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ill\Desktop\PLANOS\"/>
    </mc:Choice>
  </mc:AlternateContent>
  <xr:revisionPtr revIDLastSave="0" documentId="13_ncr:1_{9040D11A-338A-436C-AACF-6B75D9FE1D6C}" xr6:coauthVersionLast="45" xr6:coauthVersionMax="45" xr10:uidLastSave="{00000000-0000-0000-0000-000000000000}"/>
  <bookViews>
    <workbookView xWindow="-120" yWindow="-120" windowWidth="20730" windowHeight="11160" xr2:uid="{856DC524-DDFF-4C59-AF3E-33BE350D95C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99" i="1" l="1"/>
  <c r="U999" i="1"/>
  <c r="T999" i="1"/>
  <c r="U998" i="1"/>
  <c r="T998" i="1"/>
  <c r="W998" i="1"/>
  <c r="W988" i="1"/>
  <c r="W989" i="1"/>
  <c r="W990" i="1"/>
  <c r="W991" i="1"/>
  <c r="W992" i="1"/>
  <c r="W993" i="1"/>
  <c r="W994" i="1"/>
  <c r="W995" i="1"/>
  <c r="W996" i="1"/>
  <c r="W997" i="1"/>
  <c r="W987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J1070" i="1"/>
  <c r="H1070" i="1"/>
  <c r="G1070" i="1"/>
  <c r="F1070" i="1"/>
  <c r="E1070" i="1"/>
  <c r="G1064" i="1"/>
  <c r="E1064" i="1"/>
  <c r="D1064" i="1"/>
  <c r="D1062" i="1"/>
  <c r="G1058" i="1"/>
  <c r="F1058" i="1"/>
  <c r="E1058" i="1"/>
  <c r="H1040" i="1"/>
  <c r="E1035" i="1"/>
  <c r="P989" i="1"/>
  <c r="K997" i="1"/>
  <c r="K996" i="1"/>
  <c r="K995" i="1"/>
  <c r="K994" i="1"/>
  <c r="K993" i="1"/>
  <c r="K992" i="1"/>
  <c r="K991" i="1"/>
  <c r="K990" i="1"/>
  <c r="K989" i="1"/>
  <c r="K988" i="1"/>
  <c r="K987" i="1"/>
  <c r="F997" i="1"/>
  <c r="F996" i="1"/>
  <c r="F995" i="1"/>
  <c r="F994" i="1"/>
  <c r="F993" i="1"/>
  <c r="F992" i="1"/>
  <c r="F991" i="1"/>
  <c r="F990" i="1"/>
  <c r="F989" i="1"/>
  <c r="F988" i="1"/>
  <c r="F987" i="1"/>
  <c r="L978" i="1"/>
  <c r="K978" i="1"/>
  <c r="M971" i="1"/>
  <c r="L971" i="1"/>
  <c r="K971" i="1"/>
  <c r="L964" i="1"/>
  <c r="L963" i="1"/>
  <c r="AH948" i="1"/>
  <c r="AH949" i="1"/>
  <c r="AH950" i="1"/>
  <c r="AH951" i="1"/>
  <c r="AH952" i="1"/>
  <c r="AH953" i="1"/>
  <c r="AH954" i="1"/>
  <c r="AH955" i="1"/>
  <c r="AH956" i="1"/>
  <c r="AH957" i="1"/>
  <c r="AH947" i="1"/>
  <c r="AD948" i="1"/>
  <c r="AD949" i="1"/>
  <c r="AD950" i="1"/>
  <c r="AD951" i="1"/>
  <c r="AD952" i="1"/>
  <c r="AD953" i="1"/>
  <c r="AD954" i="1"/>
  <c r="AD955" i="1"/>
  <c r="AD956" i="1"/>
  <c r="AD957" i="1"/>
  <c r="AD947" i="1"/>
  <c r="J940" i="1"/>
  <c r="K940" i="1" s="1"/>
  <c r="K941" i="1" s="1"/>
  <c r="E940" i="1"/>
  <c r="F940" i="1"/>
  <c r="F941" i="1" s="1"/>
  <c r="J935" i="1"/>
  <c r="K935" i="1" s="1"/>
  <c r="K936" i="1" s="1"/>
  <c r="E935" i="1"/>
  <c r="F935" i="1" s="1"/>
  <c r="F936" i="1" s="1"/>
  <c r="K928" i="1"/>
  <c r="K924" i="1"/>
  <c r="K920" i="1"/>
  <c r="J920" i="1"/>
  <c r="K927" i="1" s="1"/>
  <c r="F928" i="1"/>
  <c r="F924" i="1"/>
  <c r="F920" i="1"/>
  <c r="E920" i="1"/>
  <c r="F927" i="1" s="1"/>
  <c r="K913" i="1"/>
  <c r="K909" i="1"/>
  <c r="K905" i="1"/>
  <c r="J905" i="1"/>
  <c r="K912" i="1" s="1"/>
  <c r="F914" i="1"/>
  <c r="F913" i="1"/>
  <c r="F910" i="1"/>
  <c r="F909" i="1"/>
  <c r="F906" i="1"/>
  <c r="F905" i="1"/>
  <c r="E905" i="1"/>
  <c r="F912" i="1" s="1"/>
  <c r="K898" i="1"/>
  <c r="K894" i="1"/>
  <c r="K890" i="1"/>
  <c r="J890" i="1"/>
  <c r="K897" i="1" s="1"/>
  <c r="F900" i="1"/>
  <c r="F899" i="1"/>
  <c r="F898" i="1"/>
  <c r="F896" i="1"/>
  <c r="F895" i="1"/>
  <c r="F894" i="1"/>
  <c r="F892" i="1"/>
  <c r="F891" i="1"/>
  <c r="F890" i="1"/>
  <c r="E890" i="1"/>
  <c r="F897" i="1" s="1"/>
  <c r="K883" i="1"/>
  <c r="K879" i="1"/>
  <c r="K875" i="1"/>
  <c r="J875" i="1"/>
  <c r="K882" i="1" s="1"/>
  <c r="E875" i="1"/>
  <c r="F882" i="1" s="1"/>
  <c r="K868" i="1"/>
  <c r="K864" i="1"/>
  <c r="K860" i="1"/>
  <c r="J860" i="1"/>
  <c r="K867" i="1" s="1"/>
  <c r="E860" i="1"/>
  <c r="F868" i="1" s="1"/>
  <c r="F869" i="1"/>
  <c r="F865" i="1"/>
  <c r="F864" i="1"/>
  <c r="F861" i="1"/>
  <c r="F860" i="1"/>
  <c r="F867" i="1"/>
  <c r="K853" i="1"/>
  <c r="K849" i="1"/>
  <c r="K845" i="1"/>
  <c r="J845" i="1"/>
  <c r="K852" i="1" s="1"/>
  <c r="E845" i="1"/>
  <c r="F853" i="1" s="1"/>
  <c r="F845" i="1"/>
  <c r="F852" i="1"/>
  <c r="J829" i="1"/>
  <c r="K829" i="1" s="1"/>
  <c r="K830" i="1" s="1"/>
  <c r="J840" i="1"/>
  <c r="K840" i="1" s="1"/>
  <c r="K841" i="1" s="1"/>
  <c r="E840" i="1"/>
  <c r="F840" i="1" s="1"/>
  <c r="F841" i="1" s="1"/>
  <c r="J835" i="1"/>
  <c r="K835" i="1" s="1"/>
  <c r="K836" i="1" s="1"/>
  <c r="F836" i="1"/>
  <c r="F835" i="1"/>
  <c r="E835" i="1"/>
  <c r="F831" i="1"/>
  <c r="E829" i="1"/>
  <c r="K823" i="1"/>
  <c r="K822" i="1"/>
  <c r="K819" i="1"/>
  <c r="K818" i="1"/>
  <c r="K815" i="1"/>
  <c r="K814" i="1"/>
  <c r="J814" i="1"/>
  <c r="K821" i="1" s="1"/>
  <c r="F823" i="1"/>
  <c r="F822" i="1"/>
  <c r="F819" i="1"/>
  <c r="F818" i="1"/>
  <c r="F815" i="1"/>
  <c r="F814" i="1"/>
  <c r="E814" i="1"/>
  <c r="F821" i="1" s="1"/>
  <c r="K807" i="1"/>
  <c r="K803" i="1"/>
  <c r="K799" i="1"/>
  <c r="J799" i="1"/>
  <c r="K806" i="1" s="1"/>
  <c r="E799" i="1"/>
  <c r="F809" i="1"/>
  <c r="F808" i="1"/>
  <c r="F807" i="1"/>
  <c r="F805" i="1"/>
  <c r="F804" i="1"/>
  <c r="F803" i="1"/>
  <c r="F801" i="1"/>
  <c r="F800" i="1"/>
  <c r="F799" i="1"/>
  <c r="F806" i="1"/>
  <c r="J784" i="1"/>
  <c r="K791" i="1" s="1"/>
  <c r="F795" i="1"/>
  <c r="F794" i="1"/>
  <c r="F793" i="1"/>
  <c r="F792" i="1"/>
  <c r="F791" i="1"/>
  <c r="F790" i="1"/>
  <c r="F789" i="1"/>
  <c r="F788" i="1"/>
  <c r="F787" i="1"/>
  <c r="F786" i="1"/>
  <c r="F785" i="1"/>
  <c r="F784" i="1"/>
  <c r="E784" i="1"/>
  <c r="K779" i="1"/>
  <c r="K778" i="1"/>
  <c r="K777" i="1"/>
  <c r="K776" i="1"/>
  <c r="K775" i="1"/>
  <c r="K774" i="1"/>
  <c r="K773" i="1"/>
  <c r="K772" i="1"/>
  <c r="K771" i="1"/>
  <c r="K770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24" i="1"/>
  <c r="M744" i="1" s="1"/>
  <c r="O724" i="1" s="1"/>
  <c r="P724" i="1" s="1"/>
  <c r="AF311" i="1"/>
  <c r="AF310" i="1"/>
  <c r="AE310" i="1"/>
  <c r="AF309" i="1"/>
  <c r="AF304" i="1"/>
  <c r="AF303" i="1"/>
  <c r="AE303" i="1"/>
  <c r="AF302" i="1"/>
  <c r="AF296" i="1"/>
  <c r="AF295" i="1"/>
  <c r="AE295" i="1"/>
  <c r="AF294" i="1"/>
  <c r="AF293" i="1"/>
  <c r="AF287" i="1"/>
  <c r="AF286" i="1"/>
  <c r="AE286" i="1"/>
  <c r="AF285" i="1"/>
  <c r="AF284" i="1"/>
  <c r="K697" i="1"/>
  <c r="I698" i="1"/>
  <c r="K698" i="1" s="1"/>
  <c r="I697" i="1"/>
  <c r="I696" i="1"/>
  <c r="K696" i="1" s="1"/>
  <c r="N688" i="1"/>
  <c r="N687" i="1"/>
  <c r="M978" i="1" l="1"/>
  <c r="K921" i="1"/>
  <c r="K925" i="1"/>
  <c r="K929" i="1"/>
  <c r="K922" i="1"/>
  <c r="K931" i="1" s="1"/>
  <c r="K926" i="1"/>
  <c r="K930" i="1"/>
  <c r="K923" i="1"/>
  <c r="F921" i="1"/>
  <c r="F925" i="1"/>
  <c r="F929" i="1"/>
  <c r="F922" i="1"/>
  <c r="F926" i="1"/>
  <c r="F930" i="1"/>
  <c r="F923" i="1"/>
  <c r="K906" i="1"/>
  <c r="K910" i="1"/>
  <c r="K914" i="1"/>
  <c r="K907" i="1"/>
  <c r="K911" i="1"/>
  <c r="K915" i="1"/>
  <c r="K908" i="1"/>
  <c r="F907" i="1"/>
  <c r="F911" i="1"/>
  <c r="F915" i="1"/>
  <c r="F908" i="1"/>
  <c r="K891" i="1"/>
  <c r="K895" i="1"/>
  <c r="K899" i="1"/>
  <c r="K892" i="1"/>
  <c r="K896" i="1"/>
  <c r="K900" i="1"/>
  <c r="K893" i="1"/>
  <c r="F893" i="1"/>
  <c r="F901" i="1" s="1"/>
  <c r="K876" i="1"/>
  <c r="K880" i="1"/>
  <c r="K884" i="1"/>
  <c r="K877" i="1"/>
  <c r="K881" i="1"/>
  <c r="K885" i="1"/>
  <c r="K878" i="1"/>
  <c r="F875" i="1"/>
  <c r="F879" i="1"/>
  <c r="F883" i="1"/>
  <c r="F876" i="1"/>
  <c r="F880" i="1"/>
  <c r="F884" i="1"/>
  <c r="F877" i="1"/>
  <c r="F881" i="1"/>
  <c r="F885" i="1"/>
  <c r="F878" i="1"/>
  <c r="K861" i="1"/>
  <c r="K865" i="1"/>
  <c r="K869" i="1"/>
  <c r="K862" i="1"/>
  <c r="K866" i="1"/>
  <c r="K870" i="1"/>
  <c r="K863" i="1"/>
  <c r="F862" i="1"/>
  <c r="F866" i="1"/>
  <c r="F870" i="1"/>
  <c r="F863" i="1"/>
  <c r="K846" i="1"/>
  <c r="K850" i="1"/>
  <c r="K854" i="1"/>
  <c r="K847" i="1"/>
  <c r="K851" i="1"/>
  <c r="K855" i="1"/>
  <c r="K848" i="1"/>
  <c r="F849" i="1"/>
  <c r="F846" i="1"/>
  <c r="F850" i="1"/>
  <c r="F854" i="1"/>
  <c r="F847" i="1"/>
  <c r="F851" i="1"/>
  <c r="F855" i="1"/>
  <c r="F848" i="1"/>
  <c r="F829" i="1"/>
  <c r="F830" i="1"/>
  <c r="K816" i="1"/>
  <c r="K820" i="1"/>
  <c r="K824" i="1"/>
  <c r="K817" i="1"/>
  <c r="F816" i="1"/>
  <c r="F820" i="1"/>
  <c r="F824" i="1"/>
  <c r="F817" i="1"/>
  <c r="K800" i="1"/>
  <c r="K804" i="1"/>
  <c r="K808" i="1"/>
  <c r="K801" i="1"/>
  <c r="K805" i="1"/>
  <c r="K809" i="1"/>
  <c r="K802" i="1"/>
  <c r="F802" i="1"/>
  <c r="F810" i="1" s="1"/>
  <c r="K788" i="1"/>
  <c r="K789" i="1"/>
  <c r="K793" i="1"/>
  <c r="K784" i="1"/>
  <c r="K792" i="1"/>
  <c r="K785" i="1"/>
  <c r="K786" i="1"/>
  <c r="K790" i="1"/>
  <c r="K794" i="1"/>
  <c r="K787" i="1"/>
  <c r="K699" i="1"/>
  <c r="F754" i="1"/>
  <c r="F769" i="1" s="1"/>
  <c r="G770" i="1" s="1"/>
  <c r="G755" i="1"/>
  <c r="G762" i="1"/>
  <c r="G754" i="1"/>
  <c r="G761" i="1"/>
  <c r="G757" i="1"/>
  <c r="G764" i="1"/>
  <c r="G760" i="1"/>
  <c r="J672" i="1"/>
  <c r="N682" i="1" s="1"/>
  <c r="J657" i="1"/>
  <c r="N667" i="1" s="1"/>
  <c r="L651" i="1"/>
  <c r="L650" i="1"/>
  <c r="L649" i="1"/>
  <c r="L648" i="1"/>
  <c r="L647" i="1"/>
  <c r="L646" i="1"/>
  <c r="L645" i="1"/>
  <c r="L644" i="1"/>
  <c r="L643" i="1"/>
  <c r="L642" i="1"/>
  <c r="L641" i="1"/>
  <c r="K641" i="1"/>
  <c r="D641" i="1"/>
  <c r="J641" i="1" s="1"/>
  <c r="AF298" i="1" s="1"/>
  <c r="L636" i="1"/>
  <c r="L635" i="1"/>
  <c r="L634" i="1"/>
  <c r="L633" i="1"/>
  <c r="L632" i="1"/>
  <c r="L631" i="1"/>
  <c r="L630" i="1"/>
  <c r="L629" i="1"/>
  <c r="L628" i="1"/>
  <c r="L627" i="1"/>
  <c r="L626" i="1"/>
  <c r="K626" i="1"/>
  <c r="D626" i="1"/>
  <c r="J626" i="1" s="1"/>
  <c r="AF289" i="1" s="1"/>
  <c r="F931" i="1" l="1"/>
  <c r="K916" i="1"/>
  <c r="F916" i="1"/>
  <c r="K901" i="1"/>
  <c r="K886" i="1"/>
  <c r="F886" i="1"/>
  <c r="K871" i="1"/>
  <c r="F871" i="1"/>
  <c r="K856" i="1"/>
  <c r="F856" i="1"/>
  <c r="K825" i="1"/>
  <c r="F825" i="1"/>
  <c r="K810" i="1"/>
  <c r="K795" i="1"/>
  <c r="N681" i="1"/>
  <c r="N674" i="1"/>
  <c r="J754" i="1"/>
  <c r="K764" i="1" s="1"/>
  <c r="G758" i="1"/>
  <c r="G759" i="1"/>
  <c r="G763" i="1"/>
  <c r="G756" i="1"/>
  <c r="G776" i="1"/>
  <c r="G774" i="1"/>
  <c r="G772" i="1"/>
  <c r="G778" i="1"/>
  <c r="K757" i="1"/>
  <c r="K756" i="1"/>
  <c r="K763" i="1"/>
  <c r="K762" i="1"/>
  <c r="K758" i="1"/>
  <c r="G779" i="1"/>
  <c r="G771" i="1"/>
  <c r="G777" i="1"/>
  <c r="J769" i="1"/>
  <c r="G775" i="1"/>
  <c r="G769" i="1"/>
  <c r="G773" i="1"/>
  <c r="AE298" i="1"/>
  <c r="AE289" i="1"/>
  <c r="N664" i="1"/>
  <c r="N678" i="1"/>
  <c r="N675" i="1"/>
  <c r="N679" i="1"/>
  <c r="N672" i="1"/>
  <c r="N676" i="1"/>
  <c r="N680" i="1"/>
  <c r="N673" i="1"/>
  <c r="N677" i="1"/>
  <c r="N659" i="1"/>
  <c r="N663" i="1"/>
  <c r="N657" i="1"/>
  <c r="N661" i="1"/>
  <c r="N665" i="1"/>
  <c r="N658" i="1"/>
  <c r="N662" i="1"/>
  <c r="N666" i="1"/>
  <c r="N660" i="1"/>
  <c r="O651" i="1"/>
  <c r="O648" i="1"/>
  <c r="O642" i="1"/>
  <c r="O644" i="1"/>
  <c r="O646" i="1"/>
  <c r="O650" i="1"/>
  <c r="O641" i="1"/>
  <c r="O643" i="1"/>
  <c r="O645" i="1"/>
  <c r="O647" i="1"/>
  <c r="O649" i="1"/>
  <c r="O636" i="1"/>
  <c r="O629" i="1"/>
  <c r="O633" i="1"/>
  <c r="O626" i="1"/>
  <c r="O630" i="1"/>
  <c r="O634" i="1"/>
  <c r="O627" i="1"/>
  <c r="O631" i="1"/>
  <c r="O635" i="1"/>
  <c r="O628" i="1"/>
  <c r="O632" i="1"/>
  <c r="J610" i="1"/>
  <c r="N620" i="1" s="1"/>
  <c r="J594" i="1"/>
  <c r="N596" i="1" s="1"/>
  <c r="N604" i="1"/>
  <c r="J571" i="1"/>
  <c r="N577" i="1" s="1"/>
  <c r="J547" i="1"/>
  <c r="N556" i="1" s="1"/>
  <c r="K529" i="1"/>
  <c r="AE312" i="1" s="1"/>
  <c r="J529" i="1"/>
  <c r="AF312" i="1" s="1"/>
  <c r="K513" i="1"/>
  <c r="AE305" i="1" s="1"/>
  <c r="J513" i="1"/>
  <c r="AF305" i="1" s="1"/>
  <c r="K490" i="1"/>
  <c r="AE297" i="1" s="1"/>
  <c r="J490" i="1"/>
  <c r="AF297" i="1" s="1"/>
  <c r="L500" i="1"/>
  <c r="L499" i="1"/>
  <c r="L498" i="1"/>
  <c r="L497" i="1"/>
  <c r="L496" i="1"/>
  <c r="L495" i="1"/>
  <c r="L494" i="1"/>
  <c r="L493" i="1"/>
  <c r="L492" i="1"/>
  <c r="L491" i="1"/>
  <c r="L490" i="1"/>
  <c r="L474" i="1"/>
  <c r="L473" i="1"/>
  <c r="L472" i="1"/>
  <c r="L471" i="1"/>
  <c r="L470" i="1"/>
  <c r="L469" i="1"/>
  <c r="L468" i="1"/>
  <c r="L467" i="1"/>
  <c r="L466" i="1"/>
  <c r="L465" i="1"/>
  <c r="L464" i="1"/>
  <c r="K464" i="1"/>
  <c r="AE288" i="1" s="1"/>
  <c r="J464" i="1"/>
  <c r="F456" i="1"/>
  <c r="J451" i="1"/>
  <c r="C447" i="1" s="1"/>
  <c r="C441" i="1"/>
  <c r="AE296" i="1" s="1"/>
  <c r="C435" i="1"/>
  <c r="C429" i="1"/>
  <c r="F411" i="1"/>
  <c r="F410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K397" i="1"/>
  <c r="K396" i="1"/>
  <c r="K395" i="1"/>
  <c r="F405" i="1"/>
  <c r="F404" i="1"/>
  <c r="F403" i="1"/>
  <c r="F402" i="1"/>
  <c r="F401" i="1"/>
  <c r="F400" i="1"/>
  <c r="F399" i="1"/>
  <c r="F398" i="1"/>
  <c r="F397" i="1"/>
  <c r="F396" i="1"/>
  <c r="F395" i="1"/>
  <c r="F375" i="1"/>
  <c r="F374" i="1"/>
  <c r="F373" i="1"/>
  <c r="F372" i="1"/>
  <c r="F371" i="1"/>
  <c r="F370" i="1"/>
  <c r="F369" i="1"/>
  <c r="F368" i="1"/>
  <c r="F367" i="1"/>
  <c r="F366" i="1"/>
  <c r="F365" i="1"/>
  <c r="K382" i="1"/>
  <c r="K381" i="1"/>
  <c r="K380" i="1"/>
  <c r="F390" i="1"/>
  <c r="F389" i="1"/>
  <c r="F388" i="1"/>
  <c r="F387" i="1"/>
  <c r="F386" i="1"/>
  <c r="F385" i="1"/>
  <c r="F384" i="1"/>
  <c r="F383" i="1"/>
  <c r="F382" i="1"/>
  <c r="F381" i="1"/>
  <c r="F380" i="1"/>
  <c r="K372" i="1"/>
  <c r="K371" i="1"/>
  <c r="K370" i="1"/>
  <c r="K369" i="1"/>
  <c r="K368" i="1"/>
  <c r="K367" i="1"/>
  <c r="K366" i="1"/>
  <c r="K365" i="1"/>
  <c r="F359" i="1"/>
  <c r="F358" i="1"/>
  <c r="F357" i="1"/>
  <c r="F356" i="1"/>
  <c r="F355" i="1"/>
  <c r="F354" i="1"/>
  <c r="F353" i="1"/>
  <c r="F352" i="1"/>
  <c r="F351" i="1"/>
  <c r="F350" i="1"/>
  <c r="F349" i="1"/>
  <c r="K356" i="1"/>
  <c r="K355" i="1"/>
  <c r="K354" i="1"/>
  <c r="K353" i="1"/>
  <c r="K352" i="1"/>
  <c r="K351" i="1"/>
  <c r="K350" i="1"/>
  <c r="K349" i="1"/>
  <c r="H344" i="1"/>
  <c r="H343" i="1"/>
  <c r="H342" i="1"/>
  <c r="H341" i="1"/>
  <c r="H340" i="1"/>
  <c r="H339" i="1"/>
  <c r="H338" i="1"/>
  <c r="H337" i="1"/>
  <c r="H336" i="1"/>
  <c r="H335" i="1"/>
  <c r="H334" i="1"/>
  <c r="H328" i="1"/>
  <c r="H327" i="1"/>
  <c r="H326" i="1"/>
  <c r="H325" i="1"/>
  <c r="H324" i="1"/>
  <c r="H323" i="1"/>
  <c r="H322" i="1"/>
  <c r="H321" i="1"/>
  <c r="H320" i="1"/>
  <c r="H319" i="1"/>
  <c r="H318" i="1"/>
  <c r="P312" i="1"/>
  <c r="P311" i="1"/>
  <c r="P310" i="1"/>
  <c r="P309" i="1"/>
  <c r="P308" i="1"/>
  <c r="P307" i="1"/>
  <c r="P306" i="1"/>
  <c r="P305" i="1"/>
  <c r="P304" i="1"/>
  <c r="P303" i="1"/>
  <c r="P302" i="1"/>
  <c r="I8" i="1"/>
  <c r="I11" i="1"/>
  <c r="I30" i="1"/>
  <c r="I33" i="1"/>
  <c r="I55" i="1"/>
  <c r="I56" i="1"/>
  <c r="I74" i="1"/>
  <c r="I75" i="1"/>
  <c r="I91" i="1"/>
  <c r="I92" i="1"/>
  <c r="I109" i="1"/>
  <c r="I110" i="1"/>
  <c r="I131" i="1"/>
  <c r="I132" i="1"/>
  <c r="I148" i="1"/>
  <c r="I149" i="1"/>
  <c r="I165" i="1"/>
  <c r="I166" i="1"/>
  <c r="I182" i="1"/>
  <c r="I183" i="1"/>
  <c r="I199" i="1"/>
  <c r="I200" i="1"/>
  <c r="I216" i="1"/>
  <c r="I217" i="1"/>
  <c r="I233" i="1"/>
  <c r="I234" i="1"/>
  <c r="I250" i="1"/>
  <c r="I251" i="1"/>
  <c r="H312" i="1"/>
  <c r="H311" i="1"/>
  <c r="H310" i="1"/>
  <c r="H309" i="1"/>
  <c r="H308" i="1"/>
  <c r="H307" i="1"/>
  <c r="H306" i="1"/>
  <c r="H305" i="1"/>
  <c r="H304" i="1"/>
  <c r="H303" i="1"/>
  <c r="H302" i="1"/>
  <c r="P296" i="1"/>
  <c r="P295" i="1"/>
  <c r="P294" i="1"/>
  <c r="P293" i="1"/>
  <c r="P292" i="1"/>
  <c r="P291" i="1"/>
  <c r="P290" i="1"/>
  <c r="P289" i="1"/>
  <c r="P288" i="1"/>
  <c r="P287" i="1"/>
  <c r="P286" i="1"/>
  <c r="H296" i="1"/>
  <c r="H295" i="1"/>
  <c r="H294" i="1"/>
  <c r="H293" i="1"/>
  <c r="H292" i="1"/>
  <c r="H291" i="1"/>
  <c r="H290" i="1"/>
  <c r="H289" i="1"/>
  <c r="H288" i="1"/>
  <c r="H287" i="1"/>
  <c r="H286" i="1"/>
  <c r="K761" i="1" l="1"/>
  <c r="K755" i="1"/>
  <c r="K760" i="1"/>
  <c r="F441" i="1"/>
  <c r="N611" i="1"/>
  <c r="K754" i="1"/>
  <c r="K759" i="1"/>
  <c r="G765" i="1"/>
  <c r="G780" i="1"/>
  <c r="K769" i="1"/>
  <c r="K765" i="1"/>
  <c r="F429" i="1"/>
  <c r="AE311" i="1"/>
  <c r="F447" i="1"/>
  <c r="AE287" i="1"/>
  <c r="F435" i="1"/>
  <c r="AE304" i="1"/>
  <c r="O471" i="1"/>
  <c r="AF288" i="1"/>
  <c r="M683" i="1"/>
  <c r="M668" i="1"/>
  <c r="N420" i="1"/>
  <c r="O517" i="1"/>
  <c r="O466" i="1"/>
  <c r="O468" i="1"/>
  <c r="O472" i="1"/>
  <c r="O519" i="1"/>
  <c r="O465" i="1"/>
  <c r="O469" i="1"/>
  <c r="O473" i="1"/>
  <c r="O522" i="1"/>
  <c r="O521" i="1"/>
  <c r="O536" i="1"/>
  <c r="O537" i="1"/>
  <c r="N549" i="1"/>
  <c r="N553" i="1"/>
  <c r="N557" i="1"/>
  <c r="N610" i="1"/>
  <c r="N618" i="1"/>
  <c r="O464" i="1"/>
  <c r="O470" i="1"/>
  <c r="O474" i="1"/>
  <c r="O513" i="1"/>
  <c r="O523" i="1"/>
  <c r="N550" i="1"/>
  <c r="N554" i="1"/>
  <c r="O467" i="1"/>
  <c r="O500" i="1"/>
  <c r="O515" i="1"/>
  <c r="O529" i="1"/>
  <c r="N547" i="1"/>
  <c r="N551" i="1"/>
  <c r="N555" i="1"/>
  <c r="N581" i="1"/>
  <c r="N612" i="1"/>
  <c r="O533" i="1"/>
  <c r="N548" i="1"/>
  <c r="N552" i="1"/>
  <c r="N573" i="1"/>
  <c r="N616" i="1"/>
  <c r="O652" i="1"/>
  <c r="O637" i="1"/>
  <c r="N617" i="1"/>
  <c r="N614" i="1"/>
  <c r="N619" i="1"/>
  <c r="N615" i="1"/>
  <c r="N613" i="1"/>
  <c r="N597" i="1"/>
  <c r="N601" i="1"/>
  <c r="N594" i="1"/>
  <c r="N598" i="1"/>
  <c r="N602" i="1"/>
  <c r="N595" i="1"/>
  <c r="N599" i="1"/>
  <c r="N603" i="1"/>
  <c r="N600" i="1"/>
  <c r="N574" i="1"/>
  <c r="N578" i="1"/>
  <c r="N571" i="1"/>
  <c r="N575" i="1"/>
  <c r="N579" i="1"/>
  <c r="N572" i="1"/>
  <c r="N576" i="1"/>
  <c r="N580" i="1"/>
  <c r="O530" i="1"/>
  <c r="O534" i="1"/>
  <c r="O538" i="1"/>
  <c r="O531" i="1"/>
  <c r="O535" i="1"/>
  <c r="O539" i="1"/>
  <c r="O532" i="1"/>
  <c r="O514" i="1"/>
  <c r="O516" i="1"/>
  <c r="O518" i="1"/>
  <c r="O520" i="1"/>
  <c r="O491" i="1"/>
  <c r="O493" i="1"/>
  <c r="O495" i="1"/>
  <c r="O497" i="1"/>
  <c r="O499" i="1"/>
  <c r="O490" i="1"/>
  <c r="O492" i="1"/>
  <c r="O494" i="1"/>
  <c r="O496" i="1"/>
  <c r="O498" i="1"/>
  <c r="F412" i="1"/>
  <c r="N424" i="1"/>
  <c r="K398" i="1"/>
  <c r="K383" i="1"/>
  <c r="K357" i="1"/>
  <c r="K373" i="1"/>
  <c r="H244" i="1"/>
  <c r="H243" i="1"/>
  <c r="H242" i="1"/>
  <c r="H227" i="1"/>
  <c r="H226" i="1"/>
  <c r="H225" i="1"/>
  <c r="H210" i="1"/>
  <c r="H209" i="1"/>
  <c r="H208" i="1"/>
  <c r="H193" i="1"/>
  <c r="H192" i="1"/>
  <c r="H191" i="1"/>
  <c r="H176" i="1"/>
  <c r="H175" i="1"/>
  <c r="H174" i="1"/>
  <c r="H159" i="1"/>
  <c r="H158" i="1"/>
  <c r="H157" i="1"/>
  <c r="H142" i="1"/>
  <c r="H141" i="1"/>
  <c r="H140" i="1"/>
  <c r="H125" i="1"/>
  <c r="H124" i="1"/>
  <c r="H123" i="1"/>
  <c r="H103" i="1"/>
  <c r="H102" i="1"/>
  <c r="H101" i="1"/>
  <c r="H85" i="1"/>
  <c r="H84" i="1"/>
  <c r="H83" i="1"/>
  <c r="H68" i="1"/>
  <c r="H67" i="1"/>
  <c r="H66" i="1"/>
  <c r="H49" i="1"/>
  <c r="H48" i="1"/>
  <c r="H47" i="1"/>
  <c r="H35" i="1"/>
  <c r="H32" i="1"/>
  <c r="H29" i="1"/>
  <c r="H13" i="1"/>
  <c r="H10" i="1"/>
  <c r="H7" i="1"/>
  <c r="K780" i="1" l="1"/>
  <c r="O475" i="1"/>
  <c r="M558" i="1"/>
  <c r="M621" i="1"/>
  <c r="M605" i="1"/>
  <c r="M582" i="1"/>
  <c r="O540" i="1"/>
  <c r="O524" i="1"/>
  <c r="O501" i="1"/>
  <c r="F281" i="1"/>
  <c r="E275" i="1"/>
  <c r="E279" i="1" s="1"/>
  <c r="E274" i="1"/>
  <c r="E277" i="1" s="1"/>
  <c r="E273" i="1"/>
  <c r="F273" i="1" s="1"/>
  <c r="X302" i="1" s="1"/>
  <c r="AE294" i="1" s="1"/>
  <c r="E272" i="1"/>
  <c r="F272" i="1" s="1"/>
  <c r="T302" i="1" s="1"/>
  <c r="AE293" i="1" s="1"/>
  <c r="E271" i="1"/>
  <c r="F271" i="1" s="1"/>
  <c r="X286" i="1" s="1"/>
  <c r="AE285" i="1" s="1"/>
  <c r="F275" i="1" l="1"/>
  <c r="L334" i="1" s="1"/>
  <c r="AE309" i="1" s="1"/>
  <c r="N343" i="1"/>
  <c r="N339" i="1"/>
  <c r="N335" i="1"/>
  <c r="N337" i="1"/>
  <c r="N340" i="1"/>
  <c r="N342" i="1"/>
  <c r="N338" i="1"/>
  <c r="N334" i="1"/>
  <c r="N341" i="1"/>
  <c r="N344" i="1"/>
  <c r="N336" i="1"/>
  <c r="Z311" i="1"/>
  <c r="Z307" i="1"/>
  <c r="Z303" i="1"/>
  <c r="Z305" i="1"/>
  <c r="Z308" i="1"/>
  <c r="Z310" i="1"/>
  <c r="Z306" i="1"/>
  <c r="Z302" i="1"/>
  <c r="Z309" i="1"/>
  <c r="Z312" i="1"/>
  <c r="Z304" i="1"/>
  <c r="Z294" i="1"/>
  <c r="Z290" i="1"/>
  <c r="Z286" i="1"/>
  <c r="Z296" i="1"/>
  <c r="Z288" i="1"/>
  <c r="Z291" i="1"/>
  <c r="Z287" i="1"/>
  <c r="Z293" i="1"/>
  <c r="Z289" i="1"/>
  <c r="Z292" i="1"/>
  <c r="Z295" i="1"/>
  <c r="V311" i="1"/>
  <c r="V306" i="1"/>
  <c r="V302" i="1"/>
  <c r="V308" i="1"/>
  <c r="V312" i="1"/>
  <c r="V303" i="1"/>
  <c r="V309" i="1"/>
  <c r="V305" i="1"/>
  <c r="V310" i="1"/>
  <c r="V304" i="1"/>
  <c r="V307" i="1"/>
  <c r="F274" i="1"/>
  <c r="L318" i="1" s="1"/>
  <c r="AE302" i="1" s="1"/>
  <c r="E270" i="1"/>
  <c r="F270" i="1" s="1"/>
  <c r="T286" i="1" s="1"/>
  <c r="AE284" i="1" s="1"/>
  <c r="Z297" i="1" l="1"/>
  <c r="V293" i="1"/>
  <c r="V289" i="1"/>
  <c r="V291" i="1"/>
  <c r="V290" i="1"/>
  <c r="V296" i="1"/>
  <c r="V292" i="1"/>
  <c r="V288" i="1"/>
  <c r="V295" i="1"/>
  <c r="V287" i="1"/>
  <c r="V294" i="1"/>
  <c r="V286" i="1"/>
  <c r="V297" i="1" s="1"/>
  <c r="N326" i="1"/>
  <c r="N322" i="1"/>
  <c r="N318" i="1"/>
  <c r="N324" i="1"/>
  <c r="N327" i="1"/>
  <c r="N319" i="1"/>
  <c r="N325" i="1"/>
  <c r="N321" i="1"/>
  <c r="N328" i="1"/>
  <c r="N320" i="1"/>
  <c r="N323" i="1"/>
  <c r="J245" i="1"/>
  <c r="J246" i="1" s="1"/>
  <c r="J248" i="1"/>
  <c r="J231" i="1"/>
  <c r="J214" i="1"/>
  <c r="J197" i="1"/>
  <c r="J180" i="1"/>
  <c r="J194" i="1"/>
  <c r="J195" i="1" s="1"/>
  <c r="J228" i="1" l="1"/>
  <c r="J229" i="1" s="1"/>
  <c r="J211" i="1"/>
  <c r="J212" i="1" s="1"/>
  <c r="H252" i="1"/>
  <c r="H235" i="1"/>
  <c r="H201" i="1"/>
  <c r="J177" i="1"/>
  <c r="J178" i="1" s="1"/>
  <c r="J160" i="1"/>
  <c r="J161" i="1" s="1"/>
  <c r="J163" i="1"/>
  <c r="J146" i="1"/>
  <c r="J126" i="1"/>
  <c r="J130" i="1"/>
  <c r="J108" i="1"/>
  <c r="J86" i="1"/>
  <c r="J87" i="1" s="1"/>
  <c r="J89" i="1"/>
  <c r="J69" i="1"/>
  <c r="J70" i="1" s="1"/>
  <c r="J72" i="1"/>
  <c r="J53" i="1"/>
  <c r="J104" i="1" l="1"/>
  <c r="J105" i="1" s="1"/>
  <c r="H111" i="1" s="1"/>
  <c r="J143" i="1"/>
  <c r="J144" i="1" s="1"/>
  <c r="H218" i="1"/>
  <c r="J127" i="1"/>
  <c r="H133" i="1" s="1"/>
  <c r="H76" i="1"/>
  <c r="J31" i="1"/>
  <c r="J34" i="1" s="1"/>
  <c r="J50" i="1"/>
  <c r="J51" i="1" s="1"/>
  <c r="H184" i="1"/>
  <c r="H167" i="1"/>
  <c r="H93" i="1"/>
  <c r="H57" i="1" l="1"/>
  <c r="H150" i="1"/>
  <c r="J9" i="1"/>
  <c r="J12" i="1" s="1"/>
  <c r="J37" i="1"/>
  <c r="H39" i="1" s="1"/>
  <c r="J15" i="1" l="1"/>
  <c r="H17" i="1" s="1"/>
</calcChain>
</file>

<file path=xl/sharedStrings.xml><?xml version="1.0" encoding="utf-8"?>
<sst xmlns="http://schemas.openxmlformats.org/spreadsheetml/2006/main" count="1544" uniqueCount="474">
  <si>
    <t>Acg=</t>
  </si>
  <si>
    <t>Ueg=</t>
  </si>
  <si>
    <t>Aeg=</t>
  </si>
  <si>
    <t>Uf=</t>
  </si>
  <si>
    <t>Af=</t>
  </si>
  <si>
    <t>Uo=</t>
  </si>
  <si>
    <t>W/m^2*K</t>
  </si>
  <si>
    <t xml:space="preserve">Ucg= </t>
  </si>
  <si>
    <t>Valores</t>
  </si>
  <si>
    <t>An cristal</t>
  </si>
  <si>
    <t>Al cristal</t>
  </si>
  <si>
    <t>metros</t>
  </si>
  <si>
    <t>ft</t>
  </si>
  <si>
    <t>Const</t>
  </si>
  <si>
    <t>An-const</t>
  </si>
  <si>
    <t>Al-const</t>
  </si>
  <si>
    <t>ft^2</t>
  </si>
  <si>
    <t>Ag=</t>
  </si>
  <si>
    <t>Apf=</t>
  </si>
  <si>
    <t>Ucg=</t>
  </si>
  <si>
    <t>Metros</t>
  </si>
  <si>
    <t>An crsital</t>
  </si>
  <si>
    <t>1m=3.2808ft</t>
  </si>
  <si>
    <t>7.38m=24.2123ft</t>
  </si>
  <si>
    <t>0.58m=1.9028ft</t>
  </si>
  <si>
    <t>2.41m=7.9067</t>
  </si>
  <si>
    <t>7.95=26.0823</t>
  </si>
  <si>
    <t>Const en ft</t>
  </si>
  <si>
    <t>0.127m=0.4166</t>
  </si>
  <si>
    <t>Puertas y ventanales de enfrente (nueva entrada)</t>
  </si>
  <si>
    <t>Acg= (Anchocristal-0.127m)*(Largocristal-0.127m)(Ancho y largo en m)</t>
  </si>
  <si>
    <t>U</t>
  </si>
  <si>
    <t>Pared o techo</t>
  </si>
  <si>
    <t>CLTD</t>
  </si>
  <si>
    <t>LM</t>
  </si>
  <si>
    <t>K</t>
  </si>
  <si>
    <t>Ancho</t>
  </si>
  <si>
    <t xml:space="preserve"> Altura</t>
  </si>
  <si>
    <t>A(m^2)</t>
  </si>
  <si>
    <t>Sur</t>
  </si>
  <si>
    <t>Tr= 75.2°F</t>
  </si>
  <si>
    <t>q</t>
  </si>
  <si>
    <t>Oeste</t>
  </si>
  <si>
    <t>Este</t>
  </si>
  <si>
    <t>Ac + Av</t>
  </si>
  <si>
    <t>Norte</t>
  </si>
  <si>
    <r>
      <rPr>
        <sz val="8"/>
        <color theme="1"/>
        <rFont val="Calibri"/>
        <family val="2"/>
        <scheme val="minor"/>
      </rPr>
      <t>1m^2=</t>
    </r>
    <r>
      <rPr>
        <b/>
        <sz val="8"/>
        <color theme="1"/>
        <rFont val="Calibri"/>
        <family val="2"/>
        <scheme val="minor"/>
      </rPr>
      <t>10.7639</t>
    </r>
    <r>
      <rPr>
        <sz val="8"/>
        <color theme="1"/>
        <rFont val="Calibri"/>
        <family val="2"/>
        <scheme val="minor"/>
      </rPr>
      <t>ft^2</t>
    </r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</si>
  <si>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Pared 1 ft</t>
    </r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</si>
  <si>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columnas</t>
    </r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</si>
  <si>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ventanales</t>
    </r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</si>
  <si>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Pared 2 ft</t>
    </r>
  </si>
  <si>
    <t>Pared 4 (izq) Oeste</t>
  </si>
  <si>
    <t>Pared 4 (der) Oeste</t>
  </si>
  <si>
    <t>Pared 2 (izq) Este</t>
  </si>
  <si>
    <t>Pared 2 (der) Este</t>
  </si>
  <si>
    <t>Pared 3 Norte</t>
  </si>
  <si>
    <t>Pared 1 Sur</t>
  </si>
  <si>
    <t>Paredes</t>
  </si>
  <si>
    <t>Hora solar</t>
  </si>
  <si>
    <t>To</t>
  </si>
  <si>
    <t>Tr=75.2°F</t>
  </si>
  <si>
    <t>78-Tr</t>
  </si>
  <si>
    <t>To-85</t>
  </si>
  <si>
    <t>Pared 1 (Sur)</t>
  </si>
  <si>
    <t>Pared 3 (Norte)</t>
  </si>
  <si>
    <t>A</t>
  </si>
  <si>
    <t>pared (4 der) Oeste</t>
  </si>
  <si>
    <t xml:space="preserve">No. </t>
  </si>
  <si>
    <t>Ancho (ft)</t>
  </si>
  <si>
    <t>Alto (ft)</t>
  </si>
  <si>
    <t>Total</t>
  </si>
  <si>
    <t>Q columnas oeste</t>
  </si>
  <si>
    <t>Q columnas este</t>
  </si>
  <si>
    <t>6a</t>
  </si>
  <si>
    <t>7a</t>
  </si>
  <si>
    <t>Q columnas sur</t>
  </si>
  <si>
    <t>Q columnas norte</t>
  </si>
  <si>
    <t>1a</t>
  </si>
  <si>
    <t>2a</t>
  </si>
  <si>
    <t>3a</t>
  </si>
  <si>
    <t>4a</t>
  </si>
  <si>
    <t>5a</t>
  </si>
  <si>
    <t>Área de columnas expuestas al sol oeste</t>
  </si>
  <si>
    <t>Área de columnas expuestas al sol este</t>
  </si>
  <si>
    <t>Área de columnas expuestas al sol sur</t>
  </si>
  <si>
    <t>Área de columnas expuestas al sol norte</t>
  </si>
  <si>
    <t>TD=(Te-Ti)-5°F</t>
  </si>
  <si>
    <t>No.</t>
  </si>
  <si>
    <t>lado</t>
  </si>
  <si>
    <t xml:space="preserve">2a </t>
  </si>
  <si>
    <t>A (ft^2)</t>
  </si>
  <si>
    <t>A (ft^2) columnas norte</t>
  </si>
  <si>
    <t>A (ft^2) columnas sur</t>
  </si>
  <si>
    <t>A (ft^2) columnas este</t>
  </si>
  <si>
    <t>A (ft^2) columnas oeste</t>
  </si>
  <si>
    <t>A (ft2)</t>
  </si>
  <si>
    <t>Áreas laterales  de columnas internas (particiones)</t>
  </si>
  <si>
    <t>A (ft^2) columnas</t>
  </si>
  <si>
    <t>A Total</t>
  </si>
  <si>
    <t>A (ft^2) Total</t>
  </si>
  <si>
    <t>Q Total</t>
  </si>
  <si>
    <t>Q Total de columnas internas</t>
  </si>
  <si>
    <t>A (ft^2) Marcos de alum</t>
  </si>
  <si>
    <t>Pared</t>
  </si>
  <si>
    <t>Ventana</t>
  </si>
  <si>
    <t>V1</t>
  </si>
  <si>
    <t>V2</t>
  </si>
  <si>
    <t>V3</t>
  </si>
  <si>
    <t>V4</t>
  </si>
  <si>
    <t>A (ft^2) de marcos en ventanas Norte y Sur</t>
  </si>
  <si>
    <t>Q Total de marcos en ventanas Norte</t>
  </si>
  <si>
    <t>Q Total de marcos en ventanas Sur</t>
  </si>
  <si>
    <t>V5</t>
  </si>
  <si>
    <t>V6</t>
  </si>
  <si>
    <t>P1</t>
  </si>
  <si>
    <t>V7</t>
  </si>
  <si>
    <t>V8</t>
  </si>
  <si>
    <t>P2</t>
  </si>
  <si>
    <t>V11</t>
  </si>
  <si>
    <t>V12</t>
  </si>
  <si>
    <t>Q Total de marcos en ventanas Este</t>
  </si>
  <si>
    <t>A (ft^2) de marcos en ventanas Este</t>
  </si>
  <si>
    <t>A (ft^2) de marcos en ventanas Oeste</t>
  </si>
  <si>
    <t>V9</t>
  </si>
  <si>
    <t>V10</t>
  </si>
  <si>
    <t>Q Total de marcos en ventanas Oeste</t>
  </si>
  <si>
    <t>Radiación</t>
  </si>
  <si>
    <t>Piso</t>
  </si>
  <si>
    <t>Q Total en piso</t>
  </si>
  <si>
    <t>Tipo de ventana:</t>
  </si>
  <si>
    <t>Vidrio claro de 1/8 in</t>
  </si>
  <si>
    <t>U [Btu/(h*ft^2*°F)]</t>
  </si>
  <si>
    <t>Área (ft^2)</t>
  </si>
  <si>
    <t>Mes diseño</t>
  </si>
  <si>
    <t>Te - Ti</t>
  </si>
  <si>
    <t>Variación de T diaria Ext. (°F)</t>
  </si>
  <si>
    <t>T. Ext. °F</t>
  </si>
  <si>
    <t>T. int. (Tr) °F</t>
  </si>
  <si>
    <t>Octubre</t>
  </si>
  <si>
    <t>Q en Ventanas</t>
  </si>
  <si>
    <t>Áreas de ventanas Oeste para q por conducción V10</t>
  </si>
  <si>
    <t>Áreas de ventanas Oeste para q por conducción V9</t>
  </si>
  <si>
    <t>Áreas de ventanas Oeste para q conducción V8</t>
  </si>
  <si>
    <t>Áreas de ventanas Oeste para q por conducción V7</t>
  </si>
  <si>
    <t>Carga de ventanas Oeste</t>
  </si>
  <si>
    <t>CLTDc</t>
  </si>
  <si>
    <t>To=85.3°F</t>
  </si>
  <si>
    <t>Carga de ventanas Este</t>
  </si>
  <si>
    <t>Carga de ventanas Sur</t>
  </si>
  <si>
    <t>Carga de ventanas Norte</t>
  </si>
  <si>
    <t>Áreas de ventanas Este para q por conducción V5</t>
  </si>
  <si>
    <t>Áreas de ventanas Este para q por conducción V6</t>
  </si>
  <si>
    <t>Áreas de ventanas Este para q por conducción V11</t>
  </si>
  <si>
    <t>Áreas de ventanas Este para q por conducción V12</t>
  </si>
  <si>
    <t>Áreas de ventanas Sur para q por conducción</t>
  </si>
  <si>
    <t>Áreas de ventanas Norte para q por conducción</t>
  </si>
  <si>
    <t>Áreas de ventanas Oeste para q por radiación V10</t>
  </si>
  <si>
    <t>Áreas de ventanas Oeste para q por radiación V9</t>
  </si>
  <si>
    <t>Áreas de ventanas Oeste para q por radiación V8</t>
  </si>
  <si>
    <t>Áreas de ventanas Oeste para q por radiación V7</t>
  </si>
  <si>
    <t>SC</t>
  </si>
  <si>
    <t>SHGF</t>
  </si>
  <si>
    <t>CLF</t>
  </si>
  <si>
    <t>Áreas de ventanas Este para q por radiación V5</t>
  </si>
  <si>
    <t>Áreas de ventanas Este para q por radiación V6</t>
  </si>
  <si>
    <t>Áreas de ventanas Este para q por radiación V11</t>
  </si>
  <si>
    <t>Áreas de ventanas Este para q por radiación V12</t>
  </si>
  <si>
    <t>Áreas de ventanas Sur para q por radiación</t>
  </si>
  <si>
    <t>Áreas de ventanas Norte para q por radiación</t>
  </si>
  <si>
    <t>Q en puertas</t>
  </si>
  <si>
    <t>Área de puerta Oeste para q por conducción</t>
  </si>
  <si>
    <t>Carga de P1 Oeste</t>
  </si>
  <si>
    <t>Área de puerta Este para q por conducción</t>
  </si>
  <si>
    <t>Carga de P2 Este</t>
  </si>
  <si>
    <t>Personas</t>
  </si>
  <si>
    <t>Núm. Máximo de personas</t>
  </si>
  <si>
    <t>Grado de actividad</t>
  </si>
  <si>
    <t>Tipo de aplicación</t>
  </si>
  <si>
    <t>Tem. Del espacio °F</t>
  </si>
  <si>
    <t>Ganancia de calor Btu/h sensible (por persona)</t>
  </si>
  <si>
    <t>Baja</t>
  </si>
  <si>
    <t>Sentados (teatro o cine)</t>
  </si>
  <si>
    <t>Factor de ocupación</t>
  </si>
  <si>
    <t>q sensible (Btu/h)</t>
  </si>
  <si>
    <t>8 a 17</t>
  </si>
  <si>
    <t>1 a 7 y 18 a 24</t>
  </si>
  <si>
    <t>Equipos</t>
  </si>
  <si>
    <t>Cantidad</t>
  </si>
  <si>
    <t>Computadoras de escritorio (salón)</t>
  </si>
  <si>
    <t>Computadoras (fuera de salón)</t>
  </si>
  <si>
    <t>Módem cisco</t>
  </si>
  <si>
    <t>Factor</t>
  </si>
  <si>
    <t>Potencia por equipo (W)</t>
  </si>
  <si>
    <t>Potencia total (W)</t>
  </si>
  <si>
    <t>Potencia total (Btu/h)</t>
  </si>
  <si>
    <t>1 W= 3.414135Btu/h</t>
  </si>
  <si>
    <t>q total</t>
  </si>
  <si>
    <t>Cargas térmicas a tráves de infiltraciones</t>
  </si>
  <si>
    <t>(m^3) por (m^2)</t>
  </si>
  <si>
    <t>H. relativa Ext.</t>
  </si>
  <si>
    <t>Referencia</t>
  </si>
  <si>
    <t>CFM</t>
  </si>
  <si>
    <t>H. relativa int.</t>
  </si>
  <si>
    <t xml:space="preserve">Puerta de cristal </t>
  </si>
  <si>
    <t>Variación de  temperatura (°F)</t>
  </si>
  <si>
    <t>Ag=Área p1 Oeste (m^2)</t>
  </si>
  <si>
    <r>
      <t>Δ</t>
    </r>
    <r>
      <rPr>
        <b/>
        <sz val="9.5500000000000007"/>
        <color theme="1"/>
        <rFont val="Calibri"/>
        <family val="2"/>
      </rPr>
      <t>T</t>
    </r>
  </si>
  <si>
    <t>q sensible</t>
  </si>
  <si>
    <t>Área de Puerta completa Oeste para q por radiación</t>
  </si>
  <si>
    <t>Área de Puerta Este completa para q por radiación</t>
  </si>
  <si>
    <t>Ag=Área p2 Este (m^2)</t>
  </si>
  <si>
    <t>Cálculo de q sensible para P1 Oeste (24h)</t>
  </si>
  <si>
    <t>Cálculo de q sensible para P2 Este (24h)</t>
  </si>
  <si>
    <t>U {Btu/[h*(ft^2)*°F]}</t>
  </si>
  <si>
    <t>U x A</t>
  </si>
  <si>
    <t>Pared Oeste</t>
  </si>
  <si>
    <t>Pared 4 izq Oeste</t>
  </si>
  <si>
    <t>Pard 4 der Oeste</t>
  </si>
  <si>
    <t>Columnas Oeste</t>
  </si>
  <si>
    <t>Ventanas Oeste</t>
  </si>
  <si>
    <t>Marcos Oeste</t>
  </si>
  <si>
    <t>Puertas P1 Oeste</t>
  </si>
  <si>
    <t>Pared 2 izq Este</t>
  </si>
  <si>
    <t>pared 2 (der) Este</t>
  </si>
  <si>
    <t>Pared Este</t>
  </si>
  <si>
    <t>Pared 2 der Este</t>
  </si>
  <si>
    <t>Columas Este</t>
  </si>
  <si>
    <t>Marcos Este</t>
  </si>
  <si>
    <t>Ventanas Este</t>
  </si>
  <si>
    <t>Puertas P2 Este</t>
  </si>
  <si>
    <t>Pared Sur</t>
  </si>
  <si>
    <t>Columnas Sur</t>
  </si>
  <si>
    <t>Marcos Sur</t>
  </si>
  <si>
    <t>Ventanas Sur</t>
  </si>
  <si>
    <t>Pared Norte</t>
  </si>
  <si>
    <t>Pard Norte</t>
  </si>
  <si>
    <t>Columnas Norte</t>
  </si>
  <si>
    <t>Marcos Norte</t>
  </si>
  <si>
    <t>Ventanas Norte</t>
  </si>
  <si>
    <t>Pared 4 der Oeste</t>
  </si>
  <si>
    <t>Puerta P1 Oeste</t>
  </si>
  <si>
    <t>Pared 2 izq  Este</t>
  </si>
  <si>
    <t>Columnas Este</t>
  </si>
  <si>
    <t>Puerta P2 Este</t>
  </si>
  <si>
    <t>Nombre del área</t>
  </si>
  <si>
    <t>Kt</t>
  </si>
  <si>
    <t>Fc</t>
  </si>
  <si>
    <t>Corrección de las cargas sensibles</t>
  </si>
  <si>
    <t>Cargas sin Fc</t>
  </si>
  <si>
    <t>(ft)</t>
  </si>
  <si>
    <t>Total A x U</t>
  </si>
  <si>
    <t xml:space="preserve">Total </t>
  </si>
  <si>
    <t>Q columna Oeste</t>
  </si>
  <si>
    <t>Q columna este</t>
  </si>
  <si>
    <t>Q columna Sur</t>
  </si>
  <si>
    <t>Q columna Norte</t>
  </si>
  <si>
    <t>Tipo</t>
  </si>
  <si>
    <t>Grandes</t>
  </si>
  <si>
    <t>Chicas</t>
  </si>
  <si>
    <t>Q Total en ventanas Este</t>
  </si>
  <si>
    <t>Q Total en ventanas Oeste</t>
  </si>
  <si>
    <t>Q Total en ventanas Sur</t>
  </si>
  <si>
    <t>Q Total en ventanas Norte</t>
  </si>
  <si>
    <t>Q Total (radiación) en ventanas Sur</t>
  </si>
  <si>
    <t>Q Total (radiación) en ventanas Oeste</t>
  </si>
  <si>
    <t>Q Total (radiación) en ventanas Este</t>
  </si>
  <si>
    <t>Q Total (radiación) en ventanas Norte</t>
  </si>
  <si>
    <t>Q Total de P1 Oeste</t>
  </si>
  <si>
    <t>Q Total de P2 Este</t>
  </si>
  <si>
    <t>Carga de puerta completa Oeste</t>
  </si>
  <si>
    <t>Carga de puerta completa Este</t>
  </si>
  <si>
    <t>Q Total (radiación) de Puerta completa Oeste</t>
  </si>
  <si>
    <t>Q Total (radiación) de Puerta completa Este</t>
  </si>
  <si>
    <t>Q Total por personas</t>
  </si>
  <si>
    <t>Q Total por equipos</t>
  </si>
  <si>
    <t>Q Total para p1 Oeste (infiltraciones)</t>
  </si>
  <si>
    <t>Q Total para P2 Este (infiltraciones)</t>
  </si>
  <si>
    <t>Cargas totales sensibles</t>
  </si>
  <si>
    <t>Marcos ventanas Oeste</t>
  </si>
  <si>
    <t>Ventanas Oeste radiación</t>
  </si>
  <si>
    <t>Ventanas Oeste conducción</t>
  </si>
  <si>
    <t>Puerta 1 Oeste conducción</t>
  </si>
  <si>
    <t>Puerta 1 Oeste radiación</t>
  </si>
  <si>
    <t>Puerta 1 Oeste infiltraciones</t>
  </si>
  <si>
    <t>Marcos ventanas Este</t>
  </si>
  <si>
    <t>Ventanas Este conducción</t>
  </si>
  <si>
    <t>Ventanas Este radiación</t>
  </si>
  <si>
    <t>Puerta 2 Este conducción</t>
  </si>
  <si>
    <t>Puerta 2 Este radiación</t>
  </si>
  <si>
    <t>Puerta 2 Este infiltración</t>
  </si>
  <si>
    <t>Columna Sur</t>
  </si>
  <si>
    <t>Marcos en ventanas Sur</t>
  </si>
  <si>
    <t>Ventanas Sur conducción</t>
  </si>
  <si>
    <t>Ventanas Sur radiación</t>
  </si>
  <si>
    <t>Columna Norte</t>
  </si>
  <si>
    <t>Marcos en ventanas Norte</t>
  </si>
  <si>
    <t>Ventanas Norte conducción</t>
  </si>
  <si>
    <t>Ventanas Norte radiación</t>
  </si>
  <si>
    <t>Columnas internas G+Ch</t>
  </si>
  <si>
    <t>Q TOTAL sensible</t>
  </si>
  <si>
    <t>Cargas latentes</t>
  </si>
  <si>
    <t>Número máximo de personas</t>
  </si>
  <si>
    <t>Temperatura del espacio (°F)</t>
  </si>
  <si>
    <t>Ganancia de calor (Btu/h) por persona</t>
  </si>
  <si>
    <t>Hora Solar</t>
  </si>
  <si>
    <t>1a7 y 18 a 24</t>
  </si>
  <si>
    <t>Infiltraciones</t>
  </si>
  <si>
    <t>m^3/h por m^2</t>
  </si>
  <si>
    <t>T. Ext. (°F)</t>
  </si>
  <si>
    <t>W. Ext. (lbw/lba)</t>
  </si>
  <si>
    <t>Variación de la humedad (lbw/lba)</t>
  </si>
  <si>
    <t>T. Int=Tr (°F)</t>
  </si>
  <si>
    <t>H. relativa Int.</t>
  </si>
  <si>
    <t>W. Int. (lbw/lba)</t>
  </si>
  <si>
    <t>Puerta de cristal</t>
  </si>
  <si>
    <t>Área de puerta P1 (m^2)</t>
  </si>
  <si>
    <t>Área de puerta P2 (m^2)</t>
  </si>
  <si>
    <t>ΔW</t>
  </si>
  <si>
    <t>q latente (Btu/h)</t>
  </si>
  <si>
    <t>Constante</t>
  </si>
  <si>
    <t>Carga por infiltraciones calor latente (24h)</t>
  </si>
  <si>
    <t>Carga personas calor latente</t>
  </si>
  <si>
    <t>Carga personas</t>
  </si>
  <si>
    <t>Carga en P1 infiltración</t>
  </si>
  <si>
    <t>Carga en P2 infiltración</t>
  </si>
  <si>
    <t>Total Cargas Sensibles</t>
  </si>
  <si>
    <t>Total Cargas Latentes</t>
  </si>
  <si>
    <t>Carga Térmica (Btu/h)</t>
  </si>
  <si>
    <t>Q TOTAL latentes</t>
  </si>
  <si>
    <t>1 Tonelada de refrigeración= 12000 Btu/h</t>
  </si>
  <si>
    <t>Carga térmica en Btu/h</t>
  </si>
  <si>
    <t>Carga térmica en Ton</t>
  </si>
  <si>
    <t>Factor de diseño (10%)</t>
  </si>
  <si>
    <t>Cálculo real de carga térmica</t>
  </si>
  <si>
    <t>Cálculo real carga térmica en toneladas</t>
  </si>
  <si>
    <t>SHR=Factor de calor sensible= Calor sensible/calor total</t>
  </si>
  <si>
    <t>SHR=</t>
  </si>
  <si>
    <t>Factor de contacto</t>
  </si>
  <si>
    <t>TBSs</t>
  </si>
  <si>
    <t>TBSi</t>
  </si>
  <si>
    <t>TR</t>
  </si>
  <si>
    <t>FC</t>
  </si>
  <si>
    <t>Exterior</t>
  </si>
  <si>
    <t>Interior</t>
  </si>
  <si>
    <t>Suministro</t>
  </si>
  <si>
    <t>Estado</t>
  </si>
  <si>
    <t>Entalpía (Btu/lb)</t>
  </si>
  <si>
    <t>Volumen Específico (ft^3/lb)</t>
  </si>
  <si>
    <t>Temperatura en (°F)</t>
  </si>
  <si>
    <t>Propiedades de las condiciones psicométricas de la biblioteca del ITE</t>
  </si>
  <si>
    <t>Q total (Btu/h)</t>
  </si>
  <si>
    <t>hi (Btu/lb)</t>
  </si>
  <si>
    <t>hs (Btu7lb)</t>
  </si>
  <si>
    <t>ms (lb/h)</t>
  </si>
  <si>
    <r>
      <t>v</t>
    </r>
    <r>
      <rPr>
        <b/>
        <sz val="11"/>
        <color theme="1"/>
        <rFont val="Calibri"/>
        <family val="2"/>
        <scheme val="minor"/>
      </rPr>
      <t>s (ft^3/lb)</t>
    </r>
  </si>
  <si>
    <t>(h/min)</t>
  </si>
  <si>
    <t>Vs (CFM)</t>
  </si>
  <si>
    <r>
      <rPr>
        <b/>
        <i/>
        <sz val="11"/>
        <color theme="1"/>
        <rFont val="Agency FB"/>
        <family val="2"/>
      </rPr>
      <t xml:space="preserve">p </t>
    </r>
    <r>
      <rPr>
        <b/>
        <sz val="11"/>
        <color theme="1"/>
        <rFont val="Calibri"/>
        <family val="2"/>
        <scheme val="minor"/>
      </rPr>
      <t>del aire</t>
    </r>
  </si>
  <si>
    <t>Flujo de aire Vs</t>
  </si>
  <si>
    <t>hi (Btu7lb)</t>
  </si>
  <si>
    <t>hs (Btu/lb)</t>
  </si>
  <si>
    <t>Q            (total ton)</t>
  </si>
  <si>
    <t>Con F de diseño 10%</t>
  </si>
  <si>
    <t>Carga total ideal del centro de información del ITE, con un F de diseño de 10%</t>
  </si>
  <si>
    <t>43.709838 Ton</t>
  </si>
  <si>
    <t>Tabla 6. Uo Para ventana trasera lateral izquierda</t>
  </si>
  <si>
    <t>Fig. 23 Ventanas Este</t>
  </si>
  <si>
    <t>Fig. 24 Ventanas Este</t>
  </si>
  <si>
    <t>Tabla 7. Uo Para ventana trasera lateral derecha</t>
  </si>
  <si>
    <t>Tabla 8. Uo 6 de puerta tipo ventanal central trasera</t>
  </si>
  <si>
    <t>Fig. 25 Puerta Este</t>
  </si>
  <si>
    <t>Fig. 26 Ventanales Este</t>
  </si>
  <si>
    <t>Tabla 9. Uo 7 de puerta tipo ventanal lateral izquierda fachada trasera</t>
  </si>
  <si>
    <t>Fig. 27 Ventanales Este</t>
  </si>
  <si>
    <t>Tabla 10. Uo 8 de puerta tipo ventanal lateral derecha fachada trasera</t>
  </si>
  <si>
    <t>Tabla 11. Uo 1 de puertas y ventanales similares a puertas</t>
  </si>
  <si>
    <t>Fig. 28 Puerta Oeste</t>
  </si>
  <si>
    <t>Fig. 29 Ventanas Oeste</t>
  </si>
  <si>
    <t>Tabla 12. Uo 2 de ventanales similares a puertas izquierda</t>
  </si>
  <si>
    <t>Fig. 30 Ventanas Oeste</t>
  </si>
  <si>
    <t>Tabla 13. Uo 3 de ventanales similares a puertas derecha</t>
  </si>
  <si>
    <t>Fig. 31 Ventanales Oeste</t>
  </si>
  <si>
    <t>Fig. 32 Ventanas Oeste</t>
  </si>
  <si>
    <t>Fig. 33 Ventanas Norte</t>
  </si>
  <si>
    <t>Tabla 16. U9 de ventanas en paredes laterales derecha 1</t>
  </si>
  <si>
    <t>Tabla 17. U10 de ventanas en paredes laterales derecha 2</t>
  </si>
  <si>
    <t>Fig. 34 Ventanas Norte</t>
  </si>
  <si>
    <t>Fig. 35 Ventanas Sur</t>
  </si>
  <si>
    <t>Tabla 18. U11 de ventanas en paredes laterales izquierda 1</t>
  </si>
  <si>
    <t>Fig. 36 Ventanas Sur</t>
  </si>
  <si>
    <t>Tabla 19. U12 de ventanas en paredes laterales izquierda 2</t>
  </si>
  <si>
    <t>Tabla 20. Dimensiones paredes</t>
  </si>
  <si>
    <t>Tabla 21. CLTD corregido para paredes expuestas al sol (pared oeste)</t>
  </si>
  <si>
    <t>Tabla 22. Carga para pared Oeste</t>
  </si>
  <si>
    <t>Tabla 23. CLTD corregido para paredes expuestas al sol (pared este)</t>
  </si>
  <si>
    <t>Tabla 24. Carga para pared Este</t>
  </si>
  <si>
    <t>Tabla 25. CLTD corregido para paredes expuestas al sol (pared sur)</t>
  </si>
  <si>
    <t>Tabla 26. Cargas para pared Sur</t>
  </si>
  <si>
    <t>Tabla 27. CLTD corregido para paredes expuestas al sol (pared norte)</t>
  </si>
  <si>
    <t>Tabla 28. Cargas para pared Norte</t>
  </si>
  <si>
    <t>Tabla 30. Área de columnas Oeste</t>
  </si>
  <si>
    <t>Tabla 29. U de columnas Oeste</t>
  </si>
  <si>
    <t>Tabla 31. U de columnas Este</t>
  </si>
  <si>
    <t>Tabla 32. Área de columnas Este</t>
  </si>
  <si>
    <t>Tabla 33. U para columnas Sur</t>
  </si>
  <si>
    <t>Tabla 34. Área de columnas Sur</t>
  </si>
  <si>
    <t>Tabla 35. U para columnas Norte</t>
  </si>
  <si>
    <t>Tabla 36. Área de columnas Norte</t>
  </si>
  <si>
    <t>Tabla 38. Carga total de columnas internas</t>
  </si>
  <si>
    <t>Tabla 37. Áreas totales de columnas internas</t>
  </si>
  <si>
    <t>Tabla 39. Área de marcos Norte y Sur</t>
  </si>
  <si>
    <t>Tabla 40. Carga térmica en ventanas Norte</t>
  </si>
  <si>
    <t>Tabla 41. Carga térmica en ventanas Sur</t>
  </si>
  <si>
    <t>Tabla 42. Área de marcos en ventanas Este</t>
  </si>
  <si>
    <t>Tabla 43. Carga térmica en ventanas Este</t>
  </si>
  <si>
    <t>Tabla 44. Área de marcos en ventanas Oeste</t>
  </si>
  <si>
    <t>Tabla 45. Carga térmicas en ventanas Oeste</t>
  </si>
  <si>
    <t>Tabla 46. Carga térmica en piso</t>
  </si>
  <si>
    <t>Tabla 48. Cargas térmicas en ventanas Oeste</t>
  </si>
  <si>
    <t>Tabla 47. Áreas de ventanas Oeste</t>
  </si>
  <si>
    <t>Tabla 49. Áreas de ventanas Este</t>
  </si>
  <si>
    <t>Tabla 50. Cargas térmicas en ventanas Este</t>
  </si>
  <si>
    <t>Tabla 51. Áreas de ventanas Sur</t>
  </si>
  <si>
    <t>Tabla 52. Carga térmica en ventanas Sur</t>
  </si>
  <si>
    <t>Tabla 53. Áreas de ventanas Norte</t>
  </si>
  <si>
    <t>Tabla 54. Carga térmica en ventanas Norte</t>
  </si>
  <si>
    <t>Tabla 55. Áreas de ventanas Oeste</t>
  </si>
  <si>
    <t>Tabla 56. Carga térmica en ventanas Oeste</t>
  </si>
  <si>
    <t>Tabla 57. Áreas de ventanas Este</t>
  </si>
  <si>
    <t>Tabla 58. Carga térmica en ventanas Este</t>
  </si>
  <si>
    <t>Tabla 59. Áreas de ventanas Sur</t>
  </si>
  <si>
    <t>Tabla 60. Carga térmica en ventanas Sur</t>
  </si>
  <si>
    <t>Tabla 61. Áreas de ventanas Norte</t>
  </si>
  <si>
    <t>Tabla 62. Carga térmica en ventanas Norte</t>
  </si>
  <si>
    <t>Tabla 63. Área de ventanas Oeste</t>
  </si>
  <si>
    <t>Tabla 64. Carga térmica en ventanas Oeste</t>
  </si>
  <si>
    <t>Tabla 65. Área de puerta Este</t>
  </si>
  <si>
    <t>Tabla 66. Carga térmica en puerta Este</t>
  </si>
  <si>
    <t>Tabla 67. Área de puerta Oeste</t>
  </si>
  <si>
    <t>Tabla 68. Carga térmica en puerta Oeste</t>
  </si>
  <si>
    <t>Tabla 69. Área de puerta Este</t>
  </si>
  <si>
    <t>Tabla 70. Carga térmica en puerta Este</t>
  </si>
  <si>
    <t>Tabla 71. Datos para cargas térmicas por personas</t>
  </si>
  <si>
    <t>Tabla 72. Carga térmica por personas</t>
  </si>
  <si>
    <t>Tabla 73. Carga térmica en personas</t>
  </si>
  <si>
    <t xml:space="preserve">Tabla 74. Datos y carga térmica por infiltraciones en puertas </t>
  </si>
  <si>
    <t>Tabla 75. Factor de corrección</t>
  </si>
  <si>
    <t>Tabla 76. Corrección de cargas térmicas en pared Oeste</t>
  </si>
  <si>
    <t>Tabla 77. Corrección de cargas térmicas en pared Este</t>
  </si>
  <si>
    <t>Tabla 78. Corrección de cargas térmicas en paredes Sur y Norte</t>
  </si>
  <si>
    <t>Tabla 79. Corrección de cargas térmicas en columnas Oeste y Este</t>
  </si>
  <si>
    <t>Tabla 80. Corrección de cargas térmicas en columnas Sur y Norte</t>
  </si>
  <si>
    <t>Tabla 81. Cargas totales en columnas, ventanas y piso con Fc</t>
  </si>
  <si>
    <t>Tabla 82. Cargas térmicas totales en ventanas Oeste y Este</t>
  </si>
  <si>
    <t>Tabla 83. Cargas térmicas totales en ventanas Sur y Norte</t>
  </si>
  <si>
    <t>Tabla 84. Cargas totales en ventanas Oeste y Este</t>
  </si>
  <si>
    <t>Tabla 85. Cargas totales en ventanas Norte y Sur</t>
  </si>
  <si>
    <t>Tabla 86. Cargas térmicas totales en puertas Oeste y Este</t>
  </si>
  <si>
    <t>Tabla 87. Cargas térmicas totales en puertas Oeste y Este</t>
  </si>
  <si>
    <t>Tabla 89. Cargas totales en puertas Oeste y Este</t>
  </si>
  <si>
    <t>Tabla 88. Cargas totales por personas y equipos</t>
  </si>
  <si>
    <t>Tabla 90. Resumen de las cargas sensibles totales</t>
  </si>
  <si>
    <t>Tabla 91. Datos y carga térmica latente total por personas</t>
  </si>
  <si>
    <t>Tabla 92. Datos y cargas térmicas latentes totales por puertas</t>
  </si>
  <si>
    <t>Tabla 93. Resumen de las cargas latentes totales</t>
  </si>
  <si>
    <t>Tabla 94. Carga Térmica Total en el centro de información del ITE</t>
  </si>
  <si>
    <t xml:space="preserve">Tabla 95. Carga térmica real total en toneladas </t>
  </si>
  <si>
    <t>Tabla 96. Condiciones de suministro</t>
  </si>
  <si>
    <t>Tabla 99. Carga total con condiciones del punto de suministro</t>
  </si>
  <si>
    <t>Tabla 97. Flujo de masa</t>
  </si>
  <si>
    <t>Tabla 98. Flujo de aire</t>
  </si>
  <si>
    <t>Porcentajes</t>
  </si>
  <si>
    <t>Porcentaje</t>
  </si>
  <si>
    <t>Tabla 100. Carga Térmica Total en el centro de información del 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</si>
</sst>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.5500000000000007"/>
      <color theme="1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Agency FB"/>
      <family val="2"/>
    </font>
  </fonts>
  <fills count="3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FB6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98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276">
    <xf numFmtId="0" fontId="0" fillId="0" borderId="0" xfId="0"/>
    <xf numFmtId="0" fontId="0" fillId="0" borderId="0" xfId="0" applyFill="1"/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5" borderId="1" xfId="0" applyFill="1" applyBorder="1"/>
    <xf numFmtId="0" fontId="0" fillId="0" borderId="1" xfId="0" applyBorder="1"/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6" borderId="1" xfId="0" applyFont="1" applyFill="1" applyBorder="1"/>
    <xf numFmtId="0" fontId="3" fillId="7" borderId="2" xfId="0" applyFont="1" applyFill="1" applyBorder="1"/>
    <xf numFmtId="0" fontId="3" fillId="0" borderId="0" xfId="0" applyFont="1"/>
    <xf numFmtId="0" fontId="4" fillId="9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/>
    <xf numFmtId="0" fontId="4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10" borderId="1" xfId="0" applyFont="1" applyFill="1" applyBorder="1"/>
    <xf numFmtId="0" fontId="2" fillId="6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/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0" fontId="0" fillId="13" borderId="1" xfId="0" applyFill="1" applyBorder="1"/>
    <xf numFmtId="0" fontId="4" fillId="13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4" borderId="1" xfId="0" applyFont="1" applyFill="1" applyBorder="1"/>
    <xf numFmtId="0" fontId="5" fillId="1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0" fillId="0" borderId="0" xfId="0" applyFont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0" fillId="0" borderId="0" xfId="0" applyAlignment="1"/>
    <xf numFmtId="0" fontId="4" fillId="0" borderId="0" xfId="0" applyFont="1" applyAlignment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5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Border="1"/>
    <xf numFmtId="0" fontId="4" fillId="16" borderId="4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1" xfId="0" applyFont="1" applyBorder="1"/>
    <xf numFmtId="0" fontId="0" fillId="0" borderId="0" xfId="0" applyFill="1" applyBorder="1" applyAlignment="1">
      <alignment vertical="center"/>
    </xf>
    <xf numFmtId="0" fontId="0" fillId="19" borderId="1" xfId="0" applyFill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0" fillId="19" borderId="1" xfId="0" applyFill="1" applyBorder="1" applyAlignment="1">
      <alignment horizontal="center"/>
    </xf>
    <xf numFmtId="0" fontId="0" fillId="19" borderId="1" xfId="0" applyFill="1" applyBorder="1"/>
    <xf numFmtId="0" fontId="4" fillId="0" borderId="1" xfId="0" applyFont="1" applyBorder="1" applyAlignment="1">
      <alignment vertical="center"/>
    </xf>
    <xf numFmtId="0" fontId="13" fillId="0" borderId="1" xfId="0" applyFont="1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21" borderId="2" xfId="0" applyFill="1" applyBorder="1" applyAlignment="1"/>
    <xf numFmtId="0" fontId="0" fillId="2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22" borderId="2" xfId="0" applyFont="1" applyFill="1" applyBorder="1" applyAlignment="1">
      <alignment horizontal="center"/>
    </xf>
    <xf numFmtId="0" fontId="4" fillId="22" borderId="4" xfId="0" applyFont="1" applyFill="1" applyBorder="1" applyAlignment="1">
      <alignment horizontal="center"/>
    </xf>
    <xf numFmtId="0" fontId="4" fillId="22" borderId="5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20" borderId="2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0" fontId="4" fillId="20" borderId="5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4" fillId="17" borderId="4" xfId="0" applyFont="1" applyFill="1" applyBorder="1" applyAlignment="1">
      <alignment horizontal="center"/>
    </xf>
    <xf numFmtId="0" fontId="4" fillId="18" borderId="2" xfId="0" applyFont="1" applyFill="1" applyBorder="1" applyAlignment="1">
      <alignment horizontal="center"/>
    </xf>
    <xf numFmtId="0" fontId="4" fillId="18" borderId="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4" fillId="16" borderId="4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5" borderId="0" xfId="0" applyFont="1" applyFill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15" borderId="10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4" fillId="17" borderId="10" xfId="0" applyFont="1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4" fillId="17" borderId="0" xfId="0" applyFont="1" applyFill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4" fillId="17" borderId="5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8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8" fillId="0" borderId="0" xfId="0" applyFont="1"/>
    <xf numFmtId="0" fontId="9" fillId="0" borderId="0" xfId="0" applyFont="1"/>
    <xf numFmtId="0" fontId="4" fillId="0" borderId="9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7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8" fillId="0" borderId="1" xfId="0" applyFont="1" applyBorder="1"/>
    <xf numFmtId="0" fontId="2" fillId="14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4" fillId="0" borderId="0" xfId="0" applyFont="1" applyBorder="1" applyAlignment="1"/>
    <xf numFmtId="0" fontId="0" fillId="0" borderId="0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/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/>
    </xf>
    <xf numFmtId="0" fontId="0" fillId="21" borderId="2" xfId="0" applyFill="1" applyBorder="1"/>
    <xf numFmtId="0" fontId="21" fillId="0" borderId="0" xfId="0" applyFont="1" applyFill="1" applyBorder="1" applyAlignment="1">
      <alignment vertical="center"/>
    </xf>
    <xf numFmtId="0" fontId="1" fillId="0" borderId="0" xfId="0" applyFont="1" applyBorder="1"/>
    <xf numFmtId="0" fontId="0" fillId="6" borderId="1" xfId="0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/>
    </xf>
    <xf numFmtId="0" fontId="4" fillId="25" borderId="0" xfId="0" applyFont="1" applyFill="1" applyAlignment="1">
      <alignment horizontal="center"/>
    </xf>
    <xf numFmtId="0" fontId="4" fillId="26" borderId="1" xfId="0" applyFont="1" applyFill="1" applyBorder="1" applyAlignment="1">
      <alignment horizontal="center" vertical="center" wrapText="1"/>
    </xf>
    <xf numFmtId="0" fontId="4" fillId="26" borderId="1" xfId="0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 vertical="center" wrapText="1"/>
    </xf>
    <xf numFmtId="0" fontId="4" fillId="27" borderId="1" xfId="0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 vertical="center" wrapText="1"/>
    </xf>
    <xf numFmtId="0" fontId="18" fillId="28" borderId="1" xfId="0" applyFont="1" applyFill="1" applyBorder="1" applyAlignment="1">
      <alignment horizontal="center"/>
    </xf>
    <xf numFmtId="0" fontId="4" fillId="29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8" fillId="0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4" fillId="3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6" fillId="0" borderId="0" xfId="0" applyFont="1" applyAlignment="1">
      <alignment horizontal="center" vertical="center" readingOrder="1"/>
    </xf>
    <xf numFmtId="0" fontId="4" fillId="0" borderId="9" xfId="0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9" fontId="18" fillId="28" borderId="3" xfId="1" applyFont="1" applyFill="1" applyBorder="1" applyAlignment="1">
      <alignment horizontal="center"/>
    </xf>
    <xf numFmtId="10" fontId="18" fillId="0" borderId="1" xfId="0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FF00"/>
      <color rgb="FF0000FF"/>
      <color rgb="FF660033"/>
      <color rgb="FFFF798F"/>
      <color rgb="FFCC0000"/>
      <color rgb="FFFFFF00"/>
      <color rgb="FF80FB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3</xdr:row>
      <xdr:rowOff>19050</xdr:rowOff>
    </xdr:from>
    <xdr:to>
      <xdr:col>7</xdr:col>
      <xdr:colOff>609600</xdr:colOff>
      <xdr:row>5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9A436E4-3740-4439-86D4-D2158B5A1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209550"/>
          <a:ext cx="4667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221216</xdr:colOff>
      <xdr:row>21</xdr:row>
      <xdr:rowOff>19158</xdr:rowOff>
    </xdr:from>
    <xdr:to>
      <xdr:col>7</xdr:col>
      <xdr:colOff>0</xdr:colOff>
      <xdr:row>22</xdr:row>
      <xdr:rowOff>183224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720A1E4-4724-491E-B22F-662EF7A1D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216" y="4096714"/>
          <a:ext cx="5585717" cy="356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652839</xdr:colOff>
      <xdr:row>17</xdr:row>
      <xdr:rowOff>192640</xdr:rowOff>
    </xdr:from>
    <xdr:to>
      <xdr:col>3</xdr:col>
      <xdr:colOff>350179</xdr:colOff>
      <xdr:row>20</xdr:row>
      <xdr:rowOff>28576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0D7E2C4-B6F4-46A8-AA8A-27F4EA0E1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839" y="3488932"/>
          <a:ext cx="1976919" cy="424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449496</xdr:colOff>
      <xdr:row>17</xdr:row>
      <xdr:rowOff>203341</xdr:rowOff>
    </xdr:from>
    <xdr:to>
      <xdr:col>6</xdr:col>
      <xdr:colOff>356386</xdr:colOff>
      <xdr:row>19</xdr:row>
      <xdr:rowOff>20225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8441EAF-C45A-447F-9FC7-1C436BBEB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8934" y="3499633"/>
          <a:ext cx="1426609" cy="212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142875</xdr:colOff>
      <xdr:row>25</xdr:row>
      <xdr:rowOff>19050</xdr:rowOff>
    </xdr:from>
    <xdr:to>
      <xdr:col>7</xdr:col>
      <xdr:colOff>609600</xdr:colOff>
      <xdr:row>27</xdr:row>
      <xdr:rowOff>28575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1A92C45-5DD5-4954-AE6C-0EE9DE7FB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1751" y="607674"/>
          <a:ext cx="466725" cy="394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142875</xdr:colOff>
      <xdr:row>3</xdr:row>
      <xdr:rowOff>19050</xdr:rowOff>
    </xdr:from>
    <xdr:to>
      <xdr:col>7</xdr:col>
      <xdr:colOff>609600</xdr:colOff>
      <xdr:row>5</xdr:row>
      <xdr:rowOff>28576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62ECAF0-46EE-48A4-B80B-C34EBB966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1751" y="607674"/>
          <a:ext cx="466725" cy="3948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117724</xdr:colOff>
      <xdr:row>42</xdr:row>
      <xdr:rowOff>171236</xdr:rowOff>
    </xdr:from>
    <xdr:to>
      <xdr:col>7</xdr:col>
      <xdr:colOff>584449</xdr:colOff>
      <xdr:row>44</xdr:row>
      <xdr:rowOff>180761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FE11AA3-F7EF-490A-9736-61E7AF785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600" y="7737725"/>
          <a:ext cx="466725" cy="3948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270126</xdr:colOff>
      <xdr:row>58</xdr:row>
      <xdr:rowOff>2568</xdr:rowOff>
    </xdr:from>
    <xdr:to>
      <xdr:col>6</xdr:col>
      <xdr:colOff>727326</xdr:colOff>
      <xdr:row>60</xdr:row>
      <xdr:rowOff>41848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FC77D28-9ECF-471F-B889-C4CD6F795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9564" y="11239928"/>
          <a:ext cx="1976919" cy="424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117724</xdr:colOff>
      <xdr:row>61</xdr:row>
      <xdr:rowOff>171236</xdr:rowOff>
    </xdr:from>
    <xdr:to>
      <xdr:col>7</xdr:col>
      <xdr:colOff>584449</xdr:colOff>
      <xdr:row>63</xdr:row>
      <xdr:rowOff>180761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C59AF8D-0F58-422E-A42E-3290DE989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600" y="8326348"/>
          <a:ext cx="466725" cy="40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117724</xdr:colOff>
      <xdr:row>78</xdr:row>
      <xdr:rowOff>171236</xdr:rowOff>
    </xdr:from>
    <xdr:to>
      <xdr:col>7</xdr:col>
      <xdr:colOff>584449</xdr:colOff>
      <xdr:row>80</xdr:row>
      <xdr:rowOff>180761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BD5EE9E-4D3D-4487-ABCF-EBA0BD29C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600" y="8326348"/>
          <a:ext cx="466725" cy="40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117724</xdr:colOff>
      <xdr:row>96</xdr:row>
      <xdr:rowOff>171236</xdr:rowOff>
    </xdr:from>
    <xdr:to>
      <xdr:col>7</xdr:col>
      <xdr:colOff>584449</xdr:colOff>
      <xdr:row>98</xdr:row>
      <xdr:rowOff>180761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C7C3E12C-B474-4DEE-A266-77B3CD496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758" y="14776236"/>
          <a:ext cx="466725" cy="392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229913</xdr:colOff>
      <xdr:row>113</xdr:row>
      <xdr:rowOff>131380</xdr:rowOff>
    </xdr:from>
    <xdr:to>
      <xdr:col>4</xdr:col>
      <xdr:colOff>687114</xdr:colOff>
      <xdr:row>115</xdr:row>
      <xdr:rowOff>170659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D7D96B55-621C-434D-A140-E34578C94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672" y="21371035"/>
          <a:ext cx="1989959" cy="411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525261</xdr:colOff>
      <xdr:row>95</xdr:row>
      <xdr:rowOff>9038</xdr:rowOff>
    </xdr:from>
    <xdr:to>
      <xdr:col>8</xdr:col>
      <xdr:colOff>265813</xdr:colOff>
      <xdr:row>97</xdr:row>
      <xdr:rowOff>6610</xdr:rowOff>
    </xdr:to>
    <xdr:sp macro="" textlink="">
      <xdr:nvSpPr>
        <xdr:cNvPr id="22" name="CuadroTexto 75">
          <a:extLst>
            <a:ext uri="{FF2B5EF4-FFF2-40B4-BE49-F238E27FC236}">
              <a16:creationId xmlns:a16="http://schemas.microsoft.com/office/drawing/2014/main" id="{42618D53-C66A-4233-A481-32B4A4E16B33}"/>
            </a:ext>
          </a:extLst>
        </xdr:cNvPr>
        <xdr:cNvSpPr txBox="1"/>
      </xdr:nvSpPr>
      <xdr:spPr>
        <a:xfrm>
          <a:off x="525261" y="17929329"/>
          <a:ext cx="5854273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b="1"/>
            <a:t>Tabla 14. Uo 4 Ventanal izquierdo similar a puerta principal</a:t>
          </a:r>
        </a:p>
      </xdr:txBody>
    </xdr:sp>
    <xdr:clientData/>
  </xdr:twoCellAnchor>
  <xdr:twoCellAnchor>
    <xdr:from>
      <xdr:col>1</xdr:col>
      <xdr:colOff>243661</xdr:colOff>
      <xdr:row>117</xdr:row>
      <xdr:rowOff>11076</xdr:rowOff>
    </xdr:from>
    <xdr:to>
      <xdr:col>8</xdr:col>
      <xdr:colOff>598080</xdr:colOff>
      <xdr:row>119</xdr:row>
      <xdr:rowOff>8647</xdr:rowOff>
    </xdr:to>
    <xdr:sp macro="" textlink="">
      <xdr:nvSpPr>
        <xdr:cNvPr id="23" name="CuadroTexto 75">
          <a:extLst>
            <a:ext uri="{FF2B5EF4-FFF2-40B4-BE49-F238E27FC236}">
              <a16:creationId xmlns:a16="http://schemas.microsoft.com/office/drawing/2014/main" id="{3BAC710F-8F40-494A-9B46-1ACF4FDCE3A5}"/>
            </a:ext>
          </a:extLst>
        </xdr:cNvPr>
        <xdr:cNvSpPr txBox="1"/>
      </xdr:nvSpPr>
      <xdr:spPr>
        <a:xfrm>
          <a:off x="1007876" y="22073634"/>
          <a:ext cx="5703925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b="1"/>
            <a:t>Tabla 15. Uo 5 Ventanal derecho similar a puerta principal</a:t>
          </a:r>
        </a:p>
      </xdr:txBody>
    </xdr:sp>
    <xdr:clientData/>
  </xdr:twoCellAnchor>
  <xdr:twoCellAnchor>
    <xdr:from>
      <xdr:col>7</xdr:col>
      <xdr:colOff>117724</xdr:colOff>
      <xdr:row>118</xdr:row>
      <xdr:rowOff>171236</xdr:rowOff>
    </xdr:from>
    <xdr:to>
      <xdr:col>7</xdr:col>
      <xdr:colOff>584449</xdr:colOff>
      <xdr:row>120</xdr:row>
      <xdr:rowOff>180761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4147C115-709A-4508-B596-D5617CED9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758" y="18137357"/>
          <a:ext cx="466725" cy="381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43793</xdr:colOff>
      <xdr:row>7</xdr:row>
      <xdr:rowOff>109484</xdr:rowOff>
    </xdr:from>
    <xdr:to>
      <xdr:col>14</xdr:col>
      <xdr:colOff>295604</xdr:colOff>
      <xdr:row>15</xdr:row>
      <xdr:rowOff>65689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22251E8E-F917-46E6-A667-8CC490522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73965" y="1423277"/>
          <a:ext cx="3317328" cy="1445171"/>
        </a:xfrm>
        <a:prstGeom prst="rect">
          <a:avLst/>
        </a:prstGeom>
      </xdr:spPr>
    </xdr:pic>
    <xdr:clientData/>
  </xdr:twoCellAnchor>
  <xdr:twoCellAnchor editAs="oneCell">
    <xdr:from>
      <xdr:col>10</xdr:col>
      <xdr:colOff>65689</xdr:colOff>
      <xdr:row>28</xdr:row>
      <xdr:rowOff>153277</xdr:rowOff>
    </xdr:from>
    <xdr:to>
      <xdr:col>14</xdr:col>
      <xdr:colOff>306552</xdr:colOff>
      <xdr:row>35</xdr:row>
      <xdr:rowOff>131380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DD351A25-210E-4838-BA7E-2995619F12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473"/>
        <a:stretch/>
      </xdr:blipFill>
      <xdr:spPr>
        <a:xfrm>
          <a:off x="8495861" y="5408449"/>
          <a:ext cx="3306380" cy="1280948"/>
        </a:xfrm>
        <a:prstGeom prst="rect">
          <a:avLst/>
        </a:prstGeom>
      </xdr:spPr>
    </xdr:pic>
    <xdr:clientData/>
  </xdr:twoCellAnchor>
  <xdr:twoCellAnchor editAs="oneCell">
    <xdr:from>
      <xdr:col>10</xdr:col>
      <xdr:colOff>54742</xdr:colOff>
      <xdr:row>45</xdr:row>
      <xdr:rowOff>21897</xdr:rowOff>
    </xdr:from>
    <xdr:to>
      <xdr:col>13</xdr:col>
      <xdr:colOff>635000</xdr:colOff>
      <xdr:row>54</xdr:row>
      <xdr:rowOff>120432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F140B942-E271-4B86-89F0-54119731E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84914" y="8473966"/>
          <a:ext cx="2879396" cy="1773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43792</xdr:colOff>
      <xdr:row>64</xdr:row>
      <xdr:rowOff>153276</xdr:rowOff>
    </xdr:from>
    <xdr:to>
      <xdr:col>13</xdr:col>
      <xdr:colOff>580259</xdr:colOff>
      <xdr:row>74</xdr:row>
      <xdr:rowOff>21896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9C482CD7-82E8-4594-9FB2-702CE5DB6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73964" y="12152586"/>
          <a:ext cx="2835605" cy="1729828"/>
        </a:xfrm>
        <a:prstGeom prst="rect">
          <a:avLst/>
        </a:prstGeom>
      </xdr:spPr>
    </xdr:pic>
    <xdr:clientData/>
  </xdr:twoCellAnchor>
  <xdr:twoCellAnchor editAs="oneCell">
    <xdr:from>
      <xdr:col>10</xdr:col>
      <xdr:colOff>21897</xdr:colOff>
      <xdr:row>81</xdr:row>
      <xdr:rowOff>175174</xdr:rowOff>
    </xdr:from>
    <xdr:to>
      <xdr:col>13</xdr:col>
      <xdr:colOff>547415</xdr:colOff>
      <xdr:row>91</xdr:row>
      <xdr:rowOff>1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415C25AF-2EE5-45C3-99D0-60FE046DB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452069" y="15349484"/>
          <a:ext cx="2824656" cy="1686034"/>
        </a:xfrm>
        <a:prstGeom prst="rect">
          <a:avLst/>
        </a:prstGeom>
      </xdr:spPr>
    </xdr:pic>
    <xdr:clientData/>
  </xdr:twoCellAnchor>
  <xdr:twoCellAnchor editAs="oneCell">
    <xdr:from>
      <xdr:col>10</xdr:col>
      <xdr:colOff>33227</xdr:colOff>
      <xdr:row>98</xdr:row>
      <xdr:rowOff>55378</xdr:rowOff>
    </xdr:from>
    <xdr:to>
      <xdr:col>12</xdr:col>
      <xdr:colOff>55124</xdr:colOff>
      <xdr:row>108</xdr:row>
      <xdr:rowOff>175809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E283273F-33E3-466D-B04A-0470D1D9F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75378" y="18540523"/>
          <a:ext cx="1550327" cy="2003280"/>
        </a:xfrm>
        <a:prstGeom prst="rect">
          <a:avLst/>
        </a:prstGeom>
      </xdr:spPr>
    </xdr:pic>
    <xdr:clientData/>
  </xdr:twoCellAnchor>
  <xdr:twoCellAnchor editAs="oneCell">
    <xdr:from>
      <xdr:col>10</xdr:col>
      <xdr:colOff>21261</xdr:colOff>
      <xdr:row>120</xdr:row>
      <xdr:rowOff>55122</xdr:rowOff>
    </xdr:from>
    <xdr:to>
      <xdr:col>12</xdr:col>
      <xdr:colOff>1579</xdr:colOff>
      <xdr:row>130</xdr:row>
      <xdr:rowOff>131761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A9E5FC80-ED88-419F-9D55-7629E6B98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63412" y="22682535"/>
          <a:ext cx="1506533" cy="1959488"/>
        </a:xfrm>
        <a:prstGeom prst="rect">
          <a:avLst/>
        </a:prstGeom>
      </xdr:spPr>
    </xdr:pic>
    <xdr:clientData/>
  </xdr:twoCellAnchor>
  <xdr:twoCellAnchor>
    <xdr:from>
      <xdr:col>7</xdr:col>
      <xdr:colOff>117724</xdr:colOff>
      <xdr:row>135</xdr:row>
      <xdr:rowOff>171236</xdr:rowOff>
    </xdr:from>
    <xdr:to>
      <xdr:col>7</xdr:col>
      <xdr:colOff>584449</xdr:colOff>
      <xdr:row>137</xdr:row>
      <xdr:rowOff>180761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1951010-AAF3-4CB9-9BA4-6BECC5808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758" y="8053995"/>
          <a:ext cx="466725" cy="392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44047</xdr:colOff>
      <xdr:row>137</xdr:row>
      <xdr:rowOff>153019</xdr:rowOff>
    </xdr:from>
    <xdr:to>
      <xdr:col>13</xdr:col>
      <xdr:colOff>569564</xdr:colOff>
      <xdr:row>147</xdr:row>
      <xdr:rowOff>10691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B907F344-AC87-4105-A0D1-10AAEF843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86198" y="26125257"/>
          <a:ext cx="2818163" cy="1740521"/>
        </a:xfrm>
        <a:prstGeom prst="rect">
          <a:avLst/>
        </a:prstGeom>
      </xdr:spPr>
    </xdr:pic>
    <xdr:clientData/>
  </xdr:twoCellAnchor>
  <xdr:twoCellAnchor>
    <xdr:from>
      <xdr:col>7</xdr:col>
      <xdr:colOff>117724</xdr:colOff>
      <xdr:row>152</xdr:row>
      <xdr:rowOff>171236</xdr:rowOff>
    </xdr:from>
    <xdr:to>
      <xdr:col>7</xdr:col>
      <xdr:colOff>584449</xdr:colOff>
      <xdr:row>154</xdr:row>
      <xdr:rowOff>180761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A1920BF7-5EE6-442D-A625-4F43C91E4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758" y="25505546"/>
          <a:ext cx="466725" cy="43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54741</xdr:colOff>
      <xdr:row>155</xdr:row>
      <xdr:rowOff>175172</xdr:rowOff>
    </xdr:from>
    <xdr:to>
      <xdr:col>13</xdr:col>
      <xdr:colOff>580258</xdr:colOff>
      <xdr:row>164</xdr:row>
      <xdr:rowOff>175171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47C9E343-F516-4D05-83BC-EB5E2A34E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484913" y="29341379"/>
          <a:ext cx="2824655" cy="1675086"/>
        </a:xfrm>
        <a:prstGeom prst="rect">
          <a:avLst/>
        </a:prstGeom>
      </xdr:spPr>
    </xdr:pic>
    <xdr:clientData/>
  </xdr:twoCellAnchor>
  <xdr:twoCellAnchor>
    <xdr:from>
      <xdr:col>7</xdr:col>
      <xdr:colOff>117724</xdr:colOff>
      <xdr:row>169</xdr:row>
      <xdr:rowOff>171236</xdr:rowOff>
    </xdr:from>
    <xdr:to>
      <xdr:col>7</xdr:col>
      <xdr:colOff>584449</xdr:colOff>
      <xdr:row>171</xdr:row>
      <xdr:rowOff>180761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9073E68B-A151-44E0-BEC5-7DA3FC3B7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758" y="28724339"/>
          <a:ext cx="466725" cy="43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10948</xdr:colOff>
      <xdr:row>173</xdr:row>
      <xdr:rowOff>10947</xdr:rowOff>
    </xdr:from>
    <xdr:to>
      <xdr:col>14</xdr:col>
      <xdr:colOff>32845</xdr:colOff>
      <xdr:row>181</xdr:row>
      <xdr:rowOff>164223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E4D8537A-B264-4DDE-AAF8-AC01294FB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41120" y="32582068"/>
          <a:ext cx="3087414" cy="1642242"/>
        </a:xfrm>
        <a:prstGeom prst="rect">
          <a:avLst/>
        </a:prstGeom>
      </xdr:spPr>
    </xdr:pic>
    <xdr:clientData/>
  </xdr:twoCellAnchor>
  <xdr:twoCellAnchor>
    <xdr:from>
      <xdr:col>7</xdr:col>
      <xdr:colOff>117724</xdr:colOff>
      <xdr:row>186</xdr:row>
      <xdr:rowOff>171236</xdr:rowOff>
    </xdr:from>
    <xdr:to>
      <xdr:col>7</xdr:col>
      <xdr:colOff>584449</xdr:colOff>
      <xdr:row>188</xdr:row>
      <xdr:rowOff>180761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8A94A3AF-B3FB-4139-8971-BFCF55BCB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758" y="31943133"/>
          <a:ext cx="466725" cy="436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117724</xdr:colOff>
      <xdr:row>203</xdr:row>
      <xdr:rowOff>171236</xdr:rowOff>
    </xdr:from>
    <xdr:to>
      <xdr:col>7</xdr:col>
      <xdr:colOff>584449</xdr:colOff>
      <xdr:row>205</xdr:row>
      <xdr:rowOff>180761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52ED5175-F7BB-407B-AD92-A4A807CFE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758" y="35161926"/>
          <a:ext cx="466725" cy="392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87586</xdr:colOff>
      <xdr:row>189</xdr:row>
      <xdr:rowOff>175173</xdr:rowOff>
    </xdr:from>
    <xdr:to>
      <xdr:col>14</xdr:col>
      <xdr:colOff>155402</xdr:colOff>
      <xdr:row>196</xdr:row>
      <xdr:rowOff>129471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4D245EA-2670-41E6-A0D7-0A92472D7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517758" y="35735173"/>
          <a:ext cx="3133333" cy="12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54742</xdr:colOff>
      <xdr:row>207</xdr:row>
      <xdr:rowOff>0</xdr:rowOff>
    </xdr:from>
    <xdr:to>
      <xdr:col>14</xdr:col>
      <xdr:colOff>122558</xdr:colOff>
      <xdr:row>213</xdr:row>
      <xdr:rowOff>140420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ADE04D5E-9122-414B-83D9-C3BE829D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484914" y="38921121"/>
          <a:ext cx="3133333" cy="1257143"/>
        </a:xfrm>
        <a:prstGeom prst="rect">
          <a:avLst/>
        </a:prstGeom>
      </xdr:spPr>
    </xdr:pic>
    <xdr:clientData/>
  </xdr:twoCellAnchor>
  <xdr:twoCellAnchor>
    <xdr:from>
      <xdr:col>7</xdr:col>
      <xdr:colOff>117724</xdr:colOff>
      <xdr:row>220</xdr:row>
      <xdr:rowOff>171236</xdr:rowOff>
    </xdr:from>
    <xdr:to>
      <xdr:col>7</xdr:col>
      <xdr:colOff>584449</xdr:colOff>
      <xdr:row>222</xdr:row>
      <xdr:rowOff>180761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3EEF8DEE-4025-443E-A193-373EED44D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758" y="38336926"/>
          <a:ext cx="466725" cy="392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117724</xdr:colOff>
      <xdr:row>237</xdr:row>
      <xdr:rowOff>171236</xdr:rowOff>
    </xdr:from>
    <xdr:to>
      <xdr:col>7</xdr:col>
      <xdr:colOff>584449</xdr:colOff>
      <xdr:row>239</xdr:row>
      <xdr:rowOff>180761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2DB99E0-D26F-42C8-A407-CCD60502A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758" y="38336926"/>
          <a:ext cx="466725" cy="392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31827</xdr:colOff>
      <xdr:row>223</xdr:row>
      <xdr:rowOff>55250</xdr:rowOff>
    </xdr:from>
    <xdr:to>
      <xdr:col>14</xdr:col>
      <xdr:colOff>99643</xdr:colOff>
      <xdr:row>230</xdr:row>
      <xdr:rowOff>7383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197D8149-4970-42F1-B512-55F4C982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73978" y="42087081"/>
          <a:ext cx="3124677" cy="1270127"/>
        </a:xfrm>
        <a:prstGeom prst="rect">
          <a:avLst/>
        </a:prstGeom>
      </xdr:spPr>
    </xdr:pic>
    <xdr:clientData/>
  </xdr:twoCellAnchor>
  <xdr:twoCellAnchor editAs="oneCell">
    <xdr:from>
      <xdr:col>10</xdr:col>
      <xdr:colOff>43156</xdr:colOff>
      <xdr:row>241</xdr:row>
      <xdr:rowOff>32972</xdr:rowOff>
    </xdr:from>
    <xdr:to>
      <xdr:col>14</xdr:col>
      <xdr:colOff>110972</xdr:colOff>
      <xdr:row>247</xdr:row>
      <xdr:rowOff>173391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97D8E2A9-61EA-475B-A87F-343E49E2A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85307" y="45453931"/>
          <a:ext cx="3124677" cy="1270128"/>
        </a:xfrm>
        <a:prstGeom prst="rect">
          <a:avLst/>
        </a:prstGeom>
      </xdr:spPr>
    </xdr:pic>
    <xdr:clientData/>
  </xdr:twoCellAnchor>
  <xdr:twoCellAnchor editAs="oneCell">
    <xdr:from>
      <xdr:col>20</xdr:col>
      <xdr:colOff>641042</xdr:colOff>
      <xdr:row>277</xdr:row>
      <xdr:rowOff>79014</xdr:rowOff>
    </xdr:from>
    <xdr:to>
      <xdr:col>22</xdr:col>
      <xdr:colOff>619145</xdr:colOff>
      <xdr:row>280</xdr:row>
      <xdr:rowOff>57117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C4B7C836-7B3C-4890-81CE-7E2D50543A9B}"/>
            </a:ext>
          </a:extLst>
        </xdr:cNvPr>
        <xdr:cNvPicPr/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80" t="13366" r="7185" b="21144"/>
        <a:stretch/>
      </xdr:blipFill>
      <xdr:spPr>
        <a:xfrm>
          <a:off x="15958571" y="52289305"/>
          <a:ext cx="1506533" cy="542957"/>
        </a:xfrm>
        <a:prstGeom prst="rect">
          <a:avLst/>
        </a:prstGeom>
      </xdr:spPr>
    </xdr:pic>
    <xdr:clientData/>
  </xdr:twoCellAnchor>
  <xdr:oneCellAnchor>
    <xdr:from>
      <xdr:col>4</xdr:col>
      <xdr:colOff>232541</xdr:colOff>
      <xdr:row>258</xdr:row>
      <xdr:rowOff>177800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EBEDC991-AC7E-4582-B53A-0EF20DA46ED2}"/>
            </a:ext>
          </a:extLst>
        </xdr:cNvPr>
        <xdr:cNvSpPr txBox="1"/>
      </xdr:nvSpPr>
      <xdr:spPr>
        <a:xfrm>
          <a:off x="3298058" y="484815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20</xdr:col>
      <xdr:colOff>197068</xdr:colOff>
      <xdr:row>284</xdr:row>
      <xdr:rowOff>0</xdr:rowOff>
    </xdr:from>
    <xdr:ext cx="4371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393977E5-1897-4691-8400-1C367D6D8A09}"/>
                </a:ext>
              </a:extLst>
            </xdr:cNvPr>
            <xdr:cNvSpPr txBox="1"/>
          </xdr:nvSpPr>
          <xdr:spPr>
            <a:xfrm>
              <a:off x="15557499" y="53142931"/>
              <a:ext cx="437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𝐶𝐿𝑇𝐷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393977E5-1897-4691-8400-1C367D6D8A09}"/>
                </a:ext>
              </a:extLst>
            </xdr:cNvPr>
            <xdr:cNvSpPr txBox="1"/>
          </xdr:nvSpPr>
          <xdr:spPr>
            <a:xfrm>
              <a:off x="15557499" y="53142931"/>
              <a:ext cx="437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𝐶𝐿𝑇𝐷〗_𝐶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6</xdr:col>
      <xdr:colOff>273575</xdr:colOff>
      <xdr:row>279</xdr:row>
      <xdr:rowOff>53725</xdr:rowOff>
    </xdr:from>
    <xdr:to>
      <xdr:col>10</xdr:col>
      <xdr:colOff>513233</xdr:colOff>
      <xdr:row>281</xdr:row>
      <xdr:rowOff>169422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6CC3390E-00DB-4117-974B-B1554A1B95C7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858866" y="52640585"/>
          <a:ext cx="3296518" cy="4922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251</xdr:row>
      <xdr:rowOff>175171</xdr:rowOff>
    </xdr:from>
    <xdr:to>
      <xdr:col>12</xdr:col>
      <xdr:colOff>229914</xdr:colOff>
      <xdr:row>266</xdr:row>
      <xdr:rowOff>175173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A5ABFAB-72C6-448B-A599-8ED319689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47165171"/>
          <a:ext cx="9426466" cy="2791811"/>
        </a:xfrm>
        <a:prstGeom prst="rect">
          <a:avLst/>
        </a:prstGeom>
      </xdr:spPr>
    </xdr:pic>
    <xdr:clientData/>
  </xdr:twoCellAnchor>
  <xdr:oneCellAnchor>
    <xdr:from>
      <xdr:col>0</xdr:col>
      <xdr:colOff>426983</xdr:colOff>
      <xdr:row>255</xdr:row>
      <xdr:rowOff>10948</xdr:rowOff>
    </xdr:from>
    <xdr:ext cx="275653" cy="311496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312ADBA3-33F5-4EA1-82B9-92B0A4450CB3}"/>
            </a:ext>
          </a:extLst>
        </xdr:cNvPr>
        <xdr:cNvSpPr txBox="1"/>
      </xdr:nvSpPr>
      <xdr:spPr>
        <a:xfrm>
          <a:off x="426983" y="47756379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400" b="1">
              <a:solidFill>
                <a:srgbClr val="FFFF00"/>
              </a:solidFill>
            </a:rPr>
            <a:t>1</a:t>
          </a:r>
        </a:p>
      </xdr:txBody>
    </xdr:sp>
    <xdr:clientData/>
  </xdr:oneCellAnchor>
  <xdr:oneCellAnchor>
    <xdr:from>
      <xdr:col>11</xdr:col>
      <xdr:colOff>273707</xdr:colOff>
      <xdr:row>254</xdr:row>
      <xdr:rowOff>186120</xdr:rowOff>
    </xdr:from>
    <xdr:ext cx="275653" cy="311496"/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1E2F4D66-AC4A-44D5-B6C8-C1AC37EE813B}"/>
            </a:ext>
          </a:extLst>
        </xdr:cNvPr>
        <xdr:cNvSpPr txBox="1"/>
      </xdr:nvSpPr>
      <xdr:spPr>
        <a:xfrm>
          <a:off x="8703879" y="47734482"/>
          <a:ext cx="27565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400" b="1">
              <a:solidFill>
                <a:srgbClr val="FFFF00"/>
              </a:solidFill>
            </a:rPr>
            <a:t>2</a:t>
          </a:r>
        </a:p>
      </xdr:txBody>
    </xdr:sp>
    <xdr:clientData/>
  </xdr:oneCellAnchor>
  <xdr:oneCellAnchor>
    <xdr:from>
      <xdr:col>9</xdr:col>
      <xdr:colOff>32845</xdr:colOff>
      <xdr:row>255</xdr:row>
      <xdr:rowOff>21896</xdr:rowOff>
    </xdr:from>
    <xdr:ext cx="571438" cy="264560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104E8987-B073-4F7D-A644-A9450BEDFE11}"/>
            </a:ext>
          </a:extLst>
        </xdr:cNvPr>
        <xdr:cNvSpPr txBox="1"/>
      </xdr:nvSpPr>
      <xdr:spPr>
        <a:xfrm>
          <a:off x="7696638" y="47767327"/>
          <a:ext cx="5714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250cm</a:t>
          </a:r>
        </a:p>
      </xdr:txBody>
    </xdr:sp>
    <xdr:clientData/>
  </xdr:oneCellAnchor>
  <xdr:twoCellAnchor>
    <xdr:from>
      <xdr:col>9</xdr:col>
      <xdr:colOff>54741</xdr:colOff>
      <xdr:row>253</xdr:row>
      <xdr:rowOff>65689</xdr:rowOff>
    </xdr:from>
    <xdr:to>
      <xdr:col>9</xdr:col>
      <xdr:colOff>65690</xdr:colOff>
      <xdr:row>258</xdr:row>
      <xdr:rowOff>21896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964AF879-F23F-4748-8B8E-63707B7D18DA}"/>
            </a:ext>
          </a:extLst>
        </xdr:cNvPr>
        <xdr:cNvCxnSpPr/>
      </xdr:nvCxnSpPr>
      <xdr:spPr>
        <a:xfrm>
          <a:off x="7718534" y="47438879"/>
          <a:ext cx="10949" cy="8868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177801</xdr:colOff>
      <xdr:row>284</xdr:row>
      <xdr:rowOff>13576</xdr:rowOff>
    </xdr:from>
    <xdr:ext cx="4644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43868DA-9D38-47B0-963A-03D38E50000A}"/>
                </a:ext>
              </a:extLst>
            </xdr:cNvPr>
            <xdr:cNvSpPr txBox="1"/>
          </xdr:nvSpPr>
          <xdr:spPr>
            <a:xfrm>
              <a:off x="7841594" y="53156507"/>
              <a:ext cx="464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𝑪𝑳𝑻𝑫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𝑪</m:t>
                        </m:r>
                      </m:sub>
                    </m:sSub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43868DA-9D38-47B0-963A-03D38E50000A}"/>
                </a:ext>
              </a:extLst>
            </xdr:cNvPr>
            <xdr:cNvSpPr txBox="1"/>
          </xdr:nvSpPr>
          <xdr:spPr>
            <a:xfrm>
              <a:off x="7841594" y="53156507"/>
              <a:ext cx="464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〖𝑪𝑳𝑻𝑫〗_𝑪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15</xdr:col>
      <xdr:colOff>177801</xdr:colOff>
      <xdr:row>284</xdr:row>
      <xdr:rowOff>13576</xdr:rowOff>
    </xdr:from>
    <xdr:ext cx="4644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640BC6E7-4277-4D4D-9B82-F0025521033A}"/>
                </a:ext>
              </a:extLst>
            </xdr:cNvPr>
            <xdr:cNvSpPr txBox="1"/>
          </xdr:nvSpPr>
          <xdr:spPr>
            <a:xfrm>
              <a:off x="5542456" y="53156507"/>
              <a:ext cx="464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𝑪𝑳𝑻𝑫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𝑪</m:t>
                        </m:r>
                      </m:sub>
                    </m:sSub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640BC6E7-4277-4D4D-9B82-F0025521033A}"/>
                </a:ext>
              </a:extLst>
            </xdr:cNvPr>
            <xdr:cNvSpPr txBox="1"/>
          </xdr:nvSpPr>
          <xdr:spPr>
            <a:xfrm>
              <a:off x="5542456" y="53156507"/>
              <a:ext cx="464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〖𝑪𝑳𝑻𝑫〗_𝑪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7</xdr:col>
      <xdr:colOff>177801</xdr:colOff>
      <xdr:row>300</xdr:row>
      <xdr:rowOff>13576</xdr:rowOff>
    </xdr:from>
    <xdr:ext cx="4644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6E1E79B2-0B3E-428F-B635-4AC129E782D0}"/>
                </a:ext>
              </a:extLst>
            </xdr:cNvPr>
            <xdr:cNvSpPr txBox="1"/>
          </xdr:nvSpPr>
          <xdr:spPr>
            <a:xfrm>
              <a:off x="5542456" y="53156507"/>
              <a:ext cx="464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𝑪𝑳𝑻𝑫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𝑪</m:t>
                        </m:r>
                      </m:sub>
                    </m:sSub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6E1E79B2-0B3E-428F-B635-4AC129E782D0}"/>
                </a:ext>
              </a:extLst>
            </xdr:cNvPr>
            <xdr:cNvSpPr txBox="1"/>
          </xdr:nvSpPr>
          <xdr:spPr>
            <a:xfrm>
              <a:off x="5542456" y="53156507"/>
              <a:ext cx="464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〖𝑪𝑳𝑻𝑫〗_𝑪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15</xdr:col>
      <xdr:colOff>177801</xdr:colOff>
      <xdr:row>300</xdr:row>
      <xdr:rowOff>13576</xdr:rowOff>
    </xdr:from>
    <xdr:ext cx="4644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1154B16C-333A-45D7-A4C0-F59B8F26D0D3}"/>
                </a:ext>
              </a:extLst>
            </xdr:cNvPr>
            <xdr:cNvSpPr txBox="1"/>
          </xdr:nvSpPr>
          <xdr:spPr>
            <a:xfrm>
              <a:off x="5542456" y="56134438"/>
              <a:ext cx="464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𝑪𝑳𝑻𝑫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𝑪</m:t>
                        </m:r>
                      </m:sub>
                    </m:sSub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1154B16C-333A-45D7-A4C0-F59B8F26D0D3}"/>
                </a:ext>
              </a:extLst>
            </xdr:cNvPr>
            <xdr:cNvSpPr txBox="1"/>
          </xdr:nvSpPr>
          <xdr:spPr>
            <a:xfrm>
              <a:off x="5542456" y="56134438"/>
              <a:ext cx="464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〖𝑪𝑳𝑻𝑫〗_𝑪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7</xdr:col>
      <xdr:colOff>177801</xdr:colOff>
      <xdr:row>316</xdr:row>
      <xdr:rowOff>13576</xdr:rowOff>
    </xdr:from>
    <xdr:ext cx="4644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71ADDD59-DC13-4CA3-95CC-5F0A14B934D5}"/>
                </a:ext>
              </a:extLst>
            </xdr:cNvPr>
            <xdr:cNvSpPr txBox="1"/>
          </xdr:nvSpPr>
          <xdr:spPr>
            <a:xfrm>
              <a:off x="11706335" y="56134438"/>
              <a:ext cx="464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𝑪𝑳𝑻𝑫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𝑪</m:t>
                        </m:r>
                      </m:sub>
                    </m:sSub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71ADDD59-DC13-4CA3-95CC-5F0A14B934D5}"/>
                </a:ext>
              </a:extLst>
            </xdr:cNvPr>
            <xdr:cNvSpPr txBox="1"/>
          </xdr:nvSpPr>
          <xdr:spPr>
            <a:xfrm>
              <a:off x="11706335" y="56134438"/>
              <a:ext cx="464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〖𝑪𝑳𝑻𝑫〗_𝑪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7</xdr:col>
      <xdr:colOff>177801</xdr:colOff>
      <xdr:row>332</xdr:row>
      <xdr:rowOff>13576</xdr:rowOff>
    </xdr:from>
    <xdr:ext cx="4644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A2E2FE79-15D9-4312-8AE8-D7F55C3E05DE}"/>
                </a:ext>
              </a:extLst>
            </xdr:cNvPr>
            <xdr:cNvSpPr txBox="1"/>
          </xdr:nvSpPr>
          <xdr:spPr>
            <a:xfrm>
              <a:off x="5542456" y="59112369"/>
              <a:ext cx="464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𝑪𝑳𝑻𝑫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𝑪</m:t>
                        </m:r>
                      </m:sub>
                    </m:sSub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A2E2FE79-15D9-4312-8AE8-D7F55C3E05DE}"/>
                </a:ext>
              </a:extLst>
            </xdr:cNvPr>
            <xdr:cNvSpPr txBox="1"/>
          </xdr:nvSpPr>
          <xdr:spPr>
            <a:xfrm>
              <a:off x="5542456" y="59112369"/>
              <a:ext cx="464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〖𝑪𝑳𝑻𝑫〗_𝑪</a:t>
              </a:r>
              <a:endParaRPr lang="es-MX" sz="1100" b="1"/>
            </a:p>
          </xdr:txBody>
        </xdr:sp>
      </mc:Fallback>
    </mc:AlternateContent>
    <xdr:clientData/>
  </xdr:oneCellAnchor>
  <xdr:oneCellAnchor>
    <xdr:from>
      <xdr:col>24</xdr:col>
      <xdr:colOff>130503</xdr:colOff>
      <xdr:row>283</xdr:row>
      <xdr:rowOff>185245</xdr:rowOff>
    </xdr:from>
    <xdr:ext cx="4371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C038EA8F-E842-4721-B6E1-09B4BD05AD3E}"/>
                </a:ext>
              </a:extLst>
            </xdr:cNvPr>
            <xdr:cNvSpPr txBox="1"/>
          </xdr:nvSpPr>
          <xdr:spPr>
            <a:xfrm>
              <a:off x="18556451" y="53142055"/>
              <a:ext cx="437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𝐶𝐿𝑇𝐷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C038EA8F-E842-4721-B6E1-09B4BD05AD3E}"/>
                </a:ext>
              </a:extLst>
            </xdr:cNvPr>
            <xdr:cNvSpPr txBox="1"/>
          </xdr:nvSpPr>
          <xdr:spPr>
            <a:xfrm>
              <a:off x="18556451" y="53142055"/>
              <a:ext cx="437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𝐶𝐿𝑇𝐷〗_𝐶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20</xdr:col>
      <xdr:colOff>197068</xdr:colOff>
      <xdr:row>300</xdr:row>
      <xdr:rowOff>0</xdr:rowOff>
    </xdr:from>
    <xdr:ext cx="4371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1B4A17B8-28D8-4A0D-AF3D-89FB852FB1D3}"/>
                </a:ext>
              </a:extLst>
            </xdr:cNvPr>
            <xdr:cNvSpPr txBox="1"/>
          </xdr:nvSpPr>
          <xdr:spPr>
            <a:xfrm>
              <a:off x="15557499" y="53142931"/>
              <a:ext cx="437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𝐶𝐿𝑇𝐷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1B4A17B8-28D8-4A0D-AF3D-89FB852FB1D3}"/>
                </a:ext>
              </a:extLst>
            </xdr:cNvPr>
            <xdr:cNvSpPr txBox="1"/>
          </xdr:nvSpPr>
          <xdr:spPr>
            <a:xfrm>
              <a:off x="15557499" y="53142931"/>
              <a:ext cx="437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𝐶𝐿𝑇𝐷〗_𝐶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24</xdr:col>
      <xdr:colOff>130503</xdr:colOff>
      <xdr:row>299</xdr:row>
      <xdr:rowOff>185245</xdr:rowOff>
    </xdr:from>
    <xdr:ext cx="4371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B1E15B96-B08C-41C9-8192-219D770B21BB}"/>
                </a:ext>
              </a:extLst>
            </xdr:cNvPr>
            <xdr:cNvSpPr txBox="1"/>
          </xdr:nvSpPr>
          <xdr:spPr>
            <a:xfrm>
              <a:off x="18556451" y="53142055"/>
              <a:ext cx="437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𝐶𝐿𝑇𝐷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B1E15B96-B08C-41C9-8192-219D770B21BB}"/>
                </a:ext>
              </a:extLst>
            </xdr:cNvPr>
            <xdr:cNvSpPr txBox="1"/>
          </xdr:nvSpPr>
          <xdr:spPr>
            <a:xfrm>
              <a:off x="18556451" y="53142055"/>
              <a:ext cx="437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𝐶𝐿𝑇𝐷〗_𝐶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12</xdr:col>
      <xdr:colOff>197068</xdr:colOff>
      <xdr:row>316</xdr:row>
      <xdr:rowOff>0</xdr:rowOff>
    </xdr:from>
    <xdr:ext cx="4371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4DB3C305-459C-47B2-A244-F8E5DD403F31}"/>
                </a:ext>
              </a:extLst>
            </xdr:cNvPr>
            <xdr:cNvSpPr txBox="1"/>
          </xdr:nvSpPr>
          <xdr:spPr>
            <a:xfrm>
              <a:off x="15557499" y="56131810"/>
              <a:ext cx="437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𝐶𝐿𝑇𝐷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4DB3C305-459C-47B2-A244-F8E5DD403F31}"/>
                </a:ext>
              </a:extLst>
            </xdr:cNvPr>
            <xdr:cNvSpPr txBox="1"/>
          </xdr:nvSpPr>
          <xdr:spPr>
            <a:xfrm>
              <a:off x="15557499" y="56131810"/>
              <a:ext cx="437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𝐶𝐿𝑇𝐷〗_𝐶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12</xdr:col>
      <xdr:colOff>197068</xdr:colOff>
      <xdr:row>332</xdr:row>
      <xdr:rowOff>0</xdr:rowOff>
    </xdr:from>
    <xdr:ext cx="4371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B3D8182A-7F10-469C-8850-7ADE113340D3}"/>
                </a:ext>
              </a:extLst>
            </xdr:cNvPr>
            <xdr:cNvSpPr txBox="1"/>
          </xdr:nvSpPr>
          <xdr:spPr>
            <a:xfrm>
              <a:off x="9393620" y="59120690"/>
              <a:ext cx="437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𝐶𝐿𝑇𝐷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B3D8182A-7F10-469C-8850-7ADE113340D3}"/>
                </a:ext>
              </a:extLst>
            </xdr:cNvPr>
            <xdr:cNvSpPr txBox="1"/>
          </xdr:nvSpPr>
          <xdr:spPr>
            <a:xfrm>
              <a:off x="9393620" y="59120690"/>
              <a:ext cx="437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𝐶𝐿𝑇𝐷〗_𝐶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153276</xdr:colOff>
      <xdr:row>347</xdr:row>
      <xdr:rowOff>32845</xdr:rowOff>
    </xdr:from>
    <xdr:ext cx="4371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F5AF25EF-05E7-4648-BF1D-7ADEE2D6E539}"/>
                </a:ext>
              </a:extLst>
            </xdr:cNvPr>
            <xdr:cNvSpPr txBox="1"/>
          </xdr:nvSpPr>
          <xdr:spPr>
            <a:xfrm>
              <a:off x="3218793" y="64945173"/>
              <a:ext cx="437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𝐶𝐿𝑇𝐷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F5AF25EF-05E7-4648-BF1D-7ADEE2D6E539}"/>
                </a:ext>
              </a:extLst>
            </xdr:cNvPr>
            <xdr:cNvSpPr txBox="1"/>
          </xdr:nvSpPr>
          <xdr:spPr>
            <a:xfrm>
              <a:off x="3218793" y="64945173"/>
              <a:ext cx="437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𝐶𝐿𝑇𝐷〗_𝐶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12</xdr:col>
      <xdr:colOff>98533</xdr:colOff>
      <xdr:row>346</xdr:row>
      <xdr:rowOff>120431</xdr:rowOff>
    </xdr:from>
    <xdr:to>
      <xdr:col>14</xdr:col>
      <xdr:colOff>76637</xdr:colOff>
      <xdr:row>349</xdr:row>
      <xdr:rowOff>98534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7A641707-B0A0-4B09-81B5-ECE0ECC92D0F}"/>
            </a:ext>
          </a:extLst>
        </xdr:cNvPr>
        <xdr:cNvPicPr/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80" t="13366" r="7185" b="21144"/>
        <a:stretch/>
      </xdr:blipFill>
      <xdr:spPr>
        <a:xfrm>
          <a:off x="9295085" y="64846638"/>
          <a:ext cx="1510862" cy="536465"/>
        </a:xfrm>
        <a:prstGeom prst="rect">
          <a:avLst/>
        </a:prstGeom>
      </xdr:spPr>
    </xdr:pic>
    <xdr:clientData/>
  </xdr:twoCellAnchor>
  <xdr:oneCellAnchor>
    <xdr:from>
      <xdr:col>4</xdr:col>
      <xdr:colOff>153276</xdr:colOff>
      <xdr:row>363</xdr:row>
      <xdr:rowOff>32845</xdr:rowOff>
    </xdr:from>
    <xdr:ext cx="4371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F7B21167-D16B-45C5-8303-6D556948208A}"/>
                </a:ext>
              </a:extLst>
            </xdr:cNvPr>
            <xdr:cNvSpPr txBox="1"/>
          </xdr:nvSpPr>
          <xdr:spPr>
            <a:xfrm>
              <a:off x="3218793" y="64945173"/>
              <a:ext cx="437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𝐶𝐿𝑇𝐷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F7B21167-D16B-45C5-8303-6D556948208A}"/>
                </a:ext>
              </a:extLst>
            </xdr:cNvPr>
            <xdr:cNvSpPr txBox="1"/>
          </xdr:nvSpPr>
          <xdr:spPr>
            <a:xfrm>
              <a:off x="3218793" y="64945173"/>
              <a:ext cx="437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𝐶𝐿𝑇𝐷〗_𝐶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153276</xdr:colOff>
      <xdr:row>378</xdr:row>
      <xdr:rowOff>32845</xdr:rowOff>
    </xdr:from>
    <xdr:ext cx="4371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C0A4B4FB-A18A-43E6-8961-C57C7B928FF9}"/>
                </a:ext>
              </a:extLst>
            </xdr:cNvPr>
            <xdr:cNvSpPr txBox="1"/>
          </xdr:nvSpPr>
          <xdr:spPr>
            <a:xfrm>
              <a:off x="3218793" y="67923104"/>
              <a:ext cx="437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𝐶𝐿𝑇𝐷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C0A4B4FB-A18A-43E6-8961-C57C7B928FF9}"/>
                </a:ext>
              </a:extLst>
            </xdr:cNvPr>
            <xdr:cNvSpPr txBox="1"/>
          </xdr:nvSpPr>
          <xdr:spPr>
            <a:xfrm>
              <a:off x="3218793" y="67923104"/>
              <a:ext cx="437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𝐶𝐿𝑇𝐷〗_𝐶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153276</xdr:colOff>
      <xdr:row>393</xdr:row>
      <xdr:rowOff>32845</xdr:rowOff>
    </xdr:from>
    <xdr:ext cx="4371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6929DF69-CDEE-4D6A-84C5-A9BE29627EF3}"/>
                </a:ext>
              </a:extLst>
            </xdr:cNvPr>
            <xdr:cNvSpPr txBox="1"/>
          </xdr:nvSpPr>
          <xdr:spPr>
            <a:xfrm>
              <a:off x="3218793" y="70714914"/>
              <a:ext cx="437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𝐶𝐿𝑇𝐷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6929DF69-CDEE-4D6A-84C5-A9BE29627EF3}"/>
                </a:ext>
              </a:extLst>
            </xdr:cNvPr>
            <xdr:cNvSpPr txBox="1"/>
          </xdr:nvSpPr>
          <xdr:spPr>
            <a:xfrm>
              <a:off x="3218793" y="70714914"/>
              <a:ext cx="437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𝐶𝐿𝑇𝐷〗_𝐶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2</xdr:col>
      <xdr:colOff>624052</xdr:colOff>
      <xdr:row>412</xdr:row>
      <xdr:rowOff>43412</xdr:rowOff>
    </xdr:from>
    <xdr:to>
      <xdr:col>4</xdr:col>
      <xdr:colOff>158094</xdr:colOff>
      <xdr:row>414</xdr:row>
      <xdr:rowOff>33119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8A22FA1-5B0A-490F-AFA7-A375850089E4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152482" y="77716464"/>
          <a:ext cx="1062472" cy="366277"/>
        </a:xfrm>
        <a:prstGeom prst="rect">
          <a:avLst/>
        </a:prstGeom>
      </xdr:spPr>
    </xdr:pic>
    <xdr:clientData/>
  </xdr:twoCellAnchor>
  <xdr:oneCellAnchor>
    <xdr:from>
      <xdr:col>11</xdr:col>
      <xdr:colOff>722587</xdr:colOff>
      <xdr:row>10</xdr:row>
      <xdr:rowOff>54742</xdr:rowOff>
    </xdr:from>
    <xdr:ext cx="616515" cy="264560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C2877E5E-46A0-473B-9DCB-18F9E2279DD0}"/>
            </a:ext>
          </a:extLst>
        </xdr:cNvPr>
        <xdr:cNvSpPr txBox="1"/>
      </xdr:nvSpPr>
      <xdr:spPr>
        <a:xfrm>
          <a:off x="9152759" y="1926897"/>
          <a:ext cx="616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/>
            <a:t>V5 Este</a:t>
          </a:r>
        </a:p>
      </xdr:txBody>
    </xdr:sp>
    <xdr:clientData/>
  </xdr:oneCellAnchor>
  <xdr:oneCellAnchor>
    <xdr:from>
      <xdr:col>11</xdr:col>
      <xdr:colOff>733534</xdr:colOff>
      <xdr:row>31</xdr:row>
      <xdr:rowOff>54743</xdr:rowOff>
    </xdr:from>
    <xdr:ext cx="616515" cy="264560"/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191A31F7-47FC-4610-B391-511AB7484218}"/>
            </a:ext>
          </a:extLst>
        </xdr:cNvPr>
        <xdr:cNvSpPr txBox="1"/>
      </xdr:nvSpPr>
      <xdr:spPr>
        <a:xfrm>
          <a:off x="9163706" y="5857329"/>
          <a:ext cx="616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/>
            <a:t>V6 Este</a:t>
          </a:r>
        </a:p>
      </xdr:txBody>
    </xdr:sp>
    <xdr:clientData/>
  </xdr:oneCellAnchor>
  <xdr:oneCellAnchor>
    <xdr:from>
      <xdr:col>11</xdr:col>
      <xdr:colOff>372241</xdr:colOff>
      <xdr:row>53</xdr:row>
      <xdr:rowOff>109483</xdr:rowOff>
    </xdr:from>
    <xdr:ext cx="755431" cy="264560"/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2AC24E02-BC00-4E68-A774-CD7C9A3F1808}"/>
            </a:ext>
          </a:extLst>
        </xdr:cNvPr>
        <xdr:cNvSpPr txBox="1"/>
      </xdr:nvSpPr>
      <xdr:spPr>
        <a:xfrm>
          <a:off x="8802413" y="10039569"/>
          <a:ext cx="7554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100" b="1"/>
            <a:t>P1 Oeste</a:t>
          </a:r>
        </a:p>
      </xdr:txBody>
    </xdr:sp>
    <xdr:clientData/>
  </xdr:oneCellAnchor>
  <xdr:oneCellAnchor>
    <xdr:from>
      <xdr:col>11</xdr:col>
      <xdr:colOff>361294</xdr:colOff>
      <xdr:row>69</xdr:row>
      <xdr:rowOff>76637</xdr:rowOff>
    </xdr:from>
    <xdr:ext cx="714170" cy="264560"/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66494193-7241-4489-9B15-7F4745D3A7B5}"/>
            </a:ext>
          </a:extLst>
        </xdr:cNvPr>
        <xdr:cNvSpPr txBox="1"/>
      </xdr:nvSpPr>
      <xdr:spPr>
        <a:xfrm>
          <a:off x="8791466" y="12995603"/>
          <a:ext cx="7141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/>
            <a:t>V7 Oeste</a:t>
          </a:r>
        </a:p>
      </xdr:txBody>
    </xdr:sp>
    <xdr:clientData/>
  </xdr:oneCellAnchor>
  <xdr:oneCellAnchor>
    <xdr:from>
      <xdr:col>11</xdr:col>
      <xdr:colOff>350347</xdr:colOff>
      <xdr:row>86</xdr:row>
      <xdr:rowOff>-1</xdr:rowOff>
    </xdr:from>
    <xdr:ext cx="714170" cy="264560"/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CD5804BF-4E28-4737-9019-0A5C3BA3E97D}"/>
            </a:ext>
          </a:extLst>
        </xdr:cNvPr>
        <xdr:cNvSpPr txBox="1"/>
      </xdr:nvSpPr>
      <xdr:spPr>
        <a:xfrm>
          <a:off x="8780519" y="16093965"/>
          <a:ext cx="7141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/>
            <a:t>V8 Oeste</a:t>
          </a:r>
        </a:p>
      </xdr:txBody>
    </xdr:sp>
    <xdr:clientData/>
  </xdr:oneCellAnchor>
  <xdr:oneCellAnchor>
    <xdr:from>
      <xdr:col>10</xdr:col>
      <xdr:colOff>284655</xdr:colOff>
      <xdr:row>107</xdr:row>
      <xdr:rowOff>65690</xdr:rowOff>
    </xdr:from>
    <xdr:ext cx="714170" cy="264560"/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7ACCEA11-F157-41A8-8B20-D978045E8BF3}"/>
            </a:ext>
          </a:extLst>
        </xdr:cNvPr>
        <xdr:cNvSpPr txBox="1"/>
      </xdr:nvSpPr>
      <xdr:spPr>
        <a:xfrm>
          <a:off x="7948448" y="20068190"/>
          <a:ext cx="7141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/>
            <a:t>V9 Oeste</a:t>
          </a:r>
        </a:p>
      </xdr:txBody>
    </xdr:sp>
    <xdr:clientData/>
  </xdr:oneCellAnchor>
  <xdr:oneCellAnchor>
    <xdr:from>
      <xdr:col>10</xdr:col>
      <xdr:colOff>426474</xdr:colOff>
      <xdr:row>128</xdr:row>
      <xdr:rowOff>32844</xdr:rowOff>
    </xdr:from>
    <xdr:ext cx="785664" cy="264560"/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88FB4BC1-DE57-4B84-A430-3CA78A972B78}"/>
            </a:ext>
          </a:extLst>
        </xdr:cNvPr>
        <xdr:cNvSpPr txBox="1"/>
      </xdr:nvSpPr>
      <xdr:spPr>
        <a:xfrm>
          <a:off x="8068625" y="24166536"/>
          <a:ext cx="7856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/>
            <a:t>V10 Oeste</a:t>
          </a:r>
        </a:p>
      </xdr:txBody>
    </xdr:sp>
    <xdr:clientData/>
  </xdr:oneCellAnchor>
  <xdr:oneCellAnchor>
    <xdr:from>
      <xdr:col>10</xdr:col>
      <xdr:colOff>328449</xdr:colOff>
      <xdr:row>143</xdr:row>
      <xdr:rowOff>65690</xdr:rowOff>
    </xdr:from>
    <xdr:ext cx="608180" cy="264560"/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BDF66C4D-72A5-45F4-9624-13799E2FAB00}"/>
            </a:ext>
          </a:extLst>
        </xdr:cNvPr>
        <xdr:cNvSpPr txBox="1"/>
      </xdr:nvSpPr>
      <xdr:spPr>
        <a:xfrm>
          <a:off x="7992242" y="26888966"/>
          <a:ext cx="6081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/>
            <a:t>P2 Este</a:t>
          </a:r>
        </a:p>
      </xdr:txBody>
    </xdr:sp>
    <xdr:clientData/>
  </xdr:oneCellAnchor>
  <xdr:oneCellAnchor>
    <xdr:from>
      <xdr:col>11</xdr:col>
      <xdr:colOff>273708</xdr:colOff>
      <xdr:row>160</xdr:row>
      <xdr:rowOff>164224</xdr:rowOff>
    </xdr:from>
    <xdr:ext cx="442942" cy="436786"/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697E2477-04E8-4382-99D7-8551A8F942C7}"/>
            </a:ext>
          </a:extLst>
        </xdr:cNvPr>
        <xdr:cNvSpPr txBox="1"/>
      </xdr:nvSpPr>
      <xdr:spPr>
        <a:xfrm>
          <a:off x="8703880" y="30162500"/>
          <a:ext cx="44294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/>
            <a:t>V11 </a:t>
          </a:r>
        </a:p>
        <a:p>
          <a:r>
            <a:rPr lang="es-MX" sz="1100" b="1"/>
            <a:t>Este</a:t>
          </a:r>
        </a:p>
      </xdr:txBody>
    </xdr:sp>
    <xdr:clientData/>
  </xdr:oneCellAnchor>
  <xdr:oneCellAnchor>
    <xdr:from>
      <xdr:col>11</xdr:col>
      <xdr:colOff>328449</xdr:colOff>
      <xdr:row>177</xdr:row>
      <xdr:rowOff>32845</xdr:rowOff>
    </xdr:from>
    <xdr:ext cx="429733" cy="436786"/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6474141D-7D2F-4345-93C1-E6A35906CD74}"/>
            </a:ext>
          </a:extLst>
        </xdr:cNvPr>
        <xdr:cNvSpPr txBox="1"/>
      </xdr:nvSpPr>
      <xdr:spPr>
        <a:xfrm>
          <a:off x="8758621" y="33206121"/>
          <a:ext cx="42973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/>
            <a:t>V12</a:t>
          </a:r>
        </a:p>
        <a:p>
          <a:r>
            <a:rPr lang="es-MX" sz="1100" b="1"/>
            <a:t>Este</a:t>
          </a:r>
        </a:p>
      </xdr:txBody>
    </xdr:sp>
    <xdr:clientData/>
  </xdr:oneCellAnchor>
  <xdr:twoCellAnchor editAs="oneCell">
    <xdr:from>
      <xdr:col>8</xdr:col>
      <xdr:colOff>75746</xdr:colOff>
      <xdr:row>501</xdr:row>
      <xdr:rowOff>153912</xdr:rowOff>
    </xdr:from>
    <xdr:to>
      <xdr:col>12</xdr:col>
      <xdr:colOff>514992</xdr:colOff>
      <xdr:row>503</xdr:row>
      <xdr:rowOff>153099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70AA56EC-92C0-4C78-9A54-CB8D40242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189467" y="94695075"/>
          <a:ext cx="3496106" cy="375757"/>
        </a:xfrm>
        <a:prstGeom prst="rect">
          <a:avLst/>
        </a:prstGeom>
      </xdr:spPr>
    </xdr:pic>
    <xdr:clientData/>
  </xdr:twoCellAnchor>
  <xdr:twoCellAnchor editAs="oneCell">
    <xdr:from>
      <xdr:col>12</xdr:col>
      <xdr:colOff>573385</xdr:colOff>
      <xdr:row>475</xdr:row>
      <xdr:rowOff>32972</xdr:rowOff>
    </xdr:from>
    <xdr:to>
      <xdr:col>14</xdr:col>
      <xdr:colOff>551487</xdr:colOff>
      <xdr:row>478</xdr:row>
      <xdr:rowOff>8910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A2EECE5F-280E-424B-A559-E66B63526E52}"/>
            </a:ext>
          </a:extLst>
        </xdr:cNvPr>
        <xdr:cNvPicPr/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80" t="13366" r="7185" b="21144"/>
        <a:stretch/>
      </xdr:blipFill>
      <xdr:spPr>
        <a:xfrm>
          <a:off x="9743966" y="89623350"/>
          <a:ext cx="1506533" cy="540793"/>
        </a:xfrm>
        <a:prstGeom prst="rect">
          <a:avLst/>
        </a:prstGeom>
      </xdr:spPr>
    </xdr:pic>
    <xdr:clientData/>
  </xdr:twoCellAnchor>
  <xdr:twoCellAnchor editAs="oneCell">
    <xdr:from>
      <xdr:col>13</xdr:col>
      <xdr:colOff>20113</xdr:colOff>
      <xdr:row>501</xdr:row>
      <xdr:rowOff>22023</xdr:rowOff>
    </xdr:from>
    <xdr:to>
      <xdr:col>14</xdr:col>
      <xdr:colOff>762431</xdr:colOff>
      <xdr:row>504</xdr:row>
      <xdr:rowOff>126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59092E1-3B1A-4518-A431-EC482A6E03FB}"/>
            </a:ext>
          </a:extLst>
        </xdr:cNvPr>
        <xdr:cNvPicPr/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80" t="13366" r="7185" b="21144"/>
        <a:stretch/>
      </xdr:blipFill>
      <xdr:spPr>
        <a:xfrm>
          <a:off x="9954910" y="94563186"/>
          <a:ext cx="1506533" cy="540794"/>
        </a:xfrm>
        <a:prstGeom prst="rect">
          <a:avLst/>
        </a:prstGeom>
      </xdr:spPr>
    </xdr:pic>
    <xdr:clientData/>
  </xdr:twoCellAnchor>
  <xdr:twoCellAnchor editAs="oneCell">
    <xdr:from>
      <xdr:col>7</xdr:col>
      <xdr:colOff>662626</xdr:colOff>
      <xdr:row>475</xdr:row>
      <xdr:rowOff>32717</xdr:rowOff>
    </xdr:from>
    <xdr:to>
      <xdr:col>12</xdr:col>
      <xdr:colOff>337657</xdr:colOff>
      <xdr:row>477</xdr:row>
      <xdr:rowOff>31904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C1A23CA-B984-4F9C-8CCA-BEED21828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12132" y="89623095"/>
          <a:ext cx="3496106" cy="375757"/>
        </a:xfrm>
        <a:prstGeom prst="rect">
          <a:avLst/>
        </a:prstGeom>
      </xdr:spPr>
    </xdr:pic>
    <xdr:clientData/>
  </xdr:twoCellAnchor>
  <xdr:twoCellAnchor editAs="oneCell">
    <xdr:from>
      <xdr:col>8</xdr:col>
      <xdr:colOff>536466</xdr:colOff>
      <xdr:row>558</xdr:row>
      <xdr:rowOff>43666</xdr:rowOff>
    </xdr:from>
    <xdr:to>
      <xdr:col>12</xdr:col>
      <xdr:colOff>747138</xdr:colOff>
      <xdr:row>560</xdr:row>
      <xdr:rowOff>128567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E6CAC3BC-A410-4963-9C24-04E77601A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650187" y="105427823"/>
          <a:ext cx="3267532" cy="461471"/>
        </a:xfrm>
        <a:prstGeom prst="rect">
          <a:avLst/>
        </a:prstGeom>
      </xdr:spPr>
    </xdr:pic>
    <xdr:clientData/>
  </xdr:twoCellAnchor>
  <xdr:twoCellAnchor editAs="oneCell">
    <xdr:from>
      <xdr:col>1</xdr:col>
      <xdr:colOff>744356</xdr:colOff>
      <xdr:row>629</xdr:row>
      <xdr:rowOff>153020</xdr:rowOff>
    </xdr:from>
    <xdr:to>
      <xdr:col>6</xdr:col>
      <xdr:colOff>417221</xdr:colOff>
      <xdr:row>631</xdr:row>
      <xdr:rowOff>152209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50E9D31E-E72F-444E-8C9C-F26B15F6F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08571" y="118905404"/>
          <a:ext cx="3493941" cy="37575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7130</xdr:colOff>
      <xdr:row>632</xdr:row>
      <xdr:rowOff>9929</xdr:rowOff>
    </xdr:from>
    <xdr:to>
      <xdr:col>4</xdr:col>
      <xdr:colOff>749449</xdr:colOff>
      <xdr:row>634</xdr:row>
      <xdr:rowOff>176317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894313CA-280B-4527-8871-3AE621F018CD}"/>
            </a:ext>
          </a:extLst>
        </xdr:cNvPr>
        <xdr:cNvPicPr/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80" t="13366" r="7185" b="21144"/>
        <a:stretch/>
      </xdr:blipFill>
      <xdr:spPr>
        <a:xfrm>
          <a:off x="2299775" y="119327167"/>
          <a:ext cx="1506534" cy="542958"/>
        </a:xfrm>
        <a:prstGeom prst="rect">
          <a:avLst/>
        </a:prstGeom>
      </xdr:spPr>
    </xdr:pic>
    <xdr:clientData/>
  </xdr:twoCellAnchor>
  <xdr:twoCellAnchor editAs="oneCell">
    <xdr:from>
      <xdr:col>1</xdr:col>
      <xdr:colOff>639964</xdr:colOff>
      <xdr:row>660</xdr:row>
      <xdr:rowOff>10820</xdr:rowOff>
    </xdr:from>
    <xdr:to>
      <xdr:col>6</xdr:col>
      <xdr:colOff>86422</xdr:colOff>
      <xdr:row>662</xdr:row>
      <xdr:rowOff>95722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5EA03C5D-669B-475B-82D2-EDB3B6CB6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04179" y="124710791"/>
          <a:ext cx="3267534" cy="461472"/>
        </a:xfrm>
        <a:prstGeom prst="rect">
          <a:avLst/>
        </a:prstGeom>
      </xdr:spPr>
    </xdr:pic>
    <xdr:clientData/>
  </xdr:twoCellAnchor>
  <xdr:twoCellAnchor editAs="oneCell">
    <xdr:from>
      <xdr:col>12</xdr:col>
      <xdr:colOff>10949</xdr:colOff>
      <xdr:row>701</xdr:row>
      <xdr:rowOff>120430</xdr:rowOff>
    </xdr:from>
    <xdr:to>
      <xdr:col>14</xdr:col>
      <xdr:colOff>21048</xdr:colOff>
      <xdr:row>703</xdr:row>
      <xdr:rowOff>129140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7C75BC2E-760C-46AF-B415-2B8842BC1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207501" y="131258878"/>
          <a:ext cx="1542857" cy="380952"/>
        </a:xfrm>
        <a:prstGeom prst="rect">
          <a:avLst/>
        </a:prstGeom>
      </xdr:spPr>
    </xdr:pic>
    <xdr:clientData/>
  </xdr:twoCellAnchor>
  <xdr:oneCellAnchor>
    <xdr:from>
      <xdr:col>3</xdr:col>
      <xdr:colOff>747110</xdr:colOff>
      <xdr:row>708</xdr:row>
      <xdr:rowOff>57368</xdr:rowOff>
    </xdr:from>
    <xdr:ext cx="3352841" cy="2639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1" name="CuadroTexto 90">
              <a:extLst>
                <a:ext uri="{FF2B5EF4-FFF2-40B4-BE49-F238E27FC236}">
                  <a16:creationId xmlns:a16="http://schemas.microsoft.com/office/drawing/2014/main" id="{3FDAFBF7-893F-44B0-8D80-04BFAC94925E}"/>
                </a:ext>
              </a:extLst>
            </xdr:cNvPr>
            <xdr:cNvSpPr txBox="1"/>
          </xdr:nvSpPr>
          <xdr:spPr>
            <a:xfrm>
              <a:off x="3046248" y="132498661"/>
              <a:ext cx="3352841" cy="2639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MX" sz="1100" b="0" i="1">
                      <a:latin typeface="Cambria Math" panose="02040503050406030204" pitchFamily="18" charset="0"/>
                    </a:rPr>
                    <m:t>183</m:t>
                  </m:r>
                  <m:f>
                    <m:fPr>
                      <m:ctrlPr>
                        <a:rPr lang="es-MX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MX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MX" sz="1100" b="0" i="1">
                              <a:latin typeface="Cambria Math" panose="02040503050406030204" pitchFamily="18" charset="0"/>
                            </a:rPr>
                            <m:t>𝑚</m:t>
                          </m:r>
                        </m:e>
                        <m:sup>
                          <m:r>
                            <a:rPr lang="es-MX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p>
                      </m:sSup>
                    </m:num>
                    <m:den>
                      <m:r>
                        <a:rPr lang="es-MX" sz="1100" b="0" i="1">
                          <a:latin typeface="Cambria Math" panose="02040503050406030204" pitchFamily="18" charset="0"/>
                        </a:rPr>
                        <m:t>h</m:t>
                      </m:r>
                    </m:den>
                  </m:f>
                </m:oMath>
              </a14:m>
              <a:r>
                <a:rPr lang="es-MX" sz="1100"/>
                <a:t>x</a:t>
              </a:r>
              <a14:m>
                <m:oMath xmlns:m="http://schemas.openxmlformats.org/officeDocument/2006/math">
                  <m:sSup>
                    <m:sSupPr>
                      <m:ctrlPr>
                        <a:rPr lang="es-MX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𝑚</m:t>
                      </m:r>
                    </m:e>
                    <m:sup>
                      <m:r>
                        <a:rPr lang="es-MX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s-MX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𝐶𝑜𝑛𝑣𝑒𝑟𝑡𝑖𝑟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𝑎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𝑃𝑖𝑒𝑠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𝑐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ú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𝑏𝑖𝑐𝑜𝑠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𝑝𝑜𝑟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𝑚𝑖𝑛𝑢𝑡𝑜</m:t>
                  </m:r>
                </m:oMath>
              </a14:m>
              <a:r>
                <a:rPr lang="es-MX" sz="1100"/>
                <a:t> (CFM)</a:t>
              </a:r>
            </a:p>
          </xdr:txBody>
        </xdr:sp>
      </mc:Choice>
      <mc:Fallback>
        <xdr:sp macro="" textlink="">
          <xdr:nvSpPr>
            <xdr:cNvPr id="91" name="CuadroTexto 90">
              <a:extLst>
                <a:ext uri="{FF2B5EF4-FFF2-40B4-BE49-F238E27FC236}">
                  <a16:creationId xmlns:a16="http://schemas.microsoft.com/office/drawing/2014/main" id="{3FDAFBF7-893F-44B0-8D80-04BFAC94925E}"/>
                </a:ext>
              </a:extLst>
            </xdr:cNvPr>
            <xdr:cNvSpPr txBox="1"/>
          </xdr:nvSpPr>
          <xdr:spPr>
            <a:xfrm>
              <a:off x="3046248" y="132498661"/>
              <a:ext cx="3352841" cy="2639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183</a:t>
              </a:r>
              <a:r>
                <a:rPr lang="es-MX" sz="1100" i="0">
                  <a:latin typeface="Cambria Math" panose="02040503050406030204" pitchFamily="18" charset="0"/>
                </a:rPr>
                <a:t> </a:t>
              </a:r>
              <a:r>
                <a:rPr lang="es-MX" sz="1100" b="0" i="0">
                  <a:latin typeface="Cambria Math" panose="02040503050406030204" pitchFamily="18" charset="0"/>
                </a:rPr>
                <a:t>𝑚^3/ℎ</a:t>
              </a:r>
              <a:r>
                <a:rPr lang="es-MX" sz="1100"/>
                <a:t>x</a:t>
              </a:r>
              <a:r>
                <a:rPr lang="es-MX" sz="1100" b="0" i="0">
                  <a:latin typeface="Cambria Math" panose="02040503050406030204" pitchFamily="18" charset="0"/>
                </a:rPr>
                <a:t>𝑚^2  𝐶𝑜𝑛𝑣𝑒𝑟𝑡𝑖𝑟 𝑎 𝑃𝑖𝑒𝑠 𝑐ú𝑏𝑖𝑐𝑜𝑠 𝑝𝑜𝑟 𝑚𝑖𝑛𝑢𝑡𝑜</a:t>
              </a:r>
              <a:r>
                <a:rPr lang="es-MX" sz="1100"/>
                <a:t> (CFM)</a:t>
              </a:r>
            </a:p>
          </xdr:txBody>
        </xdr:sp>
      </mc:Fallback>
    </mc:AlternateContent>
    <xdr:clientData/>
  </xdr:oneCellAnchor>
  <xdr:oneCellAnchor>
    <xdr:from>
      <xdr:col>2</xdr:col>
      <xdr:colOff>407713</xdr:colOff>
      <xdr:row>710</xdr:row>
      <xdr:rowOff>68318</xdr:rowOff>
    </xdr:from>
    <xdr:ext cx="7203832" cy="2700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2" name="CuadroTexto 91">
              <a:extLst>
                <a:ext uri="{FF2B5EF4-FFF2-40B4-BE49-F238E27FC236}">
                  <a16:creationId xmlns:a16="http://schemas.microsoft.com/office/drawing/2014/main" id="{3BDBC51D-7940-4197-92C4-4DDC756C5932}"/>
                </a:ext>
              </a:extLst>
            </xdr:cNvPr>
            <xdr:cNvSpPr txBox="1"/>
          </xdr:nvSpPr>
          <xdr:spPr>
            <a:xfrm>
              <a:off x="1940472" y="132881852"/>
              <a:ext cx="7203832" cy="2700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s-MX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MX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183</m:t>
                          </m:r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p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</m:t>
                          </m:r>
                        </m:sup>
                      </m:sSup>
                    </m:num>
                    <m:den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m:rPr>
                      <m:nor/>
                    </m:rPr>
                    <a:rPr lang="es-MX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(</m:t>
                  </m:r>
                  <m:sSup>
                    <m:sSupPr>
                      <m:ctrlPr>
                        <a:rPr lang="es-MX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</m:t>
                      </m:r>
                    </m:e>
                    <m:sup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 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𝑋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MX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MX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𝑓𝑡</m:t>
                          </m:r>
                        </m:e>
                        <m:sup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</m:t>
                          </m:r>
                        </m:sup>
                      </m:sSup>
                    </m:num>
                    <m:den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0.0283</m:t>
                      </m:r>
                      <m:sSup>
                        <m:sSupPr>
                          <m:ctrlPr>
                            <a:rPr lang="es-MX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p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</m:t>
                          </m:r>
                        </m:sup>
                      </m:sSup>
                    </m:den>
                  </m:f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MX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MX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6466.43</m:t>
                          </m:r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𝑓𝑡</m:t>
                          </m:r>
                        </m:e>
                        <m:sup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</m:t>
                          </m:r>
                        </m:sup>
                      </m:sSup>
                    </m:num>
                    <m:den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m:rPr>
                      <m:nor/>
                    </m:rPr>
                    <a:rPr lang="es-MX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(</m:t>
                  </m:r>
                  <m:sSup>
                    <m:sSupPr>
                      <m:ctrlPr>
                        <a:rPr lang="es-MX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</m:t>
                      </m:r>
                    </m:e>
                    <m:sup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𝑋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MX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num>
                    <m:den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3600</m:t>
                      </m:r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</m:den>
                  </m:f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MX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MX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1.7962</m:t>
                          </m:r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𝑓𝑡</m:t>
                          </m:r>
                        </m:e>
                        <m:sup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</m:t>
                          </m:r>
                        </m:sup>
                      </m:sSup>
                    </m:num>
                    <m:den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</m:den>
                  </m:f>
                  <m:r>
                    <m:rPr>
                      <m:nor/>
                    </m:rPr>
                    <a:rPr lang="es-MX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(</m:t>
                  </m:r>
                  <m:sSup>
                    <m:sSupPr>
                      <m:ctrlPr>
                        <a:rPr lang="es-MX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</m:t>
                      </m:r>
                    </m:e>
                    <m:sup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𝑋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MX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60</m:t>
                      </m:r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</m:num>
                    <m:den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</m:t>
                      </m:r>
                    </m:den>
                  </m:f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MX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MX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107.77</m:t>
                          </m:r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𝑓𝑡</m:t>
                          </m:r>
                        </m:e>
                        <m:sup>
                          <m:r>
                            <a:rPr lang="es-MX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</m:t>
                          </m:r>
                        </m:sup>
                      </m:sSup>
                    </m:num>
                    <m:den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</m:t>
                      </m:r>
                    </m:den>
                  </m:f>
                  <m:r>
                    <m:rPr>
                      <m:nor/>
                    </m:rPr>
                    <a:rPr lang="es-MX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(</m:t>
                  </m:r>
                  <m:sSup>
                    <m:sSupPr>
                      <m:ctrlPr>
                        <a:rPr lang="es-MX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</m:t>
                      </m:r>
                    </m:e>
                    <m:sup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 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𝑝𝑜𝑟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𝑙𝑜𝑠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3 (á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𝑟𝑒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𝑑𝑒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1)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MX" sz="1100"/>
                <a:t> CFM=</a:t>
              </a:r>
              <a:r>
                <a:rPr lang="es-MX" sz="1100" b="1">
                  <a:solidFill>
                    <a:schemeClr val="tx1"/>
                  </a:solidFill>
                </a:rPr>
                <a:t>323.31</a:t>
              </a:r>
              <a:endParaRPr lang="es-MX" sz="11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92" name="CuadroTexto 91">
              <a:extLst>
                <a:ext uri="{FF2B5EF4-FFF2-40B4-BE49-F238E27FC236}">
                  <a16:creationId xmlns:a16="http://schemas.microsoft.com/office/drawing/2014/main" id="{3BDBC51D-7940-4197-92C4-4DDC756C5932}"/>
                </a:ext>
              </a:extLst>
            </xdr:cNvPr>
            <xdr:cNvSpPr txBox="1"/>
          </xdr:nvSpPr>
          <xdr:spPr>
            <a:xfrm>
              <a:off x="1940472" y="132881852"/>
              <a:ext cx="7203832" cy="2700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183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𝑚〗^3/ℎ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𝑚^2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𝑋 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1𝑓𝑡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〗^3/(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0.0283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𝑚^3 )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6466.43𝑓𝑡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〗^3/ℎ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𝑚^2)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𝑋  1ℎ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3600𝑆=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1.7962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𝑓𝑡〗^3/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𝑚^2)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𝑋  60𝑆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1𝑀=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107.77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𝑓𝑡〗^3/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𝑚^2)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𝑝𝑜𝑟 𝑙𝑜𝑠 3 (á𝑟𝑒 𝑑𝑒 𝑃1)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MX" sz="1100"/>
                <a:t> CFM=</a:t>
              </a:r>
              <a:r>
                <a:rPr lang="es-MX" sz="1100" b="1">
                  <a:solidFill>
                    <a:schemeClr val="tx1"/>
                  </a:solidFill>
                </a:rPr>
                <a:t>323.31</a:t>
              </a:r>
              <a:endParaRPr lang="es-MX" sz="11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4</xdr:col>
      <xdr:colOff>1</xdr:colOff>
      <xdr:row>744</xdr:row>
      <xdr:rowOff>111382</xdr:rowOff>
    </xdr:from>
    <xdr:to>
      <xdr:col>9</xdr:col>
      <xdr:colOff>137411</xdr:colOff>
      <xdr:row>748</xdr:row>
      <xdr:rowOff>147852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B4B2CDB0-32DF-402F-A31D-7C8D9FB9D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056861" y="140638359"/>
          <a:ext cx="3958486" cy="789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11076</xdr:colOff>
      <xdr:row>745</xdr:row>
      <xdr:rowOff>10941</xdr:rowOff>
    </xdr:from>
    <xdr:to>
      <xdr:col>13</xdr:col>
      <xdr:colOff>392134</xdr:colOff>
      <xdr:row>748</xdr:row>
      <xdr:rowOff>59889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51749918-E1C1-431E-BA4E-556F621AA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417442" y="140726203"/>
          <a:ext cx="1909489" cy="613802"/>
        </a:xfrm>
        <a:prstGeom prst="rect">
          <a:avLst/>
        </a:prstGeom>
      </xdr:spPr>
    </xdr:pic>
    <xdr:clientData/>
  </xdr:twoCellAnchor>
  <xdr:oneCellAnchor>
    <xdr:from>
      <xdr:col>4</xdr:col>
      <xdr:colOff>280605</xdr:colOff>
      <xdr:row>722</xdr:row>
      <xdr:rowOff>4050</xdr:rowOff>
    </xdr:from>
    <xdr:ext cx="175561" cy="1856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7" name="CuadroTexto 96">
              <a:extLst>
                <a:ext uri="{FF2B5EF4-FFF2-40B4-BE49-F238E27FC236}">
                  <a16:creationId xmlns:a16="http://schemas.microsoft.com/office/drawing/2014/main" id="{D0DEFE75-08A4-4122-941A-5174BCF38ADF}"/>
                </a:ext>
              </a:extLst>
            </xdr:cNvPr>
            <xdr:cNvSpPr txBox="1"/>
          </xdr:nvSpPr>
          <xdr:spPr>
            <a:xfrm>
              <a:off x="3328605" y="138135600"/>
              <a:ext cx="175561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𝑳</m:t>
                        </m:r>
                      </m:e>
                      <m:sub>
                        <m:r>
                          <a:rPr lang="es-MX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sub>
                    </m:sSub>
                  </m:oMath>
                </m:oMathPara>
              </a14:m>
              <a:endParaRPr lang="es-MX" sz="1100" b="1"/>
            </a:p>
          </xdr:txBody>
        </xdr:sp>
      </mc:Choice>
      <mc:Fallback>
        <xdr:sp macro="" textlink="">
          <xdr:nvSpPr>
            <xdr:cNvPr id="97" name="CuadroTexto 96">
              <a:extLst>
                <a:ext uri="{FF2B5EF4-FFF2-40B4-BE49-F238E27FC236}">
                  <a16:creationId xmlns:a16="http://schemas.microsoft.com/office/drawing/2014/main" id="{D0DEFE75-08A4-4122-941A-5174BCF38ADF}"/>
                </a:ext>
              </a:extLst>
            </xdr:cNvPr>
            <xdr:cNvSpPr txBox="1"/>
          </xdr:nvSpPr>
          <xdr:spPr>
            <a:xfrm>
              <a:off x="3328605" y="138135600"/>
              <a:ext cx="175561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latin typeface="Cambria Math" panose="02040503050406030204" pitchFamily="18" charset="0"/>
                </a:rPr>
                <a:t>𝑳_𝒇</a:t>
              </a:r>
              <a:endParaRPr lang="es-MX" sz="1100" b="1"/>
            </a:p>
          </xdr:txBody>
        </xdr:sp>
      </mc:Fallback>
    </mc:AlternateContent>
    <xdr:clientData/>
  </xdr:oneCellAnchor>
  <xdr:twoCellAnchor editAs="oneCell">
    <xdr:from>
      <xdr:col>9</xdr:col>
      <xdr:colOff>219075</xdr:colOff>
      <xdr:row>972</xdr:row>
      <xdr:rowOff>85725</xdr:rowOff>
    </xdr:from>
    <xdr:to>
      <xdr:col>12</xdr:col>
      <xdr:colOff>485456</xdr:colOff>
      <xdr:row>974</xdr:row>
      <xdr:rowOff>133296</xdr:rowOff>
    </xdr:to>
    <xdr:pic>
      <xdr:nvPicPr>
        <xdr:cNvPr id="163" name="Imagen 162">
          <a:extLst>
            <a:ext uri="{FF2B5EF4-FFF2-40B4-BE49-F238E27FC236}">
              <a16:creationId xmlns:a16="http://schemas.microsoft.com/office/drawing/2014/main" id="{AAE123B5-080F-4D67-8278-8AC5C2BFF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077075" y="185842275"/>
          <a:ext cx="2552381" cy="428571"/>
        </a:xfrm>
        <a:prstGeom prst="rect">
          <a:avLst/>
        </a:prstGeom>
      </xdr:spPr>
    </xdr:pic>
    <xdr:clientData/>
  </xdr:twoCellAnchor>
  <xdr:twoCellAnchor editAs="oneCell">
    <xdr:from>
      <xdr:col>11</xdr:col>
      <xdr:colOff>447675</xdr:colOff>
      <xdr:row>989</xdr:row>
      <xdr:rowOff>142875</xdr:rowOff>
    </xdr:from>
    <xdr:to>
      <xdr:col>16</xdr:col>
      <xdr:colOff>332908</xdr:colOff>
      <xdr:row>991</xdr:row>
      <xdr:rowOff>123780</xdr:rowOff>
    </xdr:to>
    <xdr:pic>
      <xdr:nvPicPr>
        <xdr:cNvPr id="167" name="Imagen 166">
          <a:extLst>
            <a:ext uri="{FF2B5EF4-FFF2-40B4-BE49-F238E27FC236}">
              <a16:creationId xmlns:a16="http://schemas.microsoft.com/office/drawing/2014/main" id="{3E2EB3D3-BFA0-4CA2-A718-ED964B035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8829675" y="189137925"/>
          <a:ext cx="3733333" cy="3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2085</xdr:colOff>
      <xdr:row>1001</xdr:row>
      <xdr:rowOff>0</xdr:rowOff>
    </xdr:from>
    <xdr:to>
      <xdr:col>14</xdr:col>
      <xdr:colOff>76200</xdr:colOff>
      <xdr:row>1030</xdr:row>
      <xdr:rowOff>180974</xdr:rowOff>
    </xdr:to>
    <xdr:pic>
      <xdr:nvPicPr>
        <xdr:cNvPr id="168" name="Imagen 167">
          <a:extLst>
            <a:ext uri="{FF2B5EF4-FFF2-40B4-BE49-F238E27FC236}">
              <a16:creationId xmlns:a16="http://schemas.microsoft.com/office/drawing/2014/main" id="{C9C5EBC1-AA2E-4399-92CA-D12820263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743" y="192030246"/>
          <a:ext cx="8447527" cy="572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331695</xdr:colOff>
      <xdr:row>1018</xdr:row>
      <xdr:rowOff>179294</xdr:rowOff>
    </xdr:from>
    <xdr:to>
      <xdr:col>8</xdr:col>
      <xdr:colOff>336176</xdr:colOff>
      <xdr:row>1027</xdr:row>
      <xdr:rowOff>132790</xdr:rowOff>
    </xdr:to>
    <xdr:cxnSp macro="">
      <xdr:nvCxnSpPr>
        <xdr:cNvPr id="170" name="Conector recto 169">
          <a:extLst>
            <a:ext uri="{FF2B5EF4-FFF2-40B4-BE49-F238E27FC236}">
              <a16:creationId xmlns:a16="http://schemas.microsoft.com/office/drawing/2014/main" id="{6142BBF9-16CF-4466-8139-18A1B1F5083E}"/>
            </a:ext>
          </a:extLst>
        </xdr:cNvPr>
        <xdr:cNvCxnSpPr/>
      </xdr:nvCxnSpPr>
      <xdr:spPr>
        <a:xfrm flipH="1">
          <a:off x="6427695" y="194724618"/>
          <a:ext cx="4481" cy="166799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84472</xdr:colOff>
      <xdr:row>1022</xdr:row>
      <xdr:rowOff>17480</xdr:rowOff>
    </xdr:from>
    <xdr:to>
      <xdr:col>6</xdr:col>
      <xdr:colOff>84811</xdr:colOff>
      <xdr:row>1027</xdr:row>
      <xdr:rowOff>42406</xdr:rowOff>
    </xdr:to>
    <xdr:cxnSp macro="">
      <xdr:nvCxnSpPr>
        <xdr:cNvPr id="179" name="Conector recto 178">
          <a:extLst>
            <a:ext uri="{FF2B5EF4-FFF2-40B4-BE49-F238E27FC236}">
              <a16:creationId xmlns:a16="http://schemas.microsoft.com/office/drawing/2014/main" id="{BAF15F70-012F-440B-89DE-A9C91CF10790}"/>
            </a:ext>
          </a:extLst>
        </xdr:cNvPr>
        <xdr:cNvCxnSpPr/>
      </xdr:nvCxnSpPr>
      <xdr:spPr>
        <a:xfrm>
          <a:off x="4664301" y="193991495"/>
          <a:ext cx="339" cy="970902"/>
        </a:xfrm>
        <a:prstGeom prst="line">
          <a:avLst/>
        </a:prstGeom>
        <a:ln w="9525">
          <a:solidFill>
            <a:srgbClr val="00FF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331675</xdr:colOff>
      <xdr:row>1002</xdr:row>
      <xdr:rowOff>136071</xdr:rowOff>
    </xdr:from>
    <xdr:to>
      <xdr:col>10</xdr:col>
      <xdr:colOff>272143</xdr:colOff>
      <xdr:row>1019</xdr:row>
      <xdr:rowOff>17008</xdr:rowOff>
    </xdr:to>
    <xdr:cxnSp macro="">
      <xdr:nvCxnSpPr>
        <xdr:cNvPr id="181" name="Conector recto 180">
          <a:extLst>
            <a:ext uri="{FF2B5EF4-FFF2-40B4-BE49-F238E27FC236}">
              <a16:creationId xmlns:a16="http://schemas.microsoft.com/office/drawing/2014/main" id="{5D36622F-F181-47AD-B754-8C1613D84816}"/>
            </a:ext>
          </a:extLst>
        </xdr:cNvPr>
        <xdr:cNvCxnSpPr/>
      </xdr:nvCxnSpPr>
      <xdr:spPr>
        <a:xfrm flipH="1">
          <a:off x="6454889" y="188399397"/>
          <a:ext cx="1471272" cy="3061607"/>
        </a:xfrm>
        <a:prstGeom prst="line">
          <a:avLst/>
        </a:prstGeom>
        <a:ln>
          <a:solidFill>
            <a:srgbClr val="C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179159</xdr:colOff>
      <xdr:row>1001</xdr:row>
      <xdr:rowOff>91416</xdr:rowOff>
    </xdr:from>
    <xdr:to>
      <xdr:col>13</xdr:col>
      <xdr:colOff>69565</xdr:colOff>
      <xdr:row>1001</xdr:row>
      <xdr:rowOff>96320</xdr:rowOff>
    </xdr:to>
    <xdr:cxnSp macro="">
      <xdr:nvCxnSpPr>
        <xdr:cNvPr id="182" name="Conector recto 181">
          <a:extLst>
            <a:ext uri="{FF2B5EF4-FFF2-40B4-BE49-F238E27FC236}">
              <a16:creationId xmlns:a16="http://schemas.microsoft.com/office/drawing/2014/main" id="{AFAA5574-5EE4-4D99-A3A5-6684067B4A25}"/>
            </a:ext>
          </a:extLst>
        </xdr:cNvPr>
        <xdr:cNvCxnSpPr/>
      </xdr:nvCxnSpPr>
      <xdr:spPr>
        <a:xfrm flipH="1" flipV="1">
          <a:off x="8537614" y="193432863"/>
          <a:ext cx="1410125" cy="4904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326419</xdr:colOff>
      <xdr:row>1018</xdr:row>
      <xdr:rowOff>181938</xdr:rowOff>
    </xdr:from>
    <xdr:to>
      <xdr:col>13</xdr:col>
      <xdr:colOff>77937</xdr:colOff>
      <xdr:row>1019</xdr:row>
      <xdr:rowOff>0</xdr:rowOff>
    </xdr:to>
    <xdr:cxnSp macro="">
      <xdr:nvCxnSpPr>
        <xdr:cNvPr id="183" name="Conector recto 182">
          <a:extLst>
            <a:ext uri="{FF2B5EF4-FFF2-40B4-BE49-F238E27FC236}">
              <a16:creationId xmlns:a16="http://schemas.microsoft.com/office/drawing/2014/main" id="{85EF862A-0416-4363-AEC2-47D5321778A2}"/>
            </a:ext>
          </a:extLst>
        </xdr:cNvPr>
        <xdr:cNvCxnSpPr/>
      </xdr:nvCxnSpPr>
      <xdr:spPr>
        <a:xfrm flipH="1">
          <a:off x="6405295" y="196798272"/>
          <a:ext cx="3550816" cy="10703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187098</xdr:colOff>
      <xdr:row>1001</xdr:row>
      <xdr:rowOff>102053</xdr:rowOff>
    </xdr:from>
    <xdr:to>
      <xdr:col>11</xdr:col>
      <xdr:colOff>188260</xdr:colOff>
      <xdr:row>1027</xdr:row>
      <xdr:rowOff>136150</xdr:rowOff>
    </xdr:to>
    <xdr:cxnSp macro="">
      <xdr:nvCxnSpPr>
        <xdr:cNvPr id="184" name="Conector recto 183">
          <a:extLst>
            <a:ext uri="{FF2B5EF4-FFF2-40B4-BE49-F238E27FC236}">
              <a16:creationId xmlns:a16="http://schemas.microsoft.com/office/drawing/2014/main" id="{AE659C1A-520E-4495-B49A-656EF4E7AB53}"/>
            </a:ext>
          </a:extLst>
        </xdr:cNvPr>
        <xdr:cNvCxnSpPr/>
      </xdr:nvCxnSpPr>
      <xdr:spPr>
        <a:xfrm>
          <a:off x="8606518" y="188178281"/>
          <a:ext cx="1162" cy="489865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529761</xdr:colOff>
      <xdr:row>1000</xdr:row>
      <xdr:rowOff>112374</xdr:rowOff>
    </xdr:from>
    <xdr:ext cx="685957" cy="217560"/>
    <xdr:sp macro="" textlink="">
      <xdr:nvSpPr>
        <xdr:cNvPr id="194" name="CuadroTexto 193">
          <a:extLst>
            <a:ext uri="{FF2B5EF4-FFF2-40B4-BE49-F238E27FC236}">
              <a16:creationId xmlns:a16="http://schemas.microsoft.com/office/drawing/2014/main" id="{439AD342-9B3A-40F2-8188-1BA837902063}"/>
            </a:ext>
          </a:extLst>
        </xdr:cNvPr>
        <xdr:cNvSpPr txBox="1"/>
      </xdr:nvSpPr>
      <xdr:spPr>
        <a:xfrm>
          <a:off x="9714582" y="188001503"/>
          <a:ext cx="685957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800" b="1"/>
            <a:t>46.879</a:t>
          </a:r>
          <a:r>
            <a:rPr lang="es-MX" sz="800" b="1" baseline="0"/>
            <a:t> </a:t>
          </a:r>
          <a:r>
            <a:rPr lang="es-MX" sz="800" b="1"/>
            <a:t>g/kg</a:t>
          </a:r>
        </a:p>
      </xdr:txBody>
    </xdr:sp>
    <xdr:clientData/>
  </xdr:oneCellAnchor>
  <xdr:oneCellAnchor>
    <xdr:from>
      <xdr:col>12</xdr:col>
      <xdr:colOff>751726</xdr:colOff>
      <xdr:row>1018</xdr:row>
      <xdr:rowOff>72134</xdr:rowOff>
    </xdr:from>
    <xdr:ext cx="685957" cy="217560"/>
    <xdr:sp macro="" textlink="">
      <xdr:nvSpPr>
        <xdr:cNvPr id="196" name="CuadroTexto 195">
          <a:extLst>
            <a:ext uri="{FF2B5EF4-FFF2-40B4-BE49-F238E27FC236}">
              <a16:creationId xmlns:a16="http://schemas.microsoft.com/office/drawing/2014/main" id="{C3ED1541-04E3-45DB-8851-3B86BB96B6FE}"/>
            </a:ext>
          </a:extLst>
        </xdr:cNvPr>
        <xdr:cNvSpPr txBox="1"/>
      </xdr:nvSpPr>
      <xdr:spPr>
        <a:xfrm>
          <a:off x="9936547" y="191329031"/>
          <a:ext cx="685957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800" b="1"/>
            <a:t>10.376 g/kg</a:t>
          </a:r>
        </a:p>
      </xdr:txBody>
    </xdr:sp>
    <xdr:clientData/>
  </xdr:oneCellAnchor>
  <xdr:twoCellAnchor editAs="oneCell">
    <xdr:from>
      <xdr:col>8</xdr:col>
      <xdr:colOff>147638</xdr:colOff>
      <xdr:row>1037</xdr:row>
      <xdr:rowOff>87425</xdr:rowOff>
    </xdr:from>
    <xdr:to>
      <xdr:col>9</xdr:col>
      <xdr:colOff>706046</xdr:colOff>
      <xdr:row>1039</xdr:row>
      <xdr:rowOff>173773</xdr:rowOff>
    </xdr:to>
    <xdr:pic>
      <xdr:nvPicPr>
        <xdr:cNvPr id="219" name="Imagen 218">
          <a:extLst>
            <a:ext uri="{FF2B5EF4-FFF2-40B4-BE49-F238E27FC236}">
              <a16:creationId xmlns:a16="http://schemas.microsoft.com/office/drawing/2014/main" id="{B96225C7-CB3A-4C04-946F-5AC659396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243638" y="198236000"/>
          <a:ext cx="1320408" cy="467348"/>
        </a:xfrm>
        <a:prstGeom prst="rect">
          <a:avLst/>
        </a:prstGeom>
      </xdr:spPr>
    </xdr:pic>
    <xdr:clientData/>
  </xdr:twoCellAnchor>
  <xdr:twoCellAnchor>
    <xdr:from>
      <xdr:col>10</xdr:col>
      <xdr:colOff>303922</xdr:colOff>
      <xdr:row>1012</xdr:row>
      <xdr:rowOff>175460</xdr:rowOff>
    </xdr:from>
    <xdr:to>
      <xdr:col>13</xdr:col>
      <xdr:colOff>366588</xdr:colOff>
      <xdr:row>1017</xdr:row>
      <xdr:rowOff>3133</xdr:rowOff>
    </xdr:to>
    <xdr:cxnSp macro="">
      <xdr:nvCxnSpPr>
        <xdr:cNvPr id="225" name="Conector recto 224">
          <a:extLst>
            <a:ext uri="{FF2B5EF4-FFF2-40B4-BE49-F238E27FC236}">
              <a16:creationId xmlns:a16="http://schemas.microsoft.com/office/drawing/2014/main" id="{F65993A0-E34C-4AFB-B99D-7A84A7A563DC}"/>
            </a:ext>
          </a:extLst>
        </xdr:cNvPr>
        <xdr:cNvCxnSpPr/>
      </xdr:nvCxnSpPr>
      <xdr:spPr>
        <a:xfrm flipH="1">
          <a:off x="7917656" y="194187804"/>
          <a:ext cx="2346786" cy="783306"/>
        </a:xfrm>
        <a:prstGeom prst="line">
          <a:avLst/>
        </a:prstGeom>
        <a:ln w="6350">
          <a:solidFill>
            <a:srgbClr val="00FF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274596</xdr:colOff>
      <xdr:row>1018</xdr:row>
      <xdr:rowOff>189998</xdr:rowOff>
    </xdr:from>
    <xdr:to>
      <xdr:col>8</xdr:col>
      <xdr:colOff>337262</xdr:colOff>
      <xdr:row>1023</xdr:row>
      <xdr:rowOff>17671</xdr:rowOff>
    </xdr:to>
    <xdr:cxnSp macro="">
      <xdr:nvCxnSpPr>
        <xdr:cNvPr id="241" name="Conector recto 240">
          <a:extLst>
            <a:ext uri="{FF2B5EF4-FFF2-40B4-BE49-F238E27FC236}">
              <a16:creationId xmlns:a16="http://schemas.microsoft.com/office/drawing/2014/main" id="{6EC44EA5-704B-4131-A8EA-AE378FD0F987}"/>
            </a:ext>
          </a:extLst>
        </xdr:cNvPr>
        <xdr:cNvCxnSpPr/>
      </xdr:nvCxnSpPr>
      <xdr:spPr>
        <a:xfrm flipH="1">
          <a:off x="4081463" y="195349102"/>
          <a:ext cx="2346786" cy="783306"/>
        </a:xfrm>
        <a:prstGeom prst="line">
          <a:avLst/>
        </a:prstGeom>
        <a:ln w="6350">
          <a:solidFill>
            <a:srgbClr val="00FF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670693</xdr:colOff>
      <xdr:row>1021</xdr:row>
      <xdr:rowOff>32860</xdr:rowOff>
    </xdr:from>
    <xdr:to>
      <xdr:col>6</xdr:col>
      <xdr:colOff>253444</xdr:colOff>
      <xdr:row>1023</xdr:row>
      <xdr:rowOff>8325</xdr:rowOff>
    </xdr:to>
    <xdr:sp macro="" textlink="">
      <xdr:nvSpPr>
        <xdr:cNvPr id="242" name="Diagrama de flujo: unión de suma 241">
          <a:extLst>
            <a:ext uri="{FF2B5EF4-FFF2-40B4-BE49-F238E27FC236}">
              <a16:creationId xmlns:a16="http://schemas.microsoft.com/office/drawing/2014/main" id="{D7704CBE-1CDF-444A-AC6F-47EB6F0D7DB8}"/>
            </a:ext>
          </a:extLst>
        </xdr:cNvPr>
        <xdr:cNvSpPr/>
      </xdr:nvSpPr>
      <xdr:spPr>
        <a:xfrm>
          <a:off x="4487217" y="193817680"/>
          <a:ext cx="346056" cy="353856"/>
        </a:xfrm>
        <a:prstGeom prst="flowChartSummingJunction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5</xdr:col>
      <xdr:colOff>452505</xdr:colOff>
      <xdr:row>1026</xdr:row>
      <xdr:rowOff>165448</xdr:rowOff>
    </xdr:from>
    <xdr:ext cx="815608" cy="201915"/>
    <xdr:sp macro="" textlink="">
      <xdr:nvSpPr>
        <xdr:cNvPr id="257" name="CuadroTexto 256">
          <a:extLst>
            <a:ext uri="{FF2B5EF4-FFF2-40B4-BE49-F238E27FC236}">
              <a16:creationId xmlns:a16="http://schemas.microsoft.com/office/drawing/2014/main" id="{DE4DD63B-F796-44FC-B18C-FF696C00C794}"/>
            </a:ext>
          </a:extLst>
        </xdr:cNvPr>
        <xdr:cNvSpPr txBox="1"/>
      </xdr:nvSpPr>
      <xdr:spPr>
        <a:xfrm>
          <a:off x="4269029" y="194896244"/>
          <a:ext cx="815608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700" b="1"/>
            <a:t>Ts=7.8°c=46.04°F</a:t>
          </a:r>
        </a:p>
      </xdr:txBody>
    </xdr:sp>
    <xdr:clientData/>
  </xdr:oneCellAnchor>
  <xdr:twoCellAnchor>
    <xdr:from>
      <xdr:col>4</xdr:col>
      <xdr:colOff>612127</xdr:colOff>
      <xdr:row>1019</xdr:row>
      <xdr:rowOff>86305</xdr:rowOff>
    </xdr:from>
    <xdr:to>
      <xdr:col>6</xdr:col>
      <xdr:colOff>84235</xdr:colOff>
      <xdr:row>1022</xdr:row>
      <xdr:rowOff>17449</xdr:rowOff>
    </xdr:to>
    <xdr:cxnSp macro="">
      <xdr:nvCxnSpPr>
        <xdr:cNvPr id="259" name="Conector recto 258">
          <a:extLst>
            <a:ext uri="{FF2B5EF4-FFF2-40B4-BE49-F238E27FC236}">
              <a16:creationId xmlns:a16="http://schemas.microsoft.com/office/drawing/2014/main" id="{CFDFADDD-0B55-473A-B2EC-204FB17C0947}"/>
            </a:ext>
          </a:extLst>
        </xdr:cNvPr>
        <xdr:cNvCxnSpPr/>
      </xdr:nvCxnSpPr>
      <xdr:spPr>
        <a:xfrm>
          <a:off x="3657004" y="195559604"/>
          <a:ext cx="994547" cy="504986"/>
        </a:xfrm>
        <a:prstGeom prst="line">
          <a:avLst/>
        </a:prstGeom>
        <a:ln w="1270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671434</xdr:colOff>
      <xdr:row>1018</xdr:row>
      <xdr:rowOff>148341</xdr:rowOff>
    </xdr:from>
    <xdr:ext cx="710472" cy="167858"/>
    <xdr:sp macro="" textlink="">
      <xdr:nvSpPr>
        <xdr:cNvPr id="261" name="CuadroTexto 260">
          <a:extLst>
            <a:ext uri="{FF2B5EF4-FFF2-40B4-BE49-F238E27FC236}">
              <a16:creationId xmlns:a16="http://schemas.microsoft.com/office/drawing/2014/main" id="{FF4BC36F-D6FB-490A-AA9F-5EDB499C1E82}"/>
            </a:ext>
          </a:extLst>
        </xdr:cNvPr>
        <xdr:cNvSpPr txBox="1"/>
      </xdr:nvSpPr>
      <xdr:spPr>
        <a:xfrm>
          <a:off x="2955092" y="195430359"/>
          <a:ext cx="710472" cy="1678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800" b="1"/>
            <a:t>hs=22.69KJ/kg</a:t>
          </a:r>
        </a:p>
      </xdr:txBody>
    </xdr:sp>
    <xdr:clientData/>
  </xdr:oneCellAnchor>
  <xdr:oneCellAnchor>
    <xdr:from>
      <xdr:col>5</xdr:col>
      <xdr:colOff>515289</xdr:colOff>
      <xdr:row>1014</xdr:row>
      <xdr:rowOff>114175</xdr:rowOff>
    </xdr:from>
    <xdr:ext cx="710472" cy="167858"/>
    <xdr:sp macro="" textlink="">
      <xdr:nvSpPr>
        <xdr:cNvPr id="262" name="CuadroTexto 261">
          <a:extLst>
            <a:ext uri="{FF2B5EF4-FFF2-40B4-BE49-F238E27FC236}">
              <a16:creationId xmlns:a16="http://schemas.microsoft.com/office/drawing/2014/main" id="{2F81608A-82DD-4F45-812E-45642F1244D5}"/>
            </a:ext>
          </a:extLst>
        </xdr:cNvPr>
        <xdr:cNvSpPr txBox="1"/>
      </xdr:nvSpPr>
      <xdr:spPr>
        <a:xfrm>
          <a:off x="4334720" y="191995772"/>
          <a:ext cx="710472" cy="1678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800" b="1"/>
            <a:t>hi=50.54KJ/kg</a:t>
          </a:r>
        </a:p>
      </xdr:txBody>
    </xdr:sp>
    <xdr:clientData/>
  </xdr:oneCellAnchor>
  <xdr:oneCellAnchor>
    <xdr:from>
      <xdr:col>10</xdr:col>
      <xdr:colOff>78269</xdr:colOff>
      <xdr:row>1000</xdr:row>
      <xdr:rowOff>174317</xdr:rowOff>
    </xdr:from>
    <xdr:ext cx="798785" cy="167858"/>
    <xdr:sp macro="" textlink="">
      <xdr:nvSpPr>
        <xdr:cNvPr id="263" name="CuadroTexto 262">
          <a:extLst>
            <a:ext uri="{FF2B5EF4-FFF2-40B4-BE49-F238E27FC236}">
              <a16:creationId xmlns:a16="http://schemas.microsoft.com/office/drawing/2014/main" id="{221855A3-A65D-4EB5-8302-5553AC324182}"/>
            </a:ext>
          </a:extLst>
        </xdr:cNvPr>
        <xdr:cNvSpPr txBox="1"/>
      </xdr:nvSpPr>
      <xdr:spPr>
        <a:xfrm>
          <a:off x="7717130" y="189415319"/>
          <a:ext cx="798785" cy="1678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800" b="1"/>
            <a:t>he=164.68KJ/kg</a:t>
          </a:r>
        </a:p>
      </xdr:txBody>
    </xdr:sp>
    <xdr:clientData/>
  </xdr:oneCellAnchor>
  <xdr:twoCellAnchor>
    <xdr:from>
      <xdr:col>6</xdr:col>
      <xdr:colOff>485680</xdr:colOff>
      <xdr:row>1015</xdr:row>
      <xdr:rowOff>61300</xdr:rowOff>
    </xdr:from>
    <xdr:to>
      <xdr:col>8</xdr:col>
      <xdr:colOff>337939</xdr:colOff>
      <xdr:row>1019</xdr:row>
      <xdr:rowOff>1876</xdr:rowOff>
    </xdr:to>
    <xdr:cxnSp macro="">
      <xdr:nvCxnSpPr>
        <xdr:cNvPr id="265" name="Conector recto 264">
          <a:extLst>
            <a:ext uri="{FF2B5EF4-FFF2-40B4-BE49-F238E27FC236}">
              <a16:creationId xmlns:a16="http://schemas.microsoft.com/office/drawing/2014/main" id="{481E0F1D-1664-432B-A06C-9564702D62C8}"/>
            </a:ext>
          </a:extLst>
        </xdr:cNvPr>
        <xdr:cNvCxnSpPr/>
      </xdr:nvCxnSpPr>
      <xdr:spPr>
        <a:xfrm>
          <a:off x="5068997" y="192131510"/>
          <a:ext cx="1380031" cy="695032"/>
        </a:xfrm>
        <a:prstGeom prst="line">
          <a:avLst/>
        </a:prstGeom>
        <a:ln w="1270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175846</xdr:colOff>
      <xdr:row>1053</xdr:row>
      <xdr:rowOff>117231</xdr:rowOff>
    </xdr:from>
    <xdr:to>
      <xdr:col>10</xdr:col>
      <xdr:colOff>432703</xdr:colOff>
      <xdr:row>1058</xdr:row>
      <xdr:rowOff>79016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id="{4B2723F2-1219-4FD1-8B33-87CC1B5BF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509846" y="201285231"/>
          <a:ext cx="2542857" cy="914286"/>
        </a:xfrm>
        <a:prstGeom prst="rect">
          <a:avLst/>
        </a:prstGeom>
      </xdr:spPr>
    </xdr:pic>
    <xdr:clientData/>
  </xdr:twoCellAnchor>
  <xdr:oneCellAnchor>
    <xdr:from>
      <xdr:col>6</xdr:col>
      <xdr:colOff>73268</xdr:colOff>
      <xdr:row>1055</xdr:row>
      <xdr:rowOff>29308</xdr:rowOff>
    </xdr:from>
    <xdr:ext cx="263769" cy="131885"/>
    <xdr:sp macro="" textlink="">
      <xdr:nvSpPr>
        <xdr:cNvPr id="271" name="CuadroTexto 270">
          <a:extLst>
            <a:ext uri="{FF2B5EF4-FFF2-40B4-BE49-F238E27FC236}">
              <a16:creationId xmlns:a16="http://schemas.microsoft.com/office/drawing/2014/main" id="{A972798C-C889-4215-BB13-18099EF46403}"/>
            </a:ext>
          </a:extLst>
        </xdr:cNvPr>
        <xdr:cNvSpPr txBox="1"/>
      </xdr:nvSpPr>
      <xdr:spPr>
        <a:xfrm>
          <a:off x="4645268" y="201578308"/>
          <a:ext cx="263769" cy="131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100" b="1"/>
            <a:t>°</a:t>
          </a:r>
        </a:p>
      </xdr:txBody>
    </xdr:sp>
    <xdr:clientData/>
  </xdr:oneCellAnchor>
  <xdr:twoCellAnchor editAs="oneCell">
    <xdr:from>
      <xdr:col>7</xdr:col>
      <xdr:colOff>8870</xdr:colOff>
      <xdr:row>1061</xdr:row>
      <xdr:rowOff>20053</xdr:rowOff>
    </xdr:from>
    <xdr:to>
      <xdr:col>11</xdr:col>
      <xdr:colOff>122775</xdr:colOff>
      <xdr:row>1063</xdr:row>
      <xdr:rowOff>22221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id="{EEAD9303-5DD6-4EDF-83A8-71AAD8389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342870" y="202551632"/>
          <a:ext cx="3161905" cy="383168"/>
        </a:xfrm>
        <a:prstGeom prst="rect">
          <a:avLst/>
        </a:prstGeom>
      </xdr:spPr>
    </xdr:pic>
    <xdr:clientData/>
  </xdr:twoCellAnchor>
  <xdr:oneCellAnchor>
    <xdr:from>
      <xdr:col>3</xdr:col>
      <xdr:colOff>57149</xdr:colOff>
      <xdr:row>1061</xdr:row>
      <xdr:rowOff>35169</xdr:rowOff>
    </xdr:from>
    <xdr:ext cx="263769" cy="131885"/>
    <xdr:sp macro="" textlink="">
      <xdr:nvSpPr>
        <xdr:cNvPr id="273" name="CuadroTexto 272">
          <a:extLst>
            <a:ext uri="{FF2B5EF4-FFF2-40B4-BE49-F238E27FC236}">
              <a16:creationId xmlns:a16="http://schemas.microsoft.com/office/drawing/2014/main" id="{88120E86-6FDC-48C3-996A-DAD588A258AB}"/>
            </a:ext>
          </a:extLst>
        </xdr:cNvPr>
        <xdr:cNvSpPr txBox="1"/>
      </xdr:nvSpPr>
      <xdr:spPr>
        <a:xfrm>
          <a:off x="2343149" y="202727169"/>
          <a:ext cx="263769" cy="131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100" b="1"/>
            <a:t>°</a:t>
          </a:r>
        </a:p>
      </xdr:txBody>
    </xdr:sp>
    <xdr:clientData/>
  </xdr:oneCellAnchor>
  <xdr:oneCellAnchor>
    <xdr:from>
      <xdr:col>6</xdr:col>
      <xdr:colOff>48357</xdr:colOff>
      <xdr:row>1061</xdr:row>
      <xdr:rowOff>19050</xdr:rowOff>
    </xdr:from>
    <xdr:ext cx="263769" cy="131885"/>
    <xdr:sp macro="" textlink="">
      <xdr:nvSpPr>
        <xdr:cNvPr id="274" name="CuadroTexto 273">
          <a:extLst>
            <a:ext uri="{FF2B5EF4-FFF2-40B4-BE49-F238E27FC236}">
              <a16:creationId xmlns:a16="http://schemas.microsoft.com/office/drawing/2014/main" id="{27F365DB-C5D5-4660-9157-CF160D29356B}"/>
            </a:ext>
          </a:extLst>
        </xdr:cNvPr>
        <xdr:cNvSpPr txBox="1"/>
      </xdr:nvSpPr>
      <xdr:spPr>
        <a:xfrm>
          <a:off x="4620357" y="202711050"/>
          <a:ext cx="263769" cy="131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100" b="1"/>
            <a:t>°</a:t>
          </a:r>
        </a:p>
      </xdr:txBody>
    </xdr:sp>
    <xdr:clientData/>
  </xdr:oneCellAnchor>
  <xdr:twoCellAnchor editAs="oneCell">
    <xdr:from>
      <xdr:col>4</xdr:col>
      <xdr:colOff>433831</xdr:colOff>
      <xdr:row>1070</xdr:row>
      <xdr:rowOff>48204</xdr:rowOff>
    </xdr:from>
    <xdr:to>
      <xdr:col>8</xdr:col>
      <xdr:colOff>757260</xdr:colOff>
      <xdr:row>1072</xdr:row>
      <xdr:rowOff>124347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941072CA-B9E3-4B79-A9CA-6D7FEBDCF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481831" y="204294283"/>
          <a:ext cx="3371429" cy="457143"/>
        </a:xfrm>
        <a:prstGeom prst="rect">
          <a:avLst/>
        </a:prstGeom>
      </xdr:spPr>
    </xdr:pic>
    <xdr:clientData/>
  </xdr:twoCellAnchor>
  <xdr:oneCellAnchor>
    <xdr:from>
      <xdr:col>4</xdr:col>
      <xdr:colOff>373673</xdr:colOff>
      <xdr:row>1067</xdr:row>
      <xdr:rowOff>124558</xdr:rowOff>
    </xdr:from>
    <xdr:ext cx="263769" cy="131885"/>
    <xdr:sp macro="" textlink="">
      <xdr:nvSpPr>
        <xdr:cNvPr id="276" name="CuadroTexto 275">
          <a:extLst>
            <a:ext uri="{FF2B5EF4-FFF2-40B4-BE49-F238E27FC236}">
              <a16:creationId xmlns:a16="http://schemas.microsoft.com/office/drawing/2014/main" id="{E0738F73-25F5-443B-92D4-8486A0B8E660}"/>
            </a:ext>
          </a:extLst>
        </xdr:cNvPr>
        <xdr:cNvSpPr txBox="1"/>
      </xdr:nvSpPr>
      <xdr:spPr>
        <a:xfrm>
          <a:off x="3421673" y="203959558"/>
          <a:ext cx="263769" cy="131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100" b="1"/>
            <a:t>°</a:t>
          </a:r>
        </a:p>
      </xdr:txBody>
    </xdr:sp>
    <xdr:clientData/>
  </xdr:oneCellAnchor>
  <xdr:oneCellAnchor>
    <xdr:from>
      <xdr:col>10</xdr:col>
      <xdr:colOff>477982</xdr:colOff>
      <xdr:row>1001</xdr:row>
      <xdr:rowOff>181441</xdr:rowOff>
    </xdr:from>
    <xdr:ext cx="264560" cy="649024"/>
    <xdr:sp macro="" textlink="">
      <xdr:nvSpPr>
        <xdr:cNvPr id="277" name="CuadroTexto 276">
          <a:extLst>
            <a:ext uri="{FF2B5EF4-FFF2-40B4-BE49-F238E27FC236}">
              <a16:creationId xmlns:a16="http://schemas.microsoft.com/office/drawing/2014/main" id="{6DCD740C-7E5C-4B63-9C90-E2248D2B562E}"/>
            </a:ext>
          </a:extLst>
        </xdr:cNvPr>
        <xdr:cNvSpPr txBox="1"/>
      </xdr:nvSpPr>
      <xdr:spPr>
        <a:xfrm rot="18009440">
          <a:off x="7905750" y="191635673"/>
          <a:ext cx="6490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 i="1" u="none">
              <a:solidFill>
                <a:srgbClr val="0000FF"/>
              </a:solidFill>
            </a:rPr>
            <a:t>Exterior</a:t>
          </a:r>
        </a:p>
      </xdr:txBody>
    </xdr:sp>
    <xdr:clientData/>
  </xdr:oneCellAnchor>
  <xdr:oneCellAnchor>
    <xdr:from>
      <xdr:col>4</xdr:col>
      <xdr:colOff>709247</xdr:colOff>
      <xdr:row>1021</xdr:row>
      <xdr:rowOff>145073</xdr:rowOff>
    </xdr:from>
    <xdr:ext cx="818044" cy="264560"/>
    <xdr:sp macro="" textlink="">
      <xdr:nvSpPr>
        <xdr:cNvPr id="278" name="CuadroTexto 277">
          <a:extLst>
            <a:ext uri="{FF2B5EF4-FFF2-40B4-BE49-F238E27FC236}">
              <a16:creationId xmlns:a16="http://schemas.microsoft.com/office/drawing/2014/main" id="{0C4783E8-72DF-42C2-BBD2-5532C27417C5}"/>
            </a:ext>
          </a:extLst>
        </xdr:cNvPr>
        <xdr:cNvSpPr txBox="1"/>
      </xdr:nvSpPr>
      <xdr:spPr>
        <a:xfrm rot="19793223">
          <a:off x="3757247" y="195217073"/>
          <a:ext cx="8180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>
              <a:solidFill>
                <a:srgbClr val="0000FF"/>
              </a:solidFill>
            </a:rPr>
            <a:t>Suministro</a:t>
          </a:r>
        </a:p>
      </xdr:txBody>
    </xdr:sp>
    <xdr:clientData/>
  </xdr:oneCellAnchor>
  <xdr:oneCellAnchor>
    <xdr:from>
      <xdr:col>8</xdr:col>
      <xdr:colOff>402980</xdr:colOff>
      <xdr:row>1017</xdr:row>
      <xdr:rowOff>136281</xdr:rowOff>
    </xdr:from>
    <xdr:ext cx="630116" cy="264560"/>
    <xdr:sp macro="" textlink="">
      <xdr:nvSpPr>
        <xdr:cNvPr id="279" name="CuadroTexto 278">
          <a:extLst>
            <a:ext uri="{FF2B5EF4-FFF2-40B4-BE49-F238E27FC236}">
              <a16:creationId xmlns:a16="http://schemas.microsoft.com/office/drawing/2014/main" id="{A884D81B-0744-40AA-982D-9A8AE7B4FB48}"/>
            </a:ext>
          </a:extLst>
        </xdr:cNvPr>
        <xdr:cNvSpPr txBox="1"/>
      </xdr:nvSpPr>
      <xdr:spPr>
        <a:xfrm>
          <a:off x="6498980" y="194446281"/>
          <a:ext cx="6301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100" b="1">
              <a:solidFill>
                <a:srgbClr val="0000FF"/>
              </a:solidFill>
            </a:rPr>
            <a:t>Interior</a:t>
          </a:r>
        </a:p>
      </xdr:txBody>
    </xdr:sp>
    <xdr:clientData/>
  </xdr:oneCellAnchor>
  <xdr:oneCellAnchor>
    <xdr:from>
      <xdr:col>5</xdr:col>
      <xdr:colOff>487325</xdr:colOff>
      <xdr:row>265</xdr:row>
      <xdr:rowOff>77529</xdr:rowOff>
    </xdr:from>
    <xdr:ext cx="1978940" cy="280205"/>
    <xdr:sp macro="" textlink="">
      <xdr:nvSpPr>
        <xdr:cNvPr id="280" name="CuadroTexto 279">
          <a:extLst>
            <a:ext uri="{FF2B5EF4-FFF2-40B4-BE49-F238E27FC236}">
              <a16:creationId xmlns:a16="http://schemas.microsoft.com/office/drawing/2014/main" id="{51227BDA-4285-4122-8C64-0DAF8EF46D7B}"/>
            </a:ext>
          </a:extLst>
        </xdr:cNvPr>
        <xdr:cNvSpPr txBox="1"/>
      </xdr:nvSpPr>
      <xdr:spPr>
        <a:xfrm>
          <a:off x="4308401" y="50006250"/>
          <a:ext cx="19789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200" b="1"/>
            <a:t>Fig. 37</a:t>
          </a:r>
          <a:r>
            <a:rPr lang="es-MX" sz="1200" b="1" baseline="0"/>
            <a:t> Fachada principal ITE</a:t>
          </a:r>
          <a:endParaRPr lang="es-MX" sz="1200" b="1"/>
        </a:p>
      </xdr:txBody>
    </xdr:sp>
    <xdr:clientData/>
  </xdr:oneCellAnchor>
  <xdr:oneCellAnchor>
    <xdr:from>
      <xdr:col>6</xdr:col>
      <xdr:colOff>601580</xdr:colOff>
      <xdr:row>1029</xdr:row>
      <xdr:rowOff>110290</xdr:rowOff>
    </xdr:from>
    <xdr:ext cx="3204339" cy="269369"/>
    <xdr:sp macro="" textlink="">
      <xdr:nvSpPr>
        <xdr:cNvPr id="281" name="CuadroTexto 280">
          <a:extLst>
            <a:ext uri="{FF2B5EF4-FFF2-40B4-BE49-F238E27FC236}">
              <a16:creationId xmlns:a16="http://schemas.microsoft.com/office/drawing/2014/main" id="{8F6D5C26-8AF4-4885-B599-9EFFA3115704}"/>
            </a:ext>
          </a:extLst>
        </xdr:cNvPr>
        <xdr:cNvSpPr txBox="1"/>
      </xdr:nvSpPr>
      <xdr:spPr>
        <a:xfrm>
          <a:off x="5173580" y="196545869"/>
          <a:ext cx="3204339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200" b="1">
              <a:latin typeface="Arial" panose="020B0604020202020204" pitchFamily="34" charset="0"/>
              <a:cs typeface="Arial" panose="020B0604020202020204" pitchFamily="34" charset="0"/>
            </a:rPr>
            <a:t>Fig.</a:t>
          </a:r>
          <a:r>
            <a:rPr lang="es-MX" sz="1200" b="1" baseline="0">
              <a:latin typeface="Arial" panose="020B0604020202020204" pitchFamily="34" charset="0"/>
              <a:cs typeface="Arial" panose="020B0604020202020204" pitchFamily="34" charset="0"/>
            </a:rPr>
            <a:t> 38 Procesos en la carta psicométrica</a:t>
          </a:r>
          <a:endParaRPr lang="es-MX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A128-9DAC-482F-A435-B7F352420B40}">
  <dimension ref="A1:AH1078"/>
  <sheetViews>
    <sheetView tabSelected="1" topLeftCell="F981" zoomScale="87" zoomScaleNormal="87" workbookViewId="0">
      <selection activeCell="P997" sqref="P997"/>
    </sheetView>
  </sheetViews>
  <sheetFormatPr baseColWidth="10" defaultRowHeight="15" x14ac:dyDescent="0.25"/>
  <cols>
    <col min="15" max="15" width="12" bestFit="1" customWidth="1"/>
  </cols>
  <sheetData>
    <row r="1" spans="1:10" x14ac:dyDescent="0.25">
      <c r="D1" s="1"/>
    </row>
    <row r="3" spans="1:10" ht="15" customHeight="1" x14ac:dyDescent="0.25">
      <c r="D3" s="268" t="s">
        <v>365</v>
      </c>
      <c r="E3" s="268"/>
      <c r="F3" s="268"/>
      <c r="G3" s="268"/>
      <c r="H3" s="268"/>
      <c r="I3" t="s">
        <v>22</v>
      </c>
    </row>
    <row r="4" spans="1:10" x14ac:dyDescent="0.25">
      <c r="A4" s="3" t="s">
        <v>8</v>
      </c>
      <c r="B4" s="3" t="s">
        <v>11</v>
      </c>
      <c r="C4" s="3" t="s">
        <v>11</v>
      </c>
      <c r="D4" s="3" t="s">
        <v>12</v>
      </c>
      <c r="E4" s="3" t="s">
        <v>12</v>
      </c>
      <c r="F4" s="3" t="s">
        <v>27</v>
      </c>
      <c r="G4" s="5"/>
      <c r="H4" s="5"/>
      <c r="I4" t="s">
        <v>28</v>
      </c>
    </row>
    <row r="5" spans="1:10" x14ac:dyDescent="0.25">
      <c r="A5" s="4"/>
      <c r="B5" s="3" t="s">
        <v>9</v>
      </c>
      <c r="C5" s="3" t="s">
        <v>10</v>
      </c>
      <c r="D5" s="3" t="s">
        <v>9</v>
      </c>
      <c r="E5" s="3" t="s">
        <v>10</v>
      </c>
      <c r="F5" s="3">
        <v>0.41660000000000003</v>
      </c>
      <c r="G5" s="6" t="s">
        <v>6</v>
      </c>
      <c r="H5" s="5"/>
      <c r="I5" s="3" t="s">
        <v>12</v>
      </c>
      <c r="J5" s="3" t="s">
        <v>16</v>
      </c>
    </row>
    <row r="6" spans="1:10" x14ac:dyDescent="0.25">
      <c r="A6" s="7"/>
      <c r="B6" s="8">
        <v>7.38</v>
      </c>
      <c r="C6" s="8">
        <v>0.57999999999999996</v>
      </c>
      <c r="D6" s="8">
        <v>1.9028</v>
      </c>
      <c r="E6" s="8">
        <v>24.212299999999999</v>
      </c>
      <c r="F6" s="7"/>
      <c r="G6" s="8"/>
      <c r="H6" s="13"/>
      <c r="I6" s="7"/>
      <c r="J6" s="7"/>
    </row>
    <row r="7" spans="1:10" x14ac:dyDescent="0.25">
      <c r="A7" s="8" t="s">
        <v>7</v>
      </c>
      <c r="B7" s="4"/>
      <c r="C7" s="4"/>
      <c r="D7" s="4"/>
      <c r="E7" s="4"/>
      <c r="F7" s="4"/>
      <c r="G7" s="3">
        <v>5.91</v>
      </c>
      <c r="H7" s="14">
        <f>G7*F5</f>
        <v>2.4621060000000003</v>
      </c>
      <c r="I7" s="4"/>
      <c r="J7" s="4"/>
    </row>
    <row r="8" spans="1:10" x14ac:dyDescent="0.25">
      <c r="A8" s="2" t="s">
        <v>14</v>
      </c>
      <c r="I8" s="17">
        <f>D6-F5</f>
        <v>1.4862</v>
      </c>
      <c r="J8" s="11"/>
    </row>
    <row r="9" spans="1:10" x14ac:dyDescent="0.25">
      <c r="A9" s="8" t="s">
        <v>0</v>
      </c>
      <c r="B9" s="7"/>
      <c r="C9" s="7"/>
      <c r="D9" s="7"/>
      <c r="E9" s="7"/>
      <c r="F9" s="7"/>
      <c r="G9" s="8"/>
      <c r="H9" s="13"/>
      <c r="I9" s="7"/>
      <c r="J9" s="19">
        <f>I8*I11</f>
        <v>35.365169340000001</v>
      </c>
    </row>
    <row r="10" spans="1:10" x14ac:dyDescent="0.25">
      <c r="A10" s="8" t="s">
        <v>1</v>
      </c>
      <c r="B10" s="4"/>
      <c r="C10" s="4"/>
      <c r="D10" s="4"/>
      <c r="E10" s="4"/>
      <c r="F10" s="4"/>
      <c r="G10" s="3">
        <v>5.97</v>
      </c>
      <c r="H10" s="14">
        <f>G10*F5</f>
        <v>2.4871020000000001</v>
      </c>
      <c r="I10" s="4"/>
      <c r="J10" s="4"/>
    </row>
    <row r="11" spans="1:10" x14ac:dyDescent="0.25">
      <c r="A11" s="12" t="s">
        <v>15</v>
      </c>
      <c r="I11" s="17">
        <f>E6-F5</f>
        <v>23.7957</v>
      </c>
      <c r="J11" s="11"/>
    </row>
    <row r="12" spans="1:10" x14ac:dyDescent="0.25">
      <c r="A12" s="8" t="s">
        <v>2</v>
      </c>
      <c r="B12" s="7"/>
      <c r="C12" s="7"/>
      <c r="D12" s="7"/>
      <c r="E12" s="7"/>
      <c r="F12" s="7"/>
      <c r="G12" s="8"/>
      <c r="H12" s="13"/>
      <c r="I12" s="7"/>
      <c r="J12" s="19">
        <f>J16-J9</f>
        <v>3.0840306599999963</v>
      </c>
    </row>
    <row r="13" spans="1:10" x14ac:dyDescent="0.25">
      <c r="A13" s="8" t="s">
        <v>3</v>
      </c>
      <c r="B13" s="4"/>
      <c r="C13" s="4"/>
      <c r="D13" s="4"/>
      <c r="E13" s="4"/>
      <c r="F13" s="4"/>
      <c r="G13" s="3">
        <v>7.24</v>
      </c>
      <c r="H13" s="14">
        <f>G13*F5</f>
        <v>3.0161840000000004</v>
      </c>
      <c r="I13" s="4"/>
      <c r="J13" s="4"/>
    </row>
    <row r="14" spans="1:10" x14ac:dyDescent="0.25">
      <c r="A14" s="8" t="s">
        <v>4</v>
      </c>
      <c r="B14" s="7"/>
      <c r="C14" s="7"/>
      <c r="D14" s="7"/>
      <c r="E14" s="7"/>
      <c r="F14" s="7"/>
      <c r="G14" s="9"/>
      <c r="H14" s="15"/>
      <c r="I14" s="7"/>
      <c r="J14" s="20">
        <v>7.6219000000000001</v>
      </c>
    </row>
    <row r="15" spans="1:10" x14ac:dyDescent="0.25">
      <c r="A15" s="8" t="s">
        <v>18</v>
      </c>
      <c r="B15" s="4"/>
      <c r="C15" s="4"/>
      <c r="D15" s="4"/>
      <c r="E15" s="4"/>
      <c r="F15" s="4"/>
      <c r="G15" s="3"/>
      <c r="H15" s="16"/>
      <c r="I15" s="4"/>
      <c r="J15" s="34">
        <f>J9+J12+J14</f>
        <v>46.071100000000001</v>
      </c>
    </row>
    <row r="16" spans="1:10" x14ac:dyDescent="0.25">
      <c r="A16" s="8" t="s">
        <v>17</v>
      </c>
      <c r="B16" s="11"/>
      <c r="C16" s="11"/>
      <c r="D16" s="11"/>
      <c r="E16" s="11"/>
      <c r="F16" s="11"/>
      <c r="G16" s="11"/>
      <c r="H16" s="11"/>
      <c r="I16" s="11"/>
      <c r="J16" s="18">
        <v>38.449199999999998</v>
      </c>
    </row>
    <row r="17" spans="1:15" ht="15.75" x14ac:dyDescent="0.25">
      <c r="A17" s="6" t="s">
        <v>5</v>
      </c>
      <c r="B17" s="10"/>
      <c r="C17" s="10"/>
      <c r="D17" s="10"/>
      <c r="E17" s="10"/>
      <c r="F17" s="10"/>
      <c r="G17" s="10"/>
      <c r="H17" s="22">
        <f>((H7*J9)+(H10*J12)+(H13*J14))/J15</f>
        <v>2.5554446773612387</v>
      </c>
      <c r="I17" s="10"/>
      <c r="J17" s="10"/>
      <c r="K17" s="188" t="s">
        <v>366</v>
      </c>
      <c r="L17" s="187"/>
      <c r="M17" s="187"/>
      <c r="N17" s="187"/>
      <c r="O17" s="187"/>
    </row>
    <row r="21" spans="1:15" x14ac:dyDescent="0.25">
      <c r="I21" t="s">
        <v>22</v>
      </c>
    </row>
    <row r="22" spans="1:15" x14ac:dyDescent="0.25">
      <c r="I22" t="s">
        <v>23</v>
      </c>
    </row>
    <row r="23" spans="1:15" x14ac:dyDescent="0.25">
      <c r="I23" t="s">
        <v>24</v>
      </c>
    </row>
    <row r="25" spans="1:15" ht="15" customHeight="1" x14ac:dyDescent="0.25">
      <c r="D25" s="268" t="s">
        <v>368</v>
      </c>
      <c r="E25" s="268"/>
      <c r="F25" s="268"/>
      <c r="G25" s="268"/>
      <c r="H25" s="268"/>
    </row>
    <row r="26" spans="1:15" x14ac:dyDescent="0.25">
      <c r="A26" s="3" t="s">
        <v>8</v>
      </c>
      <c r="B26" s="3" t="s">
        <v>11</v>
      </c>
      <c r="C26" s="3" t="s">
        <v>11</v>
      </c>
      <c r="D26" s="3" t="s">
        <v>12</v>
      </c>
      <c r="E26" s="3" t="s">
        <v>12</v>
      </c>
      <c r="F26" s="3" t="s">
        <v>13</v>
      </c>
      <c r="G26" s="5"/>
      <c r="H26" s="5"/>
    </row>
    <row r="27" spans="1:15" x14ac:dyDescent="0.25">
      <c r="A27" s="4"/>
      <c r="B27" s="3" t="s">
        <v>9</v>
      </c>
      <c r="C27" s="3" t="s">
        <v>10</v>
      </c>
      <c r="D27" s="3" t="s">
        <v>9</v>
      </c>
      <c r="E27" s="3" t="s">
        <v>10</v>
      </c>
      <c r="F27" s="3">
        <v>0.41660000000000003</v>
      </c>
      <c r="G27" s="6" t="s">
        <v>6</v>
      </c>
      <c r="H27" s="5"/>
      <c r="I27" s="3" t="s">
        <v>12</v>
      </c>
      <c r="J27" s="3" t="s">
        <v>16</v>
      </c>
    </row>
    <row r="28" spans="1:15" x14ac:dyDescent="0.25">
      <c r="A28" s="7"/>
      <c r="B28" s="8">
        <v>7.38</v>
      </c>
      <c r="C28" s="8">
        <v>0.57999999999999996</v>
      </c>
      <c r="D28" s="8">
        <v>24.212299999999999</v>
      </c>
      <c r="E28" s="8">
        <v>1.9028</v>
      </c>
      <c r="F28" s="7"/>
      <c r="G28" s="8"/>
      <c r="H28" s="13"/>
      <c r="I28" s="7"/>
      <c r="J28" s="7"/>
    </row>
    <row r="29" spans="1:15" x14ac:dyDescent="0.25">
      <c r="A29" s="8" t="s">
        <v>7</v>
      </c>
      <c r="B29" s="4"/>
      <c r="C29" s="4"/>
      <c r="D29" s="4"/>
      <c r="E29" s="4"/>
      <c r="F29" s="4"/>
      <c r="G29" s="3">
        <v>5.91</v>
      </c>
      <c r="H29" s="14">
        <f>G29*F27</f>
        <v>2.4621060000000003</v>
      </c>
      <c r="I29" s="4"/>
      <c r="J29" s="4"/>
    </row>
    <row r="30" spans="1:15" x14ac:dyDescent="0.25">
      <c r="A30" s="2" t="s">
        <v>14</v>
      </c>
      <c r="I30" s="17">
        <f>D28-F27</f>
        <v>23.7957</v>
      </c>
      <c r="J30" s="11"/>
    </row>
    <row r="31" spans="1:15" x14ac:dyDescent="0.25">
      <c r="A31" s="8" t="s">
        <v>0</v>
      </c>
      <c r="B31" s="7"/>
      <c r="C31" s="7"/>
      <c r="D31" s="7"/>
      <c r="E31" s="7"/>
      <c r="F31" s="7"/>
      <c r="G31" s="8"/>
      <c r="H31" s="13"/>
      <c r="I31" s="7"/>
      <c r="J31" s="19">
        <f>I30*I33</f>
        <v>35.365169340000001</v>
      </c>
    </row>
    <row r="32" spans="1:15" x14ac:dyDescent="0.25">
      <c r="A32" s="8" t="s">
        <v>1</v>
      </c>
      <c r="B32" s="4"/>
      <c r="C32" s="4"/>
      <c r="D32" s="4"/>
      <c r="E32" s="4"/>
      <c r="F32" s="4"/>
      <c r="G32" s="3">
        <v>5.97</v>
      </c>
      <c r="H32" s="14">
        <f>G32*F27</f>
        <v>2.4871020000000001</v>
      </c>
      <c r="I32" s="4"/>
      <c r="J32" s="4"/>
    </row>
    <row r="33" spans="1:15" x14ac:dyDescent="0.25">
      <c r="A33" s="12" t="s">
        <v>15</v>
      </c>
      <c r="I33" s="17">
        <f>E28-F27</f>
        <v>1.4862</v>
      </c>
      <c r="J33" s="11"/>
    </row>
    <row r="34" spans="1:15" x14ac:dyDescent="0.25">
      <c r="A34" s="8" t="s">
        <v>2</v>
      </c>
      <c r="B34" s="7"/>
      <c r="C34" s="7"/>
      <c r="D34" s="7"/>
      <c r="E34" s="7"/>
      <c r="F34" s="7"/>
      <c r="G34" s="8"/>
      <c r="H34" s="13"/>
      <c r="I34" s="7"/>
      <c r="J34" s="19">
        <f>J38-J31</f>
        <v>2.9986306599999963</v>
      </c>
    </row>
    <row r="35" spans="1:15" x14ac:dyDescent="0.25">
      <c r="A35" s="8" t="s">
        <v>3</v>
      </c>
      <c r="B35" s="4"/>
      <c r="C35" s="4"/>
      <c r="D35" s="4"/>
      <c r="E35" s="4"/>
      <c r="F35" s="4"/>
      <c r="G35" s="3">
        <v>7.24</v>
      </c>
      <c r="H35" s="14">
        <f>G35*F27</f>
        <v>3.0161840000000004</v>
      </c>
      <c r="I35" s="4"/>
      <c r="J35" s="4"/>
    </row>
    <row r="36" spans="1:15" x14ac:dyDescent="0.25">
      <c r="A36" s="8" t="s">
        <v>4</v>
      </c>
      <c r="B36" s="7"/>
      <c r="C36" s="7"/>
      <c r="D36" s="7"/>
      <c r="E36" s="7"/>
      <c r="F36" s="7"/>
      <c r="G36" s="9"/>
      <c r="H36" s="15"/>
      <c r="I36" s="7"/>
      <c r="J36" s="20">
        <v>7.7115</v>
      </c>
    </row>
    <row r="37" spans="1:15" x14ac:dyDescent="0.25">
      <c r="A37" s="8" t="s">
        <v>18</v>
      </c>
      <c r="B37" s="4"/>
      <c r="C37" s="4"/>
      <c r="D37" s="4"/>
      <c r="E37" s="4"/>
      <c r="F37" s="4"/>
      <c r="G37" s="3"/>
      <c r="H37" s="16"/>
      <c r="I37" s="4"/>
      <c r="J37" s="21">
        <f>J31+J34+J36</f>
        <v>46.075299999999999</v>
      </c>
      <c r="K37" s="188" t="s">
        <v>367</v>
      </c>
      <c r="L37" s="187"/>
      <c r="M37" s="187"/>
      <c r="N37" s="187"/>
      <c r="O37" s="187"/>
    </row>
    <row r="38" spans="1:15" x14ac:dyDescent="0.25">
      <c r="A38" s="8" t="s">
        <v>17</v>
      </c>
      <c r="B38" s="11"/>
      <c r="C38" s="11"/>
      <c r="D38" s="11"/>
      <c r="E38" s="11"/>
      <c r="F38" s="11"/>
      <c r="G38" s="11"/>
      <c r="H38" s="11"/>
      <c r="I38" s="11"/>
      <c r="J38" s="18">
        <v>38.363799999999998</v>
      </c>
    </row>
    <row r="39" spans="1:15" ht="15.75" x14ac:dyDescent="0.25">
      <c r="A39" s="6" t="s">
        <v>5</v>
      </c>
      <c r="B39" s="10"/>
      <c r="C39" s="10"/>
      <c r="D39" s="10"/>
      <c r="E39" s="10"/>
      <c r="F39" s="10"/>
      <c r="G39" s="10"/>
      <c r="H39" s="22">
        <f>((H29*J31)+(H32*J34)+(H35*J36))/J37</f>
        <v>2.5564673230728259</v>
      </c>
      <c r="I39" s="10"/>
      <c r="J39" s="10"/>
    </row>
    <row r="42" spans="1:15" ht="15.75" x14ac:dyDescent="0.25">
      <c r="F42" s="23" t="s">
        <v>29</v>
      </c>
    </row>
    <row r="43" spans="1:15" ht="15" customHeight="1" x14ac:dyDescent="0.25">
      <c r="C43" s="268" t="s">
        <v>375</v>
      </c>
      <c r="D43" s="268"/>
      <c r="E43" s="268"/>
      <c r="F43" s="268"/>
      <c r="G43" s="268"/>
      <c r="H43" s="268"/>
    </row>
    <row r="44" spans="1:15" x14ac:dyDescent="0.25">
      <c r="A44" s="26" t="s">
        <v>8</v>
      </c>
      <c r="B44" s="26" t="s">
        <v>20</v>
      </c>
      <c r="C44" s="26" t="s">
        <v>20</v>
      </c>
      <c r="D44" s="26" t="s">
        <v>12</v>
      </c>
      <c r="E44" s="26" t="s">
        <v>12</v>
      </c>
      <c r="F44" s="26" t="s">
        <v>13</v>
      </c>
      <c r="G44" s="26"/>
      <c r="H44" s="26"/>
      <c r="I44" s="26"/>
      <c r="J44" s="26"/>
    </row>
    <row r="45" spans="1:15" x14ac:dyDescent="0.25">
      <c r="A45" s="26"/>
      <c r="B45" s="26" t="s">
        <v>9</v>
      </c>
      <c r="C45" s="26" t="s">
        <v>10</v>
      </c>
      <c r="D45" s="26" t="s">
        <v>21</v>
      </c>
      <c r="E45" s="26" t="s">
        <v>10</v>
      </c>
      <c r="F45" s="26">
        <v>0.41660000000000003</v>
      </c>
      <c r="G45" s="26" t="s">
        <v>6</v>
      </c>
      <c r="H45" s="26"/>
      <c r="I45" s="26" t="s">
        <v>12</v>
      </c>
      <c r="J45" s="26" t="s">
        <v>16</v>
      </c>
    </row>
    <row r="46" spans="1:15" x14ac:dyDescent="0.25">
      <c r="A46" s="27"/>
      <c r="B46" s="26">
        <v>2.41</v>
      </c>
      <c r="C46" s="26">
        <v>7.95</v>
      </c>
      <c r="D46" s="26">
        <v>7.9066999999999998</v>
      </c>
      <c r="E46" s="26">
        <v>26.0823</v>
      </c>
      <c r="F46" s="26"/>
      <c r="G46" s="26"/>
      <c r="H46" s="26"/>
      <c r="I46" s="26"/>
      <c r="J46" s="26"/>
    </row>
    <row r="47" spans="1:15" x14ac:dyDescent="0.25">
      <c r="A47" s="28" t="s">
        <v>19</v>
      </c>
      <c r="B47" s="28"/>
      <c r="C47" s="28"/>
      <c r="D47" s="28"/>
      <c r="E47" s="28"/>
      <c r="F47" s="28"/>
      <c r="G47" s="28">
        <v>5.91</v>
      </c>
      <c r="H47" s="29">
        <f>G47*F45</f>
        <v>2.4621060000000003</v>
      </c>
      <c r="I47" s="28"/>
      <c r="J47" s="28"/>
    </row>
    <row r="48" spans="1:15" x14ac:dyDescent="0.25">
      <c r="A48" s="28" t="s">
        <v>1</v>
      </c>
      <c r="B48" s="30"/>
      <c r="C48" s="30"/>
      <c r="D48" s="30"/>
      <c r="E48" s="30"/>
      <c r="F48" s="30"/>
      <c r="G48" s="30">
        <v>5.97</v>
      </c>
      <c r="H48" s="31">
        <f>G48*F45</f>
        <v>2.4871020000000001</v>
      </c>
      <c r="I48" s="30"/>
      <c r="J48" s="30"/>
    </row>
    <row r="49" spans="1:14" x14ac:dyDescent="0.25">
      <c r="A49" s="28" t="s">
        <v>3</v>
      </c>
      <c r="B49" s="28"/>
      <c r="C49" s="28"/>
      <c r="D49" s="28"/>
      <c r="E49" s="28"/>
      <c r="F49" s="28"/>
      <c r="G49" s="28">
        <v>7.24</v>
      </c>
      <c r="H49" s="29">
        <f>G49*F45</f>
        <v>3.0161840000000004</v>
      </c>
      <c r="I49" s="28"/>
      <c r="J49" s="28"/>
    </row>
    <row r="50" spans="1:14" x14ac:dyDescent="0.25">
      <c r="A50" s="28" t="s">
        <v>0</v>
      </c>
      <c r="B50" s="30"/>
      <c r="C50" s="30"/>
      <c r="D50" s="30"/>
      <c r="E50" s="30"/>
      <c r="F50" s="30"/>
      <c r="G50" s="30"/>
      <c r="H50" s="30"/>
      <c r="I50" s="30"/>
      <c r="J50" s="31">
        <f>I55*I56</f>
        <v>192.23865957000001</v>
      </c>
    </row>
    <row r="51" spans="1:14" x14ac:dyDescent="0.25">
      <c r="A51" s="28" t="s">
        <v>2</v>
      </c>
      <c r="B51" s="28"/>
      <c r="C51" s="28"/>
      <c r="D51" s="28"/>
      <c r="E51" s="28"/>
      <c r="F51" s="28"/>
      <c r="G51" s="28"/>
      <c r="H51" s="28"/>
      <c r="I51" s="28"/>
      <c r="J51" s="29">
        <f>J54-J50</f>
        <v>13.986440429999988</v>
      </c>
    </row>
    <row r="52" spans="1:14" x14ac:dyDescent="0.25">
      <c r="A52" s="28" t="s">
        <v>18</v>
      </c>
      <c r="B52" s="30"/>
      <c r="C52" s="30"/>
      <c r="D52" s="30"/>
      <c r="E52" s="30"/>
      <c r="F52" s="30"/>
      <c r="G52" s="30"/>
      <c r="H52" s="30"/>
      <c r="I52" s="30"/>
      <c r="J52" s="32">
        <v>216.34829999999999</v>
      </c>
    </row>
    <row r="53" spans="1:14" x14ac:dyDescent="0.25">
      <c r="A53" s="28" t="s">
        <v>4</v>
      </c>
      <c r="B53" s="28"/>
      <c r="C53" s="28"/>
      <c r="D53" s="28"/>
      <c r="E53" s="28"/>
      <c r="F53" s="28"/>
      <c r="G53" s="28"/>
      <c r="H53" s="28"/>
      <c r="I53" s="28"/>
      <c r="J53" s="29">
        <f>J52-J54</f>
        <v>10.123199999999997</v>
      </c>
    </row>
    <row r="54" spans="1:14" x14ac:dyDescent="0.25">
      <c r="A54" s="28" t="s">
        <v>17</v>
      </c>
      <c r="B54" s="30"/>
      <c r="C54" s="30"/>
      <c r="D54" s="30"/>
      <c r="E54" s="30"/>
      <c r="F54" s="30"/>
      <c r="G54" s="30"/>
      <c r="H54" s="30"/>
      <c r="I54" s="30"/>
      <c r="J54" s="31">
        <v>206.2251</v>
      </c>
    </row>
    <row r="55" spans="1:14" x14ac:dyDescent="0.25">
      <c r="A55" s="28" t="s">
        <v>14</v>
      </c>
      <c r="B55" s="24"/>
      <c r="C55" s="24"/>
      <c r="D55" s="24"/>
      <c r="E55" s="24"/>
      <c r="F55" s="24"/>
      <c r="G55" s="24"/>
      <c r="H55" s="24"/>
      <c r="I55" s="29">
        <f>D46-F45</f>
        <v>7.4901</v>
      </c>
      <c r="J55" s="24"/>
    </row>
    <row r="56" spans="1:14" x14ac:dyDescent="0.25">
      <c r="A56" s="28" t="s">
        <v>15</v>
      </c>
      <c r="B56" s="33"/>
      <c r="C56" s="33"/>
      <c r="D56" s="33"/>
      <c r="E56" s="33"/>
      <c r="F56" s="33"/>
      <c r="G56" s="33"/>
      <c r="H56" s="33"/>
      <c r="I56" s="31">
        <f>E46-F45</f>
        <v>25.665700000000001</v>
      </c>
      <c r="J56" s="33"/>
      <c r="K56" s="188" t="s">
        <v>376</v>
      </c>
      <c r="L56" s="187"/>
      <c r="M56" s="187"/>
      <c r="N56" s="187"/>
    </row>
    <row r="57" spans="1:14" x14ac:dyDescent="0.25">
      <c r="A57" s="28" t="s">
        <v>5</v>
      </c>
      <c r="B57" s="24"/>
      <c r="C57" s="24"/>
      <c r="D57" s="24"/>
      <c r="E57" s="24"/>
      <c r="F57" s="24"/>
      <c r="G57" s="24"/>
      <c r="H57" s="25">
        <f>((H47*J50)+(H48*J51)+(H49*J53))/J52</f>
        <v>2.4896479195555887</v>
      </c>
      <c r="I57" s="24"/>
      <c r="J57" s="24"/>
    </row>
    <row r="59" spans="1:14" x14ac:dyDescent="0.25">
      <c r="B59" t="s">
        <v>22</v>
      </c>
    </row>
    <row r="60" spans="1:14" x14ac:dyDescent="0.25">
      <c r="B60" t="s">
        <v>25</v>
      </c>
    </row>
    <row r="61" spans="1:14" x14ac:dyDescent="0.25">
      <c r="B61" t="s">
        <v>26</v>
      </c>
    </row>
    <row r="62" spans="1:14" ht="15" customHeight="1" x14ac:dyDescent="0.25">
      <c r="C62" s="268" t="s">
        <v>378</v>
      </c>
      <c r="D62" s="268"/>
      <c r="E62" s="268"/>
      <c r="F62" s="268"/>
      <c r="G62" s="268"/>
      <c r="H62" s="268"/>
    </row>
    <row r="63" spans="1:14" x14ac:dyDescent="0.25">
      <c r="A63" s="26" t="s">
        <v>8</v>
      </c>
      <c r="B63" s="26" t="s">
        <v>20</v>
      </c>
      <c r="C63" s="26" t="s">
        <v>20</v>
      </c>
      <c r="D63" s="26" t="s">
        <v>12</v>
      </c>
      <c r="E63" s="26" t="s">
        <v>12</v>
      </c>
      <c r="F63" s="26" t="s">
        <v>13</v>
      </c>
      <c r="G63" s="26"/>
      <c r="H63" s="26"/>
      <c r="I63" s="26"/>
      <c r="J63" s="26"/>
    </row>
    <row r="64" spans="1:14" x14ac:dyDescent="0.25">
      <c r="A64" s="26"/>
      <c r="B64" s="26" t="s">
        <v>9</v>
      </c>
      <c r="C64" s="26" t="s">
        <v>10</v>
      </c>
      <c r="D64" s="26" t="s">
        <v>21</v>
      </c>
      <c r="E64" s="26" t="s">
        <v>10</v>
      </c>
      <c r="F64" s="26">
        <v>0.41660000000000003</v>
      </c>
      <c r="G64" s="26" t="s">
        <v>6</v>
      </c>
      <c r="H64" s="26"/>
      <c r="I64" s="26" t="s">
        <v>12</v>
      </c>
      <c r="J64" s="26" t="s">
        <v>16</v>
      </c>
    </row>
    <row r="65" spans="1:14" x14ac:dyDescent="0.25">
      <c r="A65" s="27"/>
      <c r="B65" s="26">
        <v>2.41</v>
      </c>
      <c r="C65" s="26">
        <v>7.95</v>
      </c>
      <c r="D65" s="26">
        <v>7.9066999999999998</v>
      </c>
      <c r="E65" s="26">
        <v>26.0823</v>
      </c>
      <c r="F65" s="26"/>
      <c r="G65" s="26"/>
      <c r="H65" s="26"/>
      <c r="I65" s="26"/>
      <c r="J65" s="26"/>
    </row>
    <row r="66" spans="1:14" x14ac:dyDescent="0.25">
      <c r="A66" s="28" t="s">
        <v>19</v>
      </c>
      <c r="B66" s="28"/>
      <c r="C66" s="28"/>
      <c r="D66" s="28"/>
      <c r="E66" s="28"/>
      <c r="F66" s="28"/>
      <c r="G66" s="28">
        <v>5.91</v>
      </c>
      <c r="H66" s="29">
        <f>G66*F64</f>
        <v>2.4621060000000003</v>
      </c>
      <c r="I66" s="28"/>
      <c r="J66" s="28"/>
    </row>
    <row r="67" spans="1:14" x14ac:dyDescent="0.25">
      <c r="A67" s="28" t="s">
        <v>1</v>
      </c>
      <c r="B67" s="30"/>
      <c r="C67" s="30"/>
      <c r="D67" s="30"/>
      <c r="E67" s="30"/>
      <c r="F67" s="30"/>
      <c r="G67" s="30">
        <v>5.97</v>
      </c>
      <c r="H67" s="31">
        <f>G67*F64</f>
        <v>2.4871020000000001</v>
      </c>
      <c r="I67" s="30"/>
      <c r="J67" s="30"/>
    </row>
    <row r="68" spans="1:14" x14ac:dyDescent="0.25">
      <c r="A68" s="28" t="s">
        <v>3</v>
      </c>
      <c r="B68" s="28"/>
      <c r="C68" s="28"/>
      <c r="D68" s="28"/>
      <c r="E68" s="28"/>
      <c r="F68" s="28"/>
      <c r="G68" s="28">
        <v>7.24</v>
      </c>
      <c r="H68" s="29">
        <f>G68*F64</f>
        <v>3.0161840000000004</v>
      </c>
      <c r="I68" s="28"/>
      <c r="J68" s="28"/>
    </row>
    <row r="69" spans="1:14" x14ac:dyDescent="0.25">
      <c r="A69" s="28" t="s">
        <v>0</v>
      </c>
      <c r="B69" s="30"/>
      <c r="C69" s="30"/>
      <c r="D69" s="30"/>
      <c r="E69" s="30"/>
      <c r="F69" s="30"/>
      <c r="G69" s="30"/>
      <c r="H69" s="30"/>
      <c r="I69" s="30"/>
      <c r="J69" s="31">
        <f>I74*I75</f>
        <v>192.23865957000001</v>
      </c>
    </row>
    <row r="70" spans="1:14" x14ac:dyDescent="0.25">
      <c r="A70" s="28" t="s">
        <v>2</v>
      </c>
      <c r="B70" s="28"/>
      <c r="C70" s="28"/>
      <c r="D70" s="28"/>
      <c r="E70" s="28"/>
      <c r="F70" s="28"/>
      <c r="G70" s="28"/>
      <c r="H70" s="28"/>
      <c r="I70" s="28"/>
      <c r="J70" s="29">
        <f>J73-J69</f>
        <v>13.986440429999988</v>
      </c>
    </row>
    <row r="71" spans="1:14" x14ac:dyDescent="0.25">
      <c r="A71" s="28" t="s">
        <v>18</v>
      </c>
      <c r="B71" s="30"/>
      <c r="C71" s="30"/>
      <c r="D71" s="30"/>
      <c r="E71" s="30"/>
      <c r="F71" s="30"/>
      <c r="G71" s="30"/>
      <c r="H71" s="30"/>
      <c r="I71" s="30"/>
      <c r="J71" s="32">
        <v>216.34829999999999</v>
      </c>
    </row>
    <row r="72" spans="1:14" x14ac:dyDescent="0.25">
      <c r="A72" s="28" t="s">
        <v>4</v>
      </c>
      <c r="B72" s="28"/>
      <c r="C72" s="28"/>
      <c r="D72" s="28"/>
      <c r="E72" s="28"/>
      <c r="F72" s="28"/>
      <c r="G72" s="28"/>
      <c r="H72" s="28"/>
      <c r="I72" s="28"/>
      <c r="J72" s="29">
        <f>J71-J73</f>
        <v>10.123199999999997</v>
      </c>
    </row>
    <row r="73" spans="1:14" x14ac:dyDescent="0.25">
      <c r="A73" s="28" t="s">
        <v>17</v>
      </c>
      <c r="B73" s="30"/>
      <c r="C73" s="30"/>
      <c r="D73" s="30"/>
      <c r="E73" s="30"/>
      <c r="F73" s="30"/>
      <c r="G73" s="30"/>
      <c r="H73" s="30"/>
      <c r="I73" s="30"/>
      <c r="J73" s="31">
        <v>206.2251</v>
      </c>
    </row>
    <row r="74" spans="1:14" x14ac:dyDescent="0.25">
      <c r="A74" s="28" t="s">
        <v>14</v>
      </c>
      <c r="B74" s="24"/>
      <c r="C74" s="24"/>
      <c r="D74" s="24"/>
      <c r="E74" s="24"/>
      <c r="F74" s="24"/>
      <c r="G74" s="24"/>
      <c r="H74" s="24"/>
      <c r="I74" s="29">
        <f>D65-F64</f>
        <v>7.4901</v>
      </c>
      <c r="J74" s="24"/>
    </row>
    <row r="75" spans="1:14" x14ac:dyDescent="0.25">
      <c r="A75" s="28" t="s">
        <v>15</v>
      </c>
      <c r="B75" s="33"/>
      <c r="C75" s="33"/>
      <c r="D75" s="33"/>
      <c r="E75" s="33"/>
      <c r="F75" s="33"/>
      <c r="G75" s="33"/>
      <c r="H75" s="33"/>
      <c r="I75" s="31">
        <f>E65-F64</f>
        <v>25.665700000000001</v>
      </c>
      <c r="J75" s="33"/>
      <c r="K75" s="188" t="s">
        <v>377</v>
      </c>
      <c r="L75" s="187"/>
      <c r="M75" s="187"/>
      <c r="N75" s="187"/>
    </row>
    <row r="76" spans="1:14" x14ac:dyDescent="0.25">
      <c r="A76" s="28" t="s">
        <v>5</v>
      </c>
      <c r="B76" s="24"/>
      <c r="C76" s="24"/>
      <c r="D76" s="24"/>
      <c r="E76" s="24"/>
      <c r="F76" s="24"/>
      <c r="G76" s="24"/>
      <c r="H76" s="25">
        <f>((H66*J69)+(H67*J70)+(H68*J72))/J71</f>
        <v>2.4896479195555887</v>
      </c>
      <c r="I76" s="24"/>
      <c r="J76" s="24"/>
    </row>
    <row r="79" spans="1:14" ht="15" customHeight="1" x14ac:dyDescent="0.25">
      <c r="C79" s="268" t="s">
        <v>380</v>
      </c>
      <c r="D79" s="268"/>
      <c r="E79" s="268"/>
      <c r="F79" s="268"/>
      <c r="G79" s="268"/>
      <c r="H79" s="268"/>
    </row>
    <row r="80" spans="1:14" x14ac:dyDescent="0.25">
      <c r="A80" s="26" t="s">
        <v>8</v>
      </c>
      <c r="B80" s="26" t="s">
        <v>20</v>
      </c>
      <c r="C80" s="26" t="s">
        <v>20</v>
      </c>
      <c r="D80" s="26" t="s">
        <v>12</v>
      </c>
      <c r="E80" s="26" t="s">
        <v>12</v>
      </c>
      <c r="F80" s="26" t="s">
        <v>13</v>
      </c>
      <c r="G80" s="26"/>
      <c r="H80" s="26"/>
      <c r="I80" s="26"/>
      <c r="J80" s="26"/>
    </row>
    <row r="81" spans="1:14" x14ac:dyDescent="0.25">
      <c r="A81" s="26"/>
      <c r="B81" s="26" t="s">
        <v>9</v>
      </c>
      <c r="C81" s="26" t="s">
        <v>10</v>
      </c>
      <c r="D81" s="26" t="s">
        <v>21</v>
      </c>
      <c r="E81" s="26" t="s">
        <v>10</v>
      </c>
      <c r="F81" s="26">
        <v>0.41660000000000003</v>
      </c>
      <c r="G81" s="26" t="s">
        <v>6</v>
      </c>
      <c r="H81" s="26"/>
      <c r="I81" s="26" t="s">
        <v>12</v>
      </c>
      <c r="J81" s="26" t="s">
        <v>16</v>
      </c>
    </row>
    <row r="82" spans="1:14" x14ac:dyDescent="0.25">
      <c r="A82" s="27"/>
      <c r="B82" s="26">
        <v>2.41</v>
      </c>
      <c r="C82" s="26">
        <v>7.95</v>
      </c>
      <c r="D82" s="26">
        <v>7.9066999999999998</v>
      </c>
      <c r="E82" s="26">
        <v>26.0823</v>
      </c>
      <c r="F82" s="26"/>
      <c r="G82" s="26"/>
      <c r="H82" s="26"/>
      <c r="I82" s="26"/>
      <c r="J82" s="26"/>
    </row>
    <row r="83" spans="1:14" x14ac:dyDescent="0.25">
      <c r="A83" s="28" t="s">
        <v>19</v>
      </c>
      <c r="B83" s="28"/>
      <c r="C83" s="28"/>
      <c r="D83" s="28"/>
      <c r="E83" s="28"/>
      <c r="F83" s="28"/>
      <c r="G83" s="28">
        <v>5.91</v>
      </c>
      <c r="H83" s="29">
        <f>G83*F81</f>
        <v>2.4621060000000003</v>
      </c>
      <c r="I83" s="28"/>
      <c r="J83" s="28"/>
    </row>
    <row r="84" spans="1:14" x14ac:dyDescent="0.25">
      <c r="A84" s="28" t="s">
        <v>1</v>
      </c>
      <c r="B84" s="30"/>
      <c r="C84" s="30"/>
      <c r="D84" s="30"/>
      <c r="E84" s="30"/>
      <c r="F84" s="30"/>
      <c r="G84" s="30">
        <v>5.97</v>
      </c>
      <c r="H84" s="31">
        <f>G84*F81</f>
        <v>2.4871020000000001</v>
      </c>
      <c r="I84" s="30"/>
      <c r="J84" s="30"/>
    </row>
    <row r="85" spans="1:14" x14ac:dyDescent="0.25">
      <c r="A85" s="28" t="s">
        <v>3</v>
      </c>
      <c r="B85" s="28"/>
      <c r="C85" s="28"/>
      <c r="D85" s="28"/>
      <c r="E85" s="28"/>
      <c r="F85" s="28"/>
      <c r="G85" s="28">
        <v>7.24</v>
      </c>
      <c r="H85" s="29">
        <f>G85*F81</f>
        <v>3.0161840000000004</v>
      </c>
      <c r="I85" s="28"/>
      <c r="J85" s="28"/>
    </row>
    <row r="86" spans="1:14" x14ac:dyDescent="0.25">
      <c r="A86" s="28" t="s">
        <v>0</v>
      </c>
      <c r="B86" s="30"/>
      <c r="C86" s="30"/>
      <c r="D86" s="30"/>
      <c r="E86" s="30"/>
      <c r="F86" s="30"/>
      <c r="G86" s="30"/>
      <c r="H86" s="30"/>
      <c r="I86" s="30"/>
      <c r="J86" s="31">
        <f>I91*I92</f>
        <v>192.23865957000001</v>
      </c>
    </row>
    <row r="87" spans="1:14" x14ac:dyDescent="0.25">
      <c r="A87" s="28" t="s">
        <v>2</v>
      </c>
      <c r="B87" s="28"/>
      <c r="C87" s="28"/>
      <c r="D87" s="28"/>
      <c r="E87" s="28"/>
      <c r="F87" s="28"/>
      <c r="G87" s="28"/>
      <c r="H87" s="28"/>
      <c r="I87" s="28"/>
      <c r="J87" s="29">
        <f>J90-J86</f>
        <v>13.986440429999988</v>
      </c>
    </row>
    <row r="88" spans="1:14" x14ac:dyDescent="0.25">
      <c r="A88" s="28" t="s">
        <v>18</v>
      </c>
      <c r="B88" s="30"/>
      <c r="C88" s="30"/>
      <c r="D88" s="30"/>
      <c r="E88" s="30"/>
      <c r="F88" s="30"/>
      <c r="G88" s="30"/>
      <c r="H88" s="30"/>
      <c r="I88" s="30"/>
      <c r="J88" s="32">
        <v>216.34829999999999</v>
      </c>
    </row>
    <row r="89" spans="1:14" x14ac:dyDescent="0.25">
      <c r="A89" s="28" t="s">
        <v>4</v>
      </c>
      <c r="B89" s="28"/>
      <c r="C89" s="28"/>
      <c r="D89" s="28"/>
      <c r="E89" s="28"/>
      <c r="F89" s="28"/>
      <c r="G89" s="28"/>
      <c r="H89" s="28"/>
      <c r="I89" s="28"/>
      <c r="J89" s="29">
        <f>J88-J90</f>
        <v>10.123199999999997</v>
      </c>
    </row>
    <row r="90" spans="1:14" x14ac:dyDescent="0.25">
      <c r="A90" s="28" t="s">
        <v>17</v>
      </c>
      <c r="B90" s="30"/>
      <c r="C90" s="30"/>
      <c r="D90" s="30"/>
      <c r="E90" s="30"/>
      <c r="F90" s="30"/>
      <c r="G90" s="30"/>
      <c r="H90" s="30"/>
      <c r="I90" s="30"/>
      <c r="J90" s="31">
        <v>206.2251</v>
      </c>
    </row>
    <row r="91" spans="1:14" x14ac:dyDescent="0.25">
      <c r="A91" s="28" t="s">
        <v>14</v>
      </c>
      <c r="B91" s="24"/>
      <c r="C91" s="24"/>
      <c r="D91" s="24"/>
      <c r="E91" s="24"/>
      <c r="F91" s="24"/>
      <c r="G91" s="24"/>
      <c r="H91" s="24"/>
      <c r="I91" s="29">
        <f>D82-F81</f>
        <v>7.4901</v>
      </c>
      <c r="J91" s="24"/>
    </row>
    <row r="92" spans="1:14" x14ac:dyDescent="0.25">
      <c r="A92" s="28" t="s">
        <v>15</v>
      </c>
      <c r="B92" s="33"/>
      <c r="C92" s="33"/>
      <c r="D92" s="33"/>
      <c r="E92" s="33"/>
      <c r="F92" s="33"/>
      <c r="G92" s="33"/>
      <c r="H92" s="33"/>
      <c r="I92" s="31">
        <f>E82-F81</f>
        <v>25.665700000000001</v>
      </c>
      <c r="J92" s="33"/>
      <c r="K92" s="188" t="s">
        <v>379</v>
      </c>
      <c r="L92" s="187"/>
      <c r="M92" s="187"/>
      <c r="N92" s="187"/>
    </row>
    <row r="93" spans="1:14" x14ac:dyDescent="0.25">
      <c r="A93" s="28" t="s">
        <v>5</v>
      </c>
      <c r="B93" s="24"/>
      <c r="C93" s="24"/>
      <c r="D93" s="24"/>
      <c r="E93" s="24"/>
      <c r="F93" s="24"/>
      <c r="G93" s="24"/>
      <c r="H93" s="25">
        <f>((H83*J86)+(H84*J87)+(H85*J89))/J88</f>
        <v>2.4896479195555887</v>
      </c>
      <c r="I93" s="24"/>
      <c r="J93" s="24"/>
    </row>
    <row r="96" spans="1:14" x14ac:dyDescent="0.25">
      <c r="B96" s="187"/>
      <c r="C96" s="187"/>
      <c r="D96" s="187"/>
      <c r="E96" s="187"/>
      <c r="F96" s="187"/>
      <c r="G96" s="187"/>
      <c r="H96" s="187"/>
    </row>
    <row r="97" spans="1:12" x14ac:dyDescent="0.25">
      <c r="B97" s="191"/>
      <c r="C97" s="191"/>
      <c r="D97" s="191"/>
      <c r="E97" s="191"/>
      <c r="F97" s="191"/>
      <c r="G97" s="191"/>
      <c r="H97" s="191"/>
    </row>
    <row r="98" spans="1:12" x14ac:dyDescent="0.25">
      <c r="A98" s="35" t="s">
        <v>8</v>
      </c>
      <c r="B98" s="35" t="s">
        <v>20</v>
      </c>
      <c r="C98" s="35" t="s">
        <v>20</v>
      </c>
      <c r="D98" s="35" t="s">
        <v>12</v>
      </c>
      <c r="E98" s="35" t="s">
        <v>12</v>
      </c>
      <c r="F98" s="35" t="s">
        <v>13</v>
      </c>
      <c r="G98" s="35"/>
      <c r="H98" s="35"/>
      <c r="I98" s="35"/>
      <c r="J98" s="35"/>
    </row>
    <row r="99" spans="1:12" x14ac:dyDescent="0.25">
      <c r="A99" s="35"/>
      <c r="B99" s="35" t="s">
        <v>9</v>
      </c>
      <c r="C99" s="35" t="s">
        <v>10</v>
      </c>
      <c r="D99" s="35" t="s">
        <v>21</v>
      </c>
      <c r="E99" s="35" t="s">
        <v>10</v>
      </c>
      <c r="F99" s="35">
        <v>0.41660000000000003</v>
      </c>
      <c r="G99" s="35" t="s">
        <v>6</v>
      </c>
      <c r="H99" s="35"/>
      <c r="I99" s="35" t="s">
        <v>12</v>
      </c>
      <c r="J99" s="35" t="s">
        <v>16</v>
      </c>
    </row>
    <row r="100" spans="1:12" x14ac:dyDescent="0.25">
      <c r="A100" s="36"/>
      <c r="B100" s="35">
        <v>3.68</v>
      </c>
      <c r="C100" s="35">
        <v>2.5</v>
      </c>
      <c r="D100" s="35">
        <v>12.0733</v>
      </c>
      <c r="E100" s="35">
        <v>8.202</v>
      </c>
      <c r="F100" s="35"/>
      <c r="G100" s="35"/>
      <c r="H100" s="35"/>
      <c r="I100" s="35"/>
      <c r="J100" s="35"/>
    </row>
    <row r="101" spans="1:12" x14ac:dyDescent="0.25">
      <c r="A101" s="37" t="s">
        <v>19</v>
      </c>
      <c r="B101" s="38"/>
      <c r="C101" s="38"/>
      <c r="D101" s="38"/>
      <c r="E101" s="38"/>
      <c r="F101" s="38"/>
      <c r="G101" s="37">
        <v>5.91</v>
      </c>
      <c r="H101" s="41">
        <f>G101*F99</f>
        <v>2.4621060000000003</v>
      </c>
      <c r="I101" s="38"/>
      <c r="J101" s="38"/>
    </row>
    <row r="102" spans="1:12" x14ac:dyDescent="0.25">
      <c r="A102" s="37" t="s">
        <v>1</v>
      </c>
      <c r="B102" s="39"/>
      <c r="C102" s="39"/>
      <c r="D102" s="39"/>
      <c r="E102" s="39"/>
      <c r="F102" s="39"/>
      <c r="G102" s="40">
        <v>5.97</v>
      </c>
      <c r="H102" s="43">
        <f>G102*F99</f>
        <v>2.4871020000000001</v>
      </c>
      <c r="I102" s="39"/>
      <c r="J102" s="39"/>
    </row>
    <row r="103" spans="1:12" x14ac:dyDescent="0.25">
      <c r="A103" s="37" t="s">
        <v>3</v>
      </c>
      <c r="B103" s="38"/>
      <c r="C103" s="38"/>
      <c r="D103" s="38"/>
      <c r="E103" s="38"/>
      <c r="F103" s="38"/>
      <c r="G103" s="37">
        <v>7.24</v>
      </c>
      <c r="H103" s="41">
        <f>G103*F99</f>
        <v>3.0161840000000004</v>
      </c>
      <c r="I103" s="38"/>
      <c r="J103" s="38"/>
    </row>
    <row r="104" spans="1:12" x14ac:dyDescent="0.25">
      <c r="A104" s="37" t="s">
        <v>0</v>
      </c>
      <c r="B104" s="39"/>
      <c r="C104" s="39"/>
      <c r="D104" s="39"/>
      <c r="E104" s="39"/>
      <c r="F104" s="39"/>
      <c r="G104" s="39"/>
      <c r="H104" s="39"/>
      <c r="I104" s="39"/>
      <c r="J104" s="43">
        <f>I109*I110</f>
        <v>90.752072179999999</v>
      </c>
    </row>
    <row r="105" spans="1:12" x14ac:dyDescent="0.25">
      <c r="A105" s="37" t="s">
        <v>2</v>
      </c>
      <c r="B105" s="38"/>
      <c r="C105" s="38"/>
      <c r="D105" s="38"/>
      <c r="E105" s="38"/>
      <c r="F105" s="38"/>
      <c r="G105" s="38"/>
      <c r="H105" s="38"/>
      <c r="I105" s="38"/>
      <c r="J105" s="41">
        <f>J108-J104</f>
        <v>2.375127820000003</v>
      </c>
    </row>
    <row r="106" spans="1:12" x14ac:dyDescent="0.25">
      <c r="A106" s="37" t="s">
        <v>18</v>
      </c>
      <c r="B106" s="39"/>
      <c r="C106" s="39"/>
      <c r="D106" s="39"/>
      <c r="E106" s="39"/>
      <c r="F106" s="39"/>
      <c r="G106" s="39"/>
      <c r="H106" s="39"/>
      <c r="I106" s="39"/>
      <c r="J106" s="44">
        <v>99.025199999999998</v>
      </c>
    </row>
    <row r="107" spans="1:12" x14ac:dyDescent="0.25">
      <c r="A107" s="37" t="s">
        <v>4</v>
      </c>
      <c r="B107" s="38"/>
      <c r="C107" s="38"/>
      <c r="D107" s="38"/>
      <c r="E107" s="38"/>
      <c r="F107" s="38"/>
      <c r="G107" s="38"/>
      <c r="H107" s="38"/>
      <c r="I107" s="38"/>
      <c r="J107" s="41">
        <v>5.8979999999999997</v>
      </c>
    </row>
    <row r="108" spans="1:12" x14ac:dyDescent="0.25">
      <c r="A108" s="37" t="s">
        <v>17</v>
      </c>
      <c r="B108" s="39"/>
      <c r="C108" s="39"/>
      <c r="D108" s="39"/>
      <c r="E108" s="39"/>
      <c r="F108" s="39"/>
      <c r="G108" s="39"/>
      <c r="H108" s="39"/>
      <c r="I108" s="39"/>
      <c r="J108" s="43">
        <f>J106-J107</f>
        <v>93.127200000000002</v>
      </c>
    </row>
    <row r="109" spans="1:12" x14ac:dyDescent="0.25">
      <c r="A109" s="37" t="s">
        <v>14</v>
      </c>
      <c r="B109" s="38"/>
      <c r="C109" s="38"/>
      <c r="D109" s="38"/>
      <c r="E109" s="38"/>
      <c r="F109" s="38"/>
      <c r="G109" s="38"/>
      <c r="H109" s="38"/>
      <c r="I109" s="41">
        <f>D100-F99</f>
        <v>11.656699999999999</v>
      </c>
      <c r="J109" s="38"/>
    </row>
    <row r="110" spans="1:12" x14ac:dyDescent="0.25">
      <c r="A110" s="37" t="s">
        <v>15</v>
      </c>
      <c r="B110" s="39"/>
      <c r="C110" s="39"/>
      <c r="D110" s="39"/>
      <c r="E110" s="39"/>
      <c r="F110" s="39"/>
      <c r="G110" s="39"/>
      <c r="H110" s="39"/>
      <c r="I110" s="43">
        <f>E100-F99</f>
        <v>7.7854000000000001</v>
      </c>
      <c r="J110" s="39"/>
      <c r="K110" s="188" t="s">
        <v>381</v>
      </c>
      <c r="L110" s="187"/>
    </row>
    <row r="111" spans="1:12" x14ac:dyDescent="0.25">
      <c r="A111" s="37" t="s">
        <v>5</v>
      </c>
      <c r="B111" s="38"/>
      <c r="C111" s="38"/>
      <c r="D111" s="38"/>
      <c r="E111" s="38"/>
      <c r="F111" s="38"/>
      <c r="G111" s="38"/>
      <c r="H111" s="42">
        <f>((H101*J104)+(H102*J105)+(H103*J107))/J106</f>
        <v>2.4957067474762864</v>
      </c>
      <c r="I111" s="38"/>
      <c r="J111" s="38"/>
    </row>
    <row r="113" spans="1:10" ht="15" customHeight="1" x14ac:dyDescent="0.25">
      <c r="A113" s="270" t="s">
        <v>30</v>
      </c>
      <c r="B113" s="270"/>
      <c r="C113" s="270"/>
      <c r="D113" s="270"/>
      <c r="E113" s="270"/>
      <c r="F113" s="270"/>
      <c r="G113" s="270"/>
      <c r="H113" s="270"/>
      <c r="I113" s="270"/>
      <c r="J113" s="270"/>
    </row>
    <row r="118" spans="1:10" x14ac:dyDescent="0.25">
      <c r="B118" s="187"/>
      <c r="C118" s="187"/>
      <c r="D118" s="187"/>
      <c r="E118" s="187"/>
      <c r="F118" s="187"/>
      <c r="G118" s="187"/>
      <c r="H118" s="187"/>
      <c r="I118" s="187"/>
    </row>
    <row r="119" spans="1:10" x14ac:dyDescent="0.25">
      <c r="B119" s="191"/>
      <c r="C119" s="191"/>
      <c r="D119" s="191"/>
      <c r="E119" s="191"/>
      <c r="F119" s="191"/>
      <c r="G119" s="191"/>
      <c r="H119" s="191"/>
      <c r="I119" s="191"/>
    </row>
    <row r="120" spans="1:10" x14ac:dyDescent="0.25">
      <c r="A120" s="35" t="s">
        <v>8</v>
      </c>
      <c r="B120" s="35" t="s">
        <v>20</v>
      </c>
      <c r="C120" s="35" t="s">
        <v>20</v>
      </c>
      <c r="D120" s="35" t="s">
        <v>12</v>
      </c>
      <c r="E120" s="35" t="s">
        <v>12</v>
      </c>
      <c r="F120" s="35" t="s">
        <v>13</v>
      </c>
      <c r="G120" s="35"/>
      <c r="H120" s="35"/>
      <c r="I120" s="35"/>
      <c r="J120" s="35"/>
    </row>
    <row r="121" spans="1:10" x14ac:dyDescent="0.25">
      <c r="A121" s="35"/>
      <c r="B121" s="35" t="s">
        <v>9</v>
      </c>
      <c r="C121" s="35" t="s">
        <v>10</v>
      </c>
      <c r="D121" s="35" t="s">
        <v>21</v>
      </c>
      <c r="E121" s="35" t="s">
        <v>10</v>
      </c>
      <c r="F121" s="35">
        <v>0.41660000000000003</v>
      </c>
      <c r="G121" s="35" t="s">
        <v>6</v>
      </c>
      <c r="H121" s="35"/>
      <c r="I121" s="35" t="s">
        <v>12</v>
      </c>
      <c r="J121" s="35" t="s">
        <v>16</v>
      </c>
    </row>
    <row r="122" spans="1:10" x14ac:dyDescent="0.25">
      <c r="A122" s="36"/>
      <c r="B122" s="35">
        <v>3.68</v>
      </c>
      <c r="C122" s="35">
        <v>2.5</v>
      </c>
      <c r="D122" s="35">
        <v>12.0733</v>
      </c>
      <c r="E122" s="35">
        <v>8.202</v>
      </c>
      <c r="F122" s="35"/>
      <c r="G122" s="35"/>
      <c r="H122" s="35"/>
      <c r="I122" s="35"/>
      <c r="J122" s="35"/>
    </row>
    <row r="123" spans="1:10" x14ac:dyDescent="0.25">
      <c r="A123" s="37" t="s">
        <v>19</v>
      </c>
      <c r="B123" s="38"/>
      <c r="C123" s="38"/>
      <c r="D123" s="38"/>
      <c r="E123" s="38"/>
      <c r="F123" s="38"/>
      <c r="G123" s="37">
        <v>5.91</v>
      </c>
      <c r="H123" s="41">
        <f>G123*F121</f>
        <v>2.4621060000000003</v>
      </c>
      <c r="I123" s="38"/>
      <c r="J123" s="38"/>
    </row>
    <row r="124" spans="1:10" x14ac:dyDescent="0.25">
      <c r="A124" s="37" t="s">
        <v>1</v>
      </c>
      <c r="B124" s="39"/>
      <c r="C124" s="39"/>
      <c r="D124" s="39"/>
      <c r="E124" s="39"/>
      <c r="F124" s="39"/>
      <c r="G124" s="40">
        <v>5.97</v>
      </c>
      <c r="H124" s="43">
        <f>G124*F121</f>
        <v>2.4871020000000001</v>
      </c>
      <c r="I124" s="39"/>
      <c r="J124" s="39"/>
    </row>
    <row r="125" spans="1:10" x14ac:dyDescent="0.25">
      <c r="A125" s="37" t="s">
        <v>3</v>
      </c>
      <c r="B125" s="38"/>
      <c r="C125" s="38"/>
      <c r="D125" s="38"/>
      <c r="E125" s="38"/>
      <c r="F125" s="38"/>
      <c r="G125" s="37">
        <v>7.24</v>
      </c>
      <c r="H125" s="41">
        <f>G125*F121</f>
        <v>3.0161840000000004</v>
      </c>
      <c r="I125" s="38"/>
      <c r="J125" s="38"/>
    </row>
    <row r="126" spans="1:10" x14ac:dyDescent="0.25">
      <c r="A126" s="37" t="s">
        <v>0</v>
      </c>
      <c r="B126" s="39"/>
      <c r="C126" s="39"/>
      <c r="D126" s="39"/>
      <c r="E126" s="39"/>
      <c r="F126" s="39"/>
      <c r="G126" s="39"/>
      <c r="H126" s="39"/>
      <c r="I126" s="39"/>
      <c r="J126" s="43">
        <f>I131*I132</f>
        <v>90.752072179999999</v>
      </c>
    </row>
    <row r="127" spans="1:10" x14ac:dyDescent="0.25">
      <c r="A127" s="37" t="s">
        <v>2</v>
      </c>
      <c r="B127" s="38"/>
      <c r="C127" s="38"/>
      <c r="D127" s="38"/>
      <c r="E127" s="38"/>
      <c r="F127" s="38"/>
      <c r="G127" s="38"/>
      <c r="H127" s="38"/>
      <c r="I127" s="38"/>
      <c r="J127" s="41">
        <f>J130-J126</f>
        <v>2.375127820000003</v>
      </c>
    </row>
    <row r="128" spans="1:10" x14ac:dyDescent="0.25">
      <c r="A128" s="37" t="s">
        <v>18</v>
      </c>
      <c r="B128" s="39"/>
      <c r="C128" s="39"/>
      <c r="D128" s="39"/>
      <c r="E128" s="39"/>
      <c r="F128" s="39"/>
      <c r="G128" s="39"/>
      <c r="H128" s="39"/>
      <c r="I128" s="39"/>
      <c r="J128" s="44">
        <v>99.025199999999998</v>
      </c>
    </row>
    <row r="129" spans="1:12" x14ac:dyDescent="0.25">
      <c r="A129" s="37" t="s">
        <v>4</v>
      </c>
      <c r="B129" s="38"/>
      <c r="C129" s="38"/>
      <c r="D129" s="38"/>
      <c r="E129" s="38"/>
      <c r="F129" s="38"/>
      <c r="G129" s="38"/>
      <c r="H129" s="38"/>
      <c r="I129" s="38"/>
      <c r="J129" s="41">
        <v>5.8979999999999997</v>
      </c>
    </row>
    <row r="130" spans="1:12" x14ac:dyDescent="0.25">
      <c r="A130" s="37" t="s">
        <v>17</v>
      </c>
      <c r="B130" s="39"/>
      <c r="C130" s="39"/>
      <c r="D130" s="39"/>
      <c r="E130" s="39"/>
      <c r="F130" s="39"/>
      <c r="G130" s="39"/>
      <c r="H130" s="39"/>
      <c r="I130" s="39"/>
      <c r="J130" s="43">
        <f>J128-J129</f>
        <v>93.127200000000002</v>
      </c>
    </row>
    <row r="131" spans="1:12" x14ac:dyDescent="0.25">
      <c r="A131" s="37" t="s">
        <v>14</v>
      </c>
      <c r="B131" s="38"/>
      <c r="C131" s="38"/>
      <c r="D131" s="38"/>
      <c r="E131" s="38"/>
      <c r="F131" s="38"/>
      <c r="G131" s="38"/>
      <c r="H131" s="38"/>
      <c r="I131" s="41">
        <f>D122-F121</f>
        <v>11.656699999999999</v>
      </c>
      <c r="J131" s="38"/>
    </row>
    <row r="132" spans="1:12" x14ac:dyDescent="0.25">
      <c r="A132" s="37" t="s">
        <v>15</v>
      </c>
      <c r="B132" s="39"/>
      <c r="C132" s="39"/>
      <c r="D132" s="39"/>
      <c r="E132" s="39"/>
      <c r="F132" s="39"/>
      <c r="G132" s="39"/>
      <c r="H132" s="39"/>
      <c r="I132" s="43">
        <f>E122-F121</f>
        <v>7.7854000000000001</v>
      </c>
      <c r="J132" s="39"/>
      <c r="K132" s="188" t="s">
        <v>382</v>
      </c>
      <c r="L132" s="187"/>
    </row>
    <row r="133" spans="1:12" x14ac:dyDescent="0.25">
      <c r="A133" s="37" t="s">
        <v>5</v>
      </c>
      <c r="B133" s="38"/>
      <c r="C133" s="38"/>
      <c r="D133" s="38"/>
      <c r="E133" s="38"/>
      <c r="F133" s="38"/>
      <c r="G133" s="38"/>
      <c r="H133" s="42">
        <f>((H123*J126)+(H124*J127)+(H125*J129))/J128</f>
        <v>2.4957067474762864</v>
      </c>
      <c r="I133" s="38"/>
      <c r="J133" s="38"/>
    </row>
    <row r="136" spans="1:12" ht="15" customHeight="1" x14ac:dyDescent="0.25">
      <c r="C136" s="269" t="s">
        <v>369</v>
      </c>
      <c r="D136" s="269"/>
      <c r="E136" s="269"/>
      <c r="F136" s="269"/>
      <c r="G136" s="269"/>
      <c r="H136" s="269"/>
    </row>
    <row r="137" spans="1:12" x14ac:dyDescent="0.25">
      <c r="A137" s="26" t="s">
        <v>8</v>
      </c>
      <c r="B137" s="26" t="s">
        <v>20</v>
      </c>
      <c r="C137" s="26" t="s">
        <v>20</v>
      </c>
      <c r="D137" s="26" t="s">
        <v>12</v>
      </c>
      <c r="E137" s="26" t="s">
        <v>12</v>
      </c>
      <c r="F137" s="26" t="s">
        <v>13</v>
      </c>
      <c r="G137" s="26"/>
      <c r="H137" s="26"/>
      <c r="I137" s="26"/>
      <c r="J137" s="26"/>
    </row>
    <row r="138" spans="1:12" x14ac:dyDescent="0.25">
      <c r="A138" s="26"/>
      <c r="B138" s="26" t="s">
        <v>9</v>
      </c>
      <c r="C138" s="26" t="s">
        <v>10</v>
      </c>
      <c r="D138" s="26" t="s">
        <v>21</v>
      </c>
      <c r="E138" s="26" t="s">
        <v>10</v>
      </c>
      <c r="F138" s="26">
        <v>0.41660000000000003</v>
      </c>
      <c r="G138" s="26" t="s">
        <v>6</v>
      </c>
      <c r="H138" s="26"/>
      <c r="I138" s="26" t="s">
        <v>12</v>
      </c>
      <c r="J138" s="26" t="s">
        <v>16</v>
      </c>
    </row>
    <row r="139" spans="1:12" x14ac:dyDescent="0.25">
      <c r="A139" s="27"/>
      <c r="B139" s="26">
        <v>2.41</v>
      </c>
      <c r="C139" s="26">
        <v>7.95</v>
      </c>
      <c r="D139" s="26">
        <v>7.9066999999999998</v>
      </c>
      <c r="E139" s="26">
        <v>26.0823</v>
      </c>
      <c r="F139" s="26"/>
      <c r="G139" s="26"/>
      <c r="H139" s="26"/>
      <c r="I139" s="26"/>
      <c r="J139" s="26"/>
    </row>
    <row r="140" spans="1:12" x14ac:dyDescent="0.25">
      <c r="A140" s="28" t="s">
        <v>19</v>
      </c>
      <c r="B140" s="28"/>
      <c r="C140" s="28"/>
      <c r="D140" s="28"/>
      <c r="E140" s="28"/>
      <c r="F140" s="28"/>
      <c r="G140" s="28">
        <v>5.91</v>
      </c>
      <c r="H140" s="29">
        <f>G140*F138</f>
        <v>2.4621060000000003</v>
      </c>
      <c r="I140" s="28"/>
      <c r="J140" s="28"/>
    </row>
    <row r="141" spans="1:12" x14ac:dyDescent="0.25">
      <c r="A141" s="28" t="s">
        <v>1</v>
      </c>
      <c r="B141" s="30"/>
      <c r="C141" s="30"/>
      <c r="D141" s="30"/>
      <c r="E141" s="30"/>
      <c r="F141" s="30"/>
      <c r="G141" s="30">
        <v>5.97</v>
      </c>
      <c r="H141" s="31">
        <f>G141*F138</f>
        <v>2.4871020000000001</v>
      </c>
      <c r="I141" s="30"/>
      <c r="J141" s="30"/>
    </row>
    <row r="142" spans="1:12" x14ac:dyDescent="0.25">
      <c r="A142" s="28" t="s">
        <v>3</v>
      </c>
      <c r="B142" s="28"/>
      <c r="C142" s="28"/>
      <c r="D142" s="28"/>
      <c r="E142" s="28"/>
      <c r="F142" s="28"/>
      <c r="G142" s="28">
        <v>7.24</v>
      </c>
      <c r="H142" s="29">
        <f>G142*F138</f>
        <v>3.0161840000000004</v>
      </c>
      <c r="I142" s="28"/>
      <c r="J142" s="28"/>
    </row>
    <row r="143" spans="1:12" x14ac:dyDescent="0.25">
      <c r="A143" s="28" t="s">
        <v>0</v>
      </c>
      <c r="B143" s="30"/>
      <c r="C143" s="30"/>
      <c r="D143" s="30"/>
      <c r="E143" s="30"/>
      <c r="F143" s="30"/>
      <c r="G143" s="30"/>
      <c r="H143" s="30"/>
      <c r="I143" s="30"/>
      <c r="J143" s="31">
        <f>I148*I149</f>
        <v>192.23865957000001</v>
      </c>
    </row>
    <row r="144" spans="1:12" x14ac:dyDescent="0.25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9">
        <f>J147-J143</f>
        <v>13.986440429999988</v>
      </c>
    </row>
    <row r="145" spans="1:14" x14ac:dyDescent="0.25">
      <c r="A145" s="28" t="s">
        <v>18</v>
      </c>
      <c r="B145" s="30"/>
      <c r="C145" s="30"/>
      <c r="D145" s="30"/>
      <c r="E145" s="30"/>
      <c r="F145" s="30"/>
      <c r="G145" s="30"/>
      <c r="H145" s="30"/>
      <c r="I145" s="30"/>
      <c r="J145" s="32">
        <v>216.34829999999999</v>
      </c>
    </row>
    <row r="146" spans="1:14" x14ac:dyDescent="0.25">
      <c r="A146" s="28" t="s">
        <v>4</v>
      </c>
      <c r="B146" s="28"/>
      <c r="C146" s="28"/>
      <c r="D146" s="28"/>
      <c r="E146" s="28"/>
      <c r="F146" s="28"/>
      <c r="G146" s="28"/>
      <c r="H146" s="28"/>
      <c r="I146" s="28"/>
      <c r="J146" s="29">
        <f>J145-J147</f>
        <v>10.123199999999997</v>
      </c>
    </row>
    <row r="147" spans="1:14" x14ac:dyDescent="0.25">
      <c r="A147" s="28" t="s">
        <v>17</v>
      </c>
      <c r="B147" s="30"/>
      <c r="C147" s="30"/>
      <c r="D147" s="30"/>
      <c r="E147" s="30"/>
      <c r="F147" s="30"/>
      <c r="G147" s="30"/>
      <c r="H147" s="30"/>
      <c r="I147" s="30"/>
      <c r="J147" s="31">
        <v>206.2251</v>
      </c>
    </row>
    <row r="148" spans="1:14" x14ac:dyDescent="0.25">
      <c r="A148" s="28" t="s">
        <v>14</v>
      </c>
      <c r="B148" s="24"/>
      <c r="C148" s="24"/>
      <c r="D148" s="24"/>
      <c r="E148" s="24"/>
      <c r="F148" s="24"/>
      <c r="G148" s="24"/>
      <c r="H148" s="24"/>
      <c r="I148" s="29">
        <f>D139-F138</f>
        <v>7.4901</v>
      </c>
      <c r="J148" s="24"/>
      <c r="K148" s="188" t="s">
        <v>370</v>
      </c>
      <c r="L148" s="187"/>
      <c r="M148" s="187"/>
      <c r="N148" s="187"/>
    </row>
    <row r="149" spans="1:14" x14ac:dyDescent="0.25">
      <c r="A149" s="28" t="s">
        <v>15</v>
      </c>
      <c r="B149" s="33"/>
      <c r="C149" s="33"/>
      <c r="D149" s="33"/>
      <c r="E149" s="33"/>
      <c r="F149" s="33"/>
      <c r="G149" s="33"/>
      <c r="H149" s="33"/>
      <c r="I149" s="31">
        <f>E139-F138</f>
        <v>25.665700000000001</v>
      </c>
      <c r="J149" s="33"/>
    </row>
    <row r="150" spans="1:14" x14ac:dyDescent="0.25">
      <c r="A150" s="28" t="s">
        <v>5</v>
      </c>
      <c r="B150" s="24"/>
      <c r="C150" s="24"/>
      <c r="D150" s="24"/>
      <c r="E150" s="24"/>
      <c r="F150" s="24"/>
      <c r="G150" s="24"/>
      <c r="H150" s="25">
        <f>((H140*J143)+(H141*J144)+(H142*J146))/J145</f>
        <v>2.4896479195555887</v>
      </c>
      <c r="I150" s="24"/>
      <c r="J150" s="24"/>
    </row>
    <row r="153" spans="1:14" ht="15" customHeight="1" x14ac:dyDescent="0.25">
      <c r="B153" s="269" t="s">
        <v>372</v>
      </c>
      <c r="C153" s="269"/>
      <c r="D153" s="269"/>
      <c r="E153" s="269"/>
      <c r="F153" s="269"/>
      <c r="G153" s="269"/>
      <c r="H153" s="269"/>
      <c r="I153" s="269"/>
    </row>
    <row r="154" spans="1:14" x14ac:dyDescent="0.25">
      <c r="A154" s="26" t="s">
        <v>8</v>
      </c>
      <c r="B154" s="26" t="s">
        <v>20</v>
      </c>
      <c r="C154" s="26" t="s">
        <v>20</v>
      </c>
      <c r="D154" s="26" t="s">
        <v>12</v>
      </c>
      <c r="E154" s="26" t="s">
        <v>12</v>
      </c>
      <c r="F154" s="26" t="s">
        <v>13</v>
      </c>
      <c r="G154" s="26"/>
      <c r="H154" s="26"/>
      <c r="I154" s="26"/>
      <c r="J154" s="26"/>
    </row>
    <row r="155" spans="1:14" x14ac:dyDescent="0.25">
      <c r="A155" s="26"/>
      <c r="B155" s="26" t="s">
        <v>9</v>
      </c>
      <c r="C155" s="26" t="s">
        <v>10</v>
      </c>
      <c r="D155" s="26" t="s">
        <v>21</v>
      </c>
      <c r="E155" s="26" t="s">
        <v>10</v>
      </c>
      <c r="F155" s="26">
        <v>0.41660000000000003</v>
      </c>
      <c r="G155" s="26" t="s">
        <v>6</v>
      </c>
      <c r="H155" s="26"/>
      <c r="I155" s="26" t="s">
        <v>12</v>
      </c>
      <c r="J155" s="26" t="s">
        <v>16</v>
      </c>
    </row>
    <row r="156" spans="1:14" x14ac:dyDescent="0.25">
      <c r="A156" s="27"/>
      <c r="B156" s="26">
        <v>2.41</v>
      </c>
      <c r="C156" s="26">
        <v>7.95</v>
      </c>
      <c r="D156" s="26">
        <v>7.9066999999999998</v>
      </c>
      <c r="E156" s="26">
        <v>26.0823</v>
      </c>
      <c r="F156" s="26"/>
      <c r="G156" s="26"/>
      <c r="H156" s="26"/>
      <c r="I156" s="26"/>
      <c r="J156" s="26"/>
    </row>
    <row r="157" spans="1:14" x14ac:dyDescent="0.25">
      <c r="A157" s="28" t="s">
        <v>19</v>
      </c>
      <c r="B157" s="28"/>
      <c r="C157" s="28"/>
      <c r="D157" s="28"/>
      <c r="E157" s="28"/>
      <c r="F157" s="28"/>
      <c r="G157" s="28">
        <v>5.91</v>
      </c>
      <c r="H157" s="29">
        <f>G157*F155</f>
        <v>2.4621060000000003</v>
      </c>
      <c r="I157" s="28"/>
      <c r="J157" s="28"/>
    </row>
    <row r="158" spans="1:14" x14ac:dyDescent="0.25">
      <c r="A158" s="28" t="s">
        <v>1</v>
      </c>
      <c r="B158" s="30"/>
      <c r="C158" s="30"/>
      <c r="D158" s="30"/>
      <c r="E158" s="30"/>
      <c r="F158" s="30"/>
      <c r="G158" s="30">
        <v>5.97</v>
      </c>
      <c r="H158" s="31">
        <f>G158*F155</f>
        <v>2.4871020000000001</v>
      </c>
      <c r="I158" s="30"/>
      <c r="J158" s="30"/>
    </row>
    <row r="159" spans="1:14" x14ac:dyDescent="0.25">
      <c r="A159" s="28" t="s">
        <v>3</v>
      </c>
      <c r="B159" s="28"/>
      <c r="C159" s="28"/>
      <c r="D159" s="28"/>
      <c r="E159" s="28"/>
      <c r="F159" s="28"/>
      <c r="G159" s="28">
        <v>7.24</v>
      </c>
      <c r="H159" s="29">
        <f>G159*F155</f>
        <v>3.0161840000000004</v>
      </c>
      <c r="I159" s="28"/>
      <c r="J159" s="28"/>
    </row>
    <row r="160" spans="1:14" x14ac:dyDescent="0.25">
      <c r="A160" s="28" t="s">
        <v>0</v>
      </c>
      <c r="B160" s="30"/>
      <c r="C160" s="30"/>
      <c r="D160" s="30"/>
      <c r="E160" s="30"/>
      <c r="F160" s="30"/>
      <c r="G160" s="30"/>
      <c r="H160" s="30"/>
      <c r="I160" s="30"/>
      <c r="J160" s="31">
        <f>I165*I166</f>
        <v>192.23865957000001</v>
      </c>
    </row>
    <row r="161" spans="1:14" x14ac:dyDescent="0.25">
      <c r="A161" s="28" t="s">
        <v>2</v>
      </c>
      <c r="B161" s="28"/>
      <c r="C161" s="28"/>
      <c r="D161" s="28"/>
      <c r="E161" s="28"/>
      <c r="F161" s="28"/>
      <c r="G161" s="28"/>
      <c r="H161" s="28"/>
      <c r="I161" s="28"/>
      <c r="J161" s="29">
        <f>J164-J160</f>
        <v>13.986440429999988</v>
      </c>
    </row>
    <row r="162" spans="1:14" x14ac:dyDescent="0.25">
      <c r="A162" s="28" t="s">
        <v>18</v>
      </c>
      <c r="B162" s="30"/>
      <c r="C162" s="30"/>
      <c r="D162" s="30"/>
      <c r="E162" s="30"/>
      <c r="F162" s="30"/>
      <c r="G162" s="30"/>
      <c r="H162" s="30"/>
      <c r="I162" s="30"/>
      <c r="J162" s="32">
        <v>216.34829999999999</v>
      </c>
    </row>
    <row r="163" spans="1:14" x14ac:dyDescent="0.25">
      <c r="A163" s="28" t="s">
        <v>4</v>
      </c>
      <c r="B163" s="28"/>
      <c r="C163" s="28"/>
      <c r="D163" s="28"/>
      <c r="E163" s="28"/>
      <c r="F163" s="28"/>
      <c r="G163" s="28"/>
      <c r="H163" s="28"/>
      <c r="I163" s="28"/>
      <c r="J163" s="29">
        <f>J162-J164</f>
        <v>10.123199999999997</v>
      </c>
    </row>
    <row r="164" spans="1:14" x14ac:dyDescent="0.25">
      <c r="A164" s="28" t="s">
        <v>17</v>
      </c>
      <c r="B164" s="30"/>
      <c r="C164" s="30"/>
      <c r="D164" s="30"/>
      <c r="E164" s="30"/>
      <c r="F164" s="30"/>
      <c r="G164" s="30"/>
      <c r="H164" s="30"/>
      <c r="I164" s="30"/>
      <c r="J164" s="31">
        <v>206.2251</v>
      </c>
    </row>
    <row r="165" spans="1:14" x14ac:dyDescent="0.25">
      <c r="A165" s="28" t="s">
        <v>14</v>
      </c>
      <c r="B165" s="24"/>
      <c r="C165" s="24"/>
      <c r="D165" s="24"/>
      <c r="E165" s="24"/>
      <c r="F165" s="24"/>
      <c r="G165" s="24"/>
      <c r="H165" s="24"/>
      <c r="I165" s="29">
        <f>D156-F155</f>
        <v>7.4901</v>
      </c>
      <c r="J165" s="24"/>
    </row>
    <row r="166" spans="1:14" x14ac:dyDescent="0.25">
      <c r="A166" s="28" t="s">
        <v>15</v>
      </c>
      <c r="B166" s="33"/>
      <c r="C166" s="33"/>
      <c r="D166" s="33"/>
      <c r="E166" s="33"/>
      <c r="F166" s="33"/>
      <c r="G166" s="33"/>
      <c r="H166" s="33"/>
      <c r="I166" s="31">
        <f>E156-F155</f>
        <v>25.665700000000001</v>
      </c>
      <c r="J166" s="33"/>
      <c r="K166" s="188" t="s">
        <v>371</v>
      </c>
      <c r="L166" s="187"/>
      <c r="M166" s="187"/>
      <c r="N166" s="187"/>
    </row>
    <row r="167" spans="1:14" x14ac:dyDescent="0.25">
      <c r="A167" s="28" t="s">
        <v>5</v>
      </c>
      <c r="B167" s="24"/>
      <c r="C167" s="24"/>
      <c r="D167" s="24"/>
      <c r="E167" s="24"/>
      <c r="F167" s="24"/>
      <c r="G167" s="24"/>
      <c r="H167" s="25">
        <f>((H157*J160)+(H158*J161)+(H159*J163))/J162</f>
        <v>2.4896479195555887</v>
      </c>
      <c r="I167" s="24"/>
      <c r="J167" s="24"/>
    </row>
    <row r="170" spans="1:14" ht="15" customHeight="1" x14ac:dyDescent="0.25">
      <c r="B170" s="269" t="s">
        <v>374</v>
      </c>
      <c r="C170" s="269"/>
      <c r="D170" s="269"/>
      <c r="E170" s="269"/>
      <c r="F170" s="269"/>
      <c r="G170" s="269"/>
      <c r="H170" s="269"/>
      <c r="I170" s="269"/>
    </row>
    <row r="171" spans="1:14" x14ac:dyDescent="0.25">
      <c r="A171" s="26" t="s">
        <v>8</v>
      </c>
      <c r="B171" s="26" t="s">
        <v>20</v>
      </c>
      <c r="C171" s="26" t="s">
        <v>20</v>
      </c>
      <c r="D171" s="26" t="s">
        <v>12</v>
      </c>
      <c r="E171" s="26" t="s">
        <v>12</v>
      </c>
      <c r="F171" s="26" t="s">
        <v>13</v>
      </c>
      <c r="G171" s="26"/>
      <c r="H171" s="26"/>
      <c r="I171" s="26"/>
      <c r="J171" s="26"/>
    </row>
    <row r="172" spans="1:14" x14ac:dyDescent="0.25">
      <c r="A172" s="26"/>
      <c r="B172" s="26" t="s">
        <v>9</v>
      </c>
      <c r="C172" s="26" t="s">
        <v>10</v>
      </c>
      <c r="D172" s="26" t="s">
        <v>21</v>
      </c>
      <c r="E172" s="26" t="s">
        <v>10</v>
      </c>
      <c r="F172" s="26">
        <v>0.41660000000000003</v>
      </c>
      <c r="G172" s="26" t="s">
        <v>6</v>
      </c>
      <c r="H172" s="26"/>
      <c r="I172" s="26" t="s">
        <v>12</v>
      </c>
      <c r="J172" s="26" t="s">
        <v>16</v>
      </c>
    </row>
    <row r="173" spans="1:14" x14ac:dyDescent="0.25">
      <c r="A173" s="27"/>
      <c r="B173" s="26">
        <v>2.41</v>
      </c>
      <c r="C173" s="26">
        <v>7.95</v>
      </c>
      <c r="D173" s="26">
        <v>7.9066999999999998</v>
      </c>
      <c r="E173" s="26">
        <v>26.0823</v>
      </c>
      <c r="F173" s="26"/>
      <c r="G173" s="26"/>
      <c r="H173" s="26"/>
      <c r="I173" s="26"/>
      <c r="J173" s="26"/>
    </row>
    <row r="174" spans="1:14" x14ac:dyDescent="0.25">
      <c r="A174" s="28" t="s">
        <v>19</v>
      </c>
      <c r="B174" s="28"/>
      <c r="C174" s="28"/>
      <c r="D174" s="28"/>
      <c r="E174" s="28"/>
      <c r="F174" s="28"/>
      <c r="G174" s="28">
        <v>5.91</v>
      </c>
      <c r="H174" s="29">
        <f>G174*F172</f>
        <v>2.4621060000000003</v>
      </c>
      <c r="I174" s="28"/>
      <c r="J174" s="28"/>
    </row>
    <row r="175" spans="1:14" x14ac:dyDescent="0.25">
      <c r="A175" s="28" t="s">
        <v>1</v>
      </c>
      <c r="B175" s="30"/>
      <c r="C175" s="30"/>
      <c r="D175" s="30"/>
      <c r="E175" s="30"/>
      <c r="F175" s="30"/>
      <c r="G175" s="30">
        <v>5.97</v>
      </c>
      <c r="H175" s="31">
        <f>G175*F172</f>
        <v>2.4871020000000001</v>
      </c>
      <c r="I175" s="30"/>
      <c r="J175" s="30"/>
    </row>
    <row r="176" spans="1:14" x14ac:dyDescent="0.25">
      <c r="A176" s="28" t="s">
        <v>3</v>
      </c>
      <c r="B176" s="28"/>
      <c r="C176" s="28"/>
      <c r="D176" s="28"/>
      <c r="E176" s="28"/>
      <c r="F176" s="28"/>
      <c r="G176" s="28">
        <v>7.24</v>
      </c>
      <c r="H176" s="29">
        <f>G176*F172</f>
        <v>3.0161840000000004</v>
      </c>
      <c r="I176" s="28"/>
      <c r="J176" s="28"/>
    </row>
    <row r="177" spans="1:14" x14ac:dyDescent="0.25">
      <c r="A177" s="28" t="s">
        <v>0</v>
      </c>
      <c r="B177" s="30"/>
      <c r="C177" s="30"/>
      <c r="D177" s="30"/>
      <c r="E177" s="30"/>
      <c r="F177" s="30"/>
      <c r="G177" s="30"/>
      <c r="H177" s="30"/>
      <c r="I177" s="30"/>
      <c r="J177" s="31">
        <f>I182*I183</f>
        <v>192.23865957000001</v>
      </c>
    </row>
    <row r="178" spans="1:14" x14ac:dyDescent="0.25">
      <c r="A178" s="28" t="s">
        <v>2</v>
      </c>
      <c r="B178" s="28"/>
      <c r="C178" s="28"/>
      <c r="D178" s="28"/>
      <c r="E178" s="28"/>
      <c r="F178" s="28"/>
      <c r="G178" s="28"/>
      <c r="H178" s="28"/>
      <c r="I178" s="28"/>
      <c r="J178" s="29">
        <f>J181-J177</f>
        <v>13.986440429999988</v>
      </c>
    </row>
    <row r="179" spans="1:14" x14ac:dyDescent="0.25">
      <c r="A179" s="28" t="s">
        <v>18</v>
      </c>
      <c r="B179" s="30"/>
      <c r="C179" s="30"/>
      <c r="D179" s="30"/>
      <c r="E179" s="30"/>
      <c r="F179" s="30"/>
      <c r="G179" s="30"/>
      <c r="H179" s="30"/>
      <c r="I179" s="30"/>
      <c r="J179" s="32">
        <v>216.34829999999999</v>
      </c>
    </row>
    <row r="180" spans="1:14" x14ac:dyDescent="0.25">
      <c r="A180" s="28" t="s">
        <v>4</v>
      </c>
      <c r="B180" s="28"/>
      <c r="C180" s="28"/>
      <c r="D180" s="28"/>
      <c r="E180" s="28"/>
      <c r="F180" s="28"/>
      <c r="G180" s="28"/>
      <c r="H180" s="28"/>
      <c r="I180" s="28"/>
      <c r="J180" s="29">
        <f>J179-J181</f>
        <v>10.123199999999997</v>
      </c>
    </row>
    <row r="181" spans="1:14" x14ac:dyDescent="0.25">
      <c r="A181" s="28" t="s">
        <v>17</v>
      </c>
      <c r="B181" s="30"/>
      <c r="C181" s="30"/>
      <c r="D181" s="30"/>
      <c r="E181" s="30"/>
      <c r="F181" s="30"/>
      <c r="G181" s="30"/>
      <c r="H181" s="30"/>
      <c r="I181" s="30"/>
      <c r="J181" s="31">
        <v>206.2251</v>
      </c>
    </row>
    <row r="182" spans="1:14" x14ac:dyDescent="0.25">
      <c r="A182" s="28" t="s">
        <v>14</v>
      </c>
      <c r="B182" s="24"/>
      <c r="C182" s="24"/>
      <c r="D182" s="24"/>
      <c r="E182" s="24"/>
      <c r="F182" s="24"/>
      <c r="G182" s="24"/>
      <c r="H182" s="24"/>
      <c r="I182" s="29">
        <f>D173-F172</f>
        <v>7.4901</v>
      </c>
      <c r="J182" s="24"/>
    </row>
    <row r="183" spans="1:14" x14ac:dyDescent="0.25">
      <c r="A183" s="28" t="s">
        <v>15</v>
      </c>
      <c r="B183" s="33"/>
      <c r="C183" s="33"/>
      <c r="D183" s="33"/>
      <c r="E183" s="33"/>
      <c r="F183" s="33"/>
      <c r="G183" s="33"/>
      <c r="H183" s="33"/>
      <c r="I183" s="31">
        <f>E173-F172</f>
        <v>25.665700000000001</v>
      </c>
      <c r="J183" s="33"/>
      <c r="K183" s="188" t="s">
        <v>373</v>
      </c>
      <c r="L183" s="187"/>
      <c r="M183" s="187"/>
      <c r="N183" s="187"/>
    </row>
    <row r="184" spans="1:14" x14ac:dyDescent="0.25">
      <c r="A184" s="28" t="s">
        <v>5</v>
      </c>
      <c r="B184" s="24"/>
      <c r="C184" s="24"/>
      <c r="D184" s="24"/>
      <c r="E184" s="24"/>
      <c r="F184" s="24"/>
      <c r="G184" s="24"/>
      <c r="H184" s="25">
        <f>((H174*J177)+(H175*J178)+(H176*J180))/J179</f>
        <v>2.4896479195555887</v>
      </c>
      <c r="I184" s="24"/>
      <c r="J184" s="24"/>
    </row>
    <row r="187" spans="1:14" ht="15" customHeight="1" x14ac:dyDescent="0.25">
      <c r="C187" s="269" t="s">
        <v>384</v>
      </c>
      <c r="D187" s="269"/>
      <c r="E187" s="269"/>
      <c r="F187" s="269"/>
      <c r="G187" s="269"/>
      <c r="H187" s="269"/>
    </row>
    <row r="188" spans="1:14" x14ac:dyDescent="0.25">
      <c r="A188" s="45" t="s">
        <v>8</v>
      </c>
      <c r="B188" s="45" t="s">
        <v>20</v>
      </c>
      <c r="C188" s="45" t="s">
        <v>20</v>
      </c>
      <c r="D188" s="45" t="s">
        <v>12</v>
      </c>
      <c r="E188" s="45" t="s">
        <v>12</v>
      </c>
      <c r="F188" s="45" t="s">
        <v>13</v>
      </c>
      <c r="G188" s="45"/>
      <c r="H188" s="45"/>
      <c r="I188" s="45"/>
      <c r="J188" s="45"/>
    </row>
    <row r="189" spans="1:14" x14ac:dyDescent="0.25">
      <c r="A189" s="45"/>
      <c r="B189" s="45" t="s">
        <v>9</v>
      </c>
      <c r="C189" s="45" t="s">
        <v>10</v>
      </c>
      <c r="D189" s="45" t="s">
        <v>21</v>
      </c>
      <c r="E189" s="45" t="s">
        <v>10</v>
      </c>
      <c r="F189" s="45">
        <v>0.41660000000000003</v>
      </c>
      <c r="G189" s="45" t="s">
        <v>6</v>
      </c>
      <c r="H189" s="45"/>
      <c r="I189" s="45" t="s">
        <v>12</v>
      </c>
      <c r="J189" s="45" t="s">
        <v>16</v>
      </c>
    </row>
    <row r="190" spans="1:14" x14ac:dyDescent="0.25">
      <c r="A190" s="46"/>
      <c r="B190" s="45">
        <v>0.49</v>
      </c>
      <c r="C190" s="45">
        <v>10.63</v>
      </c>
      <c r="D190" s="45">
        <v>1.6074999999999999</v>
      </c>
      <c r="E190" s="45">
        <v>34.874899999999997</v>
      </c>
      <c r="F190" s="45"/>
      <c r="G190" s="45"/>
      <c r="H190" s="45"/>
      <c r="I190" s="45"/>
      <c r="J190" s="45"/>
    </row>
    <row r="191" spans="1:14" x14ac:dyDescent="0.25">
      <c r="A191" s="48" t="s">
        <v>19</v>
      </c>
      <c r="B191" s="48"/>
      <c r="C191" s="48"/>
      <c r="D191" s="48"/>
      <c r="E191" s="48"/>
      <c r="F191" s="48"/>
      <c r="G191" s="48">
        <v>5.91</v>
      </c>
      <c r="H191" s="49">
        <f>G191*F189</f>
        <v>2.4621060000000003</v>
      </c>
      <c r="I191" s="48"/>
      <c r="J191" s="48"/>
    </row>
    <row r="192" spans="1:14" x14ac:dyDescent="0.25">
      <c r="A192" s="48" t="s">
        <v>1</v>
      </c>
      <c r="B192" s="45"/>
      <c r="C192" s="45"/>
      <c r="D192" s="45"/>
      <c r="E192" s="45"/>
      <c r="F192" s="45"/>
      <c r="G192" s="45">
        <v>5.97</v>
      </c>
      <c r="H192" s="47">
        <f>G192*F189</f>
        <v>2.4871020000000001</v>
      </c>
      <c r="I192" s="45"/>
      <c r="J192" s="45"/>
    </row>
    <row r="193" spans="1:13" x14ac:dyDescent="0.25">
      <c r="A193" s="48" t="s">
        <v>3</v>
      </c>
      <c r="B193" s="48"/>
      <c r="C193" s="48"/>
      <c r="D193" s="48"/>
      <c r="E193" s="48"/>
      <c r="F193" s="48"/>
      <c r="G193" s="48">
        <v>7.24</v>
      </c>
      <c r="H193" s="49">
        <f>G193*F189</f>
        <v>3.0161840000000004</v>
      </c>
      <c r="I193" s="48"/>
      <c r="J193" s="48"/>
    </row>
    <row r="194" spans="1:13" x14ac:dyDescent="0.25">
      <c r="A194" s="48" t="s">
        <v>0</v>
      </c>
      <c r="B194" s="45"/>
      <c r="C194" s="45"/>
      <c r="D194" s="45"/>
      <c r="E194" s="45"/>
      <c r="F194" s="45"/>
      <c r="G194" s="45"/>
      <c r="H194" s="45"/>
      <c r="I194" s="45"/>
      <c r="J194" s="47">
        <f>I199*I200</f>
        <v>41.036389469999989</v>
      </c>
    </row>
    <row r="195" spans="1:13" x14ac:dyDescent="0.25">
      <c r="A195" s="48" t="s">
        <v>2</v>
      </c>
      <c r="B195" s="48"/>
      <c r="C195" s="48"/>
      <c r="D195" s="48"/>
      <c r="E195" s="48"/>
      <c r="F195" s="48"/>
      <c r="G195" s="48"/>
      <c r="H195" s="48"/>
      <c r="I195" s="48"/>
      <c r="J195" s="49">
        <f>J198-J194</f>
        <v>15.502610530000013</v>
      </c>
    </row>
    <row r="196" spans="1:13" x14ac:dyDescent="0.25">
      <c r="A196" s="48" t="s">
        <v>18</v>
      </c>
      <c r="B196" s="45"/>
      <c r="C196" s="45"/>
      <c r="D196" s="45"/>
      <c r="E196" s="45"/>
      <c r="F196" s="45"/>
      <c r="G196" s="45"/>
      <c r="H196" s="45"/>
      <c r="I196" s="45"/>
      <c r="J196" s="32">
        <v>67.485600000000005</v>
      </c>
    </row>
    <row r="197" spans="1:13" x14ac:dyDescent="0.25">
      <c r="A197" s="48" t="s">
        <v>4</v>
      </c>
      <c r="B197" s="48"/>
      <c r="C197" s="48"/>
      <c r="D197" s="48"/>
      <c r="E197" s="48"/>
      <c r="F197" s="48"/>
      <c r="G197" s="48"/>
      <c r="H197" s="48"/>
      <c r="I197" s="48"/>
      <c r="J197" s="49">
        <f>J196-J198</f>
        <v>10.946600000000004</v>
      </c>
    </row>
    <row r="198" spans="1:13" x14ac:dyDescent="0.25">
      <c r="A198" s="48" t="s">
        <v>17</v>
      </c>
      <c r="B198" s="45"/>
      <c r="C198" s="45"/>
      <c r="D198" s="45"/>
      <c r="E198" s="45"/>
      <c r="F198" s="45"/>
      <c r="G198" s="45"/>
      <c r="H198" s="45"/>
      <c r="I198" s="45"/>
      <c r="J198" s="47">
        <v>56.539000000000001</v>
      </c>
      <c r="K198" s="188" t="s">
        <v>383</v>
      </c>
      <c r="L198" s="187"/>
      <c r="M198" s="187"/>
    </row>
    <row r="199" spans="1:13" x14ac:dyDescent="0.25">
      <c r="A199" s="48" t="s">
        <v>14</v>
      </c>
      <c r="B199" s="50"/>
      <c r="C199" s="50"/>
      <c r="D199" s="50"/>
      <c r="E199" s="50"/>
      <c r="F199" s="50"/>
      <c r="G199" s="50"/>
      <c r="H199" s="50"/>
      <c r="I199" s="49">
        <f>D190-F189</f>
        <v>1.1908999999999998</v>
      </c>
      <c r="J199" s="50"/>
    </row>
    <row r="200" spans="1:13" x14ac:dyDescent="0.25">
      <c r="A200" s="48" t="s">
        <v>15</v>
      </c>
      <c r="B200" s="46"/>
      <c r="C200" s="46"/>
      <c r="D200" s="46"/>
      <c r="E200" s="46"/>
      <c r="F200" s="46"/>
      <c r="G200" s="46"/>
      <c r="H200" s="46"/>
      <c r="I200" s="47">
        <f>E190-F189</f>
        <v>34.458299999999994</v>
      </c>
      <c r="J200" s="46"/>
    </row>
    <row r="201" spans="1:13" x14ac:dyDescent="0.25">
      <c r="A201" s="48" t="s">
        <v>5</v>
      </c>
      <c r="B201" s="50"/>
      <c r="C201" s="50"/>
      <c r="D201" s="50"/>
      <c r="E201" s="50"/>
      <c r="F201" s="50"/>
      <c r="G201" s="50"/>
      <c r="H201" s="25">
        <f>((H191*J194)+(H192*J195)+(H193*J197))/J196</f>
        <v>2.5577230425632718</v>
      </c>
      <c r="I201" s="50"/>
      <c r="J201" s="50"/>
    </row>
    <row r="204" spans="1:13" ht="15" customHeight="1" x14ac:dyDescent="0.25">
      <c r="C204" s="269" t="s">
        <v>385</v>
      </c>
      <c r="D204" s="269"/>
      <c r="E204" s="269"/>
      <c r="F204" s="269"/>
      <c r="G204" s="269"/>
      <c r="H204" s="269"/>
    </row>
    <row r="205" spans="1:13" x14ac:dyDescent="0.25">
      <c r="A205" s="45" t="s">
        <v>8</v>
      </c>
      <c r="B205" s="45" t="s">
        <v>20</v>
      </c>
      <c r="C205" s="45" t="s">
        <v>20</v>
      </c>
      <c r="D205" s="45" t="s">
        <v>12</v>
      </c>
      <c r="E205" s="45" t="s">
        <v>12</v>
      </c>
      <c r="F205" s="45" t="s">
        <v>13</v>
      </c>
      <c r="G205" s="45"/>
      <c r="H205" s="45"/>
      <c r="I205" s="45"/>
      <c r="J205" s="45"/>
    </row>
    <row r="206" spans="1:13" x14ac:dyDescent="0.25">
      <c r="A206" s="45"/>
      <c r="B206" s="45" t="s">
        <v>9</v>
      </c>
      <c r="C206" s="45" t="s">
        <v>10</v>
      </c>
      <c r="D206" s="45" t="s">
        <v>21</v>
      </c>
      <c r="E206" s="45" t="s">
        <v>10</v>
      </c>
      <c r="F206" s="45">
        <v>0.41660000000000003</v>
      </c>
      <c r="G206" s="45" t="s">
        <v>6</v>
      </c>
      <c r="H206" s="45"/>
      <c r="I206" s="45" t="s">
        <v>12</v>
      </c>
      <c r="J206" s="45" t="s">
        <v>16</v>
      </c>
    </row>
    <row r="207" spans="1:13" x14ac:dyDescent="0.25">
      <c r="A207" s="46"/>
      <c r="B207" s="45">
        <v>0.49</v>
      </c>
      <c r="C207" s="45">
        <v>10.63</v>
      </c>
      <c r="D207" s="45">
        <v>1.6074999999999999</v>
      </c>
      <c r="E207" s="45">
        <v>34.874899999999997</v>
      </c>
      <c r="F207" s="45"/>
      <c r="G207" s="45"/>
      <c r="H207" s="45"/>
      <c r="I207" s="45"/>
      <c r="J207" s="45"/>
    </row>
    <row r="208" spans="1:13" x14ac:dyDescent="0.25">
      <c r="A208" s="48" t="s">
        <v>19</v>
      </c>
      <c r="B208" s="48"/>
      <c r="C208" s="48"/>
      <c r="D208" s="48"/>
      <c r="E208" s="48"/>
      <c r="F208" s="48"/>
      <c r="G208" s="48">
        <v>5.91</v>
      </c>
      <c r="H208" s="49">
        <f>G208*F206</f>
        <v>2.4621060000000003</v>
      </c>
      <c r="I208" s="48"/>
      <c r="J208" s="48"/>
    </row>
    <row r="209" spans="1:13" x14ac:dyDescent="0.25">
      <c r="A209" s="48" t="s">
        <v>1</v>
      </c>
      <c r="B209" s="45"/>
      <c r="C209" s="45"/>
      <c r="D209" s="45"/>
      <c r="E209" s="45"/>
      <c r="F209" s="45"/>
      <c r="G209" s="45">
        <v>5.97</v>
      </c>
      <c r="H209" s="47">
        <f>G209*F206</f>
        <v>2.4871020000000001</v>
      </c>
      <c r="I209" s="45"/>
      <c r="J209" s="45"/>
    </row>
    <row r="210" spans="1:13" x14ac:dyDescent="0.25">
      <c r="A210" s="48" t="s">
        <v>3</v>
      </c>
      <c r="B210" s="48"/>
      <c r="C210" s="48"/>
      <c r="D210" s="48"/>
      <c r="E210" s="48"/>
      <c r="F210" s="48"/>
      <c r="G210" s="48">
        <v>7.24</v>
      </c>
      <c r="H210" s="49">
        <f>G210*F206</f>
        <v>3.0161840000000004</v>
      </c>
      <c r="I210" s="48"/>
      <c r="J210" s="48"/>
    </row>
    <row r="211" spans="1:13" x14ac:dyDescent="0.25">
      <c r="A211" s="48" t="s">
        <v>0</v>
      </c>
      <c r="B211" s="45"/>
      <c r="C211" s="45"/>
      <c r="D211" s="45"/>
      <c r="E211" s="45"/>
      <c r="F211" s="45"/>
      <c r="G211" s="45"/>
      <c r="H211" s="45"/>
      <c r="I211" s="45"/>
      <c r="J211" s="47">
        <f>I216*I217</f>
        <v>41.036389469999989</v>
      </c>
    </row>
    <row r="212" spans="1:13" x14ac:dyDescent="0.25">
      <c r="A212" s="48" t="s">
        <v>2</v>
      </c>
      <c r="B212" s="48"/>
      <c r="C212" s="48"/>
      <c r="D212" s="48"/>
      <c r="E212" s="48"/>
      <c r="F212" s="48"/>
      <c r="G212" s="48"/>
      <c r="H212" s="48"/>
      <c r="I212" s="48"/>
      <c r="J212" s="49">
        <f>J215-J211</f>
        <v>15.502610530000013</v>
      </c>
    </row>
    <row r="213" spans="1:13" x14ac:dyDescent="0.25">
      <c r="A213" s="48" t="s">
        <v>18</v>
      </c>
      <c r="B213" s="45"/>
      <c r="C213" s="45"/>
      <c r="D213" s="45"/>
      <c r="E213" s="45"/>
      <c r="F213" s="45"/>
      <c r="G213" s="45"/>
      <c r="H213" s="45"/>
      <c r="I213" s="45"/>
      <c r="J213" s="32">
        <v>67.485600000000005</v>
      </c>
    </row>
    <row r="214" spans="1:13" x14ac:dyDescent="0.25">
      <c r="A214" s="48" t="s">
        <v>4</v>
      </c>
      <c r="B214" s="48"/>
      <c r="C214" s="48"/>
      <c r="D214" s="48"/>
      <c r="E214" s="48"/>
      <c r="F214" s="48"/>
      <c r="G214" s="48"/>
      <c r="H214" s="48"/>
      <c r="I214" s="48"/>
      <c r="J214" s="49">
        <f>J213-J215</f>
        <v>10.946600000000004</v>
      </c>
    </row>
    <row r="215" spans="1:13" x14ac:dyDescent="0.25">
      <c r="A215" s="48" t="s">
        <v>17</v>
      </c>
      <c r="B215" s="45"/>
      <c r="C215" s="45"/>
      <c r="D215" s="45"/>
      <c r="E215" s="45"/>
      <c r="F215" s="45"/>
      <c r="G215" s="45"/>
      <c r="H215" s="45"/>
      <c r="I215" s="45"/>
      <c r="J215" s="47">
        <v>56.539000000000001</v>
      </c>
      <c r="K215" s="188" t="s">
        <v>386</v>
      </c>
      <c r="L215" s="187"/>
      <c r="M215" s="187"/>
    </row>
    <row r="216" spans="1:13" x14ac:dyDescent="0.25">
      <c r="A216" s="48" t="s">
        <v>14</v>
      </c>
      <c r="B216" s="50"/>
      <c r="C216" s="50"/>
      <c r="D216" s="50"/>
      <c r="E216" s="50"/>
      <c r="F216" s="50"/>
      <c r="G216" s="50"/>
      <c r="H216" s="50"/>
      <c r="I216" s="49">
        <f>D207-F206</f>
        <v>1.1908999999999998</v>
      </c>
      <c r="J216" s="50"/>
    </row>
    <row r="217" spans="1:13" x14ac:dyDescent="0.25">
      <c r="A217" s="48" t="s">
        <v>15</v>
      </c>
      <c r="B217" s="46"/>
      <c r="C217" s="46"/>
      <c r="D217" s="46"/>
      <c r="E217" s="46"/>
      <c r="F217" s="46"/>
      <c r="G217" s="46"/>
      <c r="H217" s="46"/>
      <c r="I217" s="47">
        <f>E207-F206</f>
        <v>34.458299999999994</v>
      </c>
      <c r="J217" s="46"/>
    </row>
    <row r="218" spans="1:13" x14ac:dyDescent="0.25">
      <c r="A218" s="48" t="s">
        <v>5</v>
      </c>
      <c r="B218" s="50"/>
      <c r="C218" s="50"/>
      <c r="D218" s="50"/>
      <c r="E218" s="50"/>
      <c r="F218" s="50"/>
      <c r="G218" s="50"/>
      <c r="H218" s="25">
        <f>((H208*J211)+(H209*J212)+(H210*J214))/J213</f>
        <v>2.5577230425632718</v>
      </c>
      <c r="I218" s="50"/>
      <c r="J218" s="50"/>
    </row>
    <row r="221" spans="1:13" ht="15" customHeight="1" x14ac:dyDescent="0.25">
      <c r="C221" s="269" t="s">
        <v>388</v>
      </c>
      <c r="D221" s="269"/>
      <c r="E221" s="269"/>
      <c r="F221" s="269"/>
      <c r="G221" s="269"/>
      <c r="H221" s="269"/>
    </row>
    <row r="222" spans="1:13" x14ac:dyDescent="0.25">
      <c r="A222" s="45" t="s">
        <v>8</v>
      </c>
      <c r="B222" s="45" t="s">
        <v>20</v>
      </c>
      <c r="C222" s="45" t="s">
        <v>20</v>
      </c>
      <c r="D222" s="45" t="s">
        <v>12</v>
      </c>
      <c r="E222" s="45" t="s">
        <v>12</v>
      </c>
      <c r="F222" s="45" t="s">
        <v>13</v>
      </c>
      <c r="G222" s="45"/>
      <c r="H222" s="45"/>
      <c r="I222" s="45"/>
      <c r="J222" s="45"/>
    </row>
    <row r="223" spans="1:13" x14ac:dyDescent="0.25">
      <c r="A223" s="45"/>
      <c r="B223" s="45" t="s">
        <v>9</v>
      </c>
      <c r="C223" s="45" t="s">
        <v>10</v>
      </c>
      <c r="D223" s="45" t="s">
        <v>21</v>
      </c>
      <c r="E223" s="45" t="s">
        <v>10</v>
      </c>
      <c r="F223" s="45">
        <v>0.41660000000000003</v>
      </c>
      <c r="G223" s="45" t="s">
        <v>6</v>
      </c>
      <c r="H223" s="45"/>
      <c r="I223" s="45" t="s">
        <v>12</v>
      </c>
      <c r="J223" s="45" t="s">
        <v>16</v>
      </c>
    </row>
    <row r="224" spans="1:13" x14ac:dyDescent="0.25">
      <c r="A224" s="46"/>
      <c r="B224" s="45">
        <v>0.49</v>
      </c>
      <c r="C224" s="45">
        <v>10.63</v>
      </c>
      <c r="D224" s="45">
        <v>1.6074999999999999</v>
      </c>
      <c r="E224" s="45">
        <v>34.874899999999997</v>
      </c>
      <c r="F224" s="45"/>
      <c r="G224" s="45"/>
      <c r="H224" s="45"/>
      <c r="I224" s="45"/>
      <c r="J224" s="45"/>
    </row>
    <row r="225" spans="1:13" x14ac:dyDescent="0.25">
      <c r="A225" s="48" t="s">
        <v>19</v>
      </c>
      <c r="B225" s="48"/>
      <c r="C225" s="48"/>
      <c r="D225" s="48"/>
      <c r="E225" s="48"/>
      <c r="F225" s="48"/>
      <c r="G225" s="48">
        <v>5.91</v>
      </c>
      <c r="H225" s="49">
        <f>G225*F223</f>
        <v>2.4621060000000003</v>
      </c>
      <c r="I225" s="48"/>
      <c r="J225" s="48"/>
    </row>
    <row r="226" spans="1:13" x14ac:dyDescent="0.25">
      <c r="A226" s="48" t="s">
        <v>1</v>
      </c>
      <c r="B226" s="45"/>
      <c r="C226" s="45"/>
      <c r="D226" s="45"/>
      <c r="E226" s="45"/>
      <c r="F226" s="45"/>
      <c r="G226" s="45">
        <v>5.97</v>
      </c>
      <c r="H226" s="47">
        <f>G226*F223</f>
        <v>2.4871020000000001</v>
      </c>
      <c r="I226" s="45"/>
      <c r="J226" s="45"/>
    </row>
    <row r="227" spans="1:13" x14ac:dyDescent="0.25">
      <c r="A227" s="48" t="s">
        <v>3</v>
      </c>
      <c r="B227" s="48"/>
      <c r="C227" s="48"/>
      <c r="D227" s="48"/>
      <c r="E227" s="48"/>
      <c r="F227" s="48"/>
      <c r="G227" s="48">
        <v>7.24</v>
      </c>
      <c r="H227" s="49">
        <f>G227*F223</f>
        <v>3.0161840000000004</v>
      </c>
      <c r="I227" s="48"/>
      <c r="J227" s="48"/>
    </row>
    <row r="228" spans="1:13" x14ac:dyDescent="0.25">
      <c r="A228" s="48" t="s">
        <v>0</v>
      </c>
      <c r="B228" s="45"/>
      <c r="C228" s="45"/>
      <c r="D228" s="45"/>
      <c r="E228" s="45"/>
      <c r="F228" s="45"/>
      <c r="G228" s="45"/>
      <c r="H228" s="45"/>
      <c r="I228" s="45"/>
      <c r="J228" s="47">
        <f>I233*I234</f>
        <v>41.036389469999989</v>
      </c>
    </row>
    <row r="229" spans="1:13" x14ac:dyDescent="0.25">
      <c r="A229" s="48" t="s">
        <v>2</v>
      </c>
      <c r="B229" s="48"/>
      <c r="C229" s="48"/>
      <c r="D229" s="48"/>
      <c r="E229" s="48"/>
      <c r="F229" s="48"/>
      <c r="G229" s="48"/>
      <c r="H229" s="48"/>
      <c r="I229" s="48"/>
      <c r="J229" s="49">
        <f>J232-J228</f>
        <v>15.502610530000013</v>
      </c>
    </row>
    <row r="230" spans="1:13" x14ac:dyDescent="0.25">
      <c r="A230" s="48" t="s">
        <v>18</v>
      </c>
      <c r="B230" s="45"/>
      <c r="C230" s="45"/>
      <c r="D230" s="45"/>
      <c r="E230" s="45"/>
      <c r="F230" s="45"/>
      <c r="G230" s="45"/>
      <c r="H230" s="45"/>
      <c r="I230" s="45"/>
      <c r="J230" s="32">
        <v>67.485600000000005</v>
      </c>
    </row>
    <row r="231" spans="1:13" x14ac:dyDescent="0.25">
      <c r="A231" s="48" t="s">
        <v>4</v>
      </c>
      <c r="B231" s="48"/>
      <c r="C231" s="48"/>
      <c r="D231" s="48"/>
      <c r="E231" s="48"/>
      <c r="F231" s="48"/>
      <c r="G231" s="48"/>
      <c r="H231" s="48"/>
      <c r="I231" s="48"/>
      <c r="J231" s="49">
        <f>J230-J232</f>
        <v>10.946600000000004</v>
      </c>
      <c r="K231" s="188" t="s">
        <v>387</v>
      </c>
      <c r="L231" s="187"/>
      <c r="M231" s="187"/>
    </row>
    <row r="232" spans="1:13" x14ac:dyDescent="0.25">
      <c r="A232" s="48" t="s">
        <v>17</v>
      </c>
      <c r="B232" s="45"/>
      <c r="C232" s="45"/>
      <c r="D232" s="45"/>
      <c r="E232" s="45"/>
      <c r="F232" s="45"/>
      <c r="G232" s="45"/>
      <c r="H232" s="45"/>
      <c r="I232" s="45"/>
      <c r="J232" s="47">
        <v>56.539000000000001</v>
      </c>
    </row>
    <row r="233" spans="1:13" x14ac:dyDescent="0.25">
      <c r="A233" s="48" t="s">
        <v>14</v>
      </c>
      <c r="B233" s="50"/>
      <c r="C233" s="50"/>
      <c r="D233" s="50"/>
      <c r="E233" s="50"/>
      <c r="F233" s="50"/>
      <c r="G233" s="50"/>
      <c r="H233" s="50"/>
      <c r="I233" s="49">
        <f>D224-F223</f>
        <v>1.1908999999999998</v>
      </c>
      <c r="J233" s="50"/>
    </row>
    <row r="234" spans="1:13" x14ac:dyDescent="0.25">
      <c r="A234" s="48" t="s">
        <v>15</v>
      </c>
      <c r="B234" s="46"/>
      <c r="C234" s="46"/>
      <c r="D234" s="46"/>
      <c r="E234" s="46"/>
      <c r="F234" s="46"/>
      <c r="G234" s="46"/>
      <c r="H234" s="46"/>
      <c r="I234" s="47">
        <f>E224-F223</f>
        <v>34.458299999999994</v>
      </c>
      <c r="J234" s="46"/>
    </row>
    <row r="235" spans="1:13" x14ac:dyDescent="0.25">
      <c r="A235" s="48" t="s">
        <v>5</v>
      </c>
      <c r="B235" s="50"/>
      <c r="C235" s="50"/>
      <c r="D235" s="50"/>
      <c r="E235" s="50"/>
      <c r="F235" s="50"/>
      <c r="G235" s="50"/>
      <c r="H235" s="25">
        <f>((H225*J228)+(H226*J229)+(H227*J231))/J230</f>
        <v>2.5577230425632718</v>
      </c>
      <c r="I235" s="50"/>
      <c r="J235" s="50"/>
    </row>
    <row r="238" spans="1:13" ht="15" customHeight="1" x14ac:dyDescent="0.25">
      <c r="C238" s="269" t="s">
        <v>390</v>
      </c>
      <c r="D238" s="269"/>
      <c r="E238" s="269"/>
      <c r="F238" s="269"/>
      <c r="G238" s="269"/>
      <c r="H238" s="269"/>
    </row>
    <row r="239" spans="1:13" x14ac:dyDescent="0.25">
      <c r="A239" s="45" t="s">
        <v>8</v>
      </c>
      <c r="B239" s="45" t="s">
        <v>20</v>
      </c>
      <c r="C239" s="45" t="s">
        <v>20</v>
      </c>
      <c r="D239" s="45" t="s">
        <v>12</v>
      </c>
      <c r="E239" s="45" t="s">
        <v>12</v>
      </c>
      <c r="F239" s="45" t="s">
        <v>13</v>
      </c>
      <c r="G239" s="45"/>
      <c r="H239" s="45"/>
      <c r="I239" s="45"/>
      <c r="J239" s="45"/>
    </row>
    <row r="240" spans="1:13" x14ac:dyDescent="0.25">
      <c r="A240" s="45"/>
      <c r="B240" s="45" t="s">
        <v>9</v>
      </c>
      <c r="C240" s="45" t="s">
        <v>10</v>
      </c>
      <c r="D240" s="45" t="s">
        <v>21</v>
      </c>
      <c r="E240" s="45" t="s">
        <v>10</v>
      </c>
      <c r="F240" s="45">
        <v>0.41660000000000003</v>
      </c>
      <c r="G240" s="45" t="s">
        <v>6</v>
      </c>
      <c r="H240" s="45"/>
      <c r="I240" s="45" t="s">
        <v>12</v>
      </c>
      <c r="J240" s="45" t="s">
        <v>16</v>
      </c>
    </row>
    <row r="241" spans="1:13" x14ac:dyDescent="0.25">
      <c r="A241" s="46"/>
      <c r="B241" s="45">
        <v>0.49</v>
      </c>
      <c r="C241" s="45">
        <v>10.63</v>
      </c>
      <c r="D241" s="45">
        <v>1.6074999999999999</v>
      </c>
      <c r="E241" s="45">
        <v>34.874899999999997</v>
      </c>
      <c r="F241" s="45"/>
      <c r="G241" s="45"/>
      <c r="H241" s="45"/>
      <c r="I241" s="45"/>
      <c r="J241" s="45"/>
    </row>
    <row r="242" spans="1:13" x14ac:dyDescent="0.25">
      <c r="A242" s="48" t="s">
        <v>19</v>
      </c>
      <c r="B242" s="48"/>
      <c r="C242" s="48"/>
      <c r="D242" s="48"/>
      <c r="E242" s="48"/>
      <c r="F242" s="48"/>
      <c r="G242" s="48">
        <v>5.91</v>
      </c>
      <c r="H242" s="49">
        <f>G242*F240</f>
        <v>2.4621060000000003</v>
      </c>
      <c r="I242" s="48"/>
      <c r="J242" s="48"/>
    </row>
    <row r="243" spans="1:13" x14ac:dyDescent="0.25">
      <c r="A243" s="48" t="s">
        <v>1</v>
      </c>
      <c r="B243" s="45"/>
      <c r="C243" s="45"/>
      <c r="D243" s="45"/>
      <c r="E243" s="45"/>
      <c r="F243" s="45"/>
      <c r="G243" s="45">
        <v>5.97</v>
      </c>
      <c r="H243" s="47">
        <f>G243*F240</f>
        <v>2.4871020000000001</v>
      </c>
      <c r="I243" s="45"/>
      <c r="J243" s="45"/>
    </row>
    <row r="244" spans="1:13" x14ac:dyDescent="0.25">
      <c r="A244" s="48" t="s">
        <v>3</v>
      </c>
      <c r="B244" s="48"/>
      <c r="C244" s="48"/>
      <c r="D244" s="48"/>
      <c r="E244" s="48"/>
      <c r="F244" s="48"/>
      <c r="G244" s="48">
        <v>7.24</v>
      </c>
      <c r="H244" s="49">
        <f>G244*F240</f>
        <v>3.0161840000000004</v>
      </c>
      <c r="I244" s="48"/>
      <c r="J244" s="48"/>
    </row>
    <row r="245" spans="1:13" x14ac:dyDescent="0.25">
      <c r="A245" s="48" t="s">
        <v>0</v>
      </c>
      <c r="B245" s="45"/>
      <c r="C245" s="45"/>
      <c r="D245" s="45"/>
      <c r="E245" s="45"/>
      <c r="F245" s="45"/>
      <c r="G245" s="45"/>
      <c r="H245" s="45"/>
      <c r="I245" s="45"/>
      <c r="J245" s="47">
        <f>I250*I251</f>
        <v>41.036389469999989</v>
      </c>
    </row>
    <row r="246" spans="1:13" x14ac:dyDescent="0.25">
      <c r="A246" s="48" t="s">
        <v>2</v>
      </c>
      <c r="B246" s="48"/>
      <c r="C246" s="48"/>
      <c r="D246" s="48"/>
      <c r="E246" s="48"/>
      <c r="F246" s="48"/>
      <c r="G246" s="48"/>
      <c r="H246" s="48"/>
      <c r="I246" s="48"/>
      <c r="J246" s="49">
        <f>J249-J245</f>
        <v>15.502610530000013</v>
      </c>
    </row>
    <row r="247" spans="1:13" x14ac:dyDescent="0.25">
      <c r="A247" s="48" t="s">
        <v>18</v>
      </c>
      <c r="B247" s="45"/>
      <c r="C247" s="45"/>
      <c r="D247" s="45"/>
      <c r="E247" s="45"/>
      <c r="F247" s="45"/>
      <c r="G247" s="45"/>
      <c r="H247" s="45"/>
      <c r="I247" s="45"/>
      <c r="J247" s="32">
        <v>67.485600000000005</v>
      </c>
    </row>
    <row r="248" spans="1:13" x14ac:dyDescent="0.25">
      <c r="A248" s="48" t="s">
        <v>4</v>
      </c>
      <c r="B248" s="48"/>
      <c r="C248" s="48"/>
      <c r="D248" s="48"/>
      <c r="E248" s="48"/>
      <c r="F248" s="48"/>
      <c r="G248" s="48"/>
      <c r="H248" s="48"/>
      <c r="I248" s="48"/>
      <c r="J248" s="49">
        <f>J247-J249</f>
        <v>10.946600000000004</v>
      </c>
    </row>
    <row r="249" spans="1:13" x14ac:dyDescent="0.25">
      <c r="A249" s="48" t="s">
        <v>17</v>
      </c>
      <c r="B249" s="45"/>
      <c r="C249" s="45"/>
      <c r="D249" s="45"/>
      <c r="E249" s="45"/>
      <c r="F249" s="45"/>
      <c r="G249" s="45"/>
      <c r="H249" s="45"/>
      <c r="I249" s="45"/>
      <c r="J249" s="47">
        <v>56.539000000000001</v>
      </c>
      <c r="K249" s="188" t="s">
        <v>389</v>
      </c>
      <c r="L249" s="187"/>
      <c r="M249" s="187"/>
    </row>
    <row r="250" spans="1:13" x14ac:dyDescent="0.25">
      <c r="A250" s="48" t="s">
        <v>14</v>
      </c>
      <c r="B250" s="50"/>
      <c r="C250" s="50"/>
      <c r="D250" s="50"/>
      <c r="E250" s="50"/>
      <c r="F250" s="50"/>
      <c r="G250" s="50"/>
      <c r="H250" s="50"/>
      <c r="I250" s="49">
        <f>D241-F240</f>
        <v>1.1908999999999998</v>
      </c>
      <c r="J250" s="50"/>
    </row>
    <row r="251" spans="1:13" x14ac:dyDescent="0.25">
      <c r="A251" s="48" t="s">
        <v>15</v>
      </c>
      <c r="B251" s="46"/>
      <c r="C251" s="46"/>
      <c r="D251" s="46"/>
      <c r="E251" s="46"/>
      <c r="F251" s="46"/>
      <c r="G251" s="46"/>
      <c r="H251" s="46"/>
      <c r="I251" s="47">
        <f>E241-F240</f>
        <v>34.458299999999994</v>
      </c>
      <c r="J251" s="46"/>
    </row>
    <row r="252" spans="1:13" x14ac:dyDescent="0.25">
      <c r="A252" s="48" t="s">
        <v>5</v>
      </c>
      <c r="B252" s="50"/>
      <c r="C252" s="50"/>
      <c r="D252" s="50"/>
      <c r="E252" s="50"/>
      <c r="F252" s="50"/>
      <c r="G252" s="50"/>
      <c r="H252" s="25">
        <f>((H242*J245)+(H243*J246)+(H244*J248))/J247</f>
        <v>2.5577230425632718</v>
      </c>
      <c r="I252" s="50"/>
      <c r="J252" s="50"/>
    </row>
    <row r="268" spans="1:15" x14ac:dyDescent="0.25">
      <c r="F268" s="58" t="s">
        <v>46</v>
      </c>
      <c r="H268" s="78"/>
      <c r="I268" s="78"/>
    </row>
    <row r="269" spans="1:15" ht="15.75" x14ac:dyDescent="0.25">
      <c r="A269" s="103" t="s">
        <v>32</v>
      </c>
      <c r="B269" s="103"/>
      <c r="C269" s="52" t="s">
        <v>36</v>
      </c>
      <c r="D269" s="52" t="s">
        <v>37</v>
      </c>
      <c r="E269" s="52" t="s">
        <v>38</v>
      </c>
      <c r="F269" s="72">
        <v>10.7639</v>
      </c>
      <c r="G269" s="59" t="s">
        <v>40</v>
      </c>
      <c r="H269" s="78"/>
      <c r="I269" s="73"/>
      <c r="J269" s="73"/>
      <c r="K269" s="73"/>
      <c r="L269" s="73"/>
      <c r="M269" s="73"/>
      <c r="N269" s="76"/>
      <c r="O269" s="77"/>
    </row>
    <row r="270" spans="1:15" x14ac:dyDescent="0.25">
      <c r="A270" s="102" t="s">
        <v>51</v>
      </c>
      <c r="B270" s="102"/>
      <c r="C270" s="51">
        <v>4.26</v>
      </c>
      <c r="D270" s="51">
        <v>3.46</v>
      </c>
      <c r="E270" s="51">
        <f t="shared" ref="E270:E275" si="0">C270*D270</f>
        <v>14.739599999999999</v>
      </c>
      <c r="F270" s="74">
        <f>E270*F269</f>
        <v>158.65558043999999</v>
      </c>
      <c r="G270" s="59" t="s">
        <v>146</v>
      </c>
      <c r="H270" s="78"/>
      <c r="I270" s="78"/>
      <c r="J270" s="78"/>
      <c r="K270" s="78"/>
      <c r="L270" s="78"/>
      <c r="M270" s="78"/>
      <c r="N270" s="79"/>
      <c r="O270" s="80"/>
    </row>
    <row r="271" spans="1:15" x14ac:dyDescent="0.25">
      <c r="A271" s="102" t="s">
        <v>52</v>
      </c>
      <c r="B271" s="102"/>
      <c r="C271" s="53">
        <v>4.26</v>
      </c>
      <c r="D271" s="54">
        <v>3.46</v>
      </c>
      <c r="E271" s="53">
        <f t="shared" si="0"/>
        <v>14.739599999999999</v>
      </c>
      <c r="F271" s="11">
        <f>E271*F269</f>
        <v>158.65558043999999</v>
      </c>
      <c r="G271" s="78"/>
      <c r="H271" s="78"/>
      <c r="I271" s="78"/>
      <c r="J271" s="78"/>
      <c r="K271" s="78"/>
      <c r="L271" s="78"/>
      <c r="M271" s="78"/>
      <c r="N271" s="79"/>
      <c r="O271" s="80"/>
    </row>
    <row r="272" spans="1:15" x14ac:dyDescent="0.25">
      <c r="A272" s="102" t="s">
        <v>53</v>
      </c>
      <c r="B272" s="102"/>
      <c r="C272" s="53">
        <v>8.52</v>
      </c>
      <c r="D272" s="54">
        <v>3.46</v>
      </c>
      <c r="E272" s="53">
        <f t="shared" si="0"/>
        <v>29.479199999999999</v>
      </c>
      <c r="F272" s="11">
        <f>E272*F269</f>
        <v>317.31116087999999</v>
      </c>
      <c r="G272" s="78"/>
      <c r="H272" s="78"/>
      <c r="I272" s="78"/>
      <c r="J272" s="78"/>
      <c r="K272" s="78"/>
      <c r="L272" s="78"/>
      <c r="M272" s="78"/>
      <c r="N272" s="79"/>
      <c r="O272" s="80"/>
    </row>
    <row r="273" spans="1:32" x14ac:dyDescent="0.25">
      <c r="A273" s="102" t="s">
        <v>54</v>
      </c>
      <c r="B273" s="102"/>
      <c r="C273" s="53">
        <v>8.52</v>
      </c>
      <c r="D273" s="54">
        <v>3.46</v>
      </c>
      <c r="E273" s="53">
        <f t="shared" si="0"/>
        <v>29.479199999999999</v>
      </c>
      <c r="F273" s="11">
        <f>E273*F269</f>
        <v>317.31116087999999</v>
      </c>
      <c r="G273" s="78"/>
      <c r="H273" s="78"/>
      <c r="I273" s="78"/>
      <c r="J273" s="78"/>
      <c r="K273" s="78"/>
      <c r="L273" s="78"/>
      <c r="M273" s="78"/>
      <c r="N273" s="79"/>
      <c r="O273" s="80"/>
    </row>
    <row r="274" spans="1:32" x14ac:dyDescent="0.25">
      <c r="A274" s="102" t="s">
        <v>56</v>
      </c>
      <c r="B274" s="102"/>
      <c r="C274" s="53">
        <v>33.67</v>
      </c>
      <c r="D274" s="54">
        <v>3.46</v>
      </c>
      <c r="E274" s="53">
        <f t="shared" si="0"/>
        <v>116.49820000000001</v>
      </c>
      <c r="F274" s="11">
        <f>E277-F281</f>
        <v>1042.2148749800001</v>
      </c>
      <c r="G274" s="78"/>
      <c r="H274" s="78"/>
      <c r="I274" s="78"/>
      <c r="J274" s="78"/>
      <c r="K274" s="78"/>
      <c r="L274" s="78"/>
      <c r="M274" s="78"/>
      <c r="N274" s="79"/>
      <c r="O274" s="80"/>
    </row>
    <row r="275" spans="1:32" x14ac:dyDescent="0.25">
      <c r="A275" s="102" t="s">
        <v>55</v>
      </c>
      <c r="B275" s="102"/>
      <c r="C275" s="53">
        <v>33.67</v>
      </c>
      <c r="D275" s="54">
        <v>3.46</v>
      </c>
      <c r="E275" s="53">
        <f t="shared" si="0"/>
        <v>116.49820000000001</v>
      </c>
      <c r="F275" s="11">
        <f>E279-F281</f>
        <v>1042.2148749800001</v>
      </c>
      <c r="G275" s="78"/>
      <c r="H275" s="78"/>
      <c r="I275" s="78"/>
      <c r="J275" s="78"/>
      <c r="K275" s="78"/>
      <c r="L275" s="78"/>
      <c r="M275" s="78"/>
      <c r="N275" s="79"/>
      <c r="O275" s="80"/>
    </row>
    <row r="276" spans="1:32" x14ac:dyDescent="0.25">
      <c r="E276" s="56" t="s">
        <v>47</v>
      </c>
      <c r="F276" s="56" t="s">
        <v>48</v>
      </c>
    </row>
    <row r="277" spans="1:32" ht="15.75" x14ac:dyDescent="0.25">
      <c r="A277" s="109" t="s">
        <v>391</v>
      </c>
      <c r="B277" s="187"/>
      <c r="C277" s="187"/>
      <c r="D277" s="190"/>
      <c r="E277" s="53">
        <f>E274*F269</f>
        <v>1253.9749749800001</v>
      </c>
      <c r="F277" s="53">
        <v>76.854100000000003</v>
      </c>
    </row>
    <row r="278" spans="1:32" x14ac:dyDescent="0.25">
      <c r="E278" s="56" t="s">
        <v>50</v>
      </c>
      <c r="F278" s="56" t="s">
        <v>49</v>
      </c>
    </row>
    <row r="279" spans="1:32" x14ac:dyDescent="0.25">
      <c r="E279" s="75">
        <f>E275*F269</f>
        <v>1253.9749749800001</v>
      </c>
      <c r="F279" s="53">
        <v>134.90600000000001</v>
      </c>
    </row>
    <row r="280" spans="1:32" x14ac:dyDescent="0.25">
      <c r="E280" s="76"/>
      <c r="F280" s="57" t="s">
        <v>44</v>
      </c>
    </row>
    <row r="281" spans="1:32" x14ac:dyDescent="0.25">
      <c r="E281" s="76"/>
      <c r="F281" s="11">
        <f>F277+F279</f>
        <v>211.76010000000002</v>
      </c>
    </row>
    <row r="282" spans="1:32" x14ac:dyDescent="0.25">
      <c r="F282" s="62" t="s">
        <v>57</v>
      </c>
      <c r="T282" s="175" t="s">
        <v>393</v>
      </c>
      <c r="U282" s="191"/>
      <c r="V282" s="191"/>
      <c r="W282" s="191"/>
      <c r="X282" s="191"/>
    </row>
    <row r="283" spans="1:32" x14ac:dyDescent="0.25">
      <c r="B283" s="135" t="s">
        <v>51</v>
      </c>
      <c r="C283" s="135"/>
      <c r="D283" s="135"/>
      <c r="E283" s="135"/>
      <c r="F283" s="135"/>
      <c r="G283" s="135"/>
      <c r="H283" s="135"/>
      <c r="J283" s="136" t="s">
        <v>52</v>
      </c>
      <c r="K283" s="137"/>
      <c r="L283" s="137"/>
      <c r="M283" s="137"/>
      <c r="N283" s="137"/>
      <c r="O283" s="137"/>
      <c r="P283" s="138"/>
      <c r="R283" s="136" t="s">
        <v>51</v>
      </c>
      <c r="S283" s="137"/>
      <c r="T283" s="137"/>
      <c r="U283" s="137"/>
      <c r="V283" s="71"/>
      <c r="W283" s="135" t="s">
        <v>66</v>
      </c>
      <c r="X283" s="135"/>
      <c r="Y283" s="135"/>
      <c r="Z283" s="135"/>
      <c r="AC283" s="174" t="s">
        <v>215</v>
      </c>
      <c r="AD283" s="174"/>
      <c r="AE283" s="94" t="s">
        <v>90</v>
      </c>
      <c r="AF283" s="94" t="s">
        <v>31</v>
      </c>
    </row>
    <row r="284" spans="1:32" x14ac:dyDescent="0.25">
      <c r="B284" s="65"/>
      <c r="C284" s="65"/>
      <c r="D284" s="65"/>
      <c r="E284" s="66" t="s">
        <v>60</v>
      </c>
      <c r="F284" s="66" t="s">
        <v>146</v>
      </c>
      <c r="G284" s="65"/>
      <c r="H284" s="65"/>
      <c r="J284" s="65"/>
      <c r="K284" s="65"/>
      <c r="L284" s="65"/>
      <c r="M284" s="66" t="s">
        <v>60</v>
      </c>
      <c r="N284" s="66" t="s">
        <v>146</v>
      </c>
      <c r="O284" s="65"/>
      <c r="P284" s="65"/>
      <c r="R284" s="11"/>
      <c r="S284" s="11"/>
      <c r="T284" s="60" t="s">
        <v>16</v>
      </c>
      <c r="U284" s="11"/>
      <c r="V284" s="11"/>
      <c r="W284" s="11"/>
      <c r="X284" s="60" t="s">
        <v>16</v>
      </c>
      <c r="Y284" s="11"/>
      <c r="Z284" s="11"/>
      <c r="AC284" s="187" t="s">
        <v>216</v>
      </c>
      <c r="AD284" s="187"/>
      <c r="AE284" s="197">
        <f>T286</f>
        <v>158.65558043999999</v>
      </c>
      <c r="AF284" s="186">
        <f>S286</f>
        <v>0.12130000000000001</v>
      </c>
    </row>
    <row r="285" spans="1:32" x14ac:dyDescent="0.25">
      <c r="B285" s="60" t="s">
        <v>58</v>
      </c>
      <c r="C285" s="60" t="s">
        <v>33</v>
      </c>
      <c r="D285" s="60" t="s">
        <v>34</v>
      </c>
      <c r="E285" s="60" t="s">
        <v>61</v>
      </c>
      <c r="F285" s="60" t="s">
        <v>62</v>
      </c>
      <c r="G285" s="60" t="s">
        <v>35</v>
      </c>
      <c r="H285" s="11"/>
      <c r="J285" s="60" t="s">
        <v>58</v>
      </c>
      <c r="K285" s="60" t="s">
        <v>33</v>
      </c>
      <c r="L285" s="60" t="s">
        <v>34</v>
      </c>
      <c r="M285" s="60" t="s">
        <v>61</v>
      </c>
      <c r="N285" s="60" t="s">
        <v>62</v>
      </c>
      <c r="O285" s="60" t="s">
        <v>35</v>
      </c>
      <c r="P285" s="11"/>
      <c r="R285" s="60" t="s">
        <v>58</v>
      </c>
      <c r="S285" s="66" t="s">
        <v>31</v>
      </c>
      <c r="T285" s="66" t="s">
        <v>65</v>
      </c>
      <c r="U285" s="66"/>
      <c r="V285" s="66" t="s">
        <v>41</v>
      </c>
      <c r="W285" s="70" t="s">
        <v>31</v>
      </c>
      <c r="X285" s="60" t="s">
        <v>65</v>
      </c>
      <c r="Y285" s="60"/>
      <c r="Z285" s="60" t="s">
        <v>41</v>
      </c>
      <c r="AC285" s="187" t="s">
        <v>217</v>
      </c>
      <c r="AD285" s="187"/>
      <c r="AE285" s="197">
        <f>X286</f>
        <v>158.65558043999999</v>
      </c>
      <c r="AF285" s="186">
        <f>W286</f>
        <v>0.12130000000000001</v>
      </c>
    </row>
    <row r="286" spans="1:32" ht="15" customHeight="1" x14ac:dyDescent="0.25">
      <c r="B286" s="60">
        <v>8</v>
      </c>
      <c r="C286" s="60">
        <v>4</v>
      </c>
      <c r="D286" s="118">
        <v>-4</v>
      </c>
      <c r="E286" s="118">
        <v>2.8</v>
      </c>
      <c r="F286" s="118">
        <v>0.3</v>
      </c>
      <c r="G286" s="134">
        <v>0.83</v>
      </c>
      <c r="H286" s="67">
        <f>((C286+D286)*(G286))+(E286)+(F286)</f>
        <v>3.0999999999999996</v>
      </c>
      <c r="J286" s="60">
        <v>8</v>
      </c>
      <c r="K286" s="60">
        <v>4</v>
      </c>
      <c r="L286" s="118">
        <v>-4</v>
      </c>
      <c r="M286" s="118">
        <v>2.8</v>
      </c>
      <c r="N286" s="118">
        <v>0.3</v>
      </c>
      <c r="O286" s="130">
        <v>0.83</v>
      </c>
      <c r="P286" s="67">
        <f>((K286+L286)*(O286))+(M286)+(N286)</f>
        <v>3.0999999999999996</v>
      </c>
      <c r="R286" s="60">
        <v>8</v>
      </c>
      <c r="S286" s="118">
        <v>0.12130000000000001</v>
      </c>
      <c r="T286" s="118">
        <f>F270</f>
        <v>158.65558043999999</v>
      </c>
      <c r="U286" s="67">
        <v>3.1</v>
      </c>
      <c r="V286" s="17">
        <f>S286*T286*U286</f>
        <v>59.659257912853199</v>
      </c>
      <c r="W286" s="118">
        <v>0.12130000000000001</v>
      </c>
      <c r="X286" s="118">
        <f>F271</f>
        <v>158.65558043999999</v>
      </c>
      <c r="Y286" s="67">
        <v>3.1</v>
      </c>
      <c r="Z286" s="17">
        <f>W286*X286*Y286</f>
        <v>59.659257912853199</v>
      </c>
      <c r="AC286" s="187" t="s">
        <v>218</v>
      </c>
      <c r="AD286" s="187"/>
      <c r="AE286">
        <f>D349</f>
        <v>184.65128999999999</v>
      </c>
      <c r="AF286" s="186">
        <f>C349</f>
        <v>0.17949999999999999</v>
      </c>
    </row>
    <row r="287" spans="1:32" ht="15" customHeight="1" x14ac:dyDescent="0.25">
      <c r="B287" s="60">
        <v>9</v>
      </c>
      <c r="C287" s="60">
        <v>5</v>
      </c>
      <c r="D287" s="118"/>
      <c r="E287" s="118"/>
      <c r="F287" s="118"/>
      <c r="G287" s="134"/>
      <c r="H287" s="67">
        <f>((C287+D286)*(G286))+E286+F286</f>
        <v>3.9299999999999997</v>
      </c>
      <c r="J287" s="60">
        <v>9</v>
      </c>
      <c r="K287" s="60">
        <v>5</v>
      </c>
      <c r="L287" s="118"/>
      <c r="M287" s="118"/>
      <c r="N287" s="118"/>
      <c r="O287" s="131"/>
      <c r="P287" s="67">
        <f>((K287+L286)*(O286))+M286+N286</f>
        <v>3.9299999999999997</v>
      </c>
      <c r="R287" s="60">
        <v>9</v>
      </c>
      <c r="S287" s="118"/>
      <c r="T287" s="118"/>
      <c r="U287" s="67">
        <v>3.93</v>
      </c>
      <c r="V287" s="17">
        <f>S286*T286*U287</f>
        <v>75.632543095971954</v>
      </c>
      <c r="W287" s="118"/>
      <c r="X287" s="118"/>
      <c r="Y287" s="67">
        <v>3.93</v>
      </c>
      <c r="Z287" s="17">
        <f>W286*X286*Y287</f>
        <v>75.632543095971954</v>
      </c>
      <c r="AC287" s="187" t="s">
        <v>220</v>
      </c>
      <c r="AD287" s="187"/>
      <c r="AE287" s="186">
        <f>C447</f>
        <v>42.165599999999998</v>
      </c>
      <c r="AF287" s="186">
        <f>B447</f>
        <v>3.016184</v>
      </c>
    </row>
    <row r="288" spans="1:32" ht="15" customHeight="1" x14ac:dyDescent="0.25">
      <c r="B288" s="60">
        <v>10</v>
      </c>
      <c r="C288" s="60">
        <v>6</v>
      </c>
      <c r="D288" s="118"/>
      <c r="E288" s="118"/>
      <c r="F288" s="118"/>
      <c r="G288" s="134"/>
      <c r="H288" s="67">
        <f>((C288+D286)*(G286))+E286+F286</f>
        <v>4.76</v>
      </c>
      <c r="J288" s="60">
        <v>10</v>
      </c>
      <c r="K288" s="60">
        <v>6</v>
      </c>
      <c r="L288" s="118"/>
      <c r="M288" s="118"/>
      <c r="N288" s="118"/>
      <c r="O288" s="131"/>
      <c r="P288" s="67">
        <f>((K288+L286)*(O286))+M286+N286</f>
        <v>4.76</v>
      </c>
      <c r="R288" s="60">
        <v>10</v>
      </c>
      <c r="S288" s="118"/>
      <c r="T288" s="118"/>
      <c r="U288" s="67">
        <v>4.76</v>
      </c>
      <c r="V288" s="17">
        <f>S286*T286*U288</f>
        <v>91.605828279090716</v>
      </c>
      <c r="W288" s="118"/>
      <c r="X288" s="118"/>
      <c r="Y288" s="67">
        <v>4.76</v>
      </c>
      <c r="Z288" s="17">
        <f>W286*X286*Y288</f>
        <v>91.605828279090716</v>
      </c>
      <c r="AC288" s="187" t="s">
        <v>219</v>
      </c>
      <c r="AD288" s="187"/>
      <c r="AE288" s="186">
        <f>K464</f>
        <v>598.70460000000003</v>
      </c>
      <c r="AF288" s="186">
        <f>J464</f>
        <v>9.9707091999999999</v>
      </c>
    </row>
    <row r="289" spans="2:32" ht="15" customHeight="1" x14ac:dyDescent="0.25">
      <c r="B289" s="60">
        <v>11</v>
      </c>
      <c r="C289" s="60">
        <v>7</v>
      </c>
      <c r="D289" s="118"/>
      <c r="E289" s="118"/>
      <c r="F289" s="118"/>
      <c r="G289" s="134"/>
      <c r="H289" s="67">
        <f>((C289+D286)*(G286))+E286+F286</f>
        <v>5.589999999999999</v>
      </c>
      <c r="J289" s="60">
        <v>11</v>
      </c>
      <c r="K289" s="60">
        <v>7</v>
      </c>
      <c r="L289" s="118"/>
      <c r="M289" s="118"/>
      <c r="N289" s="118"/>
      <c r="O289" s="131"/>
      <c r="P289" s="67">
        <f>((K289+L286)*(O286))+M286+N286</f>
        <v>5.589999999999999</v>
      </c>
      <c r="R289" s="60">
        <v>11</v>
      </c>
      <c r="S289" s="118"/>
      <c r="T289" s="118"/>
      <c r="U289" s="67">
        <v>5.59</v>
      </c>
      <c r="V289" s="17">
        <f>S286*T286*U289</f>
        <v>107.57911346220948</v>
      </c>
      <c r="W289" s="118"/>
      <c r="X289" s="118"/>
      <c r="Y289" s="67">
        <v>5.59</v>
      </c>
      <c r="Z289" s="17">
        <f>W286*X286*Y289</f>
        <v>107.57911346220948</v>
      </c>
      <c r="AC289" s="187" t="s">
        <v>221</v>
      </c>
      <c r="AD289" s="187"/>
      <c r="AE289" s="186">
        <f>K641</f>
        <v>206.2251</v>
      </c>
      <c r="AF289" s="186">
        <f>J626</f>
        <v>2.4896479</v>
      </c>
    </row>
    <row r="290" spans="2:32" ht="15" customHeight="1" x14ac:dyDescent="0.25">
      <c r="B290" s="60">
        <v>12</v>
      </c>
      <c r="C290" s="60">
        <v>9</v>
      </c>
      <c r="D290" s="118"/>
      <c r="E290" s="118"/>
      <c r="F290" s="118"/>
      <c r="G290" s="134"/>
      <c r="H290" s="67">
        <f>((C290+D286)*(G286))+E286+F286</f>
        <v>7.2499999999999991</v>
      </c>
      <c r="J290" s="60">
        <v>12</v>
      </c>
      <c r="K290" s="60">
        <v>9</v>
      </c>
      <c r="L290" s="118"/>
      <c r="M290" s="118"/>
      <c r="N290" s="118"/>
      <c r="O290" s="131"/>
      <c r="P290" s="67">
        <f>((K290+L286)*(O286))+M286+N286</f>
        <v>7.2499999999999991</v>
      </c>
      <c r="R290" s="60">
        <v>12</v>
      </c>
      <c r="S290" s="118"/>
      <c r="T290" s="118"/>
      <c r="U290" s="67">
        <v>7.25</v>
      </c>
      <c r="V290" s="17">
        <f>S286*T286*U290</f>
        <v>139.525683828447</v>
      </c>
      <c r="W290" s="118"/>
      <c r="X290" s="118"/>
      <c r="Y290" s="67">
        <v>7.25</v>
      </c>
      <c r="Z290" s="17">
        <f>W286*X286*Y290</f>
        <v>139.525683828447</v>
      </c>
      <c r="AC290" s="187"/>
      <c r="AD290" s="187"/>
    </row>
    <row r="291" spans="2:32" ht="15" customHeight="1" x14ac:dyDescent="0.25">
      <c r="B291" s="60">
        <v>13</v>
      </c>
      <c r="C291" s="60">
        <v>11</v>
      </c>
      <c r="D291" s="118"/>
      <c r="E291" s="118"/>
      <c r="F291" s="118"/>
      <c r="G291" s="134"/>
      <c r="H291" s="67">
        <f>((C291+D286)*(G286))+E286+F286</f>
        <v>8.91</v>
      </c>
      <c r="J291" s="60">
        <v>13</v>
      </c>
      <c r="K291" s="60">
        <v>11</v>
      </c>
      <c r="L291" s="118"/>
      <c r="M291" s="118"/>
      <c r="N291" s="118"/>
      <c r="O291" s="131"/>
      <c r="P291" s="67">
        <f>((K291+L286)*(O286))+M286+N286</f>
        <v>8.91</v>
      </c>
      <c r="R291" s="60">
        <v>13</v>
      </c>
      <c r="S291" s="118"/>
      <c r="T291" s="118"/>
      <c r="U291" s="67">
        <v>8.91</v>
      </c>
      <c r="V291" s="17">
        <f>S286*T286*U291</f>
        <v>171.47225419468452</v>
      </c>
      <c r="W291" s="118"/>
      <c r="X291" s="118"/>
      <c r="Y291" s="67">
        <v>8.91</v>
      </c>
      <c r="Z291" s="17">
        <f>W286*X286*Y291</f>
        <v>171.47225419468452</v>
      </c>
      <c r="AC291" s="187"/>
      <c r="AD291" s="187"/>
    </row>
    <row r="292" spans="2:32" ht="15" customHeight="1" x14ac:dyDescent="0.25">
      <c r="B292" s="60">
        <v>14</v>
      </c>
      <c r="C292" s="60">
        <v>13</v>
      </c>
      <c r="D292" s="118"/>
      <c r="E292" s="118"/>
      <c r="F292" s="118"/>
      <c r="G292" s="134"/>
      <c r="H292" s="67">
        <f>((C292+D286)*(G286))+E286+F286</f>
        <v>10.57</v>
      </c>
      <c r="J292" s="60">
        <v>14</v>
      </c>
      <c r="K292" s="60">
        <v>13</v>
      </c>
      <c r="L292" s="118"/>
      <c r="M292" s="118"/>
      <c r="N292" s="118"/>
      <c r="O292" s="131"/>
      <c r="P292" s="67">
        <f>((K292+L286)*(O286))+M286+N286</f>
        <v>10.57</v>
      </c>
      <c r="R292" s="60">
        <v>14</v>
      </c>
      <c r="S292" s="118"/>
      <c r="T292" s="118"/>
      <c r="U292" s="67">
        <v>10.57</v>
      </c>
      <c r="V292" s="17">
        <f>S286*T286*U292</f>
        <v>203.41882456092205</v>
      </c>
      <c r="W292" s="118"/>
      <c r="X292" s="118"/>
      <c r="Y292" s="67">
        <v>10.57</v>
      </c>
      <c r="Z292" s="17">
        <f>W286*X286*Y292</f>
        <v>203.41882456092205</v>
      </c>
      <c r="AC292" s="174" t="s">
        <v>224</v>
      </c>
      <c r="AD292" s="174"/>
    </row>
    <row r="293" spans="2:32" ht="15" customHeight="1" x14ac:dyDescent="0.25">
      <c r="B293" s="60">
        <v>15</v>
      </c>
      <c r="C293" s="60">
        <v>15</v>
      </c>
      <c r="D293" s="118"/>
      <c r="E293" s="118"/>
      <c r="F293" s="118"/>
      <c r="G293" s="134"/>
      <c r="H293" s="67">
        <f>((C293+D286)*(G286))+E286+F286</f>
        <v>12.23</v>
      </c>
      <c r="J293" s="60">
        <v>15</v>
      </c>
      <c r="K293" s="60">
        <v>15</v>
      </c>
      <c r="L293" s="118"/>
      <c r="M293" s="118"/>
      <c r="N293" s="118"/>
      <c r="O293" s="131"/>
      <c r="P293" s="67">
        <f>((K293+L286)*(O286))+M286+N286</f>
        <v>12.23</v>
      </c>
      <c r="R293" s="60">
        <v>15</v>
      </c>
      <c r="S293" s="118"/>
      <c r="T293" s="118"/>
      <c r="U293" s="67">
        <v>12.23</v>
      </c>
      <c r="V293" s="17">
        <f>S286*T286*U293</f>
        <v>235.36539492715957</v>
      </c>
      <c r="W293" s="118"/>
      <c r="X293" s="118"/>
      <c r="Y293" s="67">
        <v>12.23</v>
      </c>
      <c r="Z293" s="17">
        <f>W286*X286*Y293</f>
        <v>235.36539492715957</v>
      </c>
      <c r="AC293" s="187" t="s">
        <v>222</v>
      </c>
      <c r="AD293" s="187"/>
      <c r="AE293">
        <f>T302</f>
        <v>317.31116087999999</v>
      </c>
      <c r="AF293">
        <f>S302</f>
        <v>0.12130000000000001</v>
      </c>
    </row>
    <row r="294" spans="2:32" ht="15" customHeight="1" x14ac:dyDescent="0.25">
      <c r="B294" s="60">
        <v>16</v>
      </c>
      <c r="C294" s="60">
        <v>17</v>
      </c>
      <c r="D294" s="118"/>
      <c r="E294" s="118"/>
      <c r="F294" s="118"/>
      <c r="G294" s="134"/>
      <c r="H294" s="67">
        <f>((C294+D286)*(G286))+E286+F286</f>
        <v>13.89</v>
      </c>
      <c r="J294" s="60">
        <v>16</v>
      </c>
      <c r="K294" s="60">
        <v>17</v>
      </c>
      <c r="L294" s="118"/>
      <c r="M294" s="118"/>
      <c r="N294" s="118"/>
      <c r="O294" s="131"/>
      <c r="P294" s="67">
        <f>((K294+L286)*(O286))+M286+N286</f>
        <v>13.89</v>
      </c>
      <c r="R294" s="60">
        <v>16</v>
      </c>
      <c r="S294" s="118"/>
      <c r="T294" s="118"/>
      <c r="U294" s="67">
        <v>13.89</v>
      </c>
      <c r="V294" s="17">
        <f>S286*T286*U294</f>
        <v>267.31196529339707</v>
      </c>
      <c r="W294" s="118"/>
      <c r="X294" s="118"/>
      <c r="Y294" s="67">
        <v>13.89</v>
      </c>
      <c r="Z294" s="17">
        <f>W286*X286*Y294</f>
        <v>267.31196529339707</v>
      </c>
      <c r="AC294" s="187" t="s">
        <v>225</v>
      </c>
      <c r="AD294" s="187"/>
      <c r="AE294">
        <f>X302</f>
        <v>317.31116087999999</v>
      </c>
      <c r="AF294">
        <f>W302</f>
        <v>0.12130000000000001</v>
      </c>
    </row>
    <row r="295" spans="2:32" ht="15" customHeight="1" x14ac:dyDescent="0.25">
      <c r="B295" s="60">
        <v>17</v>
      </c>
      <c r="C295" s="60">
        <v>19</v>
      </c>
      <c r="D295" s="118"/>
      <c r="E295" s="118"/>
      <c r="F295" s="118"/>
      <c r="G295" s="134"/>
      <c r="H295" s="67">
        <f>((C295+D286)*(G286))+E286+F286</f>
        <v>15.55</v>
      </c>
      <c r="J295" s="60">
        <v>17</v>
      </c>
      <c r="K295" s="60">
        <v>19</v>
      </c>
      <c r="L295" s="118"/>
      <c r="M295" s="118"/>
      <c r="N295" s="118"/>
      <c r="O295" s="131"/>
      <c r="P295" s="67">
        <f>((K295+L286)*(O286))+M286+N286</f>
        <v>15.55</v>
      </c>
      <c r="R295" s="60">
        <v>17</v>
      </c>
      <c r="S295" s="118"/>
      <c r="T295" s="118"/>
      <c r="U295" s="67">
        <v>15.55</v>
      </c>
      <c r="V295" s="17">
        <f>S286*T286*U295</f>
        <v>299.25853565963462</v>
      </c>
      <c r="W295" s="118"/>
      <c r="X295" s="118"/>
      <c r="Y295" s="67">
        <v>15.55</v>
      </c>
      <c r="Z295" s="17">
        <f>W286*X286*Y295</f>
        <v>299.25853565963462</v>
      </c>
      <c r="AC295" s="187" t="s">
        <v>226</v>
      </c>
      <c r="AD295" s="187"/>
      <c r="AE295">
        <f>D365</f>
        <v>184.65128999999999</v>
      </c>
      <c r="AF295">
        <f>C365</f>
        <v>0.17949999999999999</v>
      </c>
    </row>
    <row r="296" spans="2:32" ht="15" customHeight="1" x14ac:dyDescent="0.25">
      <c r="B296" s="60">
        <v>18</v>
      </c>
      <c r="C296" s="60">
        <v>20</v>
      </c>
      <c r="D296" s="118"/>
      <c r="E296" s="118"/>
      <c r="F296" s="118"/>
      <c r="G296" s="134"/>
      <c r="H296" s="67">
        <f>((C296+D286)*(G286))+E286+F286</f>
        <v>16.38</v>
      </c>
      <c r="J296" s="60">
        <v>18</v>
      </c>
      <c r="K296" s="60">
        <v>20</v>
      </c>
      <c r="L296" s="118"/>
      <c r="M296" s="118"/>
      <c r="N296" s="118"/>
      <c r="O296" s="132"/>
      <c r="P296" s="67">
        <f>((K296+L286)*(O286))+M286+N286</f>
        <v>16.38</v>
      </c>
      <c r="R296" s="60">
        <v>18</v>
      </c>
      <c r="S296" s="118"/>
      <c r="T296" s="118"/>
      <c r="U296" s="67">
        <v>16.38</v>
      </c>
      <c r="V296" s="17">
        <f>S286*T286*U296</f>
        <v>315.23182084275334</v>
      </c>
      <c r="W296" s="118"/>
      <c r="X296" s="118"/>
      <c r="Y296" s="67">
        <v>16.38</v>
      </c>
      <c r="Z296" s="17">
        <f>W286*X286*Y296</f>
        <v>315.23182084275334</v>
      </c>
      <c r="AC296" s="187" t="s">
        <v>227</v>
      </c>
      <c r="AD296" s="187"/>
      <c r="AE296">
        <f>C441</f>
        <v>45.707999999999998</v>
      </c>
      <c r="AF296">
        <f>B441</f>
        <v>3.016184</v>
      </c>
    </row>
    <row r="297" spans="2:32" ht="15.75" x14ac:dyDescent="0.25">
      <c r="B297" s="143" t="s">
        <v>392</v>
      </c>
      <c r="C297" s="143"/>
      <c r="D297" s="143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3"/>
      <c r="V297" s="196">
        <f>V286+V287+V288+V289+V290+V291+V292+V293+V294+V295+V296</f>
        <v>1966.0612220571234</v>
      </c>
      <c r="Z297" s="196">
        <f>Z286+Z287+Z288+Z289+Z290+Z291+Z292+Z293+Z294+Z295+Z296</f>
        <v>1966.0612220571234</v>
      </c>
      <c r="AC297" s="187" t="s">
        <v>228</v>
      </c>
      <c r="AD297" s="187"/>
      <c r="AE297">
        <f>K490</f>
        <v>489.26319999999998</v>
      </c>
      <c r="AF297">
        <f>J490</f>
        <v>10.091207799999999</v>
      </c>
    </row>
    <row r="298" spans="2:32" x14ac:dyDescent="0.25">
      <c r="T298" s="175" t="s">
        <v>395</v>
      </c>
      <c r="U298" s="191"/>
      <c r="V298" s="191"/>
      <c r="W298" s="191"/>
      <c r="X298" s="191"/>
      <c r="AC298" s="187" t="s">
        <v>229</v>
      </c>
      <c r="AD298" s="187"/>
      <c r="AE298">
        <f>K641</f>
        <v>206.2251</v>
      </c>
      <c r="AF298">
        <f>J641</f>
        <v>2.4896479</v>
      </c>
    </row>
    <row r="299" spans="2:32" x14ac:dyDescent="0.25">
      <c r="B299" s="133" t="s">
        <v>53</v>
      </c>
      <c r="C299" s="133"/>
      <c r="D299" s="133"/>
      <c r="E299" s="133"/>
      <c r="F299" s="133"/>
      <c r="G299" s="133"/>
      <c r="H299" s="133"/>
      <c r="J299" s="144" t="s">
        <v>54</v>
      </c>
      <c r="K299" s="145"/>
      <c r="L299" s="145"/>
      <c r="M299" s="145"/>
      <c r="N299" s="145"/>
      <c r="O299" s="145"/>
      <c r="P299" s="148"/>
      <c r="R299" s="144" t="s">
        <v>53</v>
      </c>
      <c r="S299" s="145"/>
      <c r="T299" s="145"/>
      <c r="U299" s="145"/>
      <c r="V299" s="81"/>
      <c r="W299" s="133" t="s">
        <v>223</v>
      </c>
      <c r="X299" s="133"/>
      <c r="Y299" s="133"/>
      <c r="Z299" s="133"/>
    </row>
    <row r="300" spans="2:32" x14ac:dyDescent="0.25">
      <c r="B300" s="65"/>
      <c r="C300" s="65"/>
      <c r="D300" s="65"/>
      <c r="E300" s="66" t="s">
        <v>60</v>
      </c>
      <c r="F300" s="66" t="s">
        <v>146</v>
      </c>
      <c r="G300" s="65"/>
      <c r="H300" s="65"/>
      <c r="J300" s="65"/>
      <c r="K300" s="65"/>
      <c r="L300" s="65"/>
      <c r="M300" s="66" t="s">
        <v>60</v>
      </c>
      <c r="N300" s="66" t="s">
        <v>146</v>
      </c>
      <c r="O300" s="65"/>
      <c r="P300" s="65"/>
      <c r="R300" s="11"/>
      <c r="S300" s="11"/>
      <c r="T300" s="60" t="s">
        <v>16</v>
      </c>
      <c r="U300" s="11"/>
      <c r="V300" s="11"/>
      <c r="W300" s="11"/>
      <c r="X300" s="60" t="s">
        <v>16</v>
      </c>
      <c r="Y300" s="11"/>
      <c r="Z300" s="11"/>
    </row>
    <row r="301" spans="2:32" x14ac:dyDescent="0.25">
      <c r="B301" s="60" t="s">
        <v>58</v>
      </c>
      <c r="C301" s="60" t="s">
        <v>33</v>
      </c>
      <c r="D301" s="60" t="s">
        <v>34</v>
      </c>
      <c r="E301" s="60" t="s">
        <v>61</v>
      </c>
      <c r="F301" s="60" t="s">
        <v>62</v>
      </c>
      <c r="G301" s="60" t="s">
        <v>35</v>
      </c>
      <c r="H301" s="11"/>
      <c r="J301" s="60" t="s">
        <v>58</v>
      </c>
      <c r="K301" s="60" t="s">
        <v>33</v>
      </c>
      <c r="L301" s="60" t="s">
        <v>34</v>
      </c>
      <c r="M301" s="60" t="s">
        <v>61</v>
      </c>
      <c r="N301" s="60" t="s">
        <v>62</v>
      </c>
      <c r="O301" s="60" t="s">
        <v>35</v>
      </c>
      <c r="P301" s="11"/>
      <c r="R301" s="60" t="s">
        <v>58</v>
      </c>
      <c r="S301" s="66" t="s">
        <v>31</v>
      </c>
      <c r="T301" s="66" t="s">
        <v>65</v>
      </c>
      <c r="U301" s="66"/>
      <c r="V301" s="66" t="s">
        <v>41</v>
      </c>
      <c r="W301" s="70" t="s">
        <v>31</v>
      </c>
      <c r="X301" s="60" t="s">
        <v>65</v>
      </c>
      <c r="Y301" s="60"/>
      <c r="Z301" s="60" t="s">
        <v>41</v>
      </c>
      <c r="AC301" s="174" t="s">
        <v>230</v>
      </c>
      <c r="AD301" s="174"/>
    </row>
    <row r="302" spans="2:32" x14ac:dyDescent="0.25">
      <c r="B302" s="60">
        <v>8</v>
      </c>
      <c r="C302" s="60">
        <v>4</v>
      </c>
      <c r="D302" s="118">
        <v>-4</v>
      </c>
      <c r="E302" s="118">
        <v>2.8</v>
      </c>
      <c r="F302" s="118">
        <v>0.3</v>
      </c>
      <c r="G302" s="134">
        <v>0.83</v>
      </c>
      <c r="H302" s="67">
        <f>((C302+D302)*(G302))+(E302)+(F302)</f>
        <v>3.0999999999999996</v>
      </c>
      <c r="J302" s="60">
        <v>8</v>
      </c>
      <c r="K302" s="60">
        <v>4</v>
      </c>
      <c r="L302" s="118">
        <v>-4</v>
      </c>
      <c r="M302" s="118">
        <v>2.8</v>
      </c>
      <c r="N302" s="118">
        <v>0.3</v>
      </c>
      <c r="O302" s="130">
        <v>0.83</v>
      </c>
      <c r="P302" s="67">
        <f>((K302+L302)*(O302))+(M302)+(N302)</f>
        <v>3.0999999999999996</v>
      </c>
      <c r="R302" s="60">
        <v>8</v>
      </c>
      <c r="S302" s="118">
        <v>0.12130000000000001</v>
      </c>
      <c r="T302" s="118">
        <f>F272</f>
        <v>317.31116087999999</v>
      </c>
      <c r="U302" s="67">
        <v>3.1</v>
      </c>
      <c r="V302" s="17">
        <f>S302*T302*U302</f>
        <v>119.3185158257064</v>
      </c>
      <c r="W302" s="118">
        <v>0.12130000000000001</v>
      </c>
      <c r="X302" s="118">
        <f>F273</f>
        <v>317.31116087999999</v>
      </c>
      <c r="Y302" s="67">
        <v>3.1</v>
      </c>
      <c r="Z302" s="17">
        <f>W302*X302*Y302</f>
        <v>119.3185158257064</v>
      </c>
      <c r="AC302" s="187" t="s">
        <v>230</v>
      </c>
      <c r="AD302" s="187"/>
      <c r="AE302">
        <f>L318</f>
        <v>1042.2148749800001</v>
      </c>
      <c r="AF302">
        <f>K318</f>
        <v>0.12130000000000001</v>
      </c>
    </row>
    <row r="303" spans="2:32" x14ac:dyDescent="0.25">
      <c r="B303" s="60">
        <v>9</v>
      </c>
      <c r="C303" s="60">
        <v>5</v>
      </c>
      <c r="D303" s="118"/>
      <c r="E303" s="118"/>
      <c r="F303" s="118"/>
      <c r="G303" s="134"/>
      <c r="H303" s="67">
        <f>((C303+D302)*(G302))+E302+F302</f>
        <v>3.9299999999999997</v>
      </c>
      <c r="J303" s="60">
        <v>9</v>
      </c>
      <c r="K303" s="60">
        <v>5</v>
      </c>
      <c r="L303" s="118"/>
      <c r="M303" s="118"/>
      <c r="N303" s="118"/>
      <c r="O303" s="131"/>
      <c r="P303" s="67">
        <f>((K303+L302)*(O302))+M302+N302</f>
        <v>3.9299999999999997</v>
      </c>
      <c r="R303" s="60">
        <v>9</v>
      </c>
      <c r="S303" s="118"/>
      <c r="T303" s="118"/>
      <c r="U303" s="67">
        <v>3.93</v>
      </c>
      <c r="V303" s="17">
        <f>S302*T302*U303</f>
        <v>151.26508619194391</v>
      </c>
      <c r="W303" s="118"/>
      <c r="X303" s="118"/>
      <c r="Y303" s="67">
        <v>3.93</v>
      </c>
      <c r="Z303" s="17">
        <f>W302*X302*Y303</f>
        <v>151.26508619194391</v>
      </c>
      <c r="AC303" s="187" t="s">
        <v>231</v>
      </c>
      <c r="AD303" s="187"/>
      <c r="AE303">
        <f>D380</f>
        <v>69.244230000000002</v>
      </c>
      <c r="AF303">
        <f>C380</f>
        <v>0.17949999999999999</v>
      </c>
    </row>
    <row r="304" spans="2:32" x14ac:dyDescent="0.25">
      <c r="B304" s="60">
        <v>10</v>
      </c>
      <c r="C304" s="60">
        <v>6</v>
      </c>
      <c r="D304" s="118"/>
      <c r="E304" s="118"/>
      <c r="F304" s="118"/>
      <c r="G304" s="134"/>
      <c r="H304" s="67">
        <f>((C304+D302)*(G302))+E302+F302</f>
        <v>4.76</v>
      </c>
      <c r="J304" s="60">
        <v>10</v>
      </c>
      <c r="K304" s="60">
        <v>6</v>
      </c>
      <c r="L304" s="118"/>
      <c r="M304" s="118"/>
      <c r="N304" s="118"/>
      <c r="O304" s="131"/>
      <c r="P304" s="67">
        <f>((K304+L302)*(O302))+M302+N302</f>
        <v>4.76</v>
      </c>
      <c r="R304" s="60">
        <v>10</v>
      </c>
      <c r="S304" s="118"/>
      <c r="T304" s="118"/>
      <c r="U304" s="67">
        <v>4.76</v>
      </c>
      <c r="V304" s="17">
        <f>S302*T302*U304</f>
        <v>183.21165655818143</v>
      </c>
      <c r="W304" s="118"/>
      <c r="X304" s="118"/>
      <c r="Y304" s="67">
        <v>4.76</v>
      </c>
      <c r="Z304" s="17">
        <f>W302*X302*Y304</f>
        <v>183.21165655818143</v>
      </c>
      <c r="AC304" s="187" t="s">
        <v>232</v>
      </c>
      <c r="AD304" s="187"/>
      <c r="AE304">
        <f>C435</f>
        <v>21.885000000000002</v>
      </c>
      <c r="AF304">
        <f>B435</f>
        <v>3.016184</v>
      </c>
    </row>
    <row r="305" spans="2:32" x14ac:dyDescent="0.25">
      <c r="B305" s="60">
        <v>11</v>
      </c>
      <c r="C305" s="60">
        <v>7</v>
      </c>
      <c r="D305" s="118"/>
      <c r="E305" s="118"/>
      <c r="F305" s="118"/>
      <c r="G305" s="134"/>
      <c r="H305" s="67">
        <f>((C305+D302)*(G302))+E302+F302</f>
        <v>5.589999999999999</v>
      </c>
      <c r="J305" s="60">
        <v>11</v>
      </c>
      <c r="K305" s="60">
        <v>7</v>
      </c>
      <c r="L305" s="118"/>
      <c r="M305" s="118"/>
      <c r="N305" s="118"/>
      <c r="O305" s="131"/>
      <c r="P305" s="67">
        <f>((K305+L302)*(O302))+M302+N302</f>
        <v>5.589999999999999</v>
      </c>
      <c r="R305" s="60">
        <v>11</v>
      </c>
      <c r="S305" s="118"/>
      <c r="T305" s="118"/>
      <c r="U305" s="67">
        <v>5.59</v>
      </c>
      <c r="V305" s="17">
        <f>S302*T302*U305</f>
        <v>215.15822692441895</v>
      </c>
      <c r="W305" s="118"/>
      <c r="X305" s="118"/>
      <c r="Y305" s="67">
        <v>5.59</v>
      </c>
      <c r="Z305" s="17">
        <f>W302*X302*Y305</f>
        <v>215.15822692441895</v>
      </c>
      <c r="AC305" s="187" t="s">
        <v>233</v>
      </c>
      <c r="AD305" s="187"/>
      <c r="AE305">
        <f>K513</f>
        <v>113.078</v>
      </c>
      <c r="AF305">
        <f>J513</f>
        <v>5.1154460000000004</v>
      </c>
    </row>
    <row r="306" spans="2:32" x14ac:dyDescent="0.25">
      <c r="B306" s="60">
        <v>12</v>
      </c>
      <c r="C306" s="60">
        <v>9</v>
      </c>
      <c r="D306" s="118"/>
      <c r="E306" s="118"/>
      <c r="F306" s="118"/>
      <c r="G306" s="134"/>
      <c r="H306" s="67">
        <f>((C306+D302)*(G302))+E302+F302</f>
        <v>7.2499999999999991</v>
      </c>
      <c r="J306" s="60">
        <v>12</v>
      </c>
      <c r="K306" s="60">
        <v>9</v>
      </c>
      <c r="L306" s="118"/>
      <c r="M306" s="118"/>
      <c r="N306" s="118"/>
      <c r="O306" s="131"/>
      <c r="P306" s="67">
        <f>((K306+L302)*(O302))+M302+N302</f>
        <v>7.2499999999999991</v>
      </c>
      <c r="R306" s="60">
        <v>12</v>
      </c>
      <c r="S306" s="118"/>
      <c r="T306" s="118"/>
      <c r="U306" s="67">
        <v>7.25</v>
      </c>
      <c r="V306" s="17">
        <f>S302*T302*U306</f>
        <v>279.051367656894</v>
      </c>
      <c r="W306" s="118"/>
      <c r="X306" s="118"/>
      <c r="Y306" s="67">
        <v>7.25</v>
      </c>
      <c r="Z306" s="17">
        <f>W302*X302*Y306</f>
        <v>279.051367656894</v>
      </c>
      <c r="AC306" s="63"/>
      <c r="AD306" s="63"/>
    </row>
    <row r="307" spans="2:32" x14ac:dyDescent="0.25">
      <c r="B307" s="60">
        <v>13</v>
      </c>
      <c r="C307" s="60">
        <v>11</v>
      </c>
      <c r="D307" s="118"/>
      <c r="E307" s="118"/>
      <c r="F307" s="118"/>
      <c r="G307" s="134"/>
      <c r="H307" s="67">
        <f>((C307+D302)*(G302))+E302+F302</f>
        <v>8.91</v>
      </c>
      <c r="J307" s="60">
        <v>13</v>
      </c>
      <c r="K307" s="60">
        <v>11</v>
      </c>
      <c r="L307" s="118"/>
      <c r="M307" s="118"/>
      <c r="N307" s="118"/>
      <c r="O307" s="131"/>
      <c r="P307" s="67">
        <f>((K307+L302)*(O302))+M302+N302</f>
        <v>8.91</v>
      </c>
      <c r="R307" s="60">
        <v>13</v>
      </c>
      <c r="S307" s="118"/>
      <c r="T307" s="118"/>
      <c r="U307" s="67">
        <v>8.91</v>
      </c>
      <c r="V307" s="17">
        <f>S302*T302*U307</f>
        <v>342.94450838936905</v>
      </c>
      <c r="W307" s="118"/>
      <c r="X307" s="118"/>
      <c r="Y307" s="67">
        <v>8.91</v>
      </c>
      <c r="Z307" s="17">
        <f>W302*X302*Y307</f>
        <v>342.94450838936905</v>
      </c>
      <c r="AC307" s="63"/>
      <c r="AD307" s="63"/>
    </row>
    <row r="308" spans="2:32" x14ac:dyDescent="0.25">
      <c r="B308" s="60">
        <v>14</v>
      </c>
      <c r="C308" s="60">
        <v>13</v>
      </c>
      <c r="D308" s="118"/>
      <c r="E308" s="118"/>
      <c r="F308" s="118"/>
      <c r="G308" s="134"/>
      <c r="H308" s="67">
        <f>((C308+D302)*(G302))+E302+F302</f>
        <v>10.57</v>
      </c>
      <c r="J308" s="60">
        <v>14</v>
      </c>
      <c r="K308" s="60">
        <v>13</v>
      </c>
      <c r="L308" s="118"/>
      <c r="M308" s="118"/>
      <c r="N308" s="118"/>
      <c r="O308" s="131"/>
      <c r="P308" s="67">
        <f>((K308+L302)*(O302))+M302+N302</f>
        <v>10.57</v>
      </c>
      <c r="R308" s="60">
        <v>14</v>
      </c>
      <c r="S308" s="118"/>
      <c r="T308" s="118"/>
      <c r="U308" s="67">
        <v>10.57</v>
      </c>
      <c r="V308" s="17">
        <f>S302*T302*U308</f>
        <v>406.83764912184409</v>
      </c>
      <c r="W308" s="118"/>
      <c r="X308" s="118"/>
      <c r="Y308" s="67">
        <v>10.57</v>
      </c>
      <c r="Z308" s="17">
        <f>W302*X302*Y308</f>
        <v>406.83764912184409</v>
      </c>
      <c r="AC308" s="174" t="s">
        <v>234</v>
      </c>
      <c r="AD308" s="174"/>
    </row>
    <row r="309" spans="2:32" x14ac:dyDescent="0.25">
      <c r="B309" s="60">
        <v>15</v>
      </c>
      <c r="C309" s="60">
        <v>15</v>
      </c>
      <c r="D309" s="118"/>
      <c r="E309" s="118"/>
      <c r="F309" s="118"/>
      <c r="G309" s="134"/>
      <c r="H309" s="67">
        <f>((C309+D302)*(G302))+E302+F302</f>
        <v>12.23</v>
      </c>
      <c r="J309" s="60">
        <v>15</v>
      </c>
      <c r="K309" s="60">
        <v>15</v>
      </c>
      <c r="L309" s="118"/>
      <c r="M309" s="118"/>
      <c r="N309" s="118"/>
      <c r="O309" s="131"/>
      <c r="P309" s="67">
        <f>((K309+L302)*(O302))+M302+N302</f>
        <v>12.23</v>
      </c>
      <c r="R309" s="60">
        <v>15</v>
      </c>
      <c r="S309" s="118"/>
      <c r="T309" s="118"/>
      <c r="U309" s="67">
        <v>12.23</v>
      </c>
      <c r="V309" s="17">
        <f>S302*T302*U309</f>
        <v>470.73078985431914</v>
      </c>
      <c r="W309" s="118"/>
      <c r="X309" s="118"/>
      <c r="Y309" s="67">
        <v>12.23</v>
      </c>
      <c r="Z309" s="17">
        <f>W302*X302*Y309</f>
        <v>470.73078985431914</v>
      </c>
      <c r="AC309" s="187" t="s">
        <v>235</v>
      </c>
      <c r="AD309" s="187"/>
      <c r="AE309">
        <f>L334</f>
        <v>1042.2148749800001</v>
      </c>
      <c r="AF309">
        <f>K334</f>
        <v>0.12130000000000001</v>
      </c>
    </row>
    <row r="310" spans="2:32" x14ac:dyDescent="0.25">
      <c r="B310" s="60">
        <v>16</v>
      </c>
      <c r="C310" s="60">
        <v>17</v>
      </c>
      <c r="D310" s="118"/>
      <c r="E310" s="118"/>
      <c r="F310" s="118"/>
      <c r="G310" s="134"/>
      <c r="H310" s="67">
        <f>((C310+D302)*(G302))+E302+F302</f>
        <v>13.89</v>
      </c>
      <c r="J310" s="60">
        <v>16</v>
      </c>
      <c r="K310" s="60">
        <v>17</v>
      </c>
      <c r="L310" s="118"/>
      <c r="M310" s="118"/>
      <c r="N310" s="118"/>
      <c r="O310" s="131"/>
      <c r="P310" s="67">
        <f>((K310+L302)*(O302))+M302+N302</f>
        <v>13.89</v>
      </c>
      <c r="R310" s="60">
        <v>16</v>
      </c>
      <c r="S310" s="118"/>
      <c r="T310" s="118"/>
      <c r="U310" s="67">
        <v>13.89</v>
      </c>
      <c r="V310" s="17">
        <f>S302*T302*U310</f>
        <v>534.62393058679413</v>
      </c>
      <c r="W310" s="118"/>
      <c r="X310" s="118"/>
      <c r="Y310" s="67">
        <v>13.89</v>
      </c>
      <c r="Z310" s="17">
        <f>W302*X302*Y310</f>
        <v>534.62393058679413</v>
      </c>
      <c r="AC310" s="187" t="s">
        <v>236</v>
      </c>
      <c r="AD310" s="187"/>
      <c r="AE310">
        <f>D395</f>
        <v>69.244230000000002</v>
      </c>
      <c r="AF310">
        <f>C395</f>
        <v>0.17949999999999999</v>
      </c>
    </row>
    <row r="311" spans="2:32" x14ac:dyDescent="0.25">
      <c r="B311" s="60">
        <v>17</v>
      </c>
      <c r="C311" s="60">
        <v>19</v>
      </c>
      <c r="D311" s="118"/>
      <c r="E311" s="118"/>
      <c r="F311" s="118"/>
      <c r="G311" s="134"/>
      <c r="H311" s="67">
        <f>((C311+D302)*(G302))+E302+F302</f>
        <v>15.55</v>
      </c>
      <c r="J311" s="60">
        <v>17</v>
      </c>
      <c r="K311" s="60">
        <v>19</v>
      </c>
      <c r="L311" s="118"/>
      <c r="M311" s="118"/>
      <c r="N311" s="118"/>
      <c r="O311" s="131"/>
      <c r="P311" s="67">
        <f>((K311+L302)*(O302))+M302+N302</f>
        <v>15.55</v>
      </c>
      <c r="R311" s="60">
        <v>17</v>
      </c>
      <c r="S311" s="118"/>
      <c r="T311" s="118"/>
      <c r="U311" s="67">
        <v>15.55</v>
      </c>
      <c r="V311" s="17">
        <f>S302*T302*U311</f>
        <v>598.51707131926923</v>
      </c>
      <c r="W311" s="118"/>
      <c r="X311" s="118"/>
      <c r="Y311" s="67">
        <v>15.55</v>
      </c>
      <c r="Z311" s="17">
        <f>W302*X302*Y311</f>
        <v>598.51707131926923</v>
      </c>
      <c r="AC311" s="187" t="s">
        <v>237</v>
      </c>
      <c r="AD311" s="187"/>
      <c r="AE311">
        <f>C429</f>
        <v>21.885000000000002</v>
      </c>
      <c r="AF311">
        <f>B429</f>
        <v>3.016184</v>
      </c>
    </row>
    <row r="312" spans="2:32" x14ac:dyDescent="0.25">
      <c r="B312" s="60">
        <v>18</v>
      </c>
      <c r="C312" s="60">
        <v>20</v>
      </c>
      <c r="D312" s="118"/>
      <c r="E312" s="118"/>
      <c r="F312" s="118"/>
      <c r="G312" s="134"/>
      <c r="H312" s="67">
        <f>((C312+D302)*(G302))+E302+F302</f>
        <v>16.38</v>
      </c>
      <c r="J312" s="60">
        <v>18</v>
      </c>
      <c r="K312" s="60">
        <v>20</v>
      </c>
      <c r="L312" s="118"/>
      <c r="M312" s="118"/>
      <c r="N312" s="118"/>
      <c r="O312" s="132"/>
      <c r="P312" s="67">
        <f>((K312+L302)*(O302))+M302+N302</f>
        <v>16.38</v>
      </c>
      <c r="R312" s="60">
        <v>18</v>
      </c>
      <c r="S312" s="118"/>
      <c r="T312" s="118"/>
      <c r="U312" s="67">
        <v>16.38</v>
      </c>
      <c r="V312" s="17">
        <f>S302*T302*U312</f>
        <v>630.46364168550667</v>
      </c>
      <c r="W312" s="118"/>
      <c r="X312" s="118"/>
      <c r="Y312" s="67">
        <v>16.38</v>
      </c>
      <c r="Z312" s="17">
        <f>W302*X302*Y312</f>
        <v>630.46364168550667</v>
      </c>
      <c r="AC312" s="187" t="s">
        <v>238</v>
      </c>
      <c r="AD312" s="187"/>
      <c r="AE312">
        <f>K529</f>
        <v>113.078</v>
      </c>
      <c r="AF312">
        <f>J529</f>
        <v>5.1154460000000004</v>
      </c>
    </row>
    <row r="313" spans="2:32" ht="15.75" x14ac:dyDescent="0.25">
      <c r="B313" s="143" t="s">
        <v>394</v>
      </c>
      <c r="C313" s="143"/>
      <c r="D313" s="143"/>
      <c r="E313" s="143"/>
      <c r="F313" s="143"/>
      <c r="G313" s="143"/>
      <c r="H313" s="143"/>
      <c r="I313" s="143"/>
      <c r="J313" s="143"/>
      <c r="K313" s="143"/>
      <c r="L313" s="143"/>
      <c r="M313" s="143"/>
      <c r="N313" s="143"/>
      <c r="O313" s="143"/>
      <c r="P313" s="143"/>
    </row>
    <row r="315" spans="2:32" x14ac:dyDescent="0.25">
      <c r="B315" s="147" t="s">
        <v>63</v>
      </c>
      <c r="C315" s="147"/>
      <c r="D315" s="147"/>
      <c r="E315" s="147"/>
      <c r="F315" s="147"/>
      <c r="G315" s="147"/>
      <c r="H315" s="147"/>
      <c r="J315" s="139" t="s">
        <v>63</v>
      </c>
      <c r="K315" s="140"/>
      <c r="L315" s="140"/>
      <c r="M315" s="140"/>
      <c r="N315" s="140"/>
    </row>
    <row r="316" spans="2:32" x14ac:dyDescent="0.25">
      <c r="B316" s="65"/>
      <c r="C316" s="65"/>
      <c r="D316" s="65"/>
      <c r="E316" s="66" t="s">
        <v>60</v>
      </c>
      <c r="F316" s="66" t="s">
        <v>146</v>
      </c>
      <c r="G316" s="65"/>
      <c r="H316" s="65"/>
      <c r="J316" s="11"/>
      <c r="K316" s="11"/>
      <c r="L316" s="60" t="s">
        <v>16</v>
      </c>
      <c r="M316" s="11"/>
      <c r="N316" s="11"/>
    </row>
    <row r="317" spans="2:32" x14ac:dyDescent="0.25">
      <c r="B317" s="60" t="s">
        <v>58</v>
      </c>
      <c r="C317" s="60" t="s">
        <v>33</v>
      </c>
      <c r="D317" s="60" t="s">
        <v>34</v>
      </c>
      <c r="E317" s="60" t="s">
        <v>61</v>
      </c>
      <c r="F317" s="60" t="s">
        <v>62</v>
      </c>
      <c r="G317" s="60" t="s">
        <v>35</v>
      </c>
      <c r="H317" s="11"/>
      <c r="J317" s="60" t="s">
        <v>58</v>
      </c>
      <c r="K317" s="66" t="s">
        <v>31</v>
      </c>
      <c r="L317" s="66" t="s">
        <v>65</v>
      </c>
      <c r="M317" s="66"/>
      <c r="N317" s="66" t="s">
        <v>41</v>
      </c>
    </row>
    <row r="318" spans="2:32" x14ac:dyDescent="0.25">
      <c r="B318" s="60">
        <v>8</v>
      </c>
      <c r="C318" s="60">
        <v>4</v>
      </c>
      <c r="D318" s="118">
        <v>11</v>
      </c>
      <c r="E318" s="118">
        <v>2.8</v>
      </c>
      <c r="F318" s="118">
        <v>0.3</v>
      </c>
      <c r="G318" s="134">
        <v>0.65</v>
      </c>
      <c r="H318" s="67">
        <f>((C318+D318)*(G318))+(E318)+(F318)</f>
        <v>12.850000000000001</v>
      </c>
      <c r="J318" s="60">
        <v>8</v>
      </c>
      <c r="K318" s="118">
        <v>0.12130000000000001</v>
      </c>
      <c r="L318" s="118">
        <f>F274</f>
        <v>1042.2148749800001</v>
      </c>
      <c r="M318" s="67">
        <v>12.85</v>
      </c>
      <c r="N318" s="17">
        <f>K318*L318*M318</f>
        <v>1624.5055367057012</v>
      </c>
    </row>
    <row r="319" spans="2:32" x14ac:dyDescent="0.25">
      <c r="B319" s="60">
        <v>9</v>
      </c>
      <c r="C319" s="60">
        <v>5</v>
      </c>
      <c r="D319" s="118"/>
      <c r="E319" s="118"/>
      <c r="F319" s="118"/>
      <c r="G319" s="134"/>
      <c r="H319" s="67">
        <f>((C319+D318)*(G318))+E318+F318</f>
        <v>13.5</v>
      </c>
      <c r="J319" s="60">
        <v>9</v>
      </c>
      <c r="K319" s="118"/>
      <c r="L319" s="118"/>
      <c r="M319" s="67">
        <v>13.5</v>
      </c>
      <c r="N319" s="17">
        <f>K318*L318*M319</f>
        <v>1706.6789685234994</v>
      </c>
    </row>
    <row r="320" spans="2:32" x14ac:dyDescent="0.25">
      <c r="B320" s="60">
        <v>10</v>
      </c>
      <c r="C320" s="60">
        <v>6</v>
      </c>
      <c r="D320" s="118"/>
      <c r="E320" s="118"/>
      <c r="F320" s="118"/>
      <c r="G320" s="134"/>
      <c r="H320" s="67">
        <f>((C320+D318)*(G318))+E318+F318</f>
        <v>14.150000000000002</v>
      </c>
      <c r="J320" s="60">
        <v>10</v>
      </c>
      <c r="K320" s="118"/>
      <c r="L320" s="118"/>
      <c r="M320" s="67">
        <v>14.15</v>
      </c>
      <c r="N320" s="17">
        <f>K318*L318*M320</f>
        <v>1788.8524003412974</v>
      </c>
    </row>
    <row r="321" spans="2:14" x14ac:dyDescent="0.25">
      <c r="B321" s="60">
        <v>11</v>
      </c>
      <c r="C321" s="60">
        <v>7</v>
      </c>
      <c r="D321" s="118"/>
      <c r="E321" s="118"/>
      <c r="F321" s="118"/>
      <c r="G321" s="134"/>
      <c r="H321" s="67">
        <f>((C321+D318)*(G318))+E318+F318</f>
        <v>14.8</v>
      </c>
      <c r="J321" s="60">
        <v>11</v>
      </c>
      <c r="K321" s="118"/>
      <c r="L321" s="118"/>
      <c r="M321" s="67">
        <v>14.8</v>
      </c>
      <c r="N321" s="17">
        <f>K318*L318*M321</f>
        <v>1871.0258321590957</v>
      </c>
    </row>
    <row r="322" spans="2:14" x14ac:dyDescent="0.25">
      <c r="B322" s="60">
        <v>12</v>
      </c>
      <c r="C322" s="60">
        <v>9</v>
      </c>
      <c r="D322" s="118"/>
      <c r="E322" s="118"/>
      <c r="F322" s="118"/>
      <c r="G322" s="134"/>
      <c r="H322" s="67">
        <f>((C322+D318)*(G318))+E318+F318</f>
        <v>16.100000000000001</v>
      </c>
      <c r="J322" s="60">
        <v>12</v>
      </c>
      <c r="K322" s="118"/>
      <c r="L322" s="118"/>
      <c r="M322" s="67">
        <v>16.100000000000001</v>
      </c>
      <c r="N322" s="17">
        <f>K318*L318*M322</f>
        <v>2035.3726957946919</v>
      </c>
    </row>
    <row r="323" spans="2:14" x14ac:dyDescent="0.25">
      <c r="B323" s="60">
        <v>13</v>
      </c>
      <c r="C323" s="60">
        <v>11</v>
      </c>
      <c r="D323" s="118"/>
      <c r="E323" s="118"/>
      <c r="F323" s="118"/>
      <c r="G323" s="134"/>
      <c r="H323" s="67">
        <f>((C323+D318)*(G318))+E318+F318</f>
        <v>17.400000000000002</v>
      </c>
      <c r="J323" s="60">
        <v>13</v>
      </c>
      <c r="K323" s="118"/>
      <c r="L323" s="118"/>
      <c r="M323" s="67">
        <v>17.399999999999999</v>
      </c>
      <c r="N323" s="17">
        <f>K318*L318*M323</f>
        <v>2199.719559430288</v>
      </c>
    </row>
    <row r="324" spans="2:14" x14ac:dyDescent="0.25">
      <c r="B324" s="60">
        <v>14</v>
      </c>
      <c r="C324" s="60">
        <v>13</v>
      </c>
      <c r="D324" s="118"/>
      <c r="E324" s="118"/>
      <c r="F324" s="118"/>
      <c r="G324" s="134"/>
      <c r="H324" s="67">
        <f>((C324+D318)*(G318))+E318+F318</f>
        <v>18.700000000000003</v>
      </c>
      <c r="J324" s="60">
        <v>14</v>
      </c>
      <c r="K324" s="118"/>
      <c r="L324" s="118"/>
      <c r="M324" s="67">
        <v>18.7</v>
      </c>
      <c r="N324" s="17">
        <f>K318*L318*M324</f>
        <v>2364.066423065884</v>
      </c>
    </row>
    <row r="325" spans="2:14" x14ac:dyDescent="0.25">
      <c r="B325" s="60">
        <v>15</v>
      </c>
      <c r="C325" s="60">
        <v>15</v>
      </c>
      <c r="D325" s="118"/>
      <c r="E325" s="118"/>
      <c r="F325" s="118"/>
      <c r="G325" s="134"/>
      <c r="H325" s="67">
        <f>((C325+D318)*(G318))+E318+F318</f>
        <v>20.000000000000004</v>
      </c>
      <c r="J325" s="60">
        <v>15</v>
      </c>
      <c r="K325" s="118"/>
      <c r="L325" s="118"/>
      <c r="M325" s="67">
        <v>20</v>
      </c>
      <c r="N325" s="17">
        <f>K318*L318*M325</f>
        <v>2528.4132867014805</v>
      </c>
    </row>
    <row r="326" spans="2:14" x14ac:dyDescent="0.25">
      <c r="B326" s="60">
        <v>16</v>
      </c>
      <c r="C326" s="60">
        <v>17</v>
      </c>
      <c r="D326" s="118"/>
      <c r="E326" s="118"/>
      <c r="F326" s="118"/>
      <c r="G326" s="134"/>
      <c r="H326" s="67">
        <f>((C326+D318)*(G318))+E318+F318</f>
        <v>21.3</v>
      </c>
      <c r="J326" s="60">
        <v>16</v>
      </c>
      <c r="K326" s="118"/>
      <c r="L326" s="118"/>
      <c r="M326" s="67">
        <v>21.3</v>
      </c>
      <c r="N326" s="17">
        <f>K318*L318*M326</f>
        <v>2692.7601503370765</v>
      </c>
    </row>
    <row r="327" spans="2:14" x14ac:dyDescent="0.25">
      <c r="B327" s="60">
        <v>17</v>
      </c>
      <c r="C327" s="60">
        <v>19</v>
      </c>
      <c r="D327" s="118"/>
      <c r="E327" s="118"/>
      <c r="F327" s="118"/>
      <c r="G327" s="134"/>
      <c r="H327" s="67">
        <f>((C327+D318)*(G318))+E318+F318</f>
        <v>22.6</v>
      </c>
      <c r="J327" s="60">
        <v>17</v>
      </c>
      <c r="K327" s="118"/>
      <c r="L327" s="118"/>
      <c r="M327" s="67">
        <v>22.6</v>
      </c>
      <c r="N327" s="17">
        <f>K318*L318*M327</f>
        <v>2857.107013972673</v>
      </c>
    </row>
    <row r="328" spans="2:14" x14ac:dyDescent="0.25">
      <c r="B328" s="60">
        <v>18</v>
      </c>
      <c r="C328" s="60">
        <v>20</v>
      </c>
      <c r="D328" s="118"/>
      <c r="E328" s="118"/>
      <c r="F328" s="118"/>
      <c r="G328" s="134"/>
      <c r="H328" s="67">
        <f>((C328+D318)*(G318))+E318+F318</f>
        <v>23.250000000000004</v>
      </c>
      <c r="J328" s="60">
        <v>18</v>
      </c>
      <c r="K328" s="118"/>
      <c r="L328" s="118"/>
      <c r="M328" s="67">
        <v>23.25</v>
      </c>
      <c r="N328" s="17">
        <f>K318*L318*M328</f>
        <v>2939.2804457904708</v>
      </c>
    </row>
    <row r="329" spans="2:14" ht="15.75" x14ac:dyDescent="0.25">
      <c r="B329" s="149" t="s">
        <v>396</v>
      </c>
      <c r="C329" s="150"/>
      <c r="D329" s="150"/>
      <c r="E329" s="150"/>
      <c r="F329" s="150"/>
      <c r="G329" s="150"/>
      <c r="H329" s="150"/>
      <c r="J329" s="192" t="s">
        <v>397</v>
      </c>
      <c r="K329" s="152"/>
      <c r="L329" s="152"/>
      <c r="M329" s="152"/>
      <c r="N329" s="152"/>
    </row>
    <row r="331" spans="2:14" x14ac:dyDescent="0.25">
      <c r="B331" s="146" t="s">
        <v>64</v>
      </c>
      <c r="C331" s="146"/>
      <c r="D331" s="146"/>
      <c r="E331" s="146"/>
      <c r="F331" s="146"/>
      <c r="G331" s="146"/>
      <c r="H331" s="146"/>
      <c r="J331" s="141" t="s">
        <v>64</v>
      </c>
      <c r="K331" s="142"/>
      <c r="L331" s="142"/>
      <c r="M331" s="142"/>
      <c r="N331" s="142"/>
    </row>
    <row r="332" spans="2:14" x14ac:dyDescent="0.25">
      <c r="B332" s="65"/>
      <c r="C332" s="65"/>
      <c r="D332" s="65"/>
      <c r="E332" s="66" t="s">
        <v>60</v>
      </c>
      <c r="F332" s="66" t="s">
        <v>146</v>
      </c>
      <c r="G332" s="65"/>
      <c r="H332" s="65"/>
      <c r="J332" s="11"/>
      <c r="K332" s="11"/>
      <c r="L332" s="60" t="s">
        <v>16</v>
      </c>
      <c r="M332" s="11"/>
      <c r="N332" s="11"/>
    </row>
    <row r="333" spans="2:14" x14ac:dyDescent="0.25">
      <c r="B333" s="60" t="s">
        <v>58</v>
      </c>
      <c r="C333" s="60" t="s">
        <v>33</v>
      </c>
      <c r="D333" s="60" t="s">
        <v>34</v>
      </c>
      <c r="E333" s="60" t="s">
        <v>61</v>
      </c>
      <c r="F333" s="60" t="s">
        <v>62</v>
      </c>
      <c r="G333" s="60" t="s">
        <v>35</v>
      </c>
      <c r="H333" s="11"/>
      <c r="J333" s="60" t="s">
        <v>58</v>
      </c>
      <c r="K333" s="66" t="s">
        <v>31</v>
      </c>
      <c r="L333" s="66" t="s">
        <v>65</v>
      </c>
      <c r="M333" s="66"/>
      <c r="N333" s="66" t="s">
        <v>41</v>
      </c>
    </row>
    <row r="334" spans="2:14" x14ac:dyDescent="0.25">
      <c r="B334" s="60">
        <v>8</v>
      </c>
      <c r="C334" s="60">
        <v>4</v>
      </c>
      <c r="D334" s="118">
        <v>-4</v>
      </c>
      <c r="E334" s="118">
        <v>2.8</v>
      </c>
      <c r="F334" s="118">
        <v>0.3</v>
      </c>
      <c r="G334" s="134">
        <v>0.65</v>
      </c>
      <c r="H334" s="67">
        <f>((C334+D334)*(G334))+(E334)+(F334)</f>
        <v>3.0999999999999996</v>
      </c>
      <c r="J334" s="60">
        <v>8</v>
      </c>
      <c r="K334" s="118">
        <v>0.12130000000000001</v>
      </c>
      <c r="L334" s="118">
        <f>F275</f>
        <v>1042.2148749800001</v>
      </c>
      <c r="M334" s="67">
        <v>3.1</v>
      </c>
      <c r="N334" s="17">
        <f>K334*L334*M334</f>
        <v>391.90405943872946</v>
      </c>
    </row>
    <row r="335" spans="2:14" x14ac:dyDescent="0.25">
      <c r="B335" s="60">
        <v>9</v>
      </c>
      <c r="C335" s="60">
        <v>5</v>
      </c>
      <c r="D335" s="118"/>
      <c r="E335" s="118"/>
      <c r="F335" s="118"/>
      <c r="G335" s="134"/>
      <c r="H335" s="67">
        <f>((C335+D334)*(G334))+E334+F334</f>
        <v>3.7499999999999996</v>
      </c>
      <c r="J335" s="60">
        <v>9</v>
      </c>
      <c r="K335" s="118"/>
      <c r="L335" s="118"/>
      <c r="M335" s="67">
        <v>3.75</v>
      </c>
      <c r="N335" s="17">
        <f>K334*L334*M335</f>
        <v>474.07749125652759</v>
      </c>
    </row>
    <row r="336" spans="2:14" x14ac:dyDescent="0.25">
      <c r="B336" s="60">
        <v>10</v>
      </c>
      <c r="C336" s="60">
        <v>6</v>
      </c>
      <c r="D336" s="118"/>
      <c r="E336" s="118"/>
      <c r="F336" s="118"/>
      <c r="G336" s="134"/>
      <c r="H336" s="67">
        <f>((C336+D334)*(G334))+E334+F334</f>
        <v>4.3999999999999995</v>
      </c>
      <c r="J336" s="60">
        <v>10</v>
      </c>
      <c r="K336" s="118"/>
      <c r="L336" s="118"/>
      <c r="M336" s="67">
        <v>4.4000000000000004</v>
      </c>
      <c r="N336" s="17">
        <f>K334*L334*M336</f>
        <v>556.25092307432578</v>
      </c>
    </row>
    <row r="337" spans="2:14" x14ac:dyDescent="0.25">
      <c r="B337" s="60">
        <v>11</v>
      </c>
      <c r="C337" s="60">
        <v>7</v>
      </c>
      <c r="D337" s="118"/>
      <c r="E337" s="118"/>
      <c r="F337" s="118"/>
      <c r="G337" s="134"/>
      <c r="H337" s="67">
        <f>((C337+D334)*(G334))+E334+F334</f>
        <v>5.05</v>
      </c>
      <c r="J337" s="60">
        <v>11</v>
      </c>
      <c r="K337" s="118"/>
      <c r="L337" s="118"/>
      <c r="M337" s="67">
        <v>5.05</v>
      </c>
      <c r="N337" s="17">
        <f>K334*L334*M337</f>
        <v>638.4243548921238</v>
      </c>
    </row>
    <row r="338" spans="2:14" x14ac:dyDescent="0.25">
      <c r="B338" s="60">
        <v>12</v>
      </c>
      <c r="C338" s="60">
        <v>9</v>
      </c>
      <c r="D338" s="118"/>
      <c r="E338" s="118"/>
      <c r="F338" s="118"/>
      <c r="G338" s="134"/>
      <c r="H338" s="67">
        <f>((C338+D334)*(G334))+E334+F334</f>
        <v>6.35</v>
      </c>
      <c r="J338" s="60">
        <v>12</v>
      </c>
      <c r="K338" s="118"/>
      <c r="L338" s="118"/>
      <c r="M338" s="67">
        <v>6.35</v>
      </c>
      <c r="N338" s="17">
        <f>K334*L334*M338</f>
        <v>802.77121852771995</v>
      </c>
    </row>
    <row r="339" spans="2:14" x14ac:dyDescent="0.25">
      <c r="B339" s="60">
        <v>13</v>
      </c>
      <c r="C339" s="60">
        <v>11</v>
      </c>
      <c r="D339" s="118"/>
      <c r="E339" s="118"/>
      <c r="F339" s="118"/>
      <c r="G339" s="134"/>
      <c r="H339" s="67">
        <f>((C339+D334)*(G334))+E334+F334</f>
        <v>7.6499999999999995</v>
      </c>
      <c r="J339" s="60">
        <v>13</v>
      </c>
      <c r="K339" s="118"/>
      <c r="L339" s="118"/>
      <c r="M339" s="67">
        <v>7.65</v>
      </c>
      <c r="N339" s="17">
        <f>K334*L334*M339</f>
        <v>967.11808216331633</v>
      </c>
    </row>
    <row r="340" spans="2:14" x14ac:dyDescent="0.25">
      <c r="B340" s="60">
        <v>14</v>
      </c>
      <c r="C340" s="60">
        <v>13</v>
      </c>
      <c r="D340" s="118"/>
      <c r="E340" s="118"/>
      <c r="F340" s="118"/>
      <c r="G340" s="134"/>
      <c r="H340" s="67">
        <f>((C340+D334)*(G334))+E334+F334</f>
        <v>8.9500000000000011</v>
      </c>
      <c r="J340" s="60">
        <v>14</v>
      </c>
      <c r="K340" s="118"/>
      <c r="L340" s="118"/>
      <c r="M340" s="67">
        <v>8.9499999999999993</v>
      </c>
      <c r="N340" s="17">
        <f>K334*L334*M340</f>
        <v>1131.4649457989124</v>
      </c>
    </row>
    <row r="341" spans="2:14" x14ac:dyDescent="0.25">
      <c r="B341" s="60">
        <v>15</v>
      </c>
      <c r="C341" s="60">
        <v>15</v>
      </c>
      <c r="D341" s="118"/>
      <c r="E341" s="118"/>
      <c r="F341" s="118"/>
      <c r="G341" s="134"/>
      <c r="H341" s="67">
        <f>((C341+D334)*(G334))+E334+F334</f>
        <v>10.25</v>
      </c>
      <c r="J341" s="60">
        <v>15</v>
      </c>
      <c r="K341" s="118"/>
      <c r="L341" s="118"/>
      <c r="M341" s="67">
        <v>10.25</v>
      </c>
      <c r="N341" s="17">
        <f>K334*L334*M341</f>
        <v>1295.8118094345086</v>
      </c>
    </row>
    <row r="342" spans="2:14" x14ac:dyDescent="0.25">
      <c r="B342" s="60">
        <v>16</v>
      </c>
      <c r="C342" s="60">
        <v>17</v>
      </c>
      <c r="D342" s="118"/>
      <c r="E342" s="118"/>
      <c r="F342" s="118"/>
      <c r="G342" s="134"/>
      <c r="H342" s="67">
        <f>((C342+D334)*(G334))+E334+F334</f>
        <v>11.55</v>
      </c>
      <c r="J342" s="60">
        <v>16</v>
      </c>
      <c r="K342" s="118"/>
      <c r="L342" s="118"/>
      <c r="M342" s="67">
        <v>11.55</v>
      </c>
      <c r="N342" s="17">
        <f>K334*L334*M342</f>
        <v>1460.1586730701051</v>
      </c>
    </row>
    <row r="343" spans="2:14" x14ac:dyDescent="0.25">
      <c r="B343" s="60">
        <v>17</v>
      </c>
      <c r="C343" s="60">
        <v>19</v>
      </c>
      <c r="D343" s="118"/>
      <c r="E343" s="118"/>
      <c r="F343" s="118"/>
      <c r="G343" s="134"/>
      <c r="H343" s="67">
        <f>((C343+D334)*(G334))+E334+F334</f>
        <v>12.850000000000001</v>
      </c>
      <c r="J343" s="60">
        <v>17</v>
      </c>
      <c r="K343" s="118"/>
      <c r="L343" s="118"/>
      <c r="M343" s="67">
        <v>12.85</v>
      </c>
      <c r="N343" s="17">
        <f>K334*L334*M343</f>
        <v>1624.5055367057012</v>
      </c>
    </row>
    <row r="344" spans="2:14" x14ac:dyDescent="0.25">
      <c r="B344" s="60">
        <v>18</v>
      </c>
      <c r="C344" s="60">
        <v>20</v>
      </c>
      <c r="D344" s="118"/>
      <c r="E344" s="118"/>
      <c r="F344" s="118"/>
      <c r="G344" s="134"/>
      <c r="H344" s="67">
        <f>((C344+D334)*(G334))+E334+F334</f>
        <v>13.5</v>
      </c>
      <c r="J344" s="60">
        <v>18</v>
      </c>
      <c r="K344" s="118"/>
      <c r="L344" s="118"/>
      <c r="M344" s="67">
        <v>13.5</v>
      </c>
      <c r="N344" s="17">
        <f>K334*L334*M344</f>
        <v>1706.6789685234994</v>
      </c>
    </row>
    <row r="345" spans="2:14" ht="15.75" x14ac:dyDescent="0.25">
      <c r="B345" s="151" t="s">
        <v>398</v>
      </c>
      <c r="C345" s="152"/>
      <c r="D345" s="152"/>
      <c r="E345" s="152"/>
      <c r="F345" s="152"/>
      <c r="G345" s="152"/>
      <c r="H345" s="152"/>
      <c r="J345" s="192" t="s">
        <v>399</v>
      </c>
      <c r="K345" s="152"/>
      <c r="L345" s="152"/>
      <c r="M345" s="152"/>
      <c r="N345" s="152"/>
    </row>
    <row r="347" spans="2:14" x14ac:dyDescent="0.25">
      <c r="B347" s="153" t="s">
        <v>71</v>
      </c>
      <c r="C347" s="153"/>
      <c r="D347" s="153"/>
      <c r="E347" s="153"/>
      <c r="F347" s="153"/>
      <c r="H347" s="160" t="s">
        <v>82</v>
      </c>
      <c r="I347" s="160"/>
      <c r="J347" s="160"/>
      <c r="K347" s="160"/>
      <c r="L347" s="160"/>
    </row>
    <row r="348" spans="2:14" x14ac:dyDescent="0.25">
      <c r="B348" s="60" t="s">
        <v>58</v>
      </c>
      <c r="C348" s="82" t="s">
        <v>31</v>
      </c>
      <c r="D348" s="82" t="s">
        <v>95</v>
      </c>
      <c r="E348" s="11"/>
      <c r="F348" s="70" t="s">
        <v>41</v>
      </c>
      <c r="H348" s="60" t="s">
        <v>67</v>
      </c>
      <c r="I348" s="60" t="s">
        <v>68</v>
      </c>
      <c r="J348" s="66" t="s">
        <v>69</v>
      </c>
      <c r="K348" s="161" t="s">
        <v>94</v>
      </c>
      <c r="L348" s="162"/>
    </row>
    <row r="349" spans="2:14" x14ac:dyDescent="0.25">
      <c r="B349" s="72">
        <v>8</v>
      </c>
      <c r="C349" s="154">
        <v>0.17949999999999999</v>
      </c>
      <c r="D349" s="157">
        <v>184.65128999999999</v>
      </c>
      <c r="E349" s="67">
        <v>3.1</v>
      </c>
      <c r="F349" s="86">
        <f>C349*D349*E349</f>
        <v>102.7492103205</v>
      </c>
      <c r="H349" s="69">
        <v>1</v>
      </c>
      <c r="I349" s="59">
        <v>2.0333000000000001</v>
      </c>
      <c r="J349" s="59">
        <v>11.351699999999999</v>
      </c>
      <c r="K349" s="104">
        <f t="shared" ref="K349:K356" si="1">I349*J349</f>
        <v>23.08141161</v>
      </c>
      <c r="L349" s="106"/>
    </row>
    <row r="350" spans="2:14" x14ac:dyDescent="0.25">
      <c r="B350" s="72">
        <v>9</v>
      </c>
      <c r="C350" s="155"/>
      <c r="D350" s="158"/>
      <c r="E350" s="67">
        <v>3.93</v>
      </c>
      <c r="F350" s="86">
        <f>C349*D349*E350</f>
        <v>130.25948276115</v>
      </c>
      <c r="H350" s="69">
        <v>2</v>
      </c>
      <c r="I350" s="59">
        <v>2.0333000000000001</v>
      </c>
      <c r="J350" s="59">
        <v>11.351699999999999</v>
      </c>
      <c r="K350" s="104">
        <f t="shared" si="1"/>
        <v>23.08141161</v>
      </c>
      <c r="L350" s="106"/>
    </row>
    <row r="351" spans="2:14" x14ac:dyDescent="0.25">
      <c r="B351" s="72">
        <v>10</v>
      </c>
      <c r="C351" s="155"/>
      <c r="D351" s="158"/>
      <c r="E351" s="67">
        <v>4.76</v>
      </c>
      <c r="F351" s="86">
        <f>C349*D349*E351</f>
        <v>157.7697552018</v>
      </c>
      <c r="H351" s="69">
        <v>3</v>
      </c>
      <c r="I351" s="59">
        <v>2.0333000000000001</v>
      </c>
      <c r="J351" s="59">
        <v>11.351699999999999</v>
      </c>
      <c r="K351" s="104">
        <f t="shared" si="1"/>
        <v>23.08141161</v>
      </c>
      <c r="L351" s="106"/>
    </row>
    <row r="352" spans="2:14" x14ac:dyDescent="0.25">
      <c r="B352" s="72">
        <v>11</v>
      </c>
      <c r="C352" s="155"/>
      <c r="D352" s="158"/>
      <c r="E352" s="67">
        <v>5.59</v>
      </c>
      <c r="F352" s="86">
        <f>C349*D349*E352</f>
        <v>185.28002764244999</v>
      </c>
      <c r="H352" s="69">
        <v>4</v>
      </c>
      <c r="I352" s="59">
        <v>2.0333000000000001</v>
      </c>
      <c r="J352" s="59">
        <v>11.351699999999999</v>
      </c>
      <c r="K352" s="104">
        <f t="shared" si="1"/>
        <v>23.08141161</v>
      </c>
      <c r="L352" s="106"/>
    </row>
    <row r="353" spans="2:12" x14ac:dyDescent="0.25">
      <c r="B353" s="72">
        <v>12</v>
      </c>
      <c r="C353" s="155"/>
      <c r="D353" s="158"/>
      <c r="E353" s="67">
        <v>7.25</v>
      </c>
      <c r="F353" s="86">
        <f>C349*D349*E353</f>
        <v>240.30057252374999</v>
      </c>
      <c r="H353" s="69">
        <v>5</v>
      </c>
      <c r="I353" s="59">
        <v>2.0333000000000001</v>
      </c>
      <c r="J353" s="59">
        <v>11.351699999999999</v>
      </c>
      <c r="K353" s="104">
        <f t="shared" si="1"/>
        <v>23.08141161</v>
      </c>
      <c r="L353" s="106"/>
    </row>
    <row r="354" spans="2:12" x14ac:dyDescent="0.25">
      <c r="B354" s="72">
        <v>13</v>
      </c>
      <c r="C354" s="155"/>
      <c r="D354" s="158"/>
      <c r="E354" s="67">
        <v>8.91</v>
      </c>
      <c r="F354" s="86">
        <f>C349*D349*E354</f>
        <v>295.32111740505002</v>
      </c>
      <c r="H354" s="69">
        <v>6</v>
      </c>
      <c r="I354" s="59">
        <v>2.0333000000000001</v>
      </c>
      <c r="J354" s="59">
        <v>11.351699999999999</v>
      </c>
      <c r="K354" s="104">
        <f t="shared" si="1"/>
        <v>23.08141161</v>
      </c>
      <c r="L354" s="106"/>
    </row>
    <row r="355" spans="2:12" x14ac:dyDescent="0.25">
      <c r="B355" s="72">
        <v>14</v>
      </c>
      <c r="C355" s="155"/>
      <c r="D355" s="158"/>
      <c r="E355" s="67">
        <v>10.57</v>
      </c>
      <c r="F355" s="86">
        <f>C349*D349*E355</f>
        <v>350.34166228635002</v>
      </c>
      <c r="H355" s="69">
        <v>7</v>
      </c>
      <c r="I355" s="59">
        <v>2.0333000000000001</v>
      </c>
      <c r="J355" s="59">
        <v>11.351699999999999</v>
      </c>
      <c r="K355" s="104">
        <f t="shared" si="1"/>
        <v>23.08141161</v>
      </c>
      <c r="L355" s="106"/>
    </row>
    <row r="356" spans="2:12" x14ac:dyDescent="0.25">
      <c r="B356" s="72">
        <v>15</v>
      </c>
      <c r="C356" s="155"/>
      <c r="D356" s="158"/>
      <c r="E356" s="67">
        <v>12.23</v>
      </c>
      <c r="F356" s="86">
        <f>C349*D349*E356</f>
        <v>405.36220716765001</v>
      </c>
      <c r="H356" s="69">
        <v>8</v>
      </c>
      <c r="I356" s="59">
        <v>2.0333000000000001</v>
      </c>
      <c r="J356" s="59">
        <v>11.351699999999999</v>
      </c>
      <c r="K356" s="104">
        <f t="shared" si="1"/>
        <v>23.08141161</v>
      </c>
      <c r="L356" s="106"/>
    </row>
    <row r="357" spans="2:12" x14ac:dyDescent="0.25">
      <c r="B357" s="72">
        <v>16</v>
      </c>
      <c r="C357" s="155"/>
      <c r="D357" s="158"/>
      <c r="E357" s="67">
        <v>13.89</v>
      </c>
      <c r="F357" s="86">
        <f>C349*D349*E357</f>
        <v>460.38275204895001</v>
      </c>
      <c r="H357" s="60" t="s">
        <v>70</v>
      </c>
      <c r="I357" s="104"/>
      <c r="J357" s="106"/>
      <c r="K357" s="107">
        <f>K349+K350+K351+K352+K353+K354+K355+K356</f>
        <v>184.65129288</v>
      </c>
      <c r="L357" s="108"/>
    </row>
    <row r="358" spans="2:12" x14ac:dyDescent="0.25">
      <c r="B358" s="72">
        <v>17</v>
      </c>
      <c r="C358" s="155"/>
      <c r="D358" s="158"/>
      <c r="E358" s="67">
        <v>15.55</v>
      </c>
      <c r="F358" s="86">
        <f>C349*D349*E358</f>
        <v>515.40329693025001</v>
      </c>
      <c r="H358" s="192" t="s">
        <v>400</v>
      </c>
      <c r="I358" s="192"/>
      <c r="J358" s="192"/>
      <c r="K358" s="192"/>
      <c r="L358" s="192"/>
    </row>
    <row r="359" spans="2:12" x14ac:dyDescent="0.25">
      <c r="B359" s="72">
        <v>18</v>
      </c>
      <c r="C359" s="156"/>
      <c r="D359" s="159"/>
      <c r="E359" s="67">
        <v>16.38</v>
      </c>
      <c r="F359" s="86">
        <f>C349*D349*E359</f>
        <v>542.91356937089995</v>
      </c>
    </row>
    <row r="360" spans="2:12" x14ac:dyDescent="0.25">
      <c r="B360" s="192" t="s">
        <v>401</v>
      </c>
      <c r="C360" s="192"/>
      <c r="D360" s="192"/>
      <c r="E360" s="192"/>
      <c r="F360" s="192"/>
    </row>
    <row r="363" spans="2:12" x14ac:dyDescent="0.25">
      <c r="B363" s="163" t="s">
        <v>72</v>
      </c>
      <c r="C363" s="163"/>
      <c r="D363" s="163"/>
      <c r="E363" s="163"/>
      <c r="F363" s="163"/>
      <c r="H363" s="164" t="s">
        <v>83</v>
      </c>
      <c r="I363" s="164"/>
      <c r="J363" s="164"/>
      <c r="K363" s="164"/>
      <c r="L363" s="164"/>
    </row>
    <row r="364" spans="2:12" x14ac:dyDescent="0.25">
      <c r="B364" s="60" t="s">
        <v>58</v>
      </c>
      <c r="C364" s="82" t="s">
        <v>31</v>
      </c>
      <c r="D364" s="82" t="s">
        <v>90</v>
      </c>
      <c r="E364" s="11"/>
      <c r="F364" s="70" t="s">
        <v>41</v>
      </c>
      <c r="H364" s="60" t="s">
        <v>67</v>
      </c>
      <c r="I364" s="60" t="s">
        <v>68</v>
      </c>
      <c r="J364" s="66" t="s">
        <v>69</v>
      </c>
      <c r="K364" s="161" t="s">
        <v>93</v>
      </c>
      <c r="L364" s="162"/>
    </row>
    <row r="365" spans="2:12" x14ac:dyDescent="0.25">
      <c r="B365" s="72">
        <v>8</v>
      </c>
      <c r="C365" s="154">
        <v>0.17949999999999999</v>
      </c>
      <c r="D365" s="157">
        <v>184.65128999999999</v>
      </c>
      <c r="E365" s="67">
        <v>3.1</v>
      </c>
      <c r="F365" s="86">
        <f>C365*D365*E365</f>
        <v>102.7492103205</v>
      </c>
      <c r="H365" s="69">
        <v>17</v>
      </c>
      <c r="I365" s="59">
        <v>2.0333000000000001</v>
      </c>
      <c r="J365" s="59">
        <v>11.351699999999999</v>
      </c>
      <c r="K365" s="104">
        <f t="shared" ref="K365:K372" si="2">I365*J365</f>
        <v>23.08141161</v>
      </c>
      <c r="L365" s="106"/>
    </row>
    <row r="366" spans="2:12" x14ac:dyDescent="0.25">
      <c r="B366" s="72">
        <v>9</v>
      </c>
      <c r="C366" s="155"/>
      <c r="D366" s="158"/>
      <c r="E366" s="67">
        <v>3.93</v>
      </c>
      <c r="F366" s="86">
        <f>C365*D365*E366</f>
        <v>130.25948276115</v>
      </c>
      <c r="H366" s="69">
        <v>18</v>
      </c>
      <c r="I366" s="59">
        <v>2.0333000000000001</v>
      </c>
      <c r="J366" s="59">
        <v>11.351699999999999</v>
      </c>
      <c r="K366" s="104">
        <f t="shared" si="2"/>
        <v>23.08141161</v>
      </c>
      <c r="L366" s="106"/>
    </row>
    <row r="367" spans="2:12" x14ac:dyDescent="0.25">
      <c r="B367" s="72">
        <v>10</v>
      </c>
      <c r="C367" s="155"/>
      <c r="D367" s="158"/>
      <c r="E367" s="67">
        <v>4.76</v>
      </c>
      <c r="F367" s="86">
        <f>C365*D365*E367</f>
        <v>157.7697552018</v>
      </c>
      <c r="H367" s="69">
        <v>19</v>
      </c>
      <c r="I367" s="59">
        <v>2.0333000000000001</v>
      </c>
      <c r="J367" s="59">
        <v>11.351699999999999</v>
      </c>
      <c r="K367" s="104">
        <f t="shared" si="2"/>
        <v>23.08141161</v>
      </c>
      <c r="L367" s="106"/>
    </row>
    <row r="368" spans="2:12" x14ac:dyDescent="0.25">
      <c r="B368" s="72">
        <v>11</v>
      </c>
      <c r="C368" s="155"/>
      <c r="D368" s="158"/>
      <c r="E368" s="67">
        <v>5.59</v>
      </c>
      <c r="F368" s="86">
        <f>C365*D365*E368</f>
        <v>185.28002764244999</v>
      </c>
      <c r="H368" s="69" t="s">
        <v>73</v>
      </c>
      <c r="I368" s="59">
        <v>2.0333000000000001</v>
      </c>
      <c r="J368" s="59">
        <v>11.351699999999999</v>
      </c>
      <c r="K368" s="104">
        <f t="shared" si="2"/>
        <v>23.08141161</v>
      </c>
      <c r="L368" s="106"/>
    </row>
    <row r="369" spans="2:12" x14ac:dyDescent="0.25">
      <c r="B369" s="72">
        <v>12</v>
      </c>
      <c r="C369" s="155"/>
      <c r="D369" s="158"/>
      <c r="E369" s="67">
        <v>7.25</v>
      </c>
      <c r="F369" s="86">
        <f>C365*D365*E369</f>
        <v>240.30057252374999</v>
      </c>
      <c r="H369" s="69" t="s">
        <v>74</v>
      </c>
      <c r="I369" s="59">
        <v>2.0333000000000001</v>
      </c>
      <c r="J369" s="59">
        <v>11.351699999999999</v>
      </c>
      <c r="K369" s="104">
        <f t="shared" si="2"/>
        <v>23.08141161</v>
      </c>
      <c r="L369" s="106"/>
    </row>
    <row r="370" spans="2:12" x14ac:dyDescent="0.25">
      <c r="B370" s="72">
        <v>13</v>
      </c>
      <c r="C370" s="155"/>
      <c r="D370" s="158"/>
      <c r="E370" s="67">
        <v>8.91</v>
      </c>
      <c r="F370" s="86">
        <f>C365*D365*E370</f>
        <v>295.32111740505002</v>
      </c>
      <c r="H370" s="69">
        <v>20</v>
      </c>
      <c r="I370" s="59">
        <v>2.0333000000000001</v>
      </c>
      <c r="J370" s="59">
        <v>11.351699999999999</v>
      </c>
      <c r="K370" s="104">
        <f t="shared" si="2"/>
        <v>23.08141161</v>
      </c>
      <c r="L370" s="106"/>
    </row>
    <row r="371" spans="2:12" x14ac:dyDescent="0.25">
      <c r="B371" s="72">
        <v>14</v>
      </c>
      <c r="C371" s="155"/>
      <c r="D371" s="158"/>
      <c r="E371" s="67">
        <v>10.57</v>
      </c>
      <c r="F371" s="86">
        <f>C365*D365*E371</f>
        <v>350.34166228635002</v>
      </c>
      <c r="H371" s="69">
        <v>21</v>
      </c>
      <c r="I371" s="59">
        <v>2.0333000000000001</v>
      </c>
      <c r="J371" s="59">
        <v>11.351699999999999</v>
      </c>
      <c r="K371" s="104">
        <f t="shared" si="2"/>
        <v>23.08141161</v>
      </c>
      <c r="L371" s="106"/>
    </row>
    <row r="372" spans="2:12" x14ac:dyDescent="0.25">
      <c r="B372" s="72">
        <v>15</v>
      </c>
      <c r="C372" s="155"/>
      <c r="D372" s="158"/>
      <c r="E372" s="67">
        <v>12.23</v>
      </c>
      <c r="F372" s="86">
        <f>C365*D365*E372</f>
        <v>405.36220716765001</v>
      </c>
      <c r="H372" s="69">
        <v>22</v>
      </c>
      <c r="I372" s="59">
        <v>2.0333000000000001</v>
      </c>
      <c r="J372" s="59">
        <v>11.351699999999999</v>
      </c>
      <c r="K372" s="104">
        <f t="shared" si="2"/>
        <v>23.08141161</v>
      </c>
      <c r="L372" s="106"/>
    </row>
    <row r="373" spans="2:12" x14ac:dyDescent="0.25">
      <c r="B373" s="72">
        <v>16</v>
      </c>
      <c r="C373" s="155"/>
      <c r="D373" s="158"/>
      <c r="E373" s="67">
        <v>13.89</v>
      </c>
      <c r="F373" s="86">
        <f>C365*D365*E373</f>
        <v>460.38275204895001</v>
      </c>
      <c r="H373" s="60" t="s">
        <v>70</v>
      </c>
      <c r="I373" s="104"/>
      <c r="J373" s="106"/>
      <c r="K373" s="107">
        <f>K365+K366+K367+K368+K369+K370+K371+K372</f>
        <v>184.65129288</v>
      </c>
      <c r="L373" s="108"/>
    </row>
    <row r="374" spans="2:12" x14ac:dyDescent="0.25">
      <c r="B374" s="72">
        <v>17</v>
      </c>
      <c r="C374" s="155"/>
      <c r="D374" s="158"/>
      <c r="E374" s="67">
        <v>15.55</v>
      </c>
      <c r="F374" s="86">
        <f>C365*D365*E374</f>
        <v>515.40329693025001</v>
      </c>
      <c r="H374" s="192" t="s">
        <v>403</v>
      </c>
      <c r="I374" s="192"/>
      <c r="J374" s="192"/>
      <c r="K374" s="192"/>
      <c r="L374" s="192"/>
    </row>
    <row r="375" spans="2:12" x14ac:dyDescent="0.25">
      <c r="B375" s="72">
        <v>18</v>
      </c>
      <c r="C375" s="156"/>
      <c r="D375" s="159"/>
      <c r="E375" s="67">
        <v>16.38</v>
      </c>
      <c r="F375" s="86">
        <f>C365*D365*E375</f>
        <v>542.91356937089995</v>
      </c>
    </row>
    <row r="376" spans="2:12" x14ac:dyDescent="0.25">
      <c r="B376" s="192" t="s">
        <v>402</v>
      </c>
      <c r="C376" s="192"/>
      <c r="D376" s="192"/>
      <c r="E376" s="192"/>
      <c r="F376" s="192"/>
    </row>
    <row r="378" spans="2:12" x14ac:dyDescent="0.25">
      <c r="B378" s="169" t="s">
        <v>75</v>
      </c>
      <c r="C378" s="169"/>
      <c r="D378" s="169"/>
      <c r="E378" s="169"/>
      <c r="F378" s="169"/>
      <c r="H378" s="165" t="s">
        <v>84</v>
      </c>
      <c r="I378" s="165"/>
      <c r="J378" s="165"/>
      <c r="K378" s="165"/>
      <c r="L378" s="165"/>
    </row>
    <row r="379" spans="2:12" x14ac:dyDescent="0.25">
      <c r="B379" s="60" t="s">
        <v>58</v>
      </c>
      <c r="C379" s="82" t="s">
        <v>31</v>
      </c>
      <c r="D379" s="82" t="s">
        <v>90</v>
      </c>
      <c r="E379" s="11"/>
      <c r="F379" s="70" t="s">
        <v>41</v>
      </c>
      <c r="H379" s="60" t="s">
        <v>67</v>
      </c>
      <c r="I379" s="60" t="s">
        <v>68</v>
      </c>
      <c r="J379" s="66" t="s">
        <v>69</v>
      </c>
      <c r="K379" s="161" t="s">
        <v>92</v>
      </c>
      <c r="L379" s="162"/>
    </row>
    <row r="380" spans="2:12" x14ac:dyDescent="0.25">
      <c r="B380" s="72">
        <v>8</v>
      </c>
      <c r="C380" s="154">
        <v>0.17949999999999999</v>
      </c>
      <c r="D380" s="157">
        <v>69.244230000000002</v>
      </c>
      <c r="E380" s="67">
        <v>12.85</v>
      </c>
      <c r="F380" s="86">
        <f>C380*D380*E380</f>
        <v>159.71700981224998</v>
      </c>
      <c r="H380" s="69">
        <v>10</v>
      </c>
      <c r="I380" s="59">
        <v>2.0333000000000001</v>
      </c>
      <c r="J380" s="59">
        <v>11.351699999999999</v>
      </c>
      <c r="K380" s="104">
        <f>I380*J380</f>
        <v>23.08141161</v>
      </c>
      <c r="L380" s="106"/>
    </row>
    <row r="381" spans="2:12" x14ac:dyDescent="0.25">
      <c r="B381" s="72">
        <v>9</v>
      </c>
      <c r="C381" s="155"/>
      <c r="D381" s="158"/>
      <c r="E381" s="67">
        <v>13.5</v>
      </c>
      <c r="F381" s="86">
        <f>C380*D380*E381</f>
        <v>167.79608034749998</v>
      </c>
      <c r="H381" s="69">
        <v>11</v>
      </c>
      <c r="I381" s="59">
        <v>2.0333000000000001</v>
      </c>
      <c r="J381" s="59">
        <v>11.351699999999999</v>
      </c>
      <c r="K381" s="104">
        <f>I381*J381</f>
        <v>23.08141161</v>
      </c>
      <c r="L381" s="106"/>
    </row>
    <row r="382" spans="2:12" x14ac:dyDescent="0.25">
      <c r="B382" s="72">
        <v>10</v>
      </c>
      <c r="C382" s="155"/>
      <c r="D382" s="158"/>
      <c r="E382" s="67">
        <v>14.15</v>
      </c>
      <c r="F382" s="86">
        <f>C380*D380*E382</f>
        <v>175.87515088275001</v>
      </c>
      <c r="H382" s="69">
        <v>12</v>
      </c>
      <c r="I382" s="59">
        <v>2.0333000000000001</v>
      </c>
      <c r="J382" s="59">
        <v>11.351699999999999</v>
      </c>
      <c r="K382" s="102">
        <f>I382*J382</f>
        <v>23.08141161</v>
      </c>
      <c r="L382" s="102"/>
    </row>
    <row r="383" spans="2:12" x14ac:dyDescent="0.25">
      <c r="B383" s="72">
        <v>11</v>
      </c>
      <c r="C383" s="155"/>
      <c r="D383" s="158"/>
      <c r="E383" s="67">
        <v>14.8</v>
      </c>
      <c r="F383" s="86">
        <f>C380*D380*E383</f>
        <v>183.954221418</v>
      </c>
      <c r="H383" s="60" t="s">
        <v>70</v>
      </c>
      <c r="I383" s="84"/>
      <c r="J383" s="85"/>
      <c r="K383" s="107">
        <f>K380+K381+K382</f>
        <v>69.244234829999996</v>
      </c>
      <c r="L383" s="108"/>
    </row>
    <row r="384" spans="2:12" x14ac:dyDescent="0.25">
      <c r="B384" s="72">
        <v>12</v>
      </c>
      <c r="C384" s="155"/>
      <c r="D384" s="158"/>
      <c r="E384" s="67">
        <v>16.100000000000001</v>
      </c>
      <c r="F384" s="86">
        <f>C380*D380*E384</f>
        <v>200.1123624885</v>
      </c>
      <c r="H384" s="192" t="s">
        <v>405</v>
      </c>
      <c r="I384" s="192"/>
      <c r="J384" s="192"/>
      <c r="K384" s="192"/>
      <c r="L384" s="192"/>
    </row>
    <row r="385" spans="2:12" x14ac:dyDescent="0.25">
      <c r="B385" s="72">
        <v>13</v>
      </c>
      <c r="C385" s="155"/>
      <c r="D385" s="158"/>
      <c r="E385" s="67">
        <v>17.399999999999999</v>
      </c>
      <c r="F385" s="86">
        <f>C380*D380*E385</f>
        <v>216.27050355899996</v>
      </c>
    </row>
    <row r="386" spans="2:12" x14ac:dyDescent="0.25">
      <c r="B386" s="72">
        <v>14</v>
      </c>
      <c r="C386" s="155"/>
      <c r="D386" s="158"/>
      <c r="E386" s="67">
        <v>18.7</v>
      </c>
      <c r="F386" s="86">
        <f>C380*D380*E386</f>
        <v>232.42864462949998</v>
      </c>
    </row>
    <row r="387" spans="2:12" x14ac:dyDescent="0.25">
      <c r="B387" s="72">
        <v>15</v>
      </c>
      <c r="C387" s="155"/>
      <c r="D387" s="158"/>
      <c r="E387" s="67">
        <v>20</v>
      </c>
      <c r="F387" s="86">
        <f>C380*D380*E387</f>
        <v>248.58678569999998</v>
      </c>
    </row>
    <row r="388" spans="2:12" x14ac:dyDescent="0.25">
      <c r="B388" s="72">
        <v>16</v>
      </c>
      <c r="C388" s="155"/>
      <c r="D388" s="158"/>
      <c r="E388" s="67">
        <v>21.3</v>
      </c>
      <c r="F388" s="86">
        <f>C380*D380*E388</f>
        <v>264.7449267705</v>
      </c>
    </row>
    <row r="389" spans="2:12" x14ac:dyDescent="0.25">
      <c r="B389" s="72">
        <v>17</v>
      </c>
      <c r="C389" s="155"/>
      <c r="D389" s="158"/>
      <c r="E389" s="67">
        <v>22.6</v>
      </c>
      <c r="F389" s="86">
        <f>C380*D380*E389</f>
        <v>280.903067841</v>
      </c>
    </row>
    <row r="390" spans="2:12" x14ac:dyDescent="0.25">
      <c r="B390" s="72">
        <v>18</v>
      </c>
      <c r="C390" s="156"/>
      <c r="D390" s="159"/>
      <c r="E390" s="67">
        <v>23.25</v>
      </c>
      <c r="F390" s="86">
        <f>C380*D380*E390</f>
        <v>288.98213837624996</v>
      </c>
    </row>
    <row r="391" spans="2:12" x14ac:dyDescent="0.25">
      <c r="B391" s="192" t="s">
        <v>404</v>
      </c>
      <c r="C391" s="192"/>
      <c r="D391" s="192"/>
      <c r="E391" s="192"/>
      <c r="F391" s="192"/>
    </row>
    <row r="393" spans="2:12" x14ac:dyDescent="0.25">
      <c r="B393" s="168" t="s">
        <v>76</v>
      </c>
      <c r="C393" s="168"/>
      <c r="D393" s="168"/>
      <c r="E393" s="168"/>
      <c r="F393" s="168"/>
      <c r="H393" s="166" t="s">
        <v>85</v>
      </c>
      <c r="I393" s="166"/>
      <c r="J393" s="166"/>
      <c r="K393" s="166"/>
      <c r="L393" s="166"/>
    </row>
    <row r="394" spans="2:12" x14ac:dyDescent="0.25">
      <c r="B394" s="60" t="s">
        <v>58</v>
      </c>
      <c r="C394" s="82" t="s">
        <v>31</v>
      </c>
      <c r="D394" s="82" t="s">
        <v>90</v>
      </c>
      <c r="E394" s="11"/>
      <c r="F394" s="70" t="s">
        <v>41</v>
      </c>
      <c r="H394" s="60" t="s">
        <v>67</v>
      </c>
      <c r="I394" s="60" t="s">
        <v>68</v>
      </c>
      <c r="J394" s="66" t="s">
        <v>69</v>
      </c>
      <c r="K394" s="161" t="s">
        <v>91</v>
      </c>
      <c r="L394" s="162"/>
    </row>
    <row r="395" spans="2:12" x14ac:dyDescent="0.25">
      <c r="B395" s="72">
        <v>8</v>
      </c>
      <c r="C395" s="154">
        <v>0.17949999999999999</v>
      </c>
      <c r="D395" s="157">
        <v>69.244230000000002</v>
      </c>
      <c r="E395" s="67">
        <v>3.1</v>
      </c>
      <c r="F395" s="86">
        <f>C395*D395*E395</f>
        <v>38.530951783500001</v>
      </c>
      <c r="H395" s="69">
        <v>9</v>
      </c>
      <c r="I395" s="59">
        <v>2.0333000000000001</v>
      </c>
      <c r="J395" s="59">
        <v>11.351699999999999</v>
      </c>
      <c r="K395" s="104">
        <f>I395*J395</f>
        <v>23.08141161</v>
      </c>
      <c r="L395" s="106"/>
    </row>
    <row r="396" spans="2:12" x14ac:dyDescent="0.25">
      <c r="B396" s="72">
        <v>9</v>
      </c>
      <c r="C396" s="155"/>
      <c r="D396" s="158"/>
      <c r="E396" s="67">
        <v>3.75</v>
      </c>
      <c r="F396" s="86">
        <f>C395*D395*E396</f>
        <v>46.610022318749998</v>
      </c>
      <c r="H396" s="69">
        <v>16</v>
      </c>
      <c r="I396" s="59">
        <v>2.0333000000000001</v>
      </c>
      <c r="J396" s="59">
        <v>11.351699999999999</v>
      </c>
      <c r="K396" s="104">
        <f>I396*J396</f>
        <v>23.08141161</v>
      </c>
      <c r="L396" s="106"/>
    </row>
    <row r="397" spans="2:12" x14ac:dyDescent="0.25">
      <c r="B397" s="72">
        <v>10</v>
      </c>
      <c r="C397" s="155"/>
      <c r="D397" s="158"/>
      <c r="E397" s="67">
        <v>4.4000000000000004</v>
      </c>
      <c r="F397" s="86">
        <f>C395*D395*E397</f>
        <v>54.689092854000002</v>
      </c>
      <c r="H397" s="69">
        <v>15</v>
      </c>
      <c r="I397" s="59">
        <v>2.0333000000000001</v>
      </c>
      <c r="J397" s="59">
        <v>11.351699999999999</v>
      </c>
      <c r="K397" s="104">
        <f>I397*J397</f>
        <v>23.08141161</v>
      </c>
      <c r="L397" s="106"/>
    </row>
    <row r="398" spans="2:12" x14ac:dyDescent="0.25">
      <c r="B398" s="72">
        <v>11</v>
      </c>
      <c r="C398" s="155"/>
      <c r="D398" s="158"/>
      <c r="E398" s="67">
        <v>5.05</v>
      </c>
      <c r="F398" s="86">
        <f>C395*D395*E398</f>
        <v>62.768163389249992</v>
      </c>
      <c r="H398" s="60" t="s">
        <v>70</v>
      </c>
      <c r="I398" s="84"/>
      <c r="J398" s="85"/>
      <c r="K398" s="107">
        <f>K395+K396+K397</f>
        <v>69.244234829999996</v>
      </c>
      <c r="L398" s="108"/>
    </row>
    <row r="399" spans="2:12" x14ac:dyDescent="0.25">
      <c r="B399" s="72">
        <v>12</v>
      </c>
      <c r="C399" s="155"/>
      <c r="D399" s="158"/>
      <c r="E399" s="67">
        <v>6.35</v>
      </c>
      <c r="F399" s="86">
        <f>C395*D395*E399</f>
        <v>78.926304459749986</v>
      </c>
      <c r="H399" s="271" t="s">
        <v>407</v>
      </c>
      <c r="I399" s="271"/>
      <c r="J399" s="271"/>
      <c r="K399" s="271"/>
      <c r="L399" s="271"/>
    </row>
    <row r="400" spans="2:12" x14ac:dyDescent="0.25">
      <c r="B400" s="72">
        <v>13</v>
      </c>
      <c r="C400" s="155"/>
      <c r="D400" s="158"/>
      <c r="E400" s="67">
        <v>7.65</v>
      </c>
      <c r="F400" s="86">
        <f>C395*D395*E400</f>
        <v>95.084445530249994</v>
      </c>
      <c r="H400" s="87"/>
      <c r="I400" s="87"/>
      <c r="J400" s="87"/>
      <c r="K400" s="87"/>
      <c r="L400" s="87"/>
    </row>
    <row r="401" spans="2:15" x14ac:dyDescent="0.25">
      <c r="B401" s="72">
        <v>14</v>
      </c>
      <c r="C401" s="155"/>
      <c r="D401" s="158"/>
      <c r="E401" s="67">
        <v>8.9499999999999993</v>
      </c>
      <c r="F401" s="86">
        <f>C395*D395*E401</f>
        <v>111.24258660074999</v>
      </c>
      <c r="H401" s="87"/>
      <c r="I401" s="87"/>
      <c r="J401" s="87"/>
      <c r="K401" s="87"/>
      <c r="L401" s="87"/>
    </row>
    <row r="402" spans="2:15" x14ac:dyDescent="0.25">
      <c r="B402" s="72">
        <v>15</v>
      </c>
      <c r="C402" s="155"/>
      <c r="D402" s="158"/>
      <c r="E402" s="67">
        <v>10.25</v>
      </c>
      <c r="F402" s="86">
        <f>C395*D395*E402</f>
        <v>127.40072767125</v>
      </c>
    </row>
    <row r="403" spans="2:15" x14ac:dyDescent="0.25">
      <c r="B403" s="72">
        <v>16</v>
      </c>
      <c r="C403" s="155"/>
      <c r="D403" s="158"/>
      <c r="E403" s="67">
        <v>11.55</v>
      </c>
      <c r="F403" s="86">
        <f>C395*D395*E403</f>
        <v>143.55886874174999</v>
      </c>
    </row>
    <row r="404" spans="2:15" x14ac:dyDescent="0.25">
      <c r="B404" s="72">
        <v>17</v>
      </c>
      <c r="C404" s="155"/>
      <c r="D404" s="158"/>
      <c r="E404" s="67">
        <v>12.85</v>
      </c>
      <c r="F404" s="86">
        <f>C395*D395*E404</f>
        <v>159.71700981224998</v>
      </c>
    </row>
    <row r="405" spans="2:15" x14ac:dyDescent="0.25">
      <c r="B405" s="72">
        <v>18</v>
      </c>
      <c r="C405" s="156"/>
      <c r="D405" s="159"/>
      <c r="E405" s="67">
        <v>13.5</v>
      </c>
      <c r="F405" s="86">
        <f>C395*D395*E405</f>
        <v>167.79608034749998</v>
      </c>
    </row>
    <row r="406" spans="2:15" x14ac:dyDescent="0.25">
      <c r="B406" s="192" t="s">
        <v>406</v>
      </c>
      <c r="C406" s="192"/>
      <c r="D406" s="192"/>
      <c r="E406" s="192"/>
      <c r="F406" s="192"/>
    </row>
    <row r="408" spans="2:15" x14ac:dyDescent="0.25">
      <c r="B408" s="167" t="s">
        <v>101</v>
      </c>
      <c r="C408" s="167"/>
      <c r="D408" s="167"/>
      <c r="E408" s="167"/>
      <c r="F408" s="167"/>
      <c r="H408" s="170" t="s">
        <v>96</v>
      </c>
      <c r="I408" s="171"/>
      <c r="J408" s="171"/>
      <c r="K408" s="171"/>
      <c r="L408" s="171"/>
      <c r="M408" s="171"/>
      <c r="N408" s="171"/>
      <c r="O408" s="171"/>
    </row>
    <row r="409" spans="2:15" x14ac:dyDescent="0.25">
      <c r="B409" s="60" t="s">
        <v>31</v>
      </c>
      <c r="C409" s="60" t="s">
        <v>90</v>
      </c>
      <c r="D409" s="103" t="s">
        <v>86</v>
      </c>
      <c r="E409" s="103"/>
      <c r="F409" s="60" t="s">
        <v>41</v>
      </c>
      <c r="H409" s="60" t="s">
        <v>87</v>
      </c>
      <c r="I409" s="60" t="s">
        <v>88</v>
      </c>
      <c r="J409" s="60" t="s">
        <v>68</v>
      </c>
      <c r="K409" s="60" t="s">
        <v>69</v>
      </c>
      <c r="L409" s="103" t="s">
        <v>97</v>
      </c>
      <c r="M409" s="103"/>
      <c r="N409" s="102" t="s">
        <v>99</v>
      </c>
      <c r="O409" s="102"/>
    </row>
    <row r="410" spans="2:15" x14ac:dyDescent="0.25">
      <c r="B410" s="60">
        <v>0.31909999999999999</v>
      </c>
      <c r="C410" s="11">
        <v>314.30473000000001</v>
      </c>
      <c r="D410" s="102">
        <v>30.1</v>
      </c>
      <c r="E410" s="102"/>
      <c r="F410" s="11">
        <f>B410*C410*D410</f>
        <v>3018.8686442243002</v>
      </c>
      <c r="H410" s="88" t="s">
        <v>77</v>
      </c>
      <c r="I410" s="59" t="s">
        <v>45</v>
      </c>
      <c r="J410" s="59">
        <v>2.0333000000000001</v>
      </c>
      <c r="K410" s="59">
        <v>11.351699999999999</v>
      </c>
      <c r="L410" s="102">
        <f t="shared" ref="L410:L423" si="3">J410*K410</f>
        <v>23.08141161</v>
      </c>
      <c r="M410" s="102"/>
      <c r="N410" s="172">
        <v>314.30473000000001</v>
      </c>
      <c r="O410" s="172"/>
    </row>
    <row r="411" spans="2:15" x14ac:dyDescent="0.25">
      <c r="B411" s="60">
        <v>0.17949999999999999</v>
      </c>
      <c r="C411" s="11">
        <v>92.325646399999997</v>
      </c>
      <c r="D411" s="102">
        <v>30.1</v>
      </c>
      <c r="E411" s="102"/>
      <c r="F411" s="11">
        <f>B411*C411*D411</f>
        <v>498.83085121687992</v>
      </c>
      <c r="H411" s="88" t="s">
        <v>77</v>
      </c>
      <c r="I411" s="59" t="s">
        <v>43</v>
      </c>
      <c r="J411" s="59">
        <v>3.0840000000000001</v>
      </c>
      <c r="K411" s="59">
        <v>11.351699999999999</v>
      </c>
      <c r="L411" s="102">
        <f t="shared" si="3"/>
        <v>35.008642799999997</v>
      </c>
      <c r="M411" s="102"/>
      <c r="N411" s="172"/>
      <c r="O411" s="172"/>
    </row>
    <row r="412" spans="2:15" x14ac:dyDescent="0.25">
      <c r="B412" s="60" t="s">
        <v>100</v>
      </c>
      <c r="C412" s="102"/>
      <c r="D412" s="102"/>
      <c r="E412" s="102"/>
      <c r="F412" s="55">
        <f>F410+F411</f>
        <v>3517.6994954411803</v>
      </c>
      <c r="H412" s="88" t="s">
        <v>78</v>
      </c>
      <c r="I412" s="59" t="s">
        <v>39</v>
      </c>
      <c r="J412" s="59">
        <v>2.0333000000000001</v>
      </c>
      <c r="K412" s="59">
        <v>11.351699999999999</v>
      </c>
      <c r="L412" s="102">
        <f t="shared" si="3"/>
        <v>23.08141161</v>
      </c>
      <c r="M412" s="102"/>
      <c r="N412" s="172"/>
      <c r="O412" s="172"/>
    </row>
    <row r="413" spans="2:15" x14ac:dyDescent="0.25">
      <c r="H413" s="88" t="s">
        <v>89</v>
      </c>
      <c r="I413" s="59" t="s">
        <v>42</v>
      </c>
      <c r="J413" s="59">
        <v>3.0840000000000001</v>
      </c>
      <c r="K413" s="59">
        <v>11.351699999999999</v>
      </c>
      <c r="L413" s="102">
        <f t="shared" si="3"/>
        <v>35.008642799999997</v>
      </c>
      <c r="M413" s="102"/>
      <c r="N413" s="172"/>
      <c r="O413" s="172"/>
    </row>
    <row r="414" spans="2:15" x14ac:dyDescent="0.25">
      <c r="H414" s="88" t="s">
        <v>79</v>
      </c>
      <c r="I414" s="59" t="s">
        <v>42</v>
      </c>
      <c r="J414" s="59">
        <v>3.0840000000000001</v>
      </c>
      <c r="K414" s="59">
        <v>11.351699999999999</v>
      </c>
      <c r="L414" s="102">
        <f t="shared" si="3"/>
        <v>35.008642799999997</v>
      </c>
      <c r="M414" s="102"/>
      <c r="N414" s="172"/>
      <c r="O414" s="172"/>
    </row>
    <row r="415" spans="2:15" x14ac:dyDescent="0.25">
      <c r="B415" s="174" t="s">
        <v>408</v>
      </c>
      <c r="C415" s="174"/>
      <c r="D415" s="174"/>
      <c r="E415" s="174"/>
      <c r="F415" s="174"/>
      <c r="H415" s="88" t="s">
        <v>79</v>
      </c>
      <c r="I415" s="59" t="s">
        <v>43</v>
      </c>
      <c r="J415" s="59">
        <v>3.0840000000000001</v>
      </c>
      <c r="K415" s="59">
        <v>11.351699999999999</v>
      </c>
      <c r="L415" s="102">
        <f t="shared" si="3"/>
        <v>35.008642799999997</v>
      </c>
      <c r="M415" s="102"/>
      <c r="N415" s="172"/>
      <c r="O415" s="172"/>
    </row>
    <row r="416" spans="2:15" x14ac:dyDescent="0.25">
      <c r="H416" s="88" t="s">
        <v>80</v>
      </c>
      <c r="I416" s="59" t="s">
        <v>42</v>
      </c>
      <c r="J416" s="59">
        <v>3.0840000000000001</v>
      </c>
      <c r="K416" s="59">
        <v>11.351699999999999</v>
      </c>
      <c r="L416" s="102">
        <f t="shared" si="3"/>
        <v>35.008642799999997</v>
      </c>
      <c r="M416" s="102"/>
      <c r="N416" s="172"/>
      <c r="O416" s="172"/>
    </row>
    <row r="417" spans="2:15" x14ac:dyDescent="0.25">
      <c r="H417" s="88" t="s">
        <v>80</v>
      </c>
      <c r="I417" s="59" t="s">
        <v>43</v>
      </c>
      <c r="J417" s="59">
        <v>3.0840000000000001</v>
      </c>
      <c r="K417" s="59">
        <v>11.351699999999999</v>
      </c>
      <c r="L417" s="102">
        <f t="shared" si="3"/>
        <v>35.008642799999997</v>
      </c>
      <c r="M417" s="102"/>
      <c r="N417" s="172"/>
      <c r="O417" s="172"/>
    </row>
    <row r="418" spans="2:15" x14ac:dyDescent="0.25">
      <c r="H418" s="88" t="s">
        <v>81</v>
      </c>
      <c r="I418" s="59" t="s">
        <v>42</v>
      </c>
      <c r="J418" s="59">
        <v>3.0840000000000001</v>
      </c>
      <c r="K418" s="59">
        <v>11.351699999999999</v>
      </c>
      <c r="L418" s="102">
        <f t="shared" si="3"/>
        <v>35.008642799999997</v>
      </c>
      <c r="M418" s="102"/>
      <c r="N418" s="172"/>
      <c r="O418" s="172"/>
    </row>
    <row r="419" spans="2:15" x14ac:dyDescent="0.25">
      <c r="H419" s="88" t="s">
        <v>81</v>
      </c>
      <c r="I419" s="59" t="s">
        <v>45</v>
      </c>
      <c r="J419" s="59">
        <v>2.0333000000000001</v>
      </c>
      <c r="K419" s="59">
        <v>11.351699999999999</v>
      </c>
      <c r="L419" s="102">
        <f t="shared" si="3"/>
        <v>23.08141161</v>
      </c>
      <c r="M419" s="102"/>
      <c r="N419" s="172"/>
      <c r="O419" s="172"/>
    </row>
    <row r="420" spans="2:15" x14ac:dyDescent="0.25">
      <c r="H420" s="3">
        <v>13</v>
      </c>
      <c r="I420" s="59" t="s">
        <v>45</v>
      </c>
      <c r="J420" s="59">
        <v>2.0333000000000001</v>
      </c>
      <c r="K420" s="59">
        <v>11.351699999999999</v>
      </c>
      <c r="L420" s="102">
        <f t="shared" si="3"/>
        <v>23.08141161</v>
      </c>
      <c r="M420" s="102"/>
      <c r="N420" s="172">
        <f>L420+L421+L422+L423</f>
        <v>92.32564644</v>
      </c>
      <c r="O420" s="172"/>
    </row>
    <row r="421" spans="2:15" x14ac:dyDescent="0.25">
      <c r="H421" s="3">
        <v>13</v>
      </c>
      <c r="I421" s="59" t="s">
        <v>43</v>
      </c>
      <c r="J421" s="59">
        <v>2.0333000000000001</v>
      </c>
      <c r="K421" s="59">
        <v>11.351699999999999</v>
      </c>
      <c r="L421" s="102">
        <f t="shared" si="3"/>
        <v>23.08141161</v>
      </c>
      <c r="M421" s="102"/>
      <c r="N421" s="172"/>
      <c r="O421" s="172"/>
    </row>
    <row r="422" spans="2:15" x14ac:dyDescent="0.25">
      <c r="H422" s="3">
        <v>14</v>
      </c>
      <c r="I422" s="59" t="s">
        <v>39</v>
      </c>
      <c r="J422" s="59">
        <v>2.0333000000000001</v>
      </c>
      <c r="K422" s="59">
        <v>11.351699999999999</v>
      </c>
      <c r="L422" s="102">
        <f t="shared" si="3"/>
        <v>23.08141161</v>
      </c>
      <c r="M422" s="102"/>
      <c r="N422" s="172"/>
      <c r="O422" s="172"/>
    </row>
    <row r="423" spans="2:15" x14ac:dyDescent="0.25">
      <c r="H423" s="3">
        <v>14</v>
      </c>
      <c r="I423" s="59" t="s">
        <v>43</v>
      </c>
      <c r="J423" s="59">
        <v>2.0333000000000001</v>
      </c>
      <c r="K423" s="59">
        <v>11.351699999999999</v>
      </c>
      <c r="L423" s="102">
        <f t="shared" si="3"/>
        <v>23.08141161</v>
      </c>
      <c r="M423" s="102"/>
      <c r="N423" s="172"/>
      <c r="O423" s="172"/>
    </row>
    <row r="424" spans="2:15" x14ac:dyDescent="0.25">
      <c r="H424" s="60" t="s">
        <v>98</v>
      </c>
      <c r="I424" s="104"/>
      <c r="J424" s="105"/>
      <c r="K424" s="105"/>
      <c r="L424" s="105"/>
      <c r="M424" s="106"/>
      <c r="N424" s="173">
        <f>L410+L411+L412+L413+L414+L415+L416+L417+L418+L419+L420+L421+L422+L423</f>
        <v>406.63038086999984</v>
      </c>
      <c r="O424" s="173"/>
    </row>
    <row r="425" spans="2:15" x14ac:dyDescent="0.25">
      <c r="H425" s="192" t="s">
        <v>409</v>
      </c>
      <c r="I425" s="192"/>
      <c r="J425" s="192"/>
      <c r="K425" s="192"/>
      <c r="L425" s="192"/>
      <c r="M425" s="192"/>
      <c r="N425" s="192"/>
      <c r="O425" s="192"/>
    </row>
    <row r="426" spans="2:15" x14ac:dyDescent="0.25">
      <c r="B426" s="174" t="s">
        <v>126</v>
      </c>
      <c r="C426" s="174"/>
      <c r="D426" s="174"/>
      <c r="E426" s="174"/>
      <c r="F426" s="174"/>
      <c r="G426" s="174"/>
      <c r="H426" s="174"/>
      <c r="I426" s="174"/>
      <c r="J426" s="174"/>
      <c r="K426" s="174"/>
    </row>
    <row r="427" spans="2:15" x14ac:dyDescent="0.25">
      <c r="B427" s="146" t="s">
        <v>110</v>
      </c>
      <c r="C427" s="146"/>
      <c r="D427" s="146"/>
      <c r="E427" s="146"/>
      <c r="F427" s="146"/>
      <c r="H427" s="103" t="s">
        <v>109</v>
      </c>
      <c r="I427" s="103"/>
      <c r="J427" s="103"/>
      <c r="K427" s="103"/>
    </row>
    <row r="428" spans="2:15" x14ac:dyDescent="0.25">
      <c r="B428" s="60" t="s">
        <v>31</v>
      </c>
      <c r="C428" s="60" t="s">
        <v>90</v>
      </c>
      <c r="D428" s="103" t="s">
        <v>86</v>
      </c>
      <c r="E428" s="103"/>
      <c r="F428" s="83" t="s">
        <v>41</v>
      </c>
      <c r="H428" s="59" t="s">
        <v>103</v>
      </c>
      <c r="I428" s="59" t="s">
        <v>104</v>
      </c>
      <c r="J428" s="102" t="s">
        <v>102</v>
      </c>
      <c r="K428" s="102"/>
    </row>
    <row r="429" spans="2:15" x14ac:dyDescent="0.25">
      <c r="B429" s="118">
        <v>3.016184</v>
      </c>
      <c r="C429" s="118">
        <f>J429+J430</f>
        <v>21.885000000000002</v>
      </c>
      <c r="D429" s="118">
        <v>30.1</v>
      </c>
      <c r="E429" s="118"/>
      <c r="F429" s="172">
        <f>B429*C429*D429</f>
        <v>1986.8765238840001</v>
      </c>
      <c r="H429" s="59" t="s">
        <v>45</v>
      </c>
      <c r="I429" s="59" t="s">
        <v>105</v>
      </c>
      <c r="J429" s="102">
        <v>10.942500000000001</v>
      </c>
      <c r="K429" s="102"/>
    </row>
    <row r="430" spans="2:15" x14ac:dyDescent="0.25">
      <c r="B430" s="118"/>
      <c r="C430" s="118"/>
      <c r="D430" s="118"/>
      <c r="E430" s="118"/>
      <c r="F430" s="172"/>
      <c r="H430" s="59" t="s">
        <v>45</v>
      </c>
      <c r="I430" s="59" t="s">
        <v>106</v>
      </c>
      <c r="J430" s="102">
        <v>10.942500000000001</v>
      </c>
      <c r="K430" s="102"/>
    </row>
    <row r="431" spans="2:15" x14ac:dyDescent="0.25">
      <c r="B431" s="198" t="s">
        <v>411</v>
      </c>
      <c r="C431" s="198"/>
      <c r="D431" s="198"/>
      <c r="E431" s="198"/>
      <c r="F431" s="198"/>
      <c r="H431" s="59" t="s">
        <v>39</v>
      </c>
      <c r="I431" s="59" t="s">
        <v>107</v>
      </c>
      <c r="J431" s="102">
        <v>10.942500000000001</v>
      </c>
      <c r="K431" s="102"/>
    </row>
    <row r="432" spans="2:15" x14ac:dyDescent="0.25">
      <c r="B432" s="89"/>
      <c r="C432" s="89"/>
      <c r="D432" s="89"/>
      <c r="E432" s="89"/>
      <c r="F432" s="89"/>
      <c r="H432" s="59" t="s">
        <v>39</v>
      </c>
      <c r="I432" s="59" t="s">
        <v>108</v>
      </c>
      <c r="J432" s="102">
        <v>10.942500000000001</v>
      </c>
      <c r="K432" s="102"/>
    </row>
    <row r="433" spans="2:11" x14ac:dyDescent="0.25">
      <c r="B433" s="147" t="s">
        <v>111</v>
      </c>
      <c r="C433" s="147"/>
      <c r="D433" s="147"/>
      <c r="E433" s="147"/>
      <c r="F433" s="147"/>
      <c r="H433" s="192" t="s">
        <v>410</v>
      </c>
      <c r="I433" s="192"/>
      <c r="J433" s="192"/>
      <c r="K433" s="192"/>
    </row>
    <row r="434" spans="2:11" x14ac:dyDescent="0.25">
      <c r="B434" s="60" t="s">
        <v>31</v>
      </c>
      <c r="C434" s="60" t="s">
        <v>90</v>
      </c>
      <c r="D434" s="103" t="s">
        <v>86</v>
      </c>
      <c r="E434" s="103"/>
      <c r="F434" s="83" t="s">
        <v>41</v>
      </c>
    </row>
    <row r="435" spans="2:11" x14ac:dyDescent="0.25">
      <c r="B435" s="118">
        <v>3.016184</v>
      </c>
      <c r="C435" s="118">
        <f>J431+J432</f>
        <v>21.885000000000002</v>
      </c>
      <c r="D435" s="118">
        <v>30.1</v>
      </c>
      <c r="E435" s="118"/>
      <c r="F435" s="172">
        <f>B435*C435*D435</f>
        <v>1986.8765238840001</v>
      </c>
      <c r="H435" s="103" t="s">
        <v>121</v>
      </c>
      <c r="I435" s="103"/>
      <c r="J435" s="103"/>
      <c r="K435" s="103"/>
    </row>
    <row r="436" spans="2:11" x14ac:dyDescent="0.25">
      <c r="B436" s="118"/>
      <c r="C436" s="118"/>
      <c r="D436" s="118"/>
      <c r="E436" s="118"/>
      <c r="F436" s="172"/>
      <c r="H436" s="59" t="s">
        <v>103</v>
      </c>
      <c r="I436" s="59" t="s">
        <v>104</v>
      </c>
      <c r="J436" s="102" t="s">
        <v>102</v>
      </c>
      <c r="K436" s="102"/>
    </row>
    <row r="437" spans="2:11" x14ac:dyDescent="0.25">
      <c r="B437" s="198" t="s">
        <v>412</v>
      </c>
      <c r="C437" s="198"/>
      <c r="D437" s="198"/>
      <c r="E437" s="198"/>
      <c r="F437" s="198"/>
      <c r="H437" s="59" t="s">
        <v>43</v>
      </c>
      <c r="I437" s="59" t="s">
        <v>112</v>
      </c>
      <c r="J437" s="102">
        <v>7.6269</v>
      </c>
      <c r="K437" s="102"/>
    </row>
    <row r="438" spans="2:11" x14ac:dyDescent="0.25">
      <c r="B438" s="89"/>
      <c r="C438" s="89"/>
      <c r="D438" s="89"/>
      <c r="E438" s="89"/>
      <c r="F438" s="89"/>
      <c r="H438" s="59" t="s">
        <v>43</v>
      </c>
      <c r="I438" s="59" t="s">
        <v>113</v>
      </c>
      <c r="J438" s="102">
        <v>7.7115</v>
      </c>
      <c r="K438" s="102"/>
    </row>
    <row r="439" spans="2:11" x14ac:dyDescent="0.25">
      <c r="B439" s="133" t="s">
        <v>120</v>
      </c>
      <c r="C439" s="133"/>
      <c r="D439" s="133"/>
      <c r="E439" s="133"/>
      <c r="F439" s="133"/>
      <c r="H439" s="59" t="s">
        <v>43</v>
      </c>
      <c r="I439" s="59" t="s">
        <v>117</v>
      </c>
      <c r="J439" s="102">
        <v>10.123200000000001</v>
      </c>
      <c r="K439" s="102"/>
    </row>
    <row r="440" spans="2:11" x14ac:dyDescent="0.25">
      <c r="B440" s="60" t="s">
        <v>31</v>
      </c>
      <c r="C440" s="60" t="s">
        <v>90</v>
      </c>
      <c r="D440" s="103" t="s">
        <v>86</v>
      </c>
      <c r="E440" s="103"/>
      <c r="F440" s="83" t="s">
        <v>41</v>
      </c>
      <c r="H440" s="59" t="s">
        <v>43</v>
      </c>
      <c r="I440" s="59" t="s">
        <v>118</v>
      </c>
      <c r="J440" s="102">
        <v>10.123200000000001</v>
      </c>
      <c r="K440" s="102"/>
    </row>
    <row r="441" spans="2:11" x14ac:dyDescent="0.25">
      <c r="B441" s="118">
        <v>3.016184</v>
      </c>
      <c r="C441" s="118">
        <f>J437+J438+J439+J440+J441</f>
        <v>45.707999999999998</v>
      </c>
      <c r="D441" s="118">
        <v>30.1</v>
      </c>
      <c r="E441" s="118"/>
      <c r="F441" s="172">
        <f>B441*C441*D441</f>
        <v>4149.6985219872004</v>
      </c>
      <c r="H441" s="59" t="s">
        <v>43</v>
      </c>
      <c r="I441" s="59" t="s">
        <v>119</v>
      </c>
      <c r="J441" s="102">
        <v>10.123200000000001</v>
      </c>
      <c r="K441" s="102"/>
    </row>
    <row r="442" spans="2:11" x14ac:dyDescent="0.25">
      <c r="B442" s="118"/>
      <c r="C442" s="118"/>
      <c r="D442" s="118"/>
      <c r="E442" s="118"/>
      <c r="F442" s="172"/>
      <c r="H442" s="192" t="s">
        <v>413</v>
      </c>
      <c r="I442" s="192"/>
      <c r="J442" s="192"/>
      <c r="K442" s="192"/>
    </row>
    <row r="443" spans="2:11" x14ac:dyDescent="0.25">
      <c r="B443" s="192" t="s">
        <v>414</v>
      </c>
      <c r="C443" s="192"/>
      <c r="D443" s="192"/>
      <c r="E443" s="192"/>
      <c r="F443" s="192"/>
    </row>
    <row r="444" spans="2:11" x14ac:dyDescent="0.25">
      <c r="H444" s="103" t="s">
        <v>122</v>
      </c>
      <c r="I444" s="103"/>
      <c r="J444" s="103"/>
      <c r="K444" s="103"/>
    </row>
    <row r="445" spans="2:11" x14ac:dyDescent="0.25">
      <c r="B445" s="135" t="s">
        <v>125</v>
      </c>
      <c r="C445" s="135"/>
      <c r="D445" s="135"/>
      <c r="E445" s="135"/>
      <c r="F445" s="135"/>
      <c r="H445" s="59" t="s">
        <v>103</v>
      </c>
      <c r="I445" s="59" t="s">
        <v>104</v>
      </c>
      <c r="J445" s="102" t="s">
        <v>102</v>
      </c>
      <c r="K445" s="102"/>
    </row>
    <row r="446" spans="2:11" x14ac:dyDescent="0.25">
      <c r="B446" s="60" t="s">
        <v>31</v>
      </c>
      <c r="C446" s="60" t="s">
        <v>90</v>
      </c>
      <c r="D446" s="103" t="s">
        <v>86</v>
      </c>
      <c r="E446" s="103"/>
      <c r="F446" s="83" t="s">
        <v>41</v>
      </c>
      <c r="H446" s="59" t="s">
        <v>42</v>
      </c>
      <c r="I446" s="59" t="s">
        <v>114</v>
      </c>
      <c r="J446" s="102">
        <v>10.123200000000001</v>
      </c>
      <c r="K446" s="102"/>
    </row>
    <row r="447" spans="2:11" x14ac:dyDescent="0.25">
      <c r="B447" s="118">
        <v>3.016184</v>
      </c>
      <c r="C447" s="118">
        <f>J451</f>
        <v>42.165599999999998</v>
      </c>
      <c r="D447" s="118">
        <v>30.1</v>
      </c>
      <c r="E447" s="118"/>
      <c r="F447" s="172">
        <f>B447*C447*D447</f>
        <v>3828.0941629190402</v>
      </c>
      <c r="H447" s="59" t="s">
        <v>42</v>
      </c>
      <c r="I447" s="59" t="s">
        <v>115</v>
      </c>
      <c r="J447" s="102">
        <v>10.123200000000001</v>
      </c>
      <c r="K447" s="102"/>
    </row>
    <row r="448" spans="2:11" x14ac:dyDescent="0.25">
      <c r="B448" s="118"/>
      <c r="C448" s="118"/>
      <c r="D448" s="118"/>
      <c r="E448" s="118"/>
      <c r="F448" s="172"/>
      <c r="H448" s="59" t="s">
        <v>42</v>
      </c>
      <c r="I448" s="59" t="s">
        <v>116</v>
      </c>
      <c r="J448" s="102">
        <v>10.123200000000001</v>
      </c>
      <c r="K448" s="102"/>
    </row>
    <row r="449" spans="2:15" x14ac:dyDescent="0.25">
      <c r="B449" s="192" t="s">
        <v>416</v>
      </c>
      <c r="C449" s="192"/>
      <c r="D449" s="192"/>
      <c r="E449" s="192"/>
      <c r="F449" s="192"/>
      <c r="H449" s="59" t="s">
        <v>42</v>
      </c>
      <c r="I449" s="59" t="s">
        <v>123</v>
      </c>
      <c r="J449" s="102">
        <v>5.8979999999999997</v>
      </c>
      <c r="K449" s="102"/>
    </row>
    <row r="450" spans="2:15" x14ac:dyDescent="0.25">
      <c r="H450" s="59" t="s">
        <v>42</v>
      </c>
      <c r="I450" s="59" t="s">
        <v>124</v>
      </c>
      <c r="J450" s="102">
        <v>5.8979999999999997</v>
      </c>
      <c r="K450" s="102"/>
    </row>
    <row r="451" spans="2:15" x14ac:dyDescent="0.25">
      <c r="H451" s="66" t="s">
        <v>98</v>
      </c>
      <c r="I451" s="11"/>
      <c r="J451" s="102">
        <f>J446+J447+J448+J449+J450</f>
        <v>42.165599999999998</v>
      </c>
      <c r="K451" s="102"/>
    </row>
    <row r="452" spans="2:15" x14ac:dyDescent="0.25">
      <c r="H452" s="192" t="s">
        <v>415</v>
      </c>
      <c r="I452" s="192"/>
      <c r="J452" s="192"/>
      <c r="K452" s="192"/>
    </row>
    <row r="453" spans="2:15" x14ac:dyDescent="0.25">
      <c r="B453" s="175" t="s">
        <v>127</v>
      </c>
      <c r="C453" s="175"/>
      <c r="D453" s="175"/>
      <c r="E453" s="175"/>
      <c r="F453" s="175"/>
      <c r="G453" s="64"/>
      <c r="H453" s="64"/>
      <c r="I453" s="64"/>
      <c r="J453" s="64"/>
      <c r="K453" s="64"/>
    </row>
    <row r="454" spans="2:15" x14ac:dyDescent="0.25">
      <c r="B454" s="176" t="s">
        <v>128</v>
      </c>
      <c r="C454" s="176"/>
      <c r="D454" s="176"/>
      <c r="E454" s="176"/>
      <c r="F454" s="176"/>
      <c r="H454" s="63"/>
      <c r="I454" s="63"/>
      <c r="J454" s="63"/>
      <c r="K454" s="63"/>
    </row>
    <row r="455" spans="2:15" x14ac:dyDescent="0.25">
      <c r="B455" s="60" t="s">
        <v>31</v>
      </c>
      <c r="C455" s="60" t="s">
        <v>90</v>
      </c>
      <c r="D455" s="103" t="s">
        <v>86</v>
      </c>
      <c r="E455" s="103"/>
      <c r="F455" s="83" t="s">
        <v>41</v>
      </c>
    </row>
    <row r="456" spans="2:15" x14ac:dyDescent="0.25">
      <c r="B456" s="118">
        <v>0.21729999999999999</v>
      </c>
      <c r="C456" s="118">
        <v>15769.113499999999</v>
      </c>
      <c r="D456" s="118">
        <v>30.1</v>
      </c>
      <c r="E456" s="118"/>
      <c r="F456" s="172">
        <f>B456*C456*D456</f>
        <v>103141.51374285501</v>
      </c>
    </row>
    <row r="457" spans="2:15" x14ac:dyDescent="0.25">
      <c r="B457" s="118"/>
      <c r="C457" s="118"/>
      <c r="D457" s="118"/>
      <c r="E457" s="118"/>
      <c r="F457" s="172"/>
    </row>
    <row r="458" spans="2:15" x14ac:dyDescent="0.25">
      <c r="B458" s="192" t="s">
        <v>417</v>
      </c>
      <c r="C458" s="192"/>
      <c r="D458" s="192"/>
      <c r="E458" s="192"/>
      <c r="F458" s="192"/>
    </row>
    <row r="459" spans="2:15" x14ac:dyDescent="0.25">
      <c r="B459" s="174" t="s">
        <v>139</v>
      </c>
      <c r="C459" s="174"/>
      <c r="D459" s="174"/>
      <c r="E459" s="174"/>
      <c r="F459" s="174"/>
      <c r="G459" s="174"/>
      <c r="H459" s="174"/>
      <c r="I459" s="174"/>
    </row>
    <row r="460" spans="2:15" x14ac:dyDescent="0.25">
      <c r="B460" s="136" t="s">
        <v>140</v>
      </c>
      <c r="C460" s="177"/>
      <c r="D460" s="177"/>
      <c r="E460" s="177"/>
      <c r="F460" s="177"/>
      <c r="G460" s="178"/>
    </row>
    <row r="461" spans="2:15" x14ac:dyDescent="0.25">
      <c r="B461" s="113" t="s">
        <v>129</v>
      </c>
      <c r="C461" s="113"/>
      <c r="D461" s="103" t="s">
        <v>130</v>
      </c>
      <c r="E461" s="103"/>
      <c r="F461" s="103"/>
      <c r="G461" s="103"/>
      <c r="H461" s="63"/>
      <c r="I461" s="175" t="s">
        <v>418</v>
      </c>
      <c r="J461" s="175"/>
      <c r="K461" s="175"/>
      <c r="L461" s="175"/>
      <c r="M461" s="175"/>
      <c r="N461" s="175"/>
      <c r="O461" s="175"/>
    </row>
    <row r="462" spans="2:15" x14ac:dyDescent="0.25">
      <c r="B462" s="113" t="s">
        <v>131</v>
      </c>
      <c r="C462" s="113"/>
      <c r="D462" s="161">
        <v>2.4957066999999999</v>
      </c>
      <c r="E462" s="162"/>
      <c r="F462" s="91" t="s">
        <v>132</v>
      </c>
      <c r="G462" s="60">
        <v>93.127200000000002</v>
      </c>
      <c r="I462" s="179" t="s">
        <v>144</v>
      </c>
      <c r="J462" s="179"/>
      <c r="K462" s="179"/>
      <c r="L462" s="179"/>
      <c r="M462" s="179"/>
      <c r="N462" s="179"/>
      <c r="O462" s="179"/>
    </row>
    <row r="463" spans="2:15" x14ac:dyDescent="0.25">
      <c r="B463" s="113" t="s">
        <v>135</v>
      </c>
      <c r="C463" s="113"/>
      <c r="D463" s="113"/>
      <c r="E463" s="60">
        <v>50</v>
      </c>
      <c r="F463" s="91" t="s">
        <v>133</v>
      </c>
      <c r="G463" s="60" t="s">
        <v>138</v>
      </c>
      <c r="I463" s="83" t="s">
        <v>58</v>
      </c>
      <c r="J463" s="68" t="s">
        <v>31</v>
      </c>
      <c r="K463" s="68" t="s">
        <v>65</v>
      </c>
      <c r="L463" s="68" t="s">
        <v>145</v>
      </c>
      <c r="M463" s="68" t="s">
        <v>33</v>
      </c>
      <c r="N463" s="68" t="s">
        <v>59</v>
      </c>
      <c r="O463" s="68" t="s">
        <v>41</v>
      </c>
    </row>
    <row r="464" spans="2:15" x14ac:dyDescent="0.25">
      <c r="B464" s="88" t="s">
        <v>136</v>
      </c>
      <c r="C464" s="60">
        <v>110.3</v>
      </c>
      <c r="D464" s="91" t="s">
        <v>137</v>
      </c>
      <c r="E464" s="60">
        <v>75.2</v>
      </c>
      <c r="F464" s="88" t="s">
        <v>134</v>
      </c>
      <c r="G464" s="60">
        <v>35.1</v>
      </c>
      <c r="I464" s="60">
        <v>8</v>
      </c>
      <c r="J464" s="118">
        <f>D462+D468+D474+D480</f>
        <v>9.9707091999999999</v>
      </c>
      <c r="K464" s="118">
        <f>G462+G468+G474+G480</f>
        <v>598.70460000000003</v>
      </c>
      <c r="L464" s="67">
        <f>(78-E464)+(N464-85)</f>
        <v>3.0999999999999943</v>
      </c>
      <c r="M464" s="60"/>
      <c r="N464" s="118">
        <v>85.3</v>
      </c>
      <c r="O464" s="55">
        <f>J464*K464*L464</f>
        <v>18505.479336237157</v>
      </c>
    </row>
    <row r="465" spans="2:15" x14ac:dyDescent="0.25">
      <c r="B465" s="76"/>
      <c r="C465" s="76"/>
      <c r="D465" s="76"/>
      <c r="E465" s="76"/>
      <c r="F465" s="76"/>
      <c r="G465" s="76"/>
      <c r="I465" s="60">
        <v>9</v>
      </c>
      <c r="J465" s="118"/>
      <c r="K465" s="118"/>
      <c r="L465" s="67">
        <f>(78-E464)+(N464-85)</f>
        <v>3.0999999999999943</v>
      </c>
      <c r="M465" s="11"/>
      <c r="N465" s="118"/>
      <c r="O465" s="55">
        <f>J464*K464*L465</f>
        <v>18505.479336237157</v>
      </c>
    </row>
    <row r="466" spans="2:15" x14ac:dyDescent="0.25">
      <c r="B466" s="136" t="s">
        <v>141</v>
      </c>
      <c r="C466" s="137"/>
      <c r="D466" s="137"/>
      <c r="E466" s="137"/>
      <c r="F466" s="137"/>
      <c r="G466" s="138"/>
      <c r="I466" s="60">
        <v>10</v>
      </c>
      <c r="J466" s="118"/>
      <c r="K466" s="118"/>
      <c r="L466" s="67">
        <f>M466+(78-E464)+(N464-85)</f>
        <v>7.0999999999999943</v>
      </c>
      <c r="M466" s="60">
        <v>4</v>
      </c>
      <c r="N466" s="118"/>
      <c r="O466" s="55">
        <f>J464*K464*L466</f>
        <v>42383.517189446437</v>
      </c>
    </row>
    <row r="467" spans="2:15" x14ac:dyDescent="0.25">
      <c r="B467" s="113" t="s">
        <v>129</v>
      </c>
      <c r="C467" s="113"/>
      <c r="D467" s="103" t="s">
        <v>130</v>
      </c>
      <c r="E467" s="103"/>
      <c r="F467" s="103"/>
      <c r="G467" s="103"/>
      <c r="I467" s="60">
        <v>11</v>
      </c>
      <c r="J467" s="118"/>
      <c r="K467" s="118"/>
      <c r="L467" s="67">
        <f>(78-E470)+(N464-85)</f>
        <v>3.0999999999999943</v>
      </c>
      <c r="M467" s="11"/>
      <c r="N467" s="118"/>
      <c r="O467" s="55">
        <f>J464*K464*L467</f>
        <v>18505.479336237157</v>
      </c>
    </row>
    <row r="468" spans="2:15" x14ac:dyDescent="0.25">
      <c r="B468" s="113" t="s">
        <v>131</v>
      </c>
      <c r="C468" s="113"/>
      <c r="D468" s="161">
        <v>2.4957066999999999</v>
      </c>
      <c r="E468" s="162"/>
      <c r="F468" s="91" t="s">
        <v>132</v>
      </c>
      <c r="G468" s="60">
        <v>93.127200000000002</v>
      </c>
      <c r="I468" s="60">
        <v>12</v>
      </c>
      <c r="J468" s="118"/>
      <c r="K468" s="118"/>
      <c r="L468" s="67">
        <f>M468+(78-E470)+(N464-85)</f>
        <v>12.099999999999994</v>
      </c>
      <c r="M468" s="60">
        <v>9</v>
      </c>
      <c r="N468" s="118"/>
      <c r="O468" s="55">
        <f>J464*K464*L468</f>
        <v>72231.064505958042</v>
      </c>
    </row>
    <row r="469" spans="2:15" x14ac:dyDescent="0.25">
      <c r="B469" s="113" t="s">
        <v>135</v>
      </c>
      <c r="C469" s="113"/>
      <c r="D469" s="113"/>
      <c r="E469" s="60">
        <v>50</v>
      </c>
      <c r="F469" s="91" t="s">
        <v>133</v>
      </c>
      <c r="G469" s="60" t="s">
        <v>138</v>
      </c>
      <c r="I469" s="60">
        <v>13</v>
      </c>
      <c r="J469" s="118"/>
      <c r="K469" s="118"/>
      <c r="L469" s="67">
        <f>(78-E470)+(N464-85)</f>
        <v>3.0999999999999943</v>
      </c>
      <c r="M469" s="11"/>
      <c r="N469" s="118"/>
      <c r="O469" s="55">
        <f>J464*K464*L469</f>
        <v>18505.479336237157</v>
      </c>
    </row>
    <row r="470" spans="2:15" x14ac:dyDescent="0.25">
      <c r="B470" s="88" t="s">
        <v>136</v>
      </c>
      <c r="C470" s="60">
        <v>110.3</v>
      </c>
      <c r="D470" s="91" t="s">
        <v>137</v>
      </c>
      <c r="E470" s="60">
        <v>75.2</v>
      </c>
      <c r="F470" s="88" t="s">
        <v>134</v>
      </c>
      <c r="G470" s="60">
        <v>35.1</v>
      </c>
      <c r="I470" s="60">
        <v>14</v>
      </c>
      <c r="J470" s="118"/>
      <c r="K470" s="118"/>
      <c r="L470" s="67">
        <f>M470+(78-E470)+(N464-85)</f>
        <v>16.099999999999994</v>
      </c>
      <c r="M470" s="60">
        <v>13</v>
      </c>
      <c r="N470" s="118"/>
      <c r="O470" s="55">
        <f>J464*K464*L470</f>
        <v>96109.102359167315</v>
      </c>
    </row>
    <row r="471" spans="2:15" x14ac:dyDescent="0.25">
      <c r="I471" s="60">
        <v>15</v>
      </c>
      <c r="J471" s="118"/>
      <c r="K471" s="118"/>
      <c r="L471" s="67">
        <f>(78-E476)+(N464-85)</f>
        <v>3.0999999999999943</v>
      </c>
      <c r="M471" s="11"/>
      <c r="N471" s="118"/>
      <c r="O471" s="55">
        <f>J464*K464*L471</f>
        <v>18505.479336237157</v>
      </c>
    </row>
    <row r="472" spans="2:15" x14ac:dyDescent="0.25">
      <c r="B472" s="136" t="s">
        <v>142</v>
      </c>
      <c r="C472" s="137"/>
      <c r="D472" s="137"/>
      <c r="E472" s="137"/>
      <c r="F472" s="137"/>
      <c r="G472" s="138"/>
      <c r="I472" s="60">
        <v>16</v>
      </c>
      <c r="J472" s="118"/>
      <c r="K472" s="118"/>
      <c r="L472" s="67">
        <f>M472+(78-E476)+(N464-85)</f>
        <v>17.099999999999994</v>
      </c>
      <c r="M472" s="60">
        <v>14</v>
      </c>
      <c r="N472" s="118"/>
      <c r="O472" s="55">
        <f>J464*K464*L472</f>
        <v>102078.61182246964</v>
      </c>
    </row>
    <row r="473" spans="2:15" x14ac:dyDescent="0.25">
      <c r="B473" s="113" t="s">
        <v>129</v>
      </c>
      <c r="C473" s="113"/>
      <c r="D473" s="103" t="s">
        <v>130</v>
      </c>
      <c r="E473" s="103"/>
      <c r="F473" s="103"/>
      <c r="G473" s="103"/>
      <c r="I473" s="60">
        <v>17</v>
      </c>
      <c r="J473" s="118"/>
      <c r="K473" s="118"/>
      <c r="L473" s="67">
        <f>(78-E476)+(N464-85)</f>
        <v>3.0999999999999943</v>
      </c>
      <c r="M473" s="11"/>
      <c r="N473" s="118"/>
      <c r="O473" s="55">
        <f>J464*K464*L473</f>
        <v>18505.479336237157</v>
      </c>
    </row>
    <row r="474" spans="2:15" x14ac:dyDescent="0.25">
      <c r="B474" s="113" t="s">
        <v>131</v>
      </c>
      <c r="C474" s="113"/>
      <c r="D474" s="161">
        <v>2.4896479</v>
      </c>
      <c r="E474" s="162"/>
      <c r="F474" s="91" t="s">
        <v>132</v>
      </c>
      <c r="G474" s="60">
        <v>206.2251</v>
      </c>
      <c r="I474" s="60">
        <v>18</v>
      </c>
      <c r="J474" s="118"/>
      <c r="K474" s="118"/>
      <c r="L474" s="67">
        <f>M474+(78-E476)+(N464-85)</f>
        <v>15.099999999999994</v>
      </c>
      <c r="M474" s="60">
        <v>12</v>
      </c>
      <c r="N474" s="118"/>
      <c r="O474" s="55">
        <f>J464*K464*L474</f>
        <v>90139.592895865004</v>
      </c>
    </row>
    <row r="475" spans="2:15" ht="18.75" x14ac:dyDescent="0.3">
      <c r="B475" s="113" t="s">
        <v>135</v>
      </c>
      <c r="C475" s="113"/>
      <c r="D475" s="113"/>
      <c r="E475" s="60">
        <v>50</v>
      </c>
      <c r="F475" s="91" t="s">
        <v>133</v>
      </c>
      <c r="G475" s="60" t="s">
        <v>138</v>
      </c>
      <c r="I475" s="70" t="s">
        <v>100</v>
      </c>
      <c r="J475" s="102"/>
      <c r="K475" s="102"/>
      <c r="L475" s="102"/>
      <c r="M475" s="102"/>
      <c r="N475" s="102"/>
      <c r="O475" s="93">
        <f>SUM(O464:O474)</f>
        <v>513974.76479032938</v>
      </c>
    </row>
    <row r="476" spans="2:15" x14ac:dyDescent="0.25">
      <c r="B476" s="88" t="s">
        <v>136</v>
      </c>
      <c r="C476" s="60">
        <v>110.3</v>
      </c>
      <c r="D476" s="91" t="s">
        <v>137</v>
      </c>
      <c r="E476" s="60">
        <v>75.2</v>
      </c>
      <c r="F476" s="88" t="s">
        <v>134</v>
      </c>
      <c r="G476" s="60">
        <v>35.1</v>
      </c>
    </row>
    <row r="478" spans="2:15" x14ac:dyDescent="0.25">
      <c r="B478" s="136" t="s">
        <v>143</v>
      </c>
      <c r="C478" s="137"/>
      <c r="D478" s="137"/>
      <c r="E478" s="137"/>
      <c r="F478" s="137"/>
      <c r="G478" s="138"/>
    </row>
    <row r="479" spans="2:15" x14ac:dyDescent="0.25">
      <c r="B479" s="113" t="s">
        <v>129</v>
      </c>
      <c r="C479" s="113"/>
      <c r="D479" s="103" t="s">
        <v>130</v>
      </c>
      <c r="E479" s="103"/>
      <c r="F479" s="103"/>
      <c r="G479" s="103"/>
    </row>
    <row r="480" spans="2:15" x14ac:dyDescent="0.25">
      <c r="B480" s="113" t="s">
        <v>131</v>
      </c>
      <c r="C480" s="113"/>
      <c r="D480" s="161">
        <v>2.4896479</v>
      </c>
      <c r="E480" s="162"/>
      <c r="F480" s="91" t="s">
        <v>132</v>
      </c>
      <c r="G480" s="60">
        <v>206.2251</v>
      </c>
    </row>
    <row r="481" spans="2:15" x14ac:dyDescent="0.25">
      <c r="B481" s="113" t="s">
        <v>135</v>
      </c>
      <c r="C481" s="113"/>
      <c r="D481" s="113"/>
      <c r="E481" s="60">
        <v>50</v>
      </c>
      <c r="F481" s="91" t="s">
        <v>133</v>
      </c>
      <c r="G481" s="60" t="s">
        <v>138</v>
      </c>
    </row>
    <row r="482" spans="2:15" x14ac:dyDescent="0.25">
      <c r="B482" s="88" t="s">
        <v>136</v>
      </c>
      <c r="C482" s="60">
        <v>110.3</v>
      </c>
      <c r="D482" s="91" t="s">
        <v>137</v>
      </c>
      <c r="E482" s="60">
        <v>75.2</v>
      </c>
      <c r="F482" s="88" t="s">
        <v>134</v>
      </c>
      <c r="G482" s="60">
        <v>35.1</v>
      </c>
    </row>
    <row r="483" spans="2:15" x14ac:dyDescent="0.25">
      <c r="B483" s="192" t="s">
        <v>419</v>
      </c>
      <c r="C483" s="192"/>
      <c r="D483" s="192"/>
      <c r="E483" s="192"/>
      <c r="F483" s="192"/>
      <c r="G483" s="192"/>
    </row>
    <row r="486" spans="2:15" x14ac:dyDescent="0.25">
      <c r="B486" s="144" t="s">
        <v>150</v>
      </c>
      <c r="C486" s="145"/>
      <c r="D486" s="145"/>
      <c r="E486" s="145"/>
      <c r="F486" s="145"/>
      <c r="G486" s="148"/>
    </row>
    <row r="487" spans="2:15" x14ac:dyDescent="0.25">
      <c r="B487" s="113" t="s">
        <v>129</v>
      </c>
      <c r="C487" s="113"/>
      <c r="D487" s="103" t="s">
        <v>130</v>
      </c>
      <c r="E487" s="103"/>
      <c r="F487" s="103"/>
      <c r="G487" s="103"/>
      <c r="I487" s="175" t="s">
        <v>421</v>
      </c>
      <c r="J487" s="175"/>
      <c r="K487" s="175"/>
      <c r="L487" s="175"/>
      <c r="M487" s="175"/>
      <c r="N487" s="175"/>
      <c r="O487" s="175"/>
    </row>
    <row r="488" spans="2:15" x14ac:dyDescent="0.25">
      <c r="B488" s="113" t="s">
        <v>131</v>
      </c>
      <c r="C488" s="113"/>
      <c r="D488" s="161">
        <v>2.5554446999999998</v>
      </c>
      <c r="E488" s="162"/>
      <c r="F488" s="91" t="s">
        <v>132</v>
      </c>
      <c r="G488" s="60">
        <v>38.449199999999998</v>
      </c>
      <c r="I488" s="180" t="s">
        <v>147</v>
      </c>
      <c r="J488" s="180"/>
      <c r="K488" s="180"/>
      <c r="L488" s="180"/>
      <c r="M488" s="180"/>
      <c r="N488" s="180"/>
      <c r="O488" s="180"/>
    </row>
    <row r="489" spans="2:15" x14ac:dyDescent="0.25">
      <c r="B489" s="113" t="s">
        <v>135</v>
      </c>
      <c r="C489" s="113"/>
      <c r="D489" s="113"/>
      <c r="E489" s="60">
        <v>50</v>
      </c>
      <c r="F489" s="91" t="s">
        <v>133</v>
      </c>
      <c r="G489" s="60" t="s">
        <v>138</v>
      </c>
      <c r="I489" s="83" t="s">
        <v>58</v>
      </c>
      <c r="J489" s="68" t="s">
        <v>31</v>
      </c>
      <c r="K489" s="68" t="s">
        <v>65</v>
      </c>
      <c r="L489" s="68" t="s">
        <v>145</v>
      </c>
      <c r="M489" s="68" t="s">
        <v>33</v>
      </c>
      <c r="N489" s="68" t="s">
        <v>59</v>
      </c>
      <c r="O489" s="68" t="s">
        <v>41</v>
      </c>
    </row>
    <row r="490" spans="2:15" x14ac:dyDescent="0.25">
      <c r="B490" s="88" t="s">
        <v>136</v>
      </c>
      <c r="C490" s="60">
        <v>110.3</v>
      </c>
      <c r="D490" s="91" t="s">
        <v>137</v>
      </c>
      <c r="E490" s="60">
        <v>75.2</v>
      </c>
      <c r="F490" s="88" t="s">
        <v>134</v>
      </c>
      <c r="G490" s="60">
        <v>35.1</v>
      </c>
      <c r="I490" s="60">
        <v>8</v>
      </c>
      <c r="J490" s="118">
        <f>D488+D494+D500+D506</f>
        <v>10.091207799999999</v>
      </c>
      <c r="K490" s="118">
        <f>G488+G494+G500+G506</f>
        <v>489.26319999999998</v>
      </c>
      <c r="L490" s="67">
        <f>(78-E490)+(N490-85)</f>
        <v>3.0999999999999943</v>
      </c>
      <c r="M490" s="60"/>
      <c r="N490" s="118">
        <v>85.3</v>
      </c>
      <c r="O490" s="55">
        <f>J490*K490*L490</f>
        <v>15305.495522288147</v>
      </c>
    </row>
    <row r="491" spans="2:15" x14ac:dyDescent="0.25">
      <c r="I491" s="60">
        <v>9</v>
      </c>
      <c r="J491" s="118"/>
      <c r="K491" s="118"/>
      <c r="L491" s="67">
        <f>(78-E490)+(N490-85)</f>
        <v>3.0999999999999943</v>
      </c>
      <c r="M491" s="11"/>
      <c r="N491" s="118"/>
      <c r="O491" s="55">
        <f>J490*K490*L491</f>
        <v>15305.495522288147</v>
      </c>
    </row>
    <row r="492" spans="2:15" x14ac:dyDescent="0.25">
      <c r="B492" s="144" t="s">
        <v>151</v>
      </c>
      <c r="C492" s="145"/>
      <c r="D492" s="145"/>
      <c r="E492" s="145"/>
      <c r="F492" s="145"/>
      <c r="G492" s="148"/>
      <c r="I492" s="60">
        <v>10</v>
      </c>
      <c r="J492" s="118"/>
      <c r="K492" s="118"/>
      <c r="L492" s="67">
        <f>M492+(78-E490)+(N490-85)</f>
        <v>7.0999999999999943</v>
      </c>
      <c r="M492" s="60">
        <v>4</v>
      </c>
      <c r="N492" s="118"/>
      <c r="O492" s="55">
        <f>J490*K490*L492</f>
        <v>35054.522002659985</v>
      </c>
    </row>
    <row r="493" spans="2:15" x14ac:dyDescent="0.25">
      <c r="B493" s="113" t="s">
        <v>129</v>
      </c>
      <c r="C493" s="113"/>
      <c r="D493" s="103" t="s">
        <v>130</v>
      </c>
      <c r="E493" s="103"/>
      <c r="F493" s="103"/>
      <c r="G493" s="103"/>
      <c r="I493" s="60">
        <v>11</v>
      </c>
      <c r="J493" s="118"/>
      <c r="K493" s="118"/>
      <c r="L493" s="67">
        <f>(78-E496)+(N490-85)</f>
        <v>3.0999999999999943</v>
      </c>
      <c r="M493" s="11"/>
      <c r="N493" s="118"/>
      <c r="O493" s="55">
        <f>J490*K490*L493</f>
        <v>15305.495522288147</v>
      </c>
    </row>
    <row r="494" spans="2:15" x14ac:dyDescent="0.25">
      <c r="B494" s="113" t="s">
        <v>131</v>
      </c>
      <c r="C494" s="113"/>
      <c r="D494" s="161">
        <v>2.5564673</v>
      </c>
      <c r="E494" s="162"/>
      <c r="F494" s="91" t="s">
        <v>132</v>
      </c>
      <c r="G494" s="60">
        <v>38.363799999999998</v>
      </c>
      <c r="I494" s="60">
        <v>12</v>
      </c>
      <c r="J494" s="118"/>
      <c r="K494" s="118"/>
      <c r="L494" s="67">
        <f>M494+(78-E496)+(N490-85)</f>
        <v>12.099999999999994</v>
      </c>
      <c r="M494" s="60">
        <v>9</v>
      </c>
      <c r="N494" s="118"/>
      <c r="O494" s="55">
        <f>J490*K490*L494</f>
        <v>59740.805103124781</v>
      </c>
    </row>
    <row r="495" spans="2:15" x14ac:dyDescent="0.25">
      <c r="B495" s="113" t="s">
        <v>135</v>
      </c>
      <c r="C495" s="113"/>
      <c r="D495" s="113"/>
      <c r="E495" s="60">
        <v>50</v>
      </c>
      <c r="F495" s="91" t="s">
        <v>133</v>
      </c>
      <c r="G495" s="60" t="s">
        <v>138</v>
      </c>
      <c r="I495" s="60">
        <v>13</v>
      </c>
      <c r="J495" s="118"/>
      <c r="K495" s="118"/>
      <c r="L495" s="67">
        <f>(78-E496)+(N490-85)</f>
        <v>3.0999999999999943</v>
      </c>
      <c r="M495" s="11"/>
      <c r="N495" s="118"/>
      <c r="O495" s="55">
        <f>J490*K490*L495</f>
        <v>15305.495522288147</v>
      </c>
    </row>
    <row r="496" spans="2:15" x14ac:dyDescent="0.25">
      <c r="B496" s="88" t="s">
        <v>136</v>
      </c>
      <c r="C496" s="60">
        <v>110.3</v>
      </c>
      <c r="D496" s="91" t="s">
        <v>137</v>
      </c>
      <c r="E496" s="60">
        <v>75.2</v>
      </c>
      <c r="F496" s="88" t="s">
        <v>134</v>
      </c>
      <c r="G496" s="60">
        <v>35.1</v>
      </c>
      <c r="I496" s="60">
        <v>14</v>
      </c>
      <c r="J496" s="118"/>
      <c r="K496" s="118"/>
      <c r="L496" s="67">
        <f>M496+(78-E496)+(N490-85)</f>
        <v>16.099999999999994</v>
      </c>
      <c r="M496" s="60">
        <v>13</v>
      </c>
      <c r="N496" s="118"/>
      <c r="O496" s="55">
        <f>J490*K490*L496</f>
        <v>79489.83158349662</v>
      </c>
    </row>
    <row r="497" spans="2:15" x14ac:dyDescent="0.25">
      <c r="I497" s="60">
        <v>15</v>
      </c>
      <c r="J497" s="118"/>
      <c r="K497" s="118"/>
      <c r="L497" s="67">
        <f>(78-E502)+(N490-85)</f>
        <v>3.0999999999999943</v>
      </c>
      <c r="M497" s="11"/>
      <c r="N497" s="118"/>
      <c r="O497" s="55">
        <f>J490*K490*L497</f>
        <v>15305.495522288147</v>
      </c>
    </row>
    <row r="498" spans="2:15" x14ac:dyDescent="0.25">
      <c r="B498" s="144" t="s">
        <v>152</v>
      </c>
      <c r="C498" s="145"/>
      <c r="D498" s="145"/>
      <c r="E498" s="145"/>
      <c r="F498" s="145"/>
      <c r="G498" s="148"/>
      <c r="I498" s="60">
        <v>16</v>
      </c>
      <c r="J498" s="118"/>
      <c r="K498" s="118"/>
      <c r="L498" s="67">
        <f>M498+(78-E502)+(N490-85)</f>
        <v>17.099999999999994</v>
      </c>
      <c r="M498" s="60">
        <v>14</v>
      </c>
      <c r="N498" s="118"/>
      <c r="O498" s="55">
        <f>J490*K490*L498</f>
        <v>84427.088203589577</v>
      </c>
    </row>
    <row r="499" spans="2:15" x14ac:dyDescent="0.25">
      <c r="B499" s="113" t="s">
        <v>129</v>
      </c>
      <c r="C499" s="113"/>
      <c r="D499" s="103" t="s">
        <v>130</v>
      </c>
      <c r="E499" s="103"/>
      <c r="F499" s="103"/>
      <c r="G499" s="103"/>
      <c r="I499" s="60">
        <v>17</v>
      </c>
      <c r="J499" s="118"/>
      <c r="K499" s="118"/>
      <c r="L499" s="67">
        <f>(78-E502)+(N490-85)</f>
        <v>3.0999999999999943</v>
      </c>
      <c r="M499" s="11"/>
      <c r="N499" s="118"/>
      <c r="O499" s="55">
        <f>J490*K490*L499</f>
        <v>15305.495522288147</v>
      </c>
    </row>
    <row r="500" spans="2:15" x14ac:dyDescent="0.25">
      <c r="B500" s="113" t="s">
        <v>131</v>
      </c>
      <c r="C500" s="113"/>
      <c r="D500" s="161">
        <v>2.4896479</v>
      </c>
      <c r="E500" s="162"/>
      <c r="F500" s="91" t="s">
        <v>132</v>
      </c>
      <c r="G500" s="60">
        <v>206.2251</v>
      </c>
      <c r="I500" s="60">
        <v>18</v>
      </c>
      <c r="J500" s="118"/>
      <c r="K500" s="118"/>
      <c r="L500" s="67">
        <f>M500+(78-E502)+(N490-85)</f>
        <v>15.099999999999994</v>
      </c>
      <c r="M500" s="60">
        <v>12</v>
      </c>
      <c r="N500" s="118"/>
      <c r="O500" s="55">
        <f>J490*K490*L500</f>
        <v>74552.574963403662</v>
      </c>
    </row>
    <row r="501" spans="2:15" ht="18.75" x14ac:dyDescent="0.3">
      <c r="B501" s="113" t="s">
        <v>135</v>
      </c>
      <c r="C501" s="113"/>
      <c r="D501" s="113"/>
      <c r="E501" s="60">
        <v>50</v>
      </c>
      <c r="F501" s="91" t="s">
        <v>133</v>
      </c>
      <c r="G501" s="60" t="s">
        <v>138</v>
      </c>
      <c r="I501" s="70" t="s">
        <v>100</v>
      </c>
      <c r="J501" s="102"/>
      <c r="K501" s="102"/>
      <c r="L501" s="102"/>
      <c r="M501" s="102"/>
      <c r="N501" s="102"/>
      <c r="O501" s="93">
        <f>SUM(O490:O500)</f>
        <v>425097.79499000346</v>
      </c>
    </row>
    <row r="502" spans="2:15" x14ac:dyDescent="0.25">
      <c r="B502" s="88" t="s">
        <v>136</v>
      </c>
      <c r="C502" s="60">
        <v>110.3</v>
      </c>
      <c r="D502" s="91" t="s">
        <v>137</v>
      </c>
      <c r="E502" s="60">
        <v>75.2</v>
      </c>
      <c r="F502" s="88" t="s">
        <v>134</v>
      </c>
      <c r="G502" s="60">
        <v>35.1</v>
      </c>
    </row>
    <row r="504" spans="2:15" x14ac:dyDescent="0.25">
      <c r="B504" s="144" t="s">
        <v>153</v>
      </c>
      <c r="C504" s="145"/>
      <c r="D504" s="145"/>
      <c r="E504" s="145"/>
      <c r="F504" s="145"/>
      <c r="G504" s="148"/>
    </row>
    <row r="505" spans="2:15" x14ac:dyDescent="0.25">
      <c r="B505" s="113" t="s">
        <v>129</v>
      </c>
      <c r="C505" s="113"/>
      <c r="D505" s="103" t="s">
        <v>130</v>
      </c>
      <c r="E505" s="103"/>
      <c r="F505" s="103"/>
      <c r="G505" s="103"/>
    </row>
    <row r="506" spans="2:15" x14ac:dyDescent="0.25">
      <c r="B506" s="113" t="s">
        <v>131</v>
      </c>
      <c r="C506" s="113"/>
      <c r="D506" s="161">
        <v>2.4896479</v>
      </c>
      <c r="E506" s="162"/>
      <c r="F506" s="91" t="s">
        <v>132</v>
      </c>
      <c r="G506" s="60">
        <v>206.2251</v>
      </c>
    </row>
    <row r="507" spans="2:15" x14ac:dyDescent="0.25">
      <c r="B507" s="113" t="s">
        <v>135</v>
      </c>
      <c r="C507" s="113"/>
      <c r="D507" s="113"/>
      <c r="E507" s="60">
        <v>50</v>
      </c>
      <c r="F507" s="91" t="s">
        <v>133</v>
      </c>
      <c r="G507" s="60" t="s">
        <v>138</v>
      </c>
    </row>
    <row r="508" spans="2:15" x14ac:dyDescent="0.25">
      <c r="B508" s="88" t="s">
        <v>136</v>
      </c>
      <c r="C508" s="60">
        <v>110.3</v>
      </c>
      <c r="D508" s="91" t="s">
        <v>137</v>
      </c>
      <c r="E508" s="60">
        <v>75.2</v>
      </c>
      <c r="F508" s="88" t="s">
        <v>134</v>
      </c>
      <c r="G508" s="60">
        <v>35.1</v>
      </c>
    </row>
    <row r="509" spans="2:15" x14ac:dyDescent="0.25">
      <c r="B509" s="192" t="s">
        <v>420</v>
      </c>
      <c r="C509" s="192"/>
      <c r="D509" s="192"/>
      <c r="E509" s="192"/>
      <c r="F509" s="192"/>
      <c r="G509" s="192"/>
    </row>
    <row r="511" spans="2:15" x14ac:dyDescent="0.25">
      <c r="B511" s="139" t="s">
        <v>154</v>
      </c>
      <c r="C511" s="140"/>
      <c r="D511" s="140"/>
      <c r="E511" s="140"/>
      <c r="F511" s="140"/>
      <c r="G511" s="183"/>
      <c r="I511" s="182" t="s">
        <v>148</v>
      </c>
      <c r="J511" s="182"/>
      <c r="K511" s="182"/>
      <c r="L511" s="182"/>
      <c r="M511" s="182"/>
      <c r="N511" s="182"/>
      <c r="O511" s="182"/>
    </row>
    <row r="512" spans="2:15" x14ac:dyDescent="0.25">
      <c r="B512" s="113" t="s">
        <v>129</v>
      </c>
      <c r="C512" s="113"/>
      <c r="D512" s="103" t="s">
        <v>130</v>
      </c>
      <c r="E512" s="103"/>
      <c r="F512" s="103"/>
      <c r="G512" s="103"/>
      <c r="I512" s="83" t="s">
        <v>58</v>
      </c>
      <c r="J512" s="68" t="s">
        <v>31</v>
      </c>
      <c r="K512" s="68" t="s">
        <v>65</v>
      </c>
      <c r="L512" s="68" t="s">
        <v>145</v>
      </c>
      <c r="M512" s="68" t="s">
        <v>33</v>
      </c>
      <c r="N512" s="68" t="s">
        <v>59</v>
      </c>
      <c r="O512" s="68" t="s">
        <v>41</v>
      </c>
    </row>
    <row r="513" spans="2:15" x14ac:dyDescent="0.25">
      <c r="B513" s="113" t="s">
        <v>131</v>
      </c>
      <c r="C513" s="113"/>
      <c r="D513" s="161">
        <v>2.5577230000000002</v>
      </c>
      <c r="E513" s="162"/>
      <c r="F513" s="91" t="s">
        <v>132</v>
      </c>
      <c r="G513" s="60">
        <v>56.539000000000001</v>
      </c>
      <c r="I513" s="60">
        <v>8</v>
      </c>
      <c r="J513" s="118">
        <f>D513+D519</f>
        <v>5.1154460000000004</v>
      </c>
      <c r="K513" s="118">
        <f>G513+G519</f>
        <v>113.078</v>
      </c>
      <c r="L513" s="67">
        <v>12.85</v>
      </c>
      <c r="M513" s="60"/>
      <c r="N513" s="118">
        <v>85.3</v>
      </c>
      <c r="O513" s="55">
        <f>J513*K513*L513</f>
        <v>7433.0105758258005</v>
      </c>
    </row>
    <row r="514" spans="2:15" x14ac:dyDescent="0.25">
      <c r="B514" s="113" t="s">
        <v>135</v>
      </c>
      <c r="C514" s="113"/>
      <c r="D514" s="113"/>
      <c r="E514" s="60">
        <v>50</v>
      </c>
      <c r="F514" s="91" t="s">
        <v>133</v>
      </c>
      <c r="G514" s="60" t="s">
        <v>138</v>
      </c>
      <c r="I514" s="60">
        <v>9</v>
      </c>
      <c r="J514" s="118"/>
      <c r="K514" s="118"/>
      <c r="L514" s="67">
        <v>13.5</v>
      </c>
      <c r="M514" s="11"/>
      <c r="N514" s="118"/>
      <c r="O514" s="55">
        <f>J513*K513*L514</f>
        <v>7808.9994376380009</v>
      </c>
    </row>
    <row r="515" spans="2:15" x14ac:dyDescent="0.25">
      <c r="B515" s="88" t="s">
        <v>136</v>
      </c>
      <c r="C515" s="60">
        <v>110.3</v>
      </c>
      <c r="D515" s="91" t="s">
        <v>137</v>
      </c>
      <c r="E515" s="60">
        <v>75.2</v>
      </c>
      <c r="F515" s="88" t="s">
        <v>134</v>
      </c>
      <c r="G515" s="60">
        <v>35.1</v>
      </c>
      <c r="I515" s="60">
        <v>10</v>
      </c>
      <c r="J515" s="118"/>
      <c r="K515" s="118"/>
      <c r="L515" s="67">
        <v>14.15</v>
      </c>
      <c r="M515" s="60">
        <v>4</v>
      </c>
      <c r="N515" s="118"/>
      <c r="O515" s="55">
        <f>J513*K513*L515</f>
        <v>8184.9882994502004</v>
      </c>
    </row>
    <row r="516" spans="2:15" x14ac:dyDescent="0.25">
      <c r="I516" s="60">
        <v>11</v>
      </c>
      <c r="J516" s="118"/>
      <c r="K516" s="118"/>
      <c r="L516" s="67">
        <v>14.8</v>
      </c>
      <c r="M516" s="11"/>
      <c r="N516" s="118"/>
      <c r="O516" s="55">
        <f>J513*K513*L516</f>
        <v>8560.9771612624008</v>
      </c>
    </row>
    <row r="517" spans="2:15" x14ac:dyDescent="0.25">
      <c r="B517" s="139" t="s">
        <v>154</v>
      </c>
      <c r="C517" s="140"/>
      <c r="D517" s="140"/>
      <c r="E517" s="140"/>
      <c r="F517" s="140"/>
      <c r="G517" s="183"/>
      <c r="I517" s="60">
        <v>12</v>
      </c>
      <c r="J517" s="118"/>
      <c r="K517" s="118"/>
      <c r="L517" s="67">
        <v>16.100000000000001</v>
      </c>
      <c r="M517" s="60">
        <v>9</v>
      </c>
      <c r="N517" s="118"/>
      <c r="O517" s="55">
        <f>J513*K513*L517</f>
        <v>9312.9548848868017</v>
      </c>
    </row>
    <row r="518" spans="2:15" x14ac:dyDescent="0.25">
      <c r="B518" s="113" t="s">
        <v>129</v>
      </c>
      <c r="C518" s="113"/>
      <c r="D518" s="103" t="s">
        <v>130</v>
      </c>
      <c r="E518" s="103"/>
      <c r="F518" s="103"/>
      <c r="G518" s="103"/>
      <c r="I518" s="60">
        <v>13</v>
      </c>
      <c r="J518" s="118"/>
      <c r="K518" s="118"/>
      <c r="L518" s="67">
        <v>17.399999999999999</v>
      </c>
      <c r="M518" s="11"/>
      <c r="N518" s="118"/>
      <c r="O518" s="55">
        <f>J513*K513*L518</f>
        <v>10064.932608511201</v>
      </c>
    </row>
    <row r="519" spans="2:15" x14ac:dyDescent="0.25">
      <c r="B519" s="113" t="s">
        <v>131</v>
      </c>
      <c r="C519" s="113"/>
      <c r="D519" s="161">
        <v>2.5577230000000002</v>
      </c>
      <c r="E519" s="162"/>
      <c r="F519" s="91" t="s">
        <v>132</v>
      </c>
      <c r="G519" s="60">
        <v>56.539000000000001</v>
      </c>
      <c r="I519" s="60">
        <v>14</v>
      </c>
      <c r="J519" s="118"/>
      <c r="K519" s="118"/>
      <c r="L519" s="67">
        <v>18.7</v>
      </c>
      <c r="M519" s="60">
        <v>13</v>
      </c>
      <c r="N519" s="118"/>
      <c r="O519" s="55">
        <f>J513*K513*L519</f>
        <v>10816.9103321356</v>
      </c>
    </row>
    <row r="520" spans="2:15" x14ac:dyDescent="0.25">
      <c r="B520" s="113" t="s">
        <v>135</v>
      </c>
      <c r="C520" s="113"/>
      <c r="D520" s="113"/>
      <c r="E520" s="60">
        <v>50</v>
      </c>
      <c r="F520" s="91" t="s">
        <v>133</v>
      </c>
      <c r="G520" s="60" t="s">
        <v>138</v>
      </c>
      <c r="I520" s="60">
        <v>15</v>
      </c>
      <c r="J520" s="118"/>
      <c r="K520" s="118"/>
      <c r="L520" s="67">
        <v>20</v>
      </c>
      <c r="M520" s="11"/>
      <c r="N520" s="118"/>
      <c r="O520" s="55">
        <f>J513*K513*L520</f>
        <v>11568.88805576</v>
      </c>
    </row>
    <row r="521" spans="2:15" x14ac:dyDescent="0.25">
      <c r="B521" s="88" t="s">
        <v>136</v>
      </c>
      <c r="C521" s="60">
        <v>110.3</v>
      </c>
      <c r="D521" s="91" t="s">
        <v>137</v>
      </c>
      <c r="E521" s="60">
        <v>75.2</v>
      </c>
      <c r="F521" s="88" t="s">
        <v>134</v>
      </c>
      <c r="G521" s="60">
        <v>35.1</v>
      </c>
      <c r="I521" s="60">
        <v>16</v>
      </c>
      <c r="J521" s="118"/>
      <c r="K521" s="118"/>
      <c r="L521" s="67">
        <v>21.3</v>
      </c>
      <c r="M521" s="60">
        <v>14</v>
      </c>
      <c r="N521" s="118"/>
      <c r="O521" s="55">
        <f>J513*K513*L521</f>
        <v>12320.865779384401</v>
      </c>
    </row>
    <row r="522" spans="2:15" x14ac:dyDescent="0.25">
      <c r="B522" s="192" t="s">
        <v>422</v>
      </c>
      <c r="C522" s="192"/>
      <c r="D522" s="192"/>
      <c r="E522" s="192"/>
      <c r="F522" s="192"/>
      <c r="G522" s="192"/>
      <c r="I522" s="60">
        <v>17</v>
      </c>
      <c r="J522" s="118"/>
      <c r="K522" s="118"/>
      <c r="L522" s="67">
        <v>22.6</v>
      </c>
      <c r="M522" s="11"/>
      <c r="N522" s="118"/>
      <c r="O522" s="55">
        <f>J513*K513*L522</f>
        <v>13072.843503008802</v>
      </c>
    </row>
    <row r="523" spans="2:15" x14ac:dyDescent="0.25">
      <c r="I523" s="60">
        <v>18</v>
      </c>
      <c r="J523" s="118"/>
      <c r="K523" s="118"/>
      <c r="L523" s="67">
        <v>23.25</v>
      </c>
      <c r="M523" s="60">
        <v>12</v>
      </c>
      <c r="N523" s="118"/>
      <c r="O523" s="55">
        <f>J513*K513*L523</f>
        <v>13448.832364821001</v>
      </c>
    </row>
    <row r="524" spans="2:15" ht="18.75" x14ac:dyDescent="0.3">
      <c r="I524" s="70" t="s">
        <v>100</v>
      </c>
      <c r="J524" s="102"/>
      <c r="K524" s="102"/>
      <c r="L524" s="102"/>
      <c r="M524" s="102"/>
      <c r="N524" s="102"/>
      <c r="O524" s="93">
        <f>SUM(O513:O523)</f>
        <v>112594.20300268421</v>
      </c>
    </row>
    <row r="525" spans="2:15" x14ac:dyDescent="0.25">
      <c r="I525" s="192" t="s">
        <v>423</v>
      </c>
      <c r="J525" s="192"/>
      <c r="K525" s="192"/>
      <c r="L525" s="192"/>
      <c r="M525" s="192"/>
      <c r="N525" s="192"/>
      <c r="O525" s="192"/>
    </row>
    <row r="527" spans="2:15" x14ac:dyDescent="0.25">
      <c r="B527" s="141" t="s">
        <v>155</v>
      </c>
      <c r="C527" s="142"/>
      <c r="D527" s="142"/>
      <c r="E527" s="142"/>
      <c r="F527" s="142"/>
      <c r="G527" s="181"/>
      <c r="I527" s="184" t="s">
        <v>149</v>
      </c>
      <c r="J527" s="184"/>
      <c r="K527" s="184"/>
      <c r="L527" s="184"/>
      <c r="M527" s="184"/>
      <c r="N527" s="184"/>
      <c r="O527" s="184"/>
    </row>
    <row r="528" spans="2:15" x14ac:dyDescent="0.25">
      <c r="B528" s="113" t="s">
        <v>129</v>
      </c>
      <c r="C528" s="113"/>
      <c r="D528" s="103" t="s">
        <v>130</v>
      </c>
      <c r="E528" s="103"/>
      <c r="F528" s="103"/>
      <c r="G528" s="103"/>
      <c r="I528" s="83" t="s">
        <v>58</v>
      </c>
      <c r="J528" s="68" t="s">
        <v>31</v>
      </c>
      <c r="K528" s="68" t="s">
        <v>65</v>
      </c>
      <c r="L528" s="68" t="s">
        <v>145</v>
      </c>
      <c r="M528" s="68" t="s">
        <v>33</v>
      </c>
      <c r="N528" s="68" t="s">
        <v>59</v>
      </c>
      <c r="O528" s="68" t="s">
        <v>41</v>
      </c>
    </row>
    <row r="529" spans="2:15" x14ac:dyDescent="0.25">
      <c r="B529" s="113" t="s">
        <v>131</v>
      </c>
      <c r="C529" s="113"/>
      <c r="D529" s="161">
        <v>2.5577230000000002</v>
      </c>
      <c r="E529" s="162"/>
      <c r="F529" s="91" t="s">
        <v>132</v>
      </c>
      <c r="G529" s="60">
        <v>56.539000000000001</v>
      </c>
      <c r="I529" s="60">
        <v>8</v>
      </c>
      <c r="J529" s="118">
        <f>D529+D535</f>
        <v>5.1154460000000004</v>
      </c>
      <c r="K529" s="118">
        <f>G529+G535</f>
        <v>113.078</v>
      </c>
      <c r="L529" s="67">
        <v>3.1</v>
      </c>
      <c r="M529" s="60"/>
      <c r="N529" s="118">
        <v>85.3</v>
      </c>
      <c r="O529" s="55">
        <f>J529*K529*L529</f>
        <v>1793.1776486428002</v>
      </c>
    </row>
    <row r="530" spans="2:15" x14ac:dyDescent="0.25">
      <c r="B530" s="113" t="s">
        <v>135</v>
      </c>
      <c r="C530" s="113"/>
      <c r="D530" s="113"/>
      <c r="E530" s="60">
        <v>50</v>
      </c>
      <c r="F530" s="91" t="s">
        <v>133</v>
      </c>
      <c r="G530" s="60" t="s">
        <v>138</v>
      </c>
      <c r="I530" s="60">
        <v>9</v>
      </c>
      <c r="J530" s="118"/>
      <c r="K530" s="118"/>
      <c r="L530" s="67">
        <v>3.75</v>
      </c>
      <c r="M530" s="11"/>
      <c r="N530" s="118"/>
      <c r="O530" s="55">
        <f>J529*K529*L530</f>
        <v>2169.1665104550002</v>
      </c>
    </row>
    <row r="531" spans="2:15" x14ac:dyDescent="0.25">
      <c r="B531" s="88" t="s">
        <v>136</v>
      </c>
      <c r="C531" s="60">
        <v>110.3</v>
      </c>
      <c r="D531" s="91" t="s">
        <v>137</v>
      </c>
      <c r="E531" s="60">
        <v>75.2</v>
      </c>
      <c r="F531" s="88" t="s">
        <v>134</v>
      </c>
      <c r="G531" s="60">
        <v>35.1</v>
      </c>
      <c r="I531" s="60">
        <v>10</v>
      </c>
      <c r="J531" s="118"/>
      <c r="K531" s="118"/>
      <c r="L531" s="67">
        <v>4.4000000000000004</v>
      </c>
      <c r="M531" s="60">
        <v>4</v>
      </c>
      <c r="N531" s="118"/>
      <c r="O531" s="55">
        <f>J529*K529*L531</f>
        <v>2545.1553722672006</v>
      </c>
    </row>
    <row r="532" spans="2:15" x14ac:dyDescent="0.25">
      <c r="I532" s="60">
        <v>11</v>
      </c>
      <c r="J532" s="118"/>
      <c r="K532" s="118"/>
      <c r="L532" s="67">
        <v>5.05</v>
      </c>
      <c r="M532" s="11"/>
      <c r="N532" s="118"/>
      <c r="O532" s="55">
        <f>J529*K529*L532</f>
        <v>2921.1442340794001</v>
      </c>
    </row>
    <row r="533" spans="2:15" x14ac:dyDescent="0.25">
      <c r="B533" s="141" t="s">
        <v>155</v>
      </c>
      <c r="C533" s="142"/>
      <c r="D533" s="142"/>
      <c r="E533" s="142"/>
      <c r="F533" s="142"/>
      <c r="G533" s="181"/>
      <c r="I533" s="60">
        <v>12</v>
      </c>
      <c r="J533" s="118"/>
      <c r="K533" s="118"/>
      <c r="L533" s="67">
        <v>6.35</v>
      </c>
      <c r="M533" s="60">
        <v>9</v>
      </c>
      <c r="N533" s="118"/>
      <c r="O533" s="55">
        <f>J529*K529*L533</f>
        <v>3673.1219577038</v>
      </c>
    </row>
    <row r="534" spans="2:15" x14ac:dyDescent="0.25">
      <c r="B534" s="113" t="s">
        <v>129</v>
      </c>
      <c r="C534" s="113"/>
      <c r="D534" s="103" t="s">
        <v>130</v>
      </c>
      <c r="E534" s="103"/>
      <c r="F534" s="103"/>
      <c r="G534" s="103"/>
      <c r="I534" s="60">
        <v>13</v>
      </c>
      <c r="J534" s="118"/>
      <c r="K534" s="118"/>
      <c r="L534" s="67">
        <v>7.65</v>
      </c>
      <c r="M534" s="11"/>
      <c r="N534" s="118"/>
      <c r="O534" s="55">
        <f>J529*K529*L534</f>
        <v>4425.0996813282009</v>
      </c>
    </row>
    <row r="535" spans="2:15" x14ac:dyDescent="0.25">
      <c r="B535" s="113" t="s">
        <v>131</v>
      </c>
      <c r="C535" s="113"/>
      <c r="D535" s="161">
        <v>2.5577230000000002</v>
      </c>
      <c r="E535" s="162"/>
      <c r="F535" s="91" t="s">
        <v>132</v>
      </c>
      <c r="G535" s="60">
        <v>56.539000000000001</v>
      </c>
      <c r="I535" s="60">
        <v>14</v>
      </c>
      <c r="J535" s="118"/>
      <c r="K535" s="118"/>
      <c r="L535" s="67">
        <v>8.9499999999999993</v>
      </c>
      <c r="M535" s="60">
        <v>13</v>
      </c>
      <c r="N535" s="118"/>
      <c r="O535" s="55">
        <f>J529*K529*L535</f>
        <v>5177.0774049525999</v>
      </c>
    </row>
    <row r="536" spans="2:15" x14ac:dyDescent="0.25">
      <c r="B536" s="113" t="s">
        <v>135</v>
      </c>
      <c r="C536" s="113"/>
      <c r="D536" s="113"/>
      <c r="E536" s="60">
        <v>50</v>
      </c>
      <c r="F536" s="91" t="s">
        <v>133</v>
      </c>
      <c r="G536" s="60" t="s">
        <v>138</v>
      </c>
      <c r="I536" s="60">
        <v>15</v>
      </c>
      <c r="J536" s="118"/>
      <c r="K536" s="118"/>
      <c r="L536" s="67">
        <v>10.25</v>
      </c>
      <c r="M536" s="11"/>
      <c r="N536" s="118"/>
      <c r="O536" s="55">
        <f>J529*K529*L536</f>
        <v>5929.0551285770007</v>
      </c>
    </row>
    <row r="537" spans="2:15" x14ac:dyDescent="0.25">
      <c r="B537" s="88" t="s">
        <v>136</v>
      </c>
      <c r="C537" s="60">
        <v>110.3</v>
      </c>
      <c r="D537" s="91" t="s">
        <v>137</v>
      </c>
      <c r="E537" s="60">
        <v>75.2</v>
      </c>
      <c r="F537" s="88" t="s">
        <v>134</v>
      </c>
      <c r="G537" s="60">
        <v>35.1</v>
      </c>
      <c r="I537" s="60">
        <v>16</v>
      </c>
      <c r="J537" s="118"/>
      <c r="K537" s="118"/>
      <c r="L537" s="67">
        <v>11.55</v>
      </c>
      <c r="M537" s="60">
        <v>14</v>
      </c>
      <c r="N537" s="118"/>
      <c r="O537" s="55">
        <f>J529*K529*L537</f>
        <v>6681.0328522014006</v>
      </c>
    </row>
    <row r="538" spans="2:15" x14ac:dyDescent="0.25">
      <c r="B538" s="192" t="s">
        <v>424</v>
      </c>
      <c r="C538" s="192"/>
      <c r="D538" s="192"/>
      <c r="E538" s="192"/>
      <c r="F538" s="192"/>
      <c r="G538" s="192"/>
      <c r="I538" s="60">
        <v>17</v>
      </c>
      <c r="J538" s="118"/>
      <c r="K538" s="118"/>
      <c r="L538" s="67">
        <v>12.85</v>
      </c>
      <c r="M538" s="11"/>
      <c r="N538" s="118"/>
      <c r="O538" s="55">
        <f>J529*K529*L538</f>
        <v>7433.0105758258005</v>
      </c>
    </row>
    <row r="539" spans="2:15" x14ac:dyDescent="0.25">
      <c r="I539" s="60">
        <v>18</v>
      </c>
      <c r="J539" s="118"/>
      <c r="K539" s="118"/>
      <c r="L539" s="67">
        <v>13.5</v>
      </c>
      <c r="M539" s="60">
        <v>12</v>
      </c>
      <c r="N539" s="118"/>
      <c r="O539" s="55">
        <f>J529*K529*L539</f>
        <v>7808.9994376380009</v>
      </c>
    </row>
    <row r="540" spans="2:15" ht="18.75" x14ac:dyDescent="0.3">
      <c r="I540" s="70" t="s">
        <v>100</v>
      </c>
      <c r="J540" s="102"/>
      <c r="K540" s="102"/>
      <c r="L540" s="102"/>
      <c r="M540" s="102"/>
      <c r="N540" s="102"/>
      <c r="O540" s="93">
        <f>SUM(O529:O539)</f>
        <v>50556.040803671203</v>
      </c>
    </row>
    <row r="541" spans="2:15" x14ac:dyDescent="0.25">
      <c r="I541" s="192" t="s">
        <v>425</v>
      </c>
      <c r="J541" s="192"/>
      <c r="K541" s="192"/>
      <c r="L541" s="192"/>
      <c r="M541" s="192"/>
      <c r="N541" s="192"/>
      <c r="O541" s="192"/>
    </row>
    <row r="542" spans="2:15" x14ac:dyDescent="0.25">
      <c r="B542" s="136" t="s">
        <v>156</v>
      </c>
      <c r="C542" s="137"/>
      <c r="D542" s="137"/>
      <c r="E542" s="137"/>
      <c r="F542" s="137"/>
      <c r="G542" s="138"/>
      <c r="H542" s="63"/>
      <c r="I542" s="63"/>
    </row>
    <row r="543" spans="2:15" x14ac:dyDescent="0.25">
      <c r="B543" s="113" t="s">
        <v>129</v>
      </c>
      <c r="C543" s="113"/>
      <c r="D543" s="103" t="s">
        <v>130</v>
      </c>
      <c r="E543" s="103"/>
      <c r="F543" s="103"/>
      <c r="G543" s="103"/>
    </row>
    <row r="544" spans="2:15" x14ac:dyDescent="0.25">
      <c r="B544" s="114" t="s">
        <v>132</v>
      </c>
      <c r="C544" s="115"/>
      <c r="D544" s="115"/>
      <c r="E544" s="115"/>
      <c r="F544" s="116"/>
      <c r="G544" s="60">
        <v>93.127200000000002</v>
      </c>
      <c r="I544" s="175" t="s">
        <v>427</v>
      </c>
      <c r="J544" s="175"/>
      <c r="K544" s="175"/>
      <c r="L544" s="175"/>
      <c r="M544" s="175"/>
      <c r="N544" s="175"/>
    </row>
    <row r="545" spans="2:14" x14ac:dyDescent="0.25">
      <c r="B545" s="113" t="s">
        <v>135</v>
      </c>
      <c r="C545" s="113"/>
      <c r="D545" s="113"/>
      <c r="E545" s="60">
        <v>50</v>
      </c>
      <c r="F545" s="91" t="s">
        <v>133</v>
      </c>
      <c r="G545" s="60" t="s">
        <v>138</v>
      </c>
      <c r="I545" s="179" t="s">
        <v>144</v>
      </c>
      <c r="J545" s="179"/>
      <c r="K545" s="179"/>
      <c r="L545" s="179"/>
      <c r="M545" s="179"/>
      <c r="N545" s="179"/>
    </row>
    <row r="546" spans="2:14" x14ac:dyDescent="0.25">
      <c r="B546" s="88" t="s">
        <v>136</v>
      </c>
      <c r="C546" s="60">
        <v>110.3</v>
      </c>
      <c r="D546" s="91" t="s">
        <v>137</v>
      </c>
      <c r="E546" s="60">
        <v>75.2</v>
      </c>
      <c r="F546" s="88" t="s">
        <v>134</v>
      </c>
      <c r="G546" s="60">
        <v>35.1</v>
      </c>
      <c r="I546" s="83" t="s">
        <v>58</v>
      </c>
      <c r="J546" s="68" t="s">
        <v>65</v>
      </c>
      <c r="K546" s="68" t="s">
        <v>160</v>
      </c>
      <c r="L546" s="68" t="s">
        <v>161</v>
      </c>
      <c r="M546" s="68" t="s">
        <v>162</v>
      </c>
      <c r="N546" s="68" t="s">
        <v>41</v>
      </c>
    </row>
    <row r="547" spans="2:14" x14ac:dyDescent="0.25">
      <c r="I547" s="60">
        <v>8</v>
      </c>
      <c r="J547" s="118">
        <f>G544+G550+G556+G562</f>
        <v>598.70460000000003</v>
      </c>
      <c r="K547" s="118">
        <v>0.94</v>
      </c>
      <c r="L547" s="119">
        <v>195</v>
      </c>
      <c r="M547" s="60">
        <v>0.13</v>
      </c>
      <c r="N547" s="92">
        <f>J547*K547*L547*M547</f>
        <v>14266.5319134</v>
      </c>
    </row>
    <row r="548" spans="2:14" x14ac:dyDescent="0.25">
      <c r="B548" s="136" t="s">
        <v>157</v>
      </c>
      <c r="C548" s="137"/>
      <c r="D548" s="137"/>
      <c r="E548" s="137"/>
      <c r="F548" s="137"/>
      <c r="G548" s="138"/>
      <c r="I548" s="60">
        <v>9</v>
      </c>
      <c r="J548" s="118"/>
      <c r="K548" s="118"/>
      <c r="L548" s="120"/>
      <c r="M548" s="60">
        <v>0.13</v>
      </c>
      <c r="N548" s="92">
        <f>J547*K547*L547*M548</f>
        <v>14266.5319134</v>
      </c>
    </row>
    <row r="549" spans="2:14" x14ac:dyDescent="0.25">
      <c r="B549" s="113" t="s">
        <v>129</v>
      </c>
      <c r="C549" s="113"/>
      <c r="D549" s="103" t="s">
        <v>130</v>
      </c>
      <c r="E549" s="103"/>
      <c r="F549" s="103"/>
      <c r="G549" s="103"/>
      <c r="I549" s="60">
        <v>10</v>
      </c>
      <c r="J549" s="118"/>
      <c r="K549" s="118"/>
      <c r="L549" s="120"/>
      <c r="M549" s="60">
        <v>0.14000000000000001</v>
      </c>
      <c r="N549" s="92">
        <f>J547*K547*L547*M549</f>
        <v>15363.957445200002</v>
      </c>
    </row>
    <row r="550" spans="2:14" x14ac:dyDescent="0.25">
      <c r="B550" s="114" t="s">
        <v>132</v>
      </c>
      <c r="C550" s="115"/>
      <c r="D550" s="115"/>
      <c r="E550" s="115"/>
      <c r="F550" s="116"/>
      <c r="G550" s="60">
        <v>93.127200000000002</v>
      </c>
      <c r="I550" s="60">
        <v>11</v>
      </c>
      <c r="J550" s="118"/>
      <c r="K550" s="118"/>
      <c r="L550" s="120"/>
      <c r="M550" s="60">
        <v>0.15</v>
      </c>
      <c r="N550" s="92">
        <f>J547*K547*L547*M550</f>
        <v>16461.382977000001</v>
      </c>
    </row>
    <row r="551" spans="2:14" x14ac:dyDescent="0.25">
      <c r="B551" s="113" t="s">
        <v>135</v>
      </c>
      <c r="C551" s="113"/>
      <c r="D551" s="113"/>
      <c r="E551" s="60">
        <v>50</v>
      </c>
      <c r="F551" s="91" t="s">
        <v>133</v>
      </c>
      <c r="G551" s="60" t="s">
        <v>138</v>
      </c>
      <c r="I551" s="60">
        <v>12</v>
      </c>
      <c r="J551" s="118"/>
      <c r="K551" s="118"/>
      <c r="L551" s="120"/>
      <c r="M551" s="60">
        <v>0.16</v>
      </c>
      <c r="N551" s="92">
        <f>J547*K547*L547*M551</f>
        <v>17558.808508800001</v>
      </c>
    </row>
    <row r="552" spans="2:14" x14ac:dyDescent="0.25">
      <c r="B552" s="88" t="s">
        <v>136</v>
      </c>
      <c r="C552" s="60">
        <v>110.3</v>
      </c>
      <c r="D552" s="91" t="s">
        <v>137</v>
      </c>
      <c r="E552" s="60">
        <v>75.2</v>
      </c>
      <c r="F552" s="88" t="s">
        <v>134</v>
      </c>
      <c r="G552" s="60">
        <v>35.1</v>
      </c>
      <c r="I552" s="60">
        <v>13</v>
      </c>
      <c r="J552" s="118"/>
      <c r="K552" s="118"/>
      <c r="L552" s="120"/>
      <c r="M552" s="60">
        <v>0.21</v>
      </c>
      <c r="N552" s="92">
        <f>J547*K547*L547*M552</f>
        <v>23045.936167799999</v>
      </c>
    </row>
    <row r="553" spans="2:14" x14ac:dyDescent="0.25">
      <c r="I553" s="60">
        <v>14</v>
      </c>
      <c r="J553" s="118"/>
      <c r="K553" s="118"/>
      <c r="L553" s="120"/>
      <c r="M553" s="60">
        <v>0.3</v>
      </c>
      <c r="N553" s="92">
        <f>J547*K547*L547*M553</f>
        <v>32922.765954000002</v>
      </c>
    </row>
    <row r="554" spans="2:14" x14ac:dyDescent="0.25">
      <c r="B554" s="136" t="s">
        <v>158</v>
      </c>
      <c r="C554" s="137"/>
      <c r="D554" s="137"/>
      <c r="E554" s="137"/>
      <c r="F554" s="137"/>
      <c r="G554" s="138"/>
      <c r="I554" s="60">
        <v>15</v>
      </c>
      <c r="J554" s="118"/>
      <c r="K554" s="118"/>
      <c r="L554" s="120"/>
      <c r="M554" s="60">
        <v>0.4</v>
      </c>
      <c r="N554" s="92">
        <f>J547*K547*L547*M554</f>
        <v>43897.021272000005</v>
      </c>
    </row>
    <row r="555" spans="2:14" x14ac:dyDescent="0.25">
      <c r="B555" s="113" t="s">
        <v>129</v>
      </c>
      <c r="C555" s="113"/>
      <c r="D555" s="103" t="s">
        <v>130</v>
      </c>
      <c r="E555" s="103"/>
      <c r="F555" s="103"/>
      <c r="G555" s="103"/>
      <c r="I555" s="60">
        <v>16</v>
      </c>
      <c r="J555" s="118"/>
      <c r="K555" s="118"/>
      <c r="L555" s="120"/>
      <c r="M555" s="60">
        <v>0.49</v>
      </c>
      <c r="N555" s="92">
        <f>J547*K547*L547*M555</f>
        <v>53773.851058200002</v>
      </c>
    </row>
    <row r="556" spans="2:14" x14ac:dyDescent="0.25">
      <c r="B556" s="114" t="s">
        <v>132</v>
      </c>
      <c r="C556" s="115"/>
      <c r="D556" s="115"/>
      <c r="E556" s="115"/>
      <c r="F556" s="116"/>
      <c r="G556" s="60">
        <v>206.2251</v>
      </c>
      <c r="I556" s="60">
        <v>17</v>
      </c>
      <c r="J556" s="118"/>
      <c r="K556" s="118"/>
      <c r="L556" s="120"/>
      <c r="M556" s="60">
        <v>0.54</v>
      </c>
      <c r="N556" s="92">
        <f>J547*K547*L547*M556</f>
        <v>59260.978717200007</v>
      </c>
    </row>
    <row r="557" spans="2:14" x14ac:dyDescent="0.25">
      <c r="B557" s="113" t="s">
        <v>135</v>
      </c>
      <c r="C557" s="113"/>
      <c r="D557" s="113"/>
      <c r="E557" s="60">
        <v>50</v>
      </c>
      <c r="F557" s="91" t="s">
        <v>133</v>
      </c>
      <c r="G557" s="60" t="s">
        <v>138</v>
      </c>
      <c r="I557" s="60">
        <v>18</v>
      </c>
      <c r="J557" s="118"/>
      <c r="K557" s="118"/>
      <c r="L557" s="121"/>
      <c r="M557" s="60">
        <v>0.52</v>
      </c>
      <c r="N557" s="92">
        <f>J547*K547*L547*M557</f>
        <v>57066.1276536</v>
      </c>
    </row>
    <row r="558" spans="2:14" x14ac:dyDescent="0.25">
      <c r="B558" s="88" t="s">
        <v>136</v>
      </c>
      <c r="C558" s="60">
        <v>110.3</v>
      </c>
      <c r="D558" s="91" t="s">
        <v>137</v>
      </c>
      <c r="E558" s="60">
        <v>75.2</v>
      </c>
      <c r="F558" s="88" t="s">
        <v>134</v>
      </c>
      <c r="G558" s="60">
        <v>35.1</v>
      </c>
      <c r="I558" s="70" t="s">
        <v>100</v>
      </c>
      <c r="J558" s="104"/>
      <c r="K558" s="105"/>
      <c r="L558" s="106"/>
      <c r="M558" s="107">
        <f>N547+N548+N549+N550+N551+N552+N553+N554+N555+N556+N557</f>
        <v>347883.89358060004</v>
      </c>
      <c r="N558" s="108"/>
    </row>
    <row r="560" spans="2:14" x14ac:dyDescent="0.25">
      <c r="B560" s="136" t="s">
        <v>159</v>
      </c>
      <c r="C560" s="137"/>
      <c r="D560" s="137"/>
      <c r="E560" s="137"/>
      <c r="F560" s="137"/>
      <c r="G560" s="138"/>
    </row>
    <row r="561" spans="2:14" x14ac:dyDescent="0.25">
      <c r="B561" s="113" t="s">
        <v>129</v>
      </c>
      <c r="C561" s="113"/>
      <c r="D561" s="103" t="s">
        <v>130</v>
      </c>
      <c r="E561" s="103"/>
      <c r="F561" s="103"/>
      <c r="G561" s="103"/>
    </row>
    <row r="562" spans="2:14" x14ac:dyDescent="0.25">
      <c r="B562" s="114" t="s">
        <v>132</v>
      </c>
      <c r="C562" s="115"/>
      <c r="D562" s="115"/>
      <c r="E562" s="115"/>
      <c r="F562" s="116"/>
      <c r="G562" s="60">
        <v>206.2251</v>
      </c>
    </row>
    <row r="563" spans="2:14" x14ac:dyDescent="0.25">
      <c r="B563" s="113" t="s">
        <v>135</v>
      </c>
      <c r="C563" s="113"/>
      <c r="D563" s="113"/>
      <c r="E563" s="60">
        <v>50</v>
      </c>
      <c r="F563" s="91" t="s">
        <v>133</v>
      </c>
      <c r="G563" s="60" t="s">
        <v>138</v>
      </c>
    </row>
    <row r="564" spans="2:14" x14ac:dyDescent="0.25">
      <c r="B564" s="88" t="s">
        <v>136</v>
      </c>
      <c r="C564" s="60">
        <v>110.3</v>
      </c>
      <c r="D564" s="91" t="s">
        <v>137</v>
      </c>
      <c r="E564" s="60">
        <v>75.2</v>
      </c>
      <c r="F564" s="88" t="s">
        <v>134</v>
      </c>
      <c r="G564" s="60">
        <v>35.1</v>
      </c>
    </row>
    <row r="565" spans="2:14" x14ac:dyDescent="0.25">
      <c r="B565" s="192" t="s">
        <v>426</v>
      </c>
      <c r="C565" s="192"/>
      <c r="D565" s="192"/>
      <c r="E565" s="192"/>
      <c r="F565" s="192"/>
      <c r="G565" s="192"/>
    </row>
    <row r="567" spans="2:14" x14ac:dyDescent="0.25">
      <c r="B567" s="144" t="s">
        <v>163</v>
      </c>
      <c r="C567" s="145"/>
      <c r="D567" s="145"/>
      <c r="E567" s="145"/>
      <c r="F567" s="145"/>
      <c r="G567" s="148"/>
    </row>
    <row r="568" spans="2:14" x14ac:dyDescent="0.25">
      <c r="B568" s="113" t="s">
        <v>129</v>
      </c>
      <c r="C568" s="113"/>
      <c r="D568" s="103" t="s">
        <v>130</v>
      </c>
      <c r="E568" s="103"/>
      <c r="F568" s="103"/>
      <c r="G568" s="103"/>
    </row>
    <row r="569" spans="2:14" x14ac:dyDescent="0.25">
      <c r="B569" s="114" t="s">
        <v>132</v>
      </c>
      <c r="C569" s="115"/>
      <c r="D569" s="115"/>
      <c r="E569" s="115"/>
      <c r="F569" s="116"/>
      <c r="G569" s="60">
        <v>38.449199999999998</v>
      </c>
      <c r="I569" s="180" t="s">
        <v>147</v>
      </c>
      <c r="J569" s="180"/>
      <c r="K569" s="180"/>
      <c r="L569" s="180"/>
      <c r="M569" s="180"/>
      <c r="N569" s="180"/>
    </row>
    <row r="570" spans="2:14" x14ac:dyDescent="0.25">
      <c r="B570" s="113" t="s">
        <v>135</v>
      </c>
      <c r="C570" s="113"/>
      <c r="D570" s="113"/>
      <c r="E570" s="60">
        <v>50</v>
      </c>
      <c r="F570" s="91" t="s">
        <v>133</v>
      </c>
      <c r="G570" s="60" t="s">
        <v>138</v>
      </c>
      <c r="I570" s="83" t="s">
        <v>58</v>
      </c>
      <c r="J570" s="68" t="s">
        <v>65</v>
      </c>
      <c r="K570" s="68" t="s">
        <v>160</v>
      </c>
      <c r="L570" s="68" t="s">
        <v>161</v>
      </c>
      <c r="M570" s="68" t="s">
        <v>162</v>
      </c>
      <c r="N570" s="68" t="s">
        <v>41</v>
      </c>
    </row>
    <row r="571" spans="2:14" x14ac:dyDescent="0.25">
      <c r="B571" s="88" t="s">
        <v>136</v>
      </c>
      <c r="C571" s="60">
        <v>110.3</v>
      </c>
      <c r="D571" s="91" t="s">
        <v>137</v>
      </c>
      <c r="E571" s="60">
        <v>75.2</v>
      </c>
      <c r="F571" s="88" t="s">
        <v>134</v>
      </c>
      <c r="G571" s="60">
        <v>35.1</v>
      </c>
      <c r="I571" s="60">
        <v>8</v>
      </c>
      <c r="J571" s="118">
        <f>G569+G575+G581+G587</f>
        <v>489.26319999999998</v>
      </c>
      <c r="K571" s="118">
        <v>0.94</v>
      </c>
      <c r="L571" s="119">
        <v>195</v>
      </c>
      <c r="M571" s="60">
        <v>0.45</v>
      </c>
      <c r="N571" s="92">
        <f>J571*K571*L571*M571</f>
        <v>40356.875051999996</v>
      </c>
    </row>
    <row r="572" spans="2:14" x14ac:dyDescent="0.25">
      <c r="I572" s="60">
        <v>9</v>
      </c>
      <c r="J572" s="118"/>
      <c r="K572" s="118"/>
      <c r="L572" s="120"/>
      <c r="M572" s="60">
        <v>0.5</v>
      </c>
      <c r="N572" s="92">
        <f>J571*K571*L571*M572</f>
        <v>44840.972279999994</v>
      </c>
    </row>
    <row r="573" spans="2:14" x14ac:dyDescent="0.25">
      <c r="B573" s="144" t="s">
        <v>164</v>
      </c>
      <c r="C573" s="145"/>
      <c r="D573" s="145"/>
      <c r="E573" s="145"/>
      <c r="F573" s="145"/>
      <c r="G573" s="148"/>
      <c r="I573" s="60">
        <v>10</v>
      </c>
      <c r="J573" s="118"/>
      <c r="K573" s="118"/>
      <c r="L573" s="120"/>
      <c r="M573" s="60">
        <v>0.49</v>
      </c>
      <c r="N573" s="92">
        <f>J571*K571*L571*M573</f>
        <v>43944.152834399996</v>
      </c>
    </row>
    <row r="574" spans="2:14" x14ac:dyDescent="0.25">
      <c r="B574" s="113" t="s">
        <v>129</v>
      </c>
      <c r="C574" s="113"/>
      <c r="D574" s="103" t="s">
        <v>130</v>
      </c>
      <c r="E574" s="103"/>
      <c r="F574" s="103"/>
      <c r="G574" s="103"/>
      <c r="I574" s="60">
        <v>11</v>
      </c>
      <c r="J574" s="118"/>
      <c r="K574" s="118"/>
      <c r="L574" s="120"/>
      <c r="M574" s="60">
        <v>0.43</v>
      </c>
      <c r="N574" s="92">
        <f>J571*K571*L571*M574</f>
        <v>38563.236160799992</v>
      </c>
    </row>
    <row r="575" spans="2:14" x14ac:dyDescent="0.25">
      <c r="B575" s="114" t="s">
        <v>132</v>
      </c>
      <c r="C575" s="115"/>
      <c r="D575" s="115"/>
      <c r="E575" s="115"/>
      <c r="F575" s="116"/>
      <c r="G575" s="60">
        <v>38.363799999999998</v>
      </c>
      <c r="I575" s="60">
        <v>12</v>
      </c>
      <c r="J575" s="118"/>
      <c r="K575" s="118"/>
      <c r="L575" s="120"/>
      <c r="M575" s="60">
        <v>0.36</v>
      </c>
      <c r="N575" s="92">
        <f>J571*K571*L571*M575</f>
        <v>32285.500041599997</v>
      </c>
    </row>
    <row r="576" spans="2:14" x14ac:dyDescent="0.25">
      <c r="B576" s="113" t="s">
        <v>135</v>
      </c>
      <c r="C576" s="113"/>
      <c r="D576" s="113"/>
      <c r="E576" s="60">
        <v>50</v>
      </c>
      <c r="F576" s="91" t="s">
        <v>133</v>
      </c>
      <c r="G576" s="60" t="s">
        <v>138</v>
      </c>
      <c r="I576" s="60">
        <v>13</v>
      </c>
      <c r="J576" s="118"/>
      <c r="K576" s="118"/>
      <c r="L576" s="120"/>
      <c r="M576" s="60">
        <v>0.32</v>
      </c>
      <c r="N576" s="92">
        <f>J571*K571*L571*M576</f>
        <v>28698.222259199996</v>
      </c>
    </row>
    <row r="577" spans="2:14" x14ac:dyDescent="0.25">
      <c r="B577" s="88" t="s">
        <v>136</v>
      </c>
      <c r="C577" s="60">
        <v>110.3</v>
      </c>
      <c r="D577" s="91" t="s">
        <v>137</v>
      </c>
      <c r="E577" s="60">
        <v>75.2</v>
      </c>
      <c r="F577" s="88" t="s">
        <v>134</v>
      </c>
      <c r="G577" s="60">
        <v>35.1</v>
      </c>
      <c r="I577" s="60">
        <v>14</v>
      </c>
      <c r="J577" s="118"/>
      <c r="K577" s="118"/>
      <c r="L577" s="120"/>
      <c r="M577" s="60">
        <v>0.28999999999999998</v>
      </c>
      <c r="N577" s="92">
        <f>J571*K571*L571*M577</f>
        <v>26007.763922399994</v>
      </c>
    </row>
    <row r="578" spans="2:14" x14ac:dyDescent="0.25">
      <c r="I578" s="60">
        <v>15</v>
      </c>
      <c r="J578" s="118"/>
      <c r="K578" s="118"/>
      <c r="L578" s="120"/>
      <c r="M578" s="60">
        <v>0.26</v>
      </c>
      <c r="N578" s="92">
        <f>J571*K571*L571*M578</f>
        <v>23317.305585599999</v>
      </c>
    </row>
    <row r="579" spans="2:14" x14ac:dyDescent="0.25">
      <c r="B579" s="144" t="s">
        <v>165</v>
      </c>
      <c r="C579" s="145"/>
      <c r="D579" s="145"/>
      <c r="E579" s="145"/>
      <c r="F579" s="145"/>
      <c r="G579" s="148"/>
      <c r="I579" s="60">
        <v>16</v>
      </c>
      <c r="J579" s="118"/>
      <c r="K579" s="118"/>
      <c r="L579" s="120"/>
      <c r="M579" s="60">
        <v>0.24</v>
      </c>
      <c r="N579" s="92">
        <f>J571*K571*L571*M579</f>
        <v>21523.666694399995</v>
      </c>
    </row>
    <row r="580" spans="2:14" x14ac:dyDescent="0.25">
      <c r="B580" s="113" t="s">
        <v>129</v>
      </c>
      <c r="C580" s="113"/>
      <c r="D580" s="103" t="s">
        <v>130</v>
      </c>
      <c r="E580" s="103"/>
      <c r="F580" s="103"/>
      <c r="G580" s="103"/>
      <c r="I580" s="60">
        <v>17</v>
      </c>
      <c r="J580" s="118"/>
      <c r="K580" s="118"/>
      <c r="L580" s="120"/>
      <c r="M580" s="60">
        <v>0.22</v>
      </c>
      <c r="N580" s="92">
        <f>J571*K571*L571*M580</f>
        <v>19730.027803199999</v>
      </c>
    </row>
    <row r="581" spans="2:14" x14ac:dyDescent="0.25">
      <c r="B581" s="114" t="s">
        <v>132</v>
      </c>
      <c r="C581" s="115"/>
      <c r="D581" s="115"/>
      <c r="E581" s="115"/>
      <c r="F581" s="116"/>
      <c r="G581" s="60">
        <v>206.2251</v>
      </c>
      <c r="I581" s="60">
        <v>18</v>
      </c>
      <c r="J581" s="118"/>
      <c r="K581" s="118"/>
      <c r="L581" s="121"/>
      <c r="M581" s="60">
        <v>0.19</v>
      </c>
      <c r="N581" s="92">
        <f>J571*K571*L571*M581</f>
        <v>17039.569466399997</v>
      </c>
    </row>
    <row r="582" spans="2:14" x14ac:dyDescent="0.25">
      <c r="B582" s="113" t="s">
        <v>135</v>
      </c>
      <c r="C582" s="113"/>
      <c r="D582" s="113"/>
      <c r="E582" s="60">
        <v>50</v>
      </c>
      <c r="F582" s="91" t="s">
        <v>133</v>
      </c>
      <c r="G582" s="60" t="s">
        <v>138</v>
      </c>
      <c r="I582" s="70" t="s">
        <v>100</v>
      </c>
      <c r="J582" s="104"/>
      <c r="K582" s="105"/>
      <c r="L582" s="106"/>
      <c r="M582" s="107">
        <f>N571+N572+N573+N574+N575+N576+N577+N578+N579+N580+N581</f>
        <v>336307.29209999996</v>
      </c>
      <c r="N582" s="108"/>
    </row>
    <row r="583" spans="2:14" x14ac:dyDescent="0.25">
      <c r="B583" s="88" t="s">
        <v>136</v>
      </c>
      <c r="C583" s="60">
        <v>110.3</v>
      </c>
      <c r="D583" s="91" t="s">
        <v>137</v>
      </c>
      <c r="E583" s="60">
        <v>75.2</v>
      </c>
      <c r="F583" s="88" t="s">
        <v>134</v>
      </c>
      <c r="G583" s="60">
        <v>35.1</v>
      </c>
      <c r="I583" s="192" t="s">
        <v>429</v>
      </c>
      <c r="J583" s="192"/>
      <c r="K583" s="192"/>
      <c r="L583" s="192"/>
      <c r="M583" s="192"/>
      <c r="N583" s="192"/>
    </row>
    <row r="585" spans="2:14" x14ac:dyDescent="0.25">
      <c r="B585" s="144" t="s">
        <v>166</v>
      </c>
      <c r="C585" s="145"/>
      <c r="D585" s="145"/>
      <c r="E585" s="145"/>
      <c r="F585" s="145"/>
      <c r="G585" s="148"/>
    </row>
    <row r="586" spans="2:14" x14ac:dyDescent="0.25">
      <c r="B586" s="113" t="s">
        <v>129</v>
      </c>
      <c r="C586" s="113"/>
      <c r="D586" s="103" t="s">
        <v>130</v>
      </c>
      <c r="E586" s="103"/>
      <c r="F586" s="103"/>
      <c r="G586" s="103"/>
    </row>
    <row r="587" spans="2:14" x14ac:dyDescent="0.25">
      <c r="B587" s="114" t="s">
        <v>132</v>
      </c>
      <c r="C587" s="115"/>
      <c r="D587" s="115"/>
      <c r="E587" s="115"/>
      <c r="F587" s="116"/>
      <c r="G587" s="60">
        <v>206.2251</v>
      </c>
    </row>
    <row r="588" spans="2:14" x14ac:dyDescent="0.25">
      <c r="B588" s="113" t="s">
        <v>135</v>
      </c>
      <c r="C588" s="113"/>
      <c r="D588" s="113"/>
      <c r="E588" s="60">
        <v>50</v>
      </c>
      <c r="F588" s="91" t="s">
        <v>133</v>
      </c>
      <c r="G588" s="60" t="s">
        <v>138</v>
      </c>
    </row>
    <row r="589" spans="2:14" x14ac:dyDescent="0.25">
      <c r="B589" s="88" t="s">
        <v>136</v>
      </c>
      <c r="C589" s="60">
        <v>110.3</v>
      </c>
      <c r="D589" s="91" t="s">
        <v>137</v>
      </c>
      <c r="E589" s="60">
        <v>75.2</v>
      </c>
      <c r="F589" s="88" t="s">
        <v>134</v>
      </c>
      <c r="G589" s="60">
        <v>35.1</v>
      </c>
    </row>
    <row r="590" spans="2:14" x14ac:dyDescent="0.25">
      <c r="B590" s="192" t="s">
        <v>428</v>
      </c>
      <c r="C590" s="192"/>
      <c r="D590" s="192"/>
      <c r="E590" s="192"/>
      <c r="F590" s="192"/>
      <c r="G590" s="192"/>
    </row>
    <row r="592" spans="2:14" x14ac:dyDescent="0.25">
      <c r="B592" s="139" t="s">
        <v>167</v>
      </c>
      <c r="C592" s="140"/>
      <c r="D592" s="140"/>
      <c r="E592" s="140"/>
      <c r="F592" s="140"/>
      <c r="G592" s="183"/>
      <c r="I592" s="182" t="s">
        <v>148</v>
      </c>
      <c r="J592" s="182"/>
      <c r="K592" s="182"/>
      <c r="L592" s="182"/>
      <c r="M592" s="182"/>
      <c r="N592" s="182"/>
    </row>
    <row r="593" spans="2:14" x14ac:dyDescent="0.25">
      <c r="B593" s="113" t="s">
        <v>129</v>
      </c>
      <c r="C593" s="113"/>
      <c r="D593" s="103" t="s">
        <v>130</v>
      </c>
      <c r="E593" s="103"/>
      <c r="F593" s="103"/>
      <c r="G593" s="103"/>
      <c r="I593" s="83" t="s">
        <v>58</v>
      </c>
      <c r="J593" s="68" t="s">
        <v>65</v>
      </c>
      <c r="K593" s="68" t="s">
        <v>160</v>
      </c>
      <c r="L593" s="68" t="s">
        <v>161</v>
      </c>
      <c r="M593" s="68" t="s">
        <v>162</v>
      </c>
      <c r="N593" s="68" t="s">
        <v>41</v>
      </c>
    </row>
    <row r="594" spans="2:14" x14ac:dyDescent="0.25">
      <c r="B594" s="114" t="s">
        <v>132</v>
      </c>
      <c r="C594" s="115"/>
      <c r="D594" s="115"/>
      <c r="E594" s="115"/>
      <c r="F594" s="116"/>
      <c r="G594" s="60">
        <v>56.539000000000001</v>
      </c>
      <c r="I594" s="60">
        <v>8</v>
      </c>
      <c r="J594" s="118">
        <f>G594+G600</f>
        <v>113.078</v>
      </c>
      <c r="K594" s="118">
        <v>0.94</v>
      </c>
      <c r="L594" s="119">
        <v>215</v>
      </c>
      <c r="M594" s="60">
        <v>0.17</v>
      </c>
      <c r="N594" s="92">
        <f>J594*K594*L594*M594</f>
        <v>3885.0208460000003</v>
      </c>
    </row>
    <row r="595" spans="2:14" x14ac:dyDescent="0.25">
      <c r="B595" s="113" t="s">
        <v>135</v>
      </c>
      <c r="C595" s="113"/>
      <c r="D595" s="113"/>
      <c r="E595" s="60">
        <v>50</v>
      </c>
      <c r="F595" s="91" t="s">
        <v>133</v>
      </c>
      <c r="G595" s="60" t="s">
        <v>138</v>
      </c>
      <c r="I595" s="60">
        <v>9</v>
      </c>
      <c r="J595" s="118"/>
      <c r="K595" s="118"/>
      <c r="L595" s="120"/>
      <c r="M595" s="60">
        <v>0.24</v>
      </c>
      <c r="N595" s="92">
        <f>J594*K594*L594*M595</f>
        <v>5484.7353119999998</v>
      </c>
    </row>
    <row r="596" spans="2:14" x14ac:dyDescent="0.25">
      <c r="B596" s="88" t="s">
        <v>136</v>
      </c>
      <c r="C596" s="60">
        <v>110.3</v>
      </c>
      <c r="D596" s="91" t="s">
        <v>137</v>
      </c>
      <c r="E596" s="60">
        <v>75.2</v>
      </c>
      <c r="F596" s="88" t="s">
        <v>134</v>
      </c>
      <c r="G596" s="60">
        <v>35.1</v>
      </c>
      <c r="I596" s="60">
        <v>10</v>
      </c>
      <c r="J596" s="118"/>
      <c r="K596" s="118"/>
      <c r="L596" s="120"/>
      <c r="M596" s="60">
        <v>0.33</v>
      </c>
      <c r="N596" s="92">
        <f>J594*K594*L594*M596</f>
        <v>7541.5110540000005</v>
      </c>
    </row>
    <row r="597" spans="2:14" x14ac:dyDescent="0.25">
      <c r="I597" s="60">
        <v>11</v>
      </c>
      <c r="J597" s="118"/>
      <c r="K597" s="118"/>
      <c r="L597" s="120"/>
      <c r="M597" s="60">
        <v>0.43</v>
      </c>
      <c r="N597" s="92">
        <f>J594*K594*L594*M597</f>
        <v>9826.8174340000005</v>
      </c>
    </row>
    <row r="598" spans="2:14" x14ac:dyDescent="0.25">
      <c r="B598" s="139" t="s">
        <v>167</v>
      </c>
      <c r="C598" s="140"/>
      <c r="D598" s="140"/>
      <c r="E598" s="140"/>
      <c r="F598" s="140"/>
      <c r="G598" s="183"/>
      <c r="I598" s="60">
        <v>12</v>
      </c>
      <c r="J598" s="118"/>
      <c r="K598" s="118"/>
      <c r="L598" s="120"/>
      <c r="M598" s="60">
        <v>0.51</v>
      </c>
      <c r="N598" s="92">
        <f>J594*K594*L594*M598</f>
        <v>11655.062538</v>
      </c>
    </row>
    <row r="599" spans="2:14" x14ac:dyDescent="0.25">
      <c r="B599" s="113" t="s">
        <v>129</v>
      </c>
      <c r="C599" s="113"/>
      <c r="D599" s="103" t="s">
        <v>130</v>
      </c>
      <c r="E599" s="103"/>
      <c r="F599" s="103"/>
      <c r="G599" s="103"/>
      <c r="I599" s="60">
        <v>13</v>
      </c>
      <c r="J599" s="118"/>
      <c r="K599" s="118"/>
      <c r="L599" s="120"/>
      <c r="M599" s="60">
        <v>0.56000000000000005</v>
      </c>
      <c r="N599" s="92">
        <f>J594*K594*L594*M599</f>
        <v>12797.715728000001</v>
      </c>
    </row>
    <row r="600" spans="2:14" x14ac:dyDescent="0.25">
      <c r="B600" s="114" t="s">
        <v>132</v>
      </c>
      <c r="C600" s="115"/>
      <c r="D600" s="115"/>
      <c r="E600" s="115"/>
      <c r="F600" s="116"/>
      <c r="G600" s="60">
        <v>56.539000000000001</v>
      </c>
      <c r="I600" s="60">
        <v>14</v>
      </c>
      <c r="J600" s="118"/>
      <c r="K600" s="118"/>
      <c r="L600" s="120"/>
      <c r="M600" s="60">
        <v>0.55000000000000004</v>
      </c>
      <c r="N600" s="92">
        <f>J594*K594*L594*M600</f>
        <v>12569.185090000001</v>
      </c>
    </row>
    <row r="601" spans="2:14" x14ac:dyDescent="0.25">
      <c r="B601" s="113" t="s">
        <v>135</v>
      </c>
      <c r="C601" s="113"/>
      <c r="D601" s="113"/>
      <c r="E601" s="60">
        <v>50</v>
      </c>
      <c r="F601" s="91" t="s">
        <v>133</v>
      </c>
      <c r="G601" s="60" t="s">
        <v>138</v>
      </c>
      <c r="I601" s="60">
        <v>15</v>
      </c>
      <c r="J601" s="118"/>
      <c r="K601" s="118"/>
      <c r="L601" s="120"/>
      <c r="M601" s="60">
        <v>0.5</v>
      </c>
      <c r="N601" s="92">
        <f>J594*K594*L594*M601</f>
        <v>11426.5319</v>
      </c>
    </row>
    <row r="602" spans="2:14" x14ac:dyDescent="0.25">
      <c r="B602" s="88" t="s">
        <v>136</v>
      </c>
      <c r="C602" s="60">
        <v>110.3</v>
      </c>
      <c r="D602" s="91" t="s">
        <v>137</v>
      </c>
      <c r="E602" s="60">
        <v>75.2</v>
      </c>
      <c r="F602" s="88" t="s">
        <v>134</v>
      </c>
      <c r="G602" s="60">
        <v>35.1</v>
      </c>
      <c r="I602" s="60">
        <v>16</v>
      </c>
      <c r="J602" s="118"/>
      <c r="K602" s="118"/>
      <c r="L602" s="120"/>
      <c r="M602" s="60">
        <v>0.43</v>
      </c>
      <c r="N602" s="92">
        <f>J594*K594*L594*M602</f>
        <v>9826.8174340000005</v>
      </c>
    </row>
    <row r="603" spans="2:14" x14ac:dyDescent="0.25">
      <c r="B603" s="192" t="s">
        <v>430</v>
      </c>
      <c r="C603" s="192"/>
      <c r="D603" s="192"/>
      <c r="E603" s="192"/>
      <c r="F603" s="192"/>
      <c r="G603" s="192"/>
      <c r="I603" s="60">
        <v>17</v>
      </c>
      <c r="J603" s="118"/>
      <c r="K603" s="118"/>
      <c r="L603" s="120"/>
      <c r="M603" s="60">
        <v>0.38</v>
      </c>
      <c r="N603" s="92">
        <f>J594*K594*L594*M603</f>
        <v>8684.1642439999996</v>
      </c>
    </row>
    <row r="604" spans="2:14" x14ac:dyDescent="0.25">
      <c r="I604" s="60">
        <v>18</v>
      </c>
      <c r="J604" s="118"/>
      <c r="K604" s="118"/>
      <c r="L604" s="121"/>
      <c r="M604" s="60">
        <v>0.32</v>
      </c>
      <c r="N604" s="92">
        <f>J594*K594*L594*M604</f>
        <v>7312.9804160000003</v>
      </c>
    </row>
    <row r="605" spans="2:14" x14ac:dyDescent="0.25">
      <c r="I605" s="70" t="s">
        <v>100</v>
      </c>
      <c r="J605" s="104"/>
      <c r="K605" s="105"/>
      <c r="L605" s="106"/>
      <c r="M605" s="107">
        <f>N594+N595+N596+N597+N598+N599+N600+N601+N602+N603+N604</f>
        <v>101010.541996</v>
      </c>
      <c r="N605" s="108"/>
    </row>
    <row r="606" spans="2:14" x14ac:dyDescent="0.25">
      <c r="I606" s="192" t="s">
        <v>431</v>
      </c>
      <c r="J606" s="192"/>
      <c r="K606" s="192"/>
      <c r="L606" s="192"/>
      <c r="M606" s="192"/>
      <c r="N606" s="192"/>
    </row>
    <row r="608" spans="2:14" x14ac:dyDescent="0.25">
      <c r="B608" s="141" t="s">
        <v>168</v>
      </c>
      <c r="C608" s="142"/>
      <c r="D608" s="142"/>
      <c r="E608" s="142"/>
      <c r="F608" s="142"/>
      <c r="G608" s="181"/>
      <c r="I608" s="184" t="s">
        <v>149</v>
      </c>
      <c r="J608" s="184"/>
      <c r="K608" s="184"/>
      <c r="L608" s="184"/>
      <c r="M608" s="184"/>
      <c r="N608" s="184"/>
    </row>
    <row r="609" spans="2:15" x14ac:dyDescent="0.25">
      <c r="B609" s="113" t="s">
        <v>129</v>
      </c>
      <c r="C609" s="113"/>
      <c r="D609" s="103" t="s">
        <v>130</v>
      </c>
      <c r="E609" s="103"/>
      <c r="F609" s="103"/>
      <c r="G609" s="103"/>
      <c r="I609" s="83" t="s">
        <v>58</v>
      </c>
      <c r="J609" s="68" t="s">
        <v>65</v>
      </c>
      <c r="K609" s="68" t="s">
        <v>160</v>
      </c>
      <c r="L609" s="68" t="s">
        <v>161</v>
      </c>
      <c r="M609" s="68" t="s">
        <v>162</v>
      </c>
      <c r="N609" s="68" t="s">
        <v>41</v>
      </c>
    </row>
    <row r="610" spans="2:15" x14ac:dyDescent="0.25">
      <c r="B610" s="114" t="s">
        <v>132</v>
      </c>
      <c r="C610" s="115"/>
      <c r="D610" s="115"/>
      <c r="E610" s="115"/>
      <c r="F610" s="116"/>
      <c r="G610" s="60">
        <v>56.539000000000001</v>
      </c>
      <c r="I610" s="60">
        <v>8</v>
      </c>
      <c r="J610" s="118">
        <f>G610+G616</f>
        <v>113.078</v>
      </c>
      <c r="K610" s="118">
        <v>0.94</v>
      </c>
      <c r="L610" s="119">
        <v>215</v>
      </c>
      <c r="M610" s="60">
        <v>0.5</v>
      </c>
      <c r="N610" s="92">
        <f>J610*K610*L610*M610</f>
        <v>11426.5319</v>
      </c>
    </row>
    <row r="611" spans="2:15" x14ac:dyDescent="0.25">
      <c r="B611" s="113" t="s">
        <v>135</v>
      </c>
      <c r="C611" s="113"/>
      <c r="D611" s="113"/>
      <c r="E611" s="60">
        <v>50</v>
      </c>
      <c r="F611" s="91" t="s">
        <v>133</v>
      </c>
      <c r="G611" s="60" t="s">
        <v>138</v>
      </c>
      <c r="I611" s="60">
        <v>9</v>
      </c>
      <c r="J611" s="118"/>
      <c r="K611" s="118"/>
      <c r="L611" s="120"/>
      <c r="M611" s="60">
        <v>0.55000000000000004</v>
      </c>
      <c r="N611" s="92">
        <f>J610*K610*L610*M611</f>
        <v>12569.185090000001</v>
      </c>
    </row>
    <row r="612" spans="2:15" x14ac:dyDescent="0.25">
      <c r="B612" s="88" t="s">
        <v>136</v>
      </c>
      <c r="C612" s="60">
        <v>110.3</v>
      </c>
      <c r="D612" s="91" t="s">
        <v>137</v>
      </c>
      <c r="E612" s="60">
        <v>75.2</v>
      </c>
      <c r="F612" s="88" t="s">
        <v>134</v>
      </c>
      <c r="G612" s="60">
        <v>35.1</v>
      </c>
      <c r="I612" s="60">
        <v>10</v>
      </c>
      <c r="J612" s="118"/>
      <c r="K612" s="118"/>
      <c r="L612" s="120"/>
      <c r="M612" s="60">
        <v>0.6</v>
      </c>
      <c r="N612" s="92">
        <f>J610*K610*L610*M612</f>
        <v>13711.83828</v>
      </c>
    </row>
    <row r="613" spans="2:15" x14ac:dyDescent="0.25">
      <c r="I613" s="60">
        <v>11</v>
      </c>
      <c r="J613" s="118"/>
      <c r="K613" s="118"/>
      <c r="L613" s="120"/>
      <c r="M613" s="60">
        <v>0.65</v>
      </c>
      <c r="N613" s="92">
        <f>J610*K610*L610*M613</f>
        <v>14854.491470000001</v>
      </c>
    </row>
    <row r="614" spans="2:15" x14ac:dyDescent="0.25">
      <c r="B614" s="141" t="s">
        <v>168</v>
      </c>
      <c r="C614" s="142"/>
      <c r="D614" s="142"/>
      <c r="E614" s="142"/>
      <c r="F614" s="142"/>
      <c r="G614" s="181"/>
      <c r="I614" s="60">
        <v>12</v>
      </c>
      <c r="J614" s="118"/>
      <c r="K614" s="118"/>
      <c r="L614" s="120"/>
      <c r="M614" s="60">
        <v>0.69</v>
      </c>
      <c r="N614" s="92">
        <f>J610*K610*L610*M614</f>
        <v>15768.614021999998</v>
      </c>
    </row>
    <row r="615" spans="2:15" x14ac:dyDescent="0.25">
      <c r="B615" s="113" t="s">
        <v>129</v>
      </c>
      <c r="C615" s="113"/>
      <c r="D615" s="103" t="s">
        <v>130</v>
      </c>
      <c r="E615" s="103"/>
      <c r="F615" s="103"/>
      <c r="G615" s="103"/>
      <c r="I615" s="60">
        <v>13</v>
      </c>
      <c r="J615" s="118"/>
      <c r="K615" s="118"/>
      <c r="L615" s="120"/>
      <c r="M615" s="60">
        <v>0.72</v>
      </c>
      <c r="N615" s="92">
        <f>J610*K610*L610*M615</f>
        <v>16454.205935999998</v>
      </c>
    </row>
    <row r="616" spans="2:15" x14ac:dyDescent="0.25">
      <c r="B616" s="114" t="s">
        <v>132</v>
      </c>
      <c r="C616" s="115"/>
      <c r="D616" s="115"/>
      <c r="E616" s="115"/>
      <c r="F616" s="116"/>
      <c r="G616" s="60">
        <v>56.539000000000001</v>
      </c>
      <c r="I616" s="60">
        <v>14</v>
      </c>
      <c r="J616" s="118"/>
      <c r="K616" s="118"/>
      <c r="L616" s="120"/>
      <c r="M616" s="60">
        <v>0.73</v>
      </c>
      <c r="N616" s="92">
        <f>J610*K610*L610*M616</f>
        <v>16682.736573999999</v>
      </c>
    </row>
    <row r="617" spans="2:15" x14ac:dyDescent="0.25">
      <c r="B617" s="113" t="s">
        <v>135</v>
      </c>
      <c r="C617" s="113"/>
      <c r="D617" s="113"/>
      <c r="E617" s="60">
        <v>50</v>
      </c>
      <c r="F617" s="91" t="s">
        <v>133</v>
      </c>
      <c r="G617" s="60" t="s">
        <v>138</v>
      </c>
      <c r="I617" s="60">
        <v>15</v>
      </c>
      <c r="J617" s="118"/>
      <c r="K617" s="118"/>
      <c r="L617" s="120"/>
      <c r="M617" s="60">
        <v>0.72</v>
      </c>
      <c r="N617" s="92">
        <f>J610*K610*L610*M617</f>
        <v>16454.205935999998</v>
      </c>
    </row>
    <row r="618" spans="2:15" x14ac:dyDescent="0.25">
      <c r="B618" s="88" t="s">
        <v>136</v>
      </c>
      <c r="C618" s="60">
        <v>110.3</v>
      </c>
      <c r="D618" s="91" t="s">
        <v>137</v>
      </c>
      <c r="E618" s="60">
        <v>75.2</v>
      </c>
      <c r="F618" s="88" t="s">
        <v>134</v>
      </c>
      <c r="G618" s="60">
        <v>35.1</v>
      </c>
      <c r="I618" s="60">
        <v>16</v>
      </c>
      <c r="J618" s="118"/>
      <c r="K618" s="118"/>
      <c r="L618" s="120"/>
      <c r="M618" s="60">
        <v>0.7</v>
      </c>
      <c r="N618" s="92">
        <f>J610*K610*L610*M618</f>
        <v>15997.144659999998</v>
      </c>
    </row>
    <row r="619" spans="2:15" x14ac:dyDescent="0.25">
      <c r="B619" s="192" t="s">
        <v>432</v>
      </c>
      <c r="C619" s="192"/>
      <c r="D619" s="192"/>
      <c r="E619" s="192"/>
      <c r="F619" s="192"/>
      <c r="G619" s="192"/>
      <c r="I619" s="60">
        <v>17</v>
      </c>
      <c r="J619" s="118"/>
      <c r="K619" s="118"/>
      <c r="L619" s="120"/>
      <c r="M619" s="60">
        <v>0.7</v>
      </c>
      <c r="N619" s="92">
        <f>J610*K610*L610*M619</f>
        <v>15997.144659999998</v>
      </c>
    </row>
    <row r="620" spans="2:15" x14ac:dyDescent="0.25">
      <c r="I620" s="60">
        <v>18</v>
      </c>
      <c r="J620" s="118"/>
      <c r="K620" s="118"/>
      <c r="L620" s="121"/>
      <c r="M620" s="60">
        <v>0.74</v>
      </c>
      <c r="N620" s="92">
        <f>J610*K610*L610*M620</f>
        <v>16911.267211999999</v>
      </c>
    </row>
    <row r="621" spans="2:15" x14ac:dyDescent="0.25">
      <c r="I621" s="70" t="s">
        <v>100</v>
      </c>
      <c r="J621" s="104"/>
      <c r="K621" s="105"/>
      <c r="L621" s="106"/>
      <c r="M621" s="107">
        <f>N610+N611+N612+N613+N614+N615+N616+N617+N618+N619+N620</f>
        <v>166827.36573999998</v>
      </c>
      <c r="N621" s="108"/>
    </row>
    <row r="622" spans="2:15" x14ac:dyDescent="0.25">
      <c r="I622" s="192" t="s">
        <v>433</v>
      </c>
      <c r="J622" s="192"/>
      <c r="K622" s="192"/>
      <c r="L622" s="192"/>
      <c r="M622" s="192"/>
      <c r="N622" s="192"/>
    </row>
    <row r="623" spans="2:15" x14ac:dyDescent="0.25">
      <c r="B623" s="174" t="s">
        <v>169</v>
      </c>
      <c r="C623" s="174"/>
      <c r="D623" s="174"/>
      <c r="E623" s="174"/>
      <c r="F623" s="174"/>
      <c r="G623" s="174"/>
      <c r="H623" s="174"/>
      <c r="I623" s="174"/>
    </row>
    <row r="624" spans="2:15" x14ac:dyDescent="0.25">
      <c r="B624" s="122" t="s">
        <v>170</v>
      </c>
      <c r="C624" s="123"/>
      <c r="D624" s="123"/>
      <c r="E624" s="123"/>
      <c r="F624" s="123"/>
      <c r="G624" s="124"/>
      <c r="I624" s="129" t="s">
        <v>171</v>
      </c>
      <c r="J624" s="129"/>
      <c r="K624" s="129"/>
      <c r="L624" s="129"/>
      <c r="M624" s="129"/>
      <c r="N624" s="129"/>
      <c r="O624" s="129"/>
    </row>
    <row r="625" spans="2:15" x14ac:dyDescent="0.25">
      <c r="B625" s="113" t="s">
        <v>129</v>
      </c>
      <c r="C625" s="113"/>
      <c r="D625" s="103" t="s">
        <v>130</v>
      </c>
      <c r="E625" s="103"/>
      <c r="F625" s="103"/>
      <c r="G625" s="103"/>
      <c r="I625" s="83" t="s">
        <v>58</v>
      </c>
      <c r="J625" s="68" t="s">
        <v>31</v>
      </c>
      <c r="K625" s="68" t="s">
        <v>65</v>
      </c>
      <c r="L625" s="68" t="s">
        <v>145</v>
      </c>
      <c r="M625" s="68" t="s">
        <v>33</v>
      </c>
      <c r="N625" s="68" t="s">
        <v>59</v>
      </c>
      <c r="O625" s="68" t="s">
        <v>41</v>
      </c>
    </row>
    <row r="626" spans="2:15" x14ac:dyDescent="0.25">
      <c r="B626" s="113" t="s">
        <v>131</v>
      </c>
      <c r="C626" s="113"/>
      <c r="D626" s="126">
        <f>2.4896479</f>
        <v>2.4896479</v>
      </c>
      <c r="E626" s="127"/>
      <c r="F626" s="100" t="s">
        <v>132</v>
      </c>
      <c r="G626" s="61">
        <v>206.2251</v>
      </c>
      <c r="I626" s="61">
        <v>8</v>
      </c>
      <c r="J626" s="118">
        <f>D626</f>
        <v>2.4896479</v>
      </c>
      <c r="K626" s="118">
        <f>G626</f>
        <v>206.2251</v>
      </c>
      <c r="L626" s="67">
        <f>(78-E628)+(N626-85)</f>
        <v>3.0999999999999943</v>
      </c>
      <c r="M626" s="61"/>
      <c r="N626" s="118">
        <v>85.3</v>
      </c>
      <c r="O626" s="55">
        <f>J626*K626*L626</f>
        <v>1591.6264501410963</v>
      </c>
    </row>
    <row r="627" spans="2:15" x14ac:dyDescent="0.25">
      <c r="B627" s="113" t="s">
        <v>135</v>
      </c>
      <c r="C627" s="113"/>
      <c r="D627" s="113"/>
      <c r="E627" s="61">
        <v>50</v>
      </c>
      <c r="F627" s="91" t="s">
        <v>133</v>
      </c>
      <c r="G627" s="61" t="s">
        <v>138</v>
      </c>
      <c r="I627" s="61">
        <v>9</v>
      </c>
      <c r="J627" s="118"/>
      <c r="K627" s="118"/>
      <c r="L627" s="67">
        <f>(78-E628)+(N626-85)</f>
        <v>3.0999999999999943</v>
      </c>
      <c r="M627" s="11"/>
      <c r="N627" s="118"/>
      <c r="O627" s="55">
        <f>J626*K626*L627</f>
        <v>1591.6264501410963</v>
      </c>
    </row>
    <row r="628" spans="2:15" x14ac:dyDescent="0.25">
      <c r="B628" s="90" t="s">
        <v>136</v>
      </c>
      <c r="C628" s="61">
        <v>110.3</v>
      </c>
      <c r="D628" s="91" t="s">
        <v>137</v>
      </c>
      <c r="E628" s="61">
        <v>75.2</v>
      </c>
      <c r="F628" s="90" t="s">
        <v>134</v>
      </c>
      <c r="G628" s="61">
        <v>35.1</v>
      </c>
      <c r="I628" s="61">
        <v>10</v>
      </c>
      <c r="J628" s="118"/>
      <c r="K628" s="118"/>
      <c r="L628" s="67">
        <f>M628+(78-E628)+(N626-85)</f>
        <v>7.0999999999999943</v>
      </c>
      <c r="M628" s="61">
        <v>4</v>
      </c>
      <c r="N628" s="118"/>
      <c r="O628" s="55">
        <f>J626*K626*L628</f>
        <v>3645.3379987102562</v>
      </c>
    </row>
    <row r="629" spans="2:15" x14ac:dyDescent="0.25">
      <c r="B629" s="192" t="s">
        <v>434</v>
      </c>
      <c r="C629" s="192"/>
      <c r="D629" s="192"/>
      <c r="E629" s="192"/>
      <c r="F629" s="192"/>
      <c r="G629" s="192"/>
      <c r="I629" s="61">
        <v>11</v>
      </c>
      <c r="J629" s="118"/>
      <c r="K629" s="118"/>
      <c r="L629" s="67">
        <f>(78-E628)+(N626-85)</f>
        <v>3.0999999999999943</v>
      </c>
      <c r="M629" s="11"/>
      <c r="N629" s="118"/>
      <c r="O629" s="55">
        <f>J626*K626*L629</f>
        <v>1591.6264501410963</v>
      </c>
    </row>
    <row r="630" spans="2:15" x14ac:dyDescent="0.25">
      <c r="I630" s="61">
        <v>12</v>
      </c>
      <c r="J630" s="118"/>
      <c r="K630" s="118"/>
      <c r="L630" s="67">
        <f>M630+(78-E628)+(N626-85)</f>
        <v>12.099999999999994</v>
      </c>
      <c r="M630" s="61">
        <v>9</v>
      </c>
      <c r="N630" s="118"/>
      <c r="O630" s="55">
        <f>J626*K626*L630</f>
        <v>6212.4774344217067</v>
      </c>
    </row>
    <row r="631" spans="2:15" x14ac:dyDescent="0.25">
      <c r="I631" s="61">
        <v>13</v>
      </c>
      <c r="J631" s="118"/>
      <c r="K631" s="118"/>
      <c r="L631" s="67">
        <f>(78-E628)+(N626-85)</f>
        <v>3.0999999999999943</v>
      </c>
      <c r="M631" s="11"/>
      <c r="N631" s="118"/>
      <c r="O631" s="55">
        <f>J626*K626*L631</f>
        <v>1591.6264501410963</v>
      </c>
    </row>
    <row r="632" spans="2:15" x14ac:dyDescent="0.25">
      <c r="I632" s="61">
        <v>14</v>
      </c>
      <c r="J632" s="118"/>
      <c r="K632" s="118"/>
      <c r="L632" s="67">
        <f>M632+(78-E628)+(N626-85)</f>
        <v>16.099999999999994</v>
      </c>
      <c r="M632" s="61">
        <v>13</v>
      </c>
      <c r="N632" s="118"/>
      <c r="O632" s="55">
        <f>J626*K626*L632</f>
        <v>8266.1889829908669</v>
      </c>
    </row>
    <row r="633" spans="2:15" x14ac:dyDescent="0.25">
      <c r="I633" s="61">
        <v>15</v>
      </c>
      <c r="J633" s="118"/>
      <c r="K633" s="118"/>
      <c r="L633" s="67">
        <f>(78-E628)+(N626-85)</f>
        <v>3.0999999999999943</v>
      </c>
      <c r="M633" s="11"/>
      <c r="N633" s="118"/>
      <c r="O633" s="55">
        <f>J626*K626*L633</f>
        <v>1591.6264501410963</v>
      </c>
    </row>
    <row r="634" spans="2:15" x14ac:dyDescent="0.25">
      <c r="I634" s="61">
        <v>16</v>
      </c>
      <c r="J634" s="118"/>
      <c r="K634" s="118"/>
      <c r="L634" s="67">
        <f>M634+(78-E628)+(N626-85)</f>
        <v>17.099999999999994</v>
      </c>
      <c r="M634" s="61">
        <v>14</v>
      </c>
      <c r="N634" s="118"/>
      <c r="O634" s="55">
        <f>J626*K626*L634</f>
        <v>8779.6168701331571</v>
      </c>
    </row>
    <row r="635" spans="2:15" x14ac:dyDescent="0.25">
      <c r="I635" s="61">
        <v>17</v>
      </c>
      <c r="J635" s="118"/>
      <c r="K635" s="118"/>
      <c r="L635" s="67">
        <f>(78-E628)+(N626-85)</f>
        <v>3.0999999999999943</v>
      </c>
      <c r="M635" s="11"/>
      <c r="N635" s="118"/>
      <c r="O635" s="55">
        <f>J626*K626*L635</f>
        <v>1591.6264501410963</v>
      </c>
    </row>
    <row r="636" spans="2:15" x14ac:dyDescent="0.25">
      <c r="I636" s="61">
        <v>18</v>
      </c>
      <c r="J636" s="118"/>
      <c r="K636" s="118"/>
      <c r="L636" s="67">
        <f>M636+(78-E628)+(N626-85)</f>
        <v>15.099999999999994</v>
      </c>
      <c r="M636" s="61">
        <v>12</v>
      </c>
      <c r="N636" s="118"/>
      <c r="O636" s="55">
        <f>J626*K626*L636</f>
        <v>7752.7610958485766</v>
      </c>
    </row>
    <row r="637" spans="2:15" ht="18.75" x14ac:dyDescent="0.3">
      <c r="I637" s="70" t="s">
        <v>100</v>
      </c>
      <c r="J637" s="102"/>
      <c r="K637" s="102"/>
      <c r="L637" s="102"/>
      <c r="M637" s="102"/>
      <c r="N637" s="102"/>
      <c r="O637" s="93">
        <f>SUM(O626:O636)</f>
        <v>44206.141082951144</v>
      </c>
    </row>
    <row r="638" spans="2:15" x14ac:dyDescent="0.25">
      <c r="I638" s="262" t="s">
        <v>435</v>
      </c>
      <c r="J638" s="262"/>
      <c r="K638" s="262"/>
      <c r="L638" s="262"/>
      <c r="M638" s="262"/>
      <c r="N638" s="262"/>
      <c r="O638" s="262"/>
    </row>
    <row r="639" spans="2:15" x14ac:dyDescent="0.25">
      <c r="B639" s="110" t="s">
        <v>172</v>
      </c>
      <c r="C639" s="111"/>
      <c r="D639" s="111"/>
      <c r="E639" s="111"/>
      <c r="F639" s="111"/>
      <c r="G639" s="112"/>
      <c r="I639" s="128" t="s">
        <v>173</v>
      </c>
      <c r="J639" s="128"/>
      <c r="K639" s="128"/>
      <c r="L639" s="128"/>
      <c r="M639" s="128"/>
      <c r="N639" s="128"/>
      <c r="O639" s="128"/>
    </row>
    <row r="640" spans="2:15" x14ac:dyDescent="0.25">
      <c r="B640" s="113" t="s">
        <v>129</v>
      </c>
      <c r="C640" s="113"/>
      <c r="D640" s="103" t="s">
        <v>130</v>
      </c>
      <c r="E640" s="103"/>
      <c r="F640" s="103"/>
      <c r="G640" s="103"/>
      <c r="I640" s="83" t="s">
        <v>58</v>
      </c>
      <c r="J640" s="68" t="s">
        <v>31</v>
      </c>
      <c r="K640" s="68" t="s">
        <v>65</v>
      </c>
      <c r="L640" s="68" t="s">
        <v>145</v>
      </c>
      <c r="M640" s="68" t="s">
        <v>33</v>
      </c>
      <c r="N640" s="68" t="s">
        <v>59</v>
      </c>
      <c r="O640" s="68" t="s">
        <v>41</v>
      </c>
    </row>
    <row r="641" spans="2:15" x14ac:dyDescent="0.25">
      <c r="B641" s="113" t="s">
        <v>131</v>
      </c>
      <c r="C641" s="113"/>
      <c r="D641" s="126">
        <f>2.4896479</f>
        <v>2.4896479</v>
      </c>
      <c r="E641" s="127"/>
      <c r="F641" s="100" t="s">
        <v>132</v>
      </c>
      <c r="G641" s="61">
        <v>206.2251</v>
      </c>
      <c r="I641" s="61">
        <v>8</v>
      </c>
      <c r="J641" s="118">
        <f>D641</f>
        <v>2.4896479</v>
      </c>
      <c r="K641" s="118">
        <f>G641</f>
        <v>206.2251</v>
      </c>
      <c r="L641" s="67">
        <f>(78-E643)+(N641-85)</f>
        <v>3.0999999999999943</v>
      </c>
      <c r="M641" s="61"/>
      <c r="N641" s="118">
        <v>85.3</v>
      </c>
      <c r="O641" s="55">
        <f>J641*K641*L641</f>
        <v>1591.6264501410963</v>
      </c>
    </row>
    <row r="642" spans="2:15" x14ac:dyDescent="0.25">
      <c r="B642" s="113" t="s">
        <v>135</v>
      </c>
      <c r="C642" s="113"/>
      <c r="D642" s="113"/>
      <c r="E642" s="61">
        <v>50</v>
      </c>
      <c r="F642" s="91" t="s">
        <v>133</v>
      </c>
      <c r="G642" s="61" t="s">
        <v>138</v>
      </c>
      <c r="I642" s="61">
        <v>9</v>
      </c>
      <c r="J642" s="118"/>
      <c r="K642" s="118"/>
      <c r="L642" s="67">
        <f>(78-E643)+(N641-85)</f>
        <v>3.0999999999999943</v>
      </c>
      <c r="M642" s="11"/>
      <c r="N642" s="118"/>
      <c r="O642" s="55">
        <f>J641*K641*L642</f>
        <v>1591.6264501410963</v>
      </c>
    </row>
    <row r="643" spans="2:15" x14ac:dyDescent="0.25">
      <c r="B643" s="90" t="s">
        <v>136</v>
      </c>
      <c r="C643" s="61">
        <v>110.3</v>
      </c>
      <c r="D643" s="91" t="s">
        <v>137</v>
      </c>
      <c r="E643" s="61">
        <v>75.2</v>
      </c>
      <c r="F643" s="90" t="s">
        <v>134</v>
      </c>
      <c r="G643" s="61">
        <v>35.1</v>
      </c>
      <c r="I643" s="61">
        <v>10</v>
      </c>
      <c r="J643" s="118"/>
      <c r="K643" s="118"/>
      <c r="L643" s="67">
        <f>M643+(78-E643)+(N641-85)</f>
        <v>7.0999999999999943</v>
      </c>
      <c r="M643" s="61">
        <v>4</v>
      </c>
      <c r="N643" s="118"/>
      <c r="O643" s="55">
        <f>J641*K641*L643</f>
        <v>3645.3379987102562</v>
      </c>
    </row>
    <row r="644" spans="2:15" x14ac:dyDescent="0.25">
      <c r="B644" s="192" t="s">
        <v>436</v>
      </c>
      <c r="C644" s="192"/>
      <c r="D644" s="192"/>
      <c r="E644" s="192"/>
      <c r="F644" s="192"/>
      <c r="G644" s="192"/>
      <c r="I644" s="61">
        <v>11</v>
      </c>
      <c r="J644" s="118"/>
      <c r="K644" s="118"/>
      <c r="L644" s="67">
        <f>(78-E643)+(N641-85)</f>
        <v>3.0999999999999943</v>
      </c>
      <c r="M644" s="11"/>
      <c r="N644" s="118"/>
      <c r="O644" s="55">
        <f>J641*K641*L644</f>
        <v>1591.6264501410963</v>
      </c>
    </row>
    <row r="645" spans="2:15" x14ac:dyDescent="0.25">
      <c r="I645" s="61">
        <v>12</v>
      </c>
      <c r="J645" s="118"/>
      <c r="K645" s="118"/>
      <c r="L645" s="67">
        <f>M645+(78-E643)+(N641-85)</f>
        <v>12.099999999999994</v>
      </c>
      <c r="M645" s="61">
        <v>9</v>
      </c>
      <c r="N645" s="118"/>
      <c r="O645" s="55">
        <f>J641*K641*L645</f>
        <v>6212.4774344217067</v>
      </c>
    </row>
    <row r="646" spans="2:15" x14ac:dyDescent="0.25">
      <c r="I646" s="61">
        <v>13</v>
      </c>
      <c r="J646" s="118"/>
      <c r="K646" s="118"/>
      <c r="L646" s="67">
        <f>(78-E643)+(N641-85)</f>
        <v>3.0999999999999943</v>
      </c>
      <c r="M646" s="11"/>
      <c r="N646" s="118"/>
      <c r="O646" s="55">
        <f>J641*K641*L646</f>
        <v>1591.6264501410963</v>
      </c>
    </row>
    <row r="647" spans="2:15" x14ac:dyDescent="0.25">
      <c r="I647" s="61">
        <v>14</v>
      </c>
      <c r="J647" s="118"/>
      <c r="K647" s="118"/>
      <c r="L647" s="67">
        <f>M647+(78-E643)+(N641-85)</f>
        <v>16.099999999999994</v>
      </c>
      <c r="M647" s="61">
        <v>13</v>
      </c>
      <c r="N647" s="118"/>
      <c r="O647" s="55">
        <f>J641*K641*L647</f>
        <v>8266.1889829908669</v>
      </c>
    </row>
    <row r="648" spans="2:15" x14ac:dyDescent="0.25">
      <c r="I648" s="61">
        <v>15</v>
      </c>
      <c r="J648" s="118"/>
      <c r="K648" s="118"/>
      <c r="L648" s="67">
        <f>(78-E643)+(N641-85)</f>
        <v>3.0999999999999943</v>
      </c>
      <c r="M648" s="11"/>
      <c r="N648" s="118"/>
      <c r="O648" s="55">
        <f>J641*K641*L648</f>
        <v>1591.6264501410963</v>
      </c>
    </row>
    <row r="649" spans="2:15" x14ac:dyDescent="0.25">
      <c r="I649" s="61">
        <v>16</v>
      </c>
      <c r="J649" s="118"/>
      <c r="K649" s="118"/>
      <c r="L649" s="67">
        <f>M649+(78-E643)+(N641-85)</f>
        <v>17.099999999999994</v>
      </c>
      <c r="M649" s="61">
        <v>14</v>
      </c>
      <c r="N649" s="118"/>
      <c r="O649" s="55">
        <f>J641*K641*L649</f>
        <v>8779.6168701331571</v>
      </c>
    </row>
    <row r="650" spans="2:15" x14ac:dyDescent="0.25">
      <c r="I650" s="61">
        <v>17</v>
      </c>
      <c r="J650" s="118"/>
      <c r="K650" s="118"/>
      <c r="L650" s="67">
        <f>(78-E643)+(N641-85)</f>
        <v>3.0999999999999943</v>
      </c>
      <c r="M650" s="11"/>
      <c r="N650" s="118"/>
      <c r="O650" s="55">
        <f>J641*K641*L650</f>
        <v>1591.6264501410963</v>
      </c>
    </row>
    <row r="651" spans="2:15" x14ac:dyDescent="0.25">
      <c r="I651" s="61">
        <v>18</v>
      </c>
      <c r="J651" s="118"/>
      <c r="K651" s="118"/>
      <c r="L651" s="67">
        <f>M651+(78-E643)+(N641-85)</f>
        <v>15.099999999999994</v>
      </c>
      <c r="M651" s="61">
        <v>12</v>
      </c>
      <c r="N651" s="118"/>
      <c r="O651" s="55">
        <f>J641*K641*L651</f>
        <v>7752.7610958485766</v>
      </c>
    </row>
    <row r="652" spans="2:15" ht="18.75" x14ac:dyDescent="0.3">
      <c r="I652" s="70" t="s">
        <v>100</v>
      </c>
      <c r="J652" s="102"/>
      <c r="K652" s="102"/>
      <c r="L652" s="102"/>
      <c r="M652" s="102"/>
      <c r="N652" s="102"/>
      <c r="O652" s="93">
        <f>SUM(O641:O651)</f>
        <v>44206.141082951144</v>
      </c>
    </row>
    <row r="653" spans="2:15" x14ac:dyDescent="0.25">
      <c r="I653" s="192" t="s">
        <v>437</v>
      </c>
      <c r="J653" s="192"/>
      <c r="K653" s="192"/>
      <c r="L653" s="192"/>
      <c r="M653" s="192"/>
      <c r="N653" s="192"/>
      <c r="O653" s="192"/>
    </row>
    <row r="655" spans="2:15" x14ac:dyDescent="0.25">
      <c r="B655" s="122" t="s">
        <v>208</v>
      </c>
      <c r="C655" s="123"/>
      <c r="D655" s="123"/>
      <c r="E655" s="123"/>
      <c r="F655" s="123"/>
      <c r="G655" s="124"/>
      <c r="I655" s="125" t="s">
        <v>269</v>
      </c>
      <c r="J655" s="125"/>
      <c r="K655" s="125"/>
      <c r="L655" s="125"/>
      <c r="M655" s="125"/>
      <c r="N655" s="125"/>
    </row>
    <row r="656" spans="2:15" x14ac:dyDescent="0.25">
      <c r="B656" s="113" t="s">
        <v>129</v>
      </c>
      <c r="C656" s="113"/>
      <c r="D656" s="103" t="s">
        <v>130</v>
      </c>
      <c r="E656" s="103"/>
      <c r="F656" s="103"/>
      <c r="G656" s="103"/>
      <c r="I656" s="83" t="s">
        <v>58</v>
      </c>
      <c r="J656" s="68" t="s">
        <v>65</v>
      </c>
      <c r="K656" s="68" t="s">
        <v>160</v>
      </c>
      <c r="L656" s="68" t="s">
        <v>161</v>
      </c>
      <c r="M656" s="68" t="s">
        <v>162</v>
      </c>
      <c r="N656" s="68" t="s">
        <v>41</v>
      </c>
    </row>
    <row r="657" spans="2:14" x14ac:dyDescent="0.25">
      <c r="B657" s="114" t="s">
        <v>132</v>
      </c>
      <c r="C657" s="115"/>
      <c r="D657" s="115"/>
      <c r="E657" s="115"/>
      <c r="F657" s="116"/>
      <c r="G657" s="61">
        <v>206.2251</v>
      </c>
      <c r="I657" s="61">
        <v>8</v>
      </c>
      <c r="J657" s="118">
        <f>G657</f>
        <v>206.2251</v>
      </c>
      <c r="K657" s="118">
        <v>0.94</v>
      </c>
      <c r="L657" s="119">
        <v>195</v>
      </c>
      <c r="M657" s="61">
        <v>0.13</v>
      </c>
      <c r="N657" s="92">
        <f>J657*K657*L657*M657</f>
        <v>4914.1379078999998</v>
      </c>
    </row>
    <row r="658" spans="2:14" x14ac:dyDescent="0.25">
      <c r="B658" s="113" t="s">
        <v>135</v>
      </c>
      <c r="C658" s="113"/>
      <c r="D658" s="113"/>
      <c r="E658" s="61">
        <v>50</v>
      </c>
      <c r="F658" s="91" t="s">
        <v>133</v>
      </c>
      <c r="G658" s="61" t="s">
        <v>138</v>
      </c>
      <c r="I658" s="61">
        <v>9</v>
      </c>
      <c r="J658" s="118"/>
      <c r="K658" s="118"/>
      <c r="L658" s="120"/>
      <c r="M658" s="61">
        <v>0.13</v>
      </c>
      <c r="N658" s="92">
        <f>J657*K657*L657*M658</f>
        <v>4914.1379078999998</v>
      </c>
    </row>
    <row r="659" spans="2:14" x14ac:dyDescent="0.25">
      <c r="B659" s="90" t="s">
        <v>136</v>
      </c>
      <c r="C659" s="61">
        <v>110.3</v>
      </c>
      <c r="D659" s="91" t="s">
        <v>137</v>
      </c>
      <c r="E659" s="61">
        <v>75.2</v>
      </c>
      <c r="F659" s="90" t="s">
        <v>134</v>
      </c>
      <c r="G659" s="61">
        <v>35.1</v>
      </c>
      <c r="I659" s="61">
        <v>10</v>
      </c>
      <c r="J659" s="118"/>
      <c r="K659" s="118"/>
      <c r="L659" s="120"/>
      <c r="M659" s="61">
        <v>0.14000000000000001</v>
      </c>
      <c r="N659" s="92">
        <f>J657*K657*L657*M659</f>
        <v>5292.1485161999999</v>
      </c>
    </row>
    <row r="660" spans="2:14" x14ac:dyDescent="0.25">
      <c r="B660" s="192" t="s">
        <v>438</v>
      </c>
      <c r="C660" s="192"/>
      <c r="D660" s="192"/>
      <c r="E660" s="192"/>
      <c r="F660" s="192"/>
      <c r="G660" s="192"/>
      <c r="I660" s="61">
        <v>11</v>
      </c>
      <c r="J660" s="118"/>
      <c r="K660" s="118"/>
      <c r="L660" s="120"/>
      <c r="M660" s="61">
        <v>0.15</v>
      </c>
      <c r="N660" s="92">
        <f>J657*K657*L657*M660</f>
        <v>5670.1591244999991</v>
      </c>
    </row>
    <row r="661" spans="2:14" x14ac:dyDescent="0.25">
      <c r="I661" s="61">
        <v>12</v>
      </c>
      <c r="J661" s="118"/>
      <c r="K661" s="118"/>
      <c r="L661" s="120"/>
      <c r="M661" s="61">
        <v>0.16</v>
      </c>
      <c r="N661" s="92">
        <f>J657*K657*L657*M661</f>
        <v>6048.1697327999991</v>
      </c>
    </row>
    <row r="662" spans="2:14" x14ac:dyDescent="0.25">
      <c r="I662" s="61">
        <v>13</v>
      </c>
      <c r="J662" s="118"/>
      <c r="K662" s="118"/>
      <c r="L662" s="120"/>
      <c r="M662" s="61">
        <v>0.21</v>
      </c>
      <c r="N662" s="92">
        <f>J657*K657*L657*M662</f>
        <v>7938.2227742999985</v>
      </c>
    </row>
    <row r="663" spans="2:14" x14ac:dyDescent="0.25">
      <c r="I663" s="61">
        <v>14</v>
      </c>
      <c r="J663" s="118"/>
      <c r="K663" s="118"/>
      <c r="L663" s="120"/>
      <c r="M663" s="61">
        <v>0.3</v>
      </c>
      <c r="N663" s="92">
        <f>J657*K657*L657*M663</f>
        <v>11340.318248999998</v>
      </c>
    </row>
    <row r="664" spans="2:14" x14ac:dyDescent="0.25">
      <c r="I664" s="61">
        <v>15</v>
      </c>
      <c r="J664" s="118"/>
      <c r="K664" s="118"/>
      <c r="L664" s="120"/>
      <c r="M664" s="61">
        <v>0.4</v>
      </c>
      <c r="N664" s="92">
        <f>J657*K657*L657*M664</f>
        <v>15120.424331999999</v>
      </c>
    </row>
    <row r="665" spans="2:14" x14ac:dyDescent="0.25">
      <c r="I665" s="61">
        <v>16</v>
      </c>
      <c r="J665" s="118"/>
      <c r="K665" s="118"/>
      <c r="L665" s="120"/>
      <c r="M665" s="61">
        <v>0.49</v>
      </c>
      <c r="N665" s="92">
        <f>J657*K657*L657*M665</f>
        <v>18522.519806699998</v>
      </c>
    </row>
    <row r="666" spans="2:14" x14ac:dyDescent="0.25">
      <c r="I666" s="61">
        <v>17</v>
      </c>
      <c r="J666" s="118"/>
      <c r="K666" s="118"/>
      <c r="L666" s="120"/>
      <c r="M666" s="61">
        <v>0.54</v>
      </c>
      <c r="N666" s="92">
        <f>J657*K657*L657*M666</f>
        <v>20412.572848199998</v>
      </c>
    </row>
    <row r="667" spans="2:14" x14ac:dyDescent="0.25">
      <c r="I667" s="61">
        <v>18</v>
      </c>
      <c r="J667" s="118"/>
      <c r="K667" s="118"/>
      <c r="L667" s="121"/>
      <c r="M667" s="61">
        <v>0.52</v>
      </c>
      <c r="N667" s="92">
        <f>J657*K657*L657*M667</f>
        <v>19656.551631599999</v>
      </c>
    </row>
    <row r="668" spans="2:14" x14ac:dyDescent="0.25">
      <c r="I668" s="70" t="s">
        <v>100</v>
      </c>
      <c r="J668" s="104"/>
      <c r="K668" s="105"/>
      <c r="L668" s="106"/>
      <c r="M668" s="107">
        <f>N657+N658+N659+N660+N661+N662+N663+N664+N665+N666+N667</f>
        <v>119829.36283109999</v>
      </c>
      <c r="N668" s="108"/>
    </row>
    <row r="669" spans="2:14" x14ac:dyDescent="0.25">
      <c r="I669" s="262" t="s">
        <v>439</v>
      </c>
      <c r="J669" s="262"/>
      <c r="K669" s="262"/>
      <c r="L669" s="262"/>
      <c r="M669" s="262"/>
      <c r="N669" s="262"/>
    </row>
    <row r="670" spans="2:14" x14ac:dyDescent="0.25">
      <c r="B670" s="110" t="s">
        <v>209</v>
      </c>
      <c r="C670" s="111"/>
      <c r="D670" s="111"/>
      <c r="E670" s="111"/>
      <c r="F670" s="111"/>
      <c r="G670" s="112"/>
      <c r="I670" s="117" t="s">
        <v>270</v>
      </c>
      <c r="J670" s="117"/>
      <c r="K670" s="117"/>
      <c r="L670" s="117"/>
      <c r="M670" s="117"/>
      <c r="N670" s="117"/>
    </row>
    <row r="671" spans="2:14" x14ac:dyDescent="0.25">
      <c r="B671" s="113" t="s">
        <v>129</v>
      </c>
      <c r="C671" s="113"/>
      <c r="D671" s="103" t="s">
        <v>130</v>
      </c>
      <c r="E671" s="103"/>
      <c r="F671" s="103"/>
      <c r="G671" s="103"/>
      <c r="I671" s="83" t="s">
        <v>58</v>
      </c>
      <c r="J671" s="68" t="s">
        <v>65</v>
      </c>
      <c r="K671" s="68" t="s">
        <v>160</v>
      </c>
      <c r="L671" s="68" t="s">
        <v>161</v>
      </c>
      <c r="M671" s="68" t="s">
        <v>162</v>
      </c>
      <c r="N671" s="68" t="s">
        <v>41</v>
      </c>
    </row>
    <row r="672" spans="2:14" x14ac:dyDescent="0.25">
      <c r="B672" s="114" t="s">
        <v>132</v>
      </c>
      <c r="C672" s="115"/>
      <c r="D672" s="115"/>
      <c r="E672" s="115"/>
      <c r="F672" s="116"/>
      <c r="G672" s="61">
        <v>206.2251</v>
      </c>
      <c r="I672" s="61">
        <v>8</v>
      </c>
      <c r="J672" s="118">
        <f>G672</f>
        <v>206.2251</v>
      </c>
      <c r="K672" s="118">
        <v>0.94</v>
      </c>
      <c r="L672" s="119">
        <v>195</v>
      </c>
      <c r="M672" s="61">
        <v>0.13</v>
      </c>
      <c r="N672" s="92">
        <f>J672*K672*L672*M672</f>
        <v>4914.1379078999998</v>
      </c>
    </row>
    <row r="673" spans="2:15" x14ac:dyDescent="0.25">
      <c r="B673" s="113" t="s">
        <v>135</v>
      </c>
      <c r="C673" s="113"/>
      <c r="D673" s="113"/>
      <c r="E673" s="61">
        <v>50</v>
      </c>
      <c r="F673" s="91" t="s">
        <v>133</v>
      </c>
      <c r="G673" s="61" t="s">
        <v>138</v>
      </c>
      <c r="I673" s="61">
        <v>9</v>
      </c>
      <c r="J673" s="118"/>
      <c r="K673" s="118"/>
      <c r="L673" s="120"/>
      <c r="M673" s="61">
        <v>0.13</v>
      </c>
      <c r="N673" s="92">
        <f>J672*K672*L672*M673</f>
        <v>4914.1379078999998</v>
      </c>
    </row>
    <row r="674" spans="2:15" x14ac:dyDescent="0.25">
      <c r="B674" s="90" t="s">
        <v>136</v>
      </c>
      <c r="C674" s="61">
        <v>110.3</v>
      </c>
      <c r="D674" s="91" t="s">
        <v>137</v>
      </c>
      <c r="E674" s="61">
        <v>75.2</v>
      </c>
      <c r="F674" s="90" t="s">
        <v>134</v>
      </c>
      <c r="G674" s="61">
        <v>35.1</v>
      </c>
      <c r="I674" s="61">
        <v>10</v>
      </c>
      <c r="J674" s="118"/>
      <c r="K674" s="118"/>
      <c r="L674" s="120"/>
      <c r="M674" s="61">
        <v>0.14000000000000001</v>
      </c>
      <c r="N674" s="92">
        <f>J672*K672*L672*M674</f>
        <v>5292.1485161999999</v>
      </c>
    </row>
    <row r="675" spans="2:15" x14ac:dyDescent="0.25">
      <c r="B675" s="192" t="s">
        <v>440</v>
      </c>
      <c r="C675" s="192"/>
      <c r="D675" s="192"/>
      <c r="E675" s="192"/>
      <c r="F675" s="192"/>
      <c r="G675" s="192"/>
      <c r="I675" s="61">
        <v>11</v>
      </c>
      <c r="J675" s="118"/>
      <c r="K675" s="118"/>
      <c r="L675" s="120"/>
      <c r="M675" s="61">
        <v>0.15</v>
      </c>
      <c r="N675" s="92">
        <f>J672*K672*L672*M675</f>
        <v>5670.1591244999991</v>
      </c>
    </row>
    <row r="676" spans="2:15" x14ac:dyDescent="0.25">
      <c r="I676" s="61">
        <v>12</v>
      </c>
      <c r="J676" s="118"/>
      <c r="K676" s="118"/>
      <c r="L676" s="120"/>
      <c r="M676" s="61">
        <v>0.16</v>
      </c>
      <c r="N676" s="92">
        <f>J672*K672*L672*M676</f>
        <v>6048.1697327999991</v>
      </c>
    </row>
    <row r="677" spans="2:15" x14ac:dyDescent="0.25">
      <c r="I677" s="61">
        <v>13</v>
      </c>
      <c r="J677" s="118"/>
      <c r="K677" s="118"/>
      <c r="L677" s="120"/>
      <c r="M677" s="61">
        <v>0.21</v>
      </c>
      <c r="N677" s="92">
        <f>J672*K672*L672*M677</f>
        <v>7938.2227742999985</v>
      </c>
    </row>
    <row r="678" spans="2:15" x14ac:dyDescent="0.25">
      <c r="I678" s="61">
        <v>14</v>
      </c>
      <c r="J678" s="118"/>
      <c r="K678" s="118"/>
      <c r="L678" s="120"/>
      <c r="M678" s="61">
        <v>0.3</v>
      </c>
      <c r="N678" s="92">
        <f>J672*K672*L672*M678</f>
        <v>11340.318248999998</v>
      </c>
    </row>
    <row r="679" spans="2:15" x14ac:dyDescent="0.25">
      <c r="I679" s="61">
        <v>15</v>
      </c>
      <c r="J679" s="118"/>
      <c r="K679" s="118"/>
      <c r="L679" s="120"/>
      <c r="M679" s="61">
        <v>0.4</v>
      </c>
      <c r="N679" s="92">
        <f>J672*K672*L672*M679</f>
        <v>15120.424331999999</v>
      </c>
    </row>
    <row r="680" spans="2:15" x14ac:dyDescent="0.25">
      <c r="I680" s="61">
        <v>16</v>
      </c>
      <c r="J680" s="118"/>
      <c r="K680" s="118"/>
      <c r="L680" s="120"/>
      <c r="M680" s="61">
        <v>0.49</v>
      </c>
      <c r="N680" s="92">
        <f>J672*K672*L672*M680</f>
        <v>18522.519806699998</v>
      </c>
    </row>
    <row r="681" spans="2:15" x14ac:dyDescent="0.25">
      <c r="I681" s="61">
        <v>17</v>
      </c>
      <c r="J681" s="118"/>
      <c r="K681" s="118"/>
      <c r="L681" s="120"/>
      <c r="M681" s="61">
        <v>0.54</v>
      </c>
      <c r="N681" s="92">
        <f>J672*K672*L672*M681</f>
        <v>20412.572848199998</v>
      </c>
    </row>
    <row r="682" spans="2:15" x14ac:dyDescent="0.25">
      <c r="I682" s="61">
        <v>18</v>
      </c>
      <c r="J682" s="118"/>
      <c r="K682" s="118"/>
      <c r="L682" s="121"/>
      <c r="M682" s="61">
        <v>0.52</v>
      </c>
      <c r="N682" s="92">
        <f>J672*K672*L672*M682</f>
        <v>19656.551631599999</v>
      </c>
    </row>
    <row r="683" spans="2:15" x14ac:dyDescent="0.25">
      <c r="I683" s="70" t="s">
        <v>100</v>
      </c>
      <c r="J683" s="104"/>
      <c r="K683" s="105"/>
      <c r="L683" s="106"/>
      <c r="M683" s="107">
        <f>N672+N673+N674+N675+N676+N677+N678+N679+N680+N681+N682</f>
        <v>119829.36283109999</v>
      </c>
      <c r="N683" s="108"/>
    </row>
    <row r="684" spans="2:15" x14ac:dyDescent="0.25">
      <c r="I684" s="192" t="s">
        <v>441</v>
      </c>
      <c r="J684" s="192"/>
      <c r="K684" s="192"/>
      <c r="L684" s="192"/>
      <c r="M684" s="192"/>
      <c r="N684" s="192"/>
    </row>
    <row r="685" spans="2:15" ht="15.75" x14ac:dyDescent="0.25">
      <c r="B685" s="109" t="s">
        <v>174</v>
      </c>
      <c r="C685" s="109"/>
      <c r="D685" s="109"/>
      <c r="E685" s="109"/>
      <c r="F685" s="109"/>
      <c r="G685" s="109"/>
      <c r="H685" s="109"/>
      <c r="I685" s="109"/>
      <c r="J685" s="109"/>
    </row>
    <row r="686" spans="2:15" x14ac:dyDescent="0.25">
      <c r="B686" s="101" t="s">
        <v>175</v>
      </c>
      <c r="C686" s="101"/>
      <c r="D686" s="101"/>
      <c r="E686" s="101"/>
      <c r="F686" s="102">
        <v>300</v>
      </c>
      <c r="G686" s="102"/>
      <c r="I686" s="103" t="s">
        <v>58</v>
      </c>
      <c r="J686" s="103"/>
      <c r="K686" s="86" t="s">
        <v>162</v>
      </c>
      <c r="L686" s="103" t="s">
        <v>182</v>
      </c>
      <c r="M686" s="103"/>
      <c r="N686" s="103" t="s">
        <v>183</v>
      </c>
      <c r="O686" s="103"/>
    </row>
    <row r="687" spans="2:15" x14ac:dyDescent="0.25">
      <c r="B687" s="101" t="s">
        <v>176</v>
      </c>
      <c r="C687" s="101"/>
      <c r="D687" s="101"/>
      <c r="E687" s="101"/>
      <c r="F687" s="102" t="s">
        <v>180</v>
      </c>
      <c r="G687" s="102"/>
      <c r="I687" s="102" t="s">
        <v>185</v>
      </c>
      <c r="J687" s="102"/>
      <c r="K687" s="97">
        <v>1</v>
      </c>
      <c r="L687" s="102">
        <v>0</v>
      </c>
      <c r="M687" s="102"/>
      <c r="N687" s="173">
        <f>F686*L687*K687*F691</f>
        <v>0</v>
      </c>
      <c r="O687" s="173"/>
    </row>
    <row r="688" spans="2:15" x14ac:dyDescent="0.25">
      <c r="B688" s="101" t="s">
        <v>177</v>
      </c>
      <c r="C688" s="101"/>
      <c r="D688" s="101"/>
      <c r="E688" s="101"/>
      <c r="F688" s="102" t="s">
        <v>181</v>
      </c>
      <c r="G688" s="102"/>
      <c r="I688" s="185" t="s">
        <v>184</v>
      </c>
      <c r="J688" s="102"/>
      <c r="K688" s="97">
        <v>1</v>
      </c>
      <c r="L688" s="102">
        <v>1</v>
      </c>
      <c r="M688" s="102"/>
      <c r="N688" s="173">
        <f>F686*L688*K688*F691</f>
        <v>63000</v>
      </c>
      <c r="O688" s="173"/>
    </row>
    <row r="689" spans="2:32" x14ac:dyDescent="0.25">
      <c r="B689" s="101" t="s">
        <v>178</v>
      </c>
      <c r="C689" s="101"/>
      <c r="D689" s="101"/>
      <c r="E689" s="101"/>
      <c r="F689" s="102">
        <v>75.2</v>
      </c>
      <c r="G689" s="102"/>
      <c r="I689" s="192" t="s">
        <v>443</v>
      </c>
      <c r="J689" s="192"/>
      <c r="K689" s="192"/>
      <c r="L689" s="192"/>
      <c r="M689" s="192"/>
      <c r="N689" s="192"/>
      <c r="O689" s="192"/>
    </row>
    <row r="690" spans="2:32" x14ac:dyDescent="0.25">
      <c r="B690" s="101" t="s">
        <v>162</v>
      </c>
      <c r="C690" s="101"/>
      <c r="D690" s="101"/>
      <c r="E690" s="101"/>
      <c r="F690" s="102">
        <v>1</v>
      </c>
      <c r="G690" s="102"/>
      <c r="AE690">
        <v>23</v>
      </c>
      <c r="AF690">
        <v>24</v>
      </c>
    </row>
    <row r="691" spans="2:32" x14ac:dyDescent="0.25">
      <c r="B691" s="101" t="s">
        <v>179</v>
      </c>
      <c r="C691" s="101"/>
      <c r="D691" s="101"/>
      <c r="E691" s="101"/>
      <c r="F691" s="102">
        <v>210</v>
      </c>
      <c r="G691" s="102"/>
    </row>
    <row r="692" spans="2:32" x14ac:dyDescent="0.25">
      <c r="B692" s="192" t="s">
        <v>442</v>
      </c>
      <c r="C692" s="192"/>
      <c r="D692" s="192"/>
      <c r="E692" s="192"/>
      <c r="F692" s="192"/>
      <c r="G692" s="192"/>
    </row>
    <row r="693" spans="2:32" x14ac:dyDescent="0.25">
      <c r="K693" s="103" t="s">
        <v>195</v>
      </c>
      <c r="L693" s="103"/>
    </row>
    <row r="694" spans="2:32" x14ac:dyDescent="0.25">
      <c r="B694" s="174" t="s">
        <v>186</v>
      </c>
      <c r="C694" s="174"/>
      <c r="D694" s="174"/>
      <c r="E694" s="174"/>
      <c r="F694" s="174"/>
      <c r="G694" s="174"/>
      <c r="H694" s="174"/>
      <c r="I694" s="174"/>
      <c r="K694" s="103">
        <v>3.4141349999999999</v>
      </c>
      <c r="L694" s="103"/>
    </row>
    <row r="695" spans="2:32" x14ac:dyDescent="0.25">
      <c r="B695" s="103" t="s">
        <v>186</v>
      </c>
      <c r="C695" s="103"/>
      <c r="D695" s="103"/>
      <c r="E695" s="95" t="s">
        <v>187</v>
      </c>
      <c r="F695" s="103" t="s">
        <v>192</v>
      </c>
      <c r="G695" s="103"/>
      <c r="H695" s="95" t="s">
        <v>191</v>
      </c>
      <c r="I695" s="103" t="s">
        <v>193</v>
      </c>
      <c r="J695" s="103"/>
      <c r="K695" s="103" t="s">
        <v>194</v>
      </c>
      <c r="L695" s="103"/>
    </row>
    <row r="696" spans="2:32" x14ac:dyDescent="0.25">
      <c r="B696" s="102" t="s">
        <v>188</v>
      </c>
      <c r="C696" s="102"/>
      <c r="D696" s="102"/>
      <c r="E696" s="95">
        <v>36</v>
      </c>
      <c r="F696" s="103">
        <v>77</v>
      </c>
      <c r="G696" s="103"/>
      <c r="H696" s="154">
        <v>0.5</v>
      </c>
      <c r="I696" s="103">
        <f>E696*F696</f>
        <v>2772</v>
      </c>
      <c r="J696" s="103"/>
      <c r="K696" s="103">
        <f>I696*K694</f>
        <v>9463.9822199999999</v>
      </c>
      <c r="L696" s="103"/>
    </row>
    <row r="697" spans="2:32" x14ac:dyDescent="0.25">
      <c r="B697" s="102" t="s">
        <v>189</v>
      </c>
      <c r="C697" s="102"/>
      <c r="D697" s="102"/>
      <c r="E697" s="95">
        <v>7</v>
      </c>
      <c r="F697" s="103">
        <v>77</v>
      </c>
      <c r="G697" s="103"/>
      <c r="H697" s="155"/>
      <c r="I697" s="103">
        <f>E697*F697</f>
        <v>539</v>
      </c>
      <c r="J697" s="103"/>
      <c r="K697" s="103">
        <f>I697*K694</f>
        <v>1840.2187649999998</v>
      </c>
      <c r="L697" s="103"/>
    </row>
    <row r="698" spans="2:32" x14ac:dyDescent="0.25">
      <c r="B698" s="102" t="s">
        <v>190</v>
      </c>
      <c r="C698" s="102"/>
      <c r="D698" s="102"/>
      <c r="E698" s="95">
        <v>2</v>
      </c>
      <c r="F698" s="103">
        <v>30</v>
      </c>
      <c r="G698" s="103"/>
      <c r="H698" s="156"/>
      <c r="I698" s="103">
        <f>F698*E698</f>
        <v>60</v>
      </c>
      <c r="J698" s="103"/>
      <c r="K698" s="103">
        <f>I698*K694</f>
        <v>204.84809999999999</v>
      </c>
      <c r="L698" s="103"/>
    </row>
    <row r="699" spans="2:32" x14ac:dyDescent="0.25">
      <c r="B699" s="102" t="s">
        <v>196</v>
      </c>
      <c r="C699" s="102"/>
      <c r="D699" s="102"/>
      <c r="E699" s="102"/>
      <c r="F699" s="102"/>
      <c r="G699" s="102"/>
      <c r="H699" s="102"/>
      <c r="I699" s="102"/>
      <c r="J699" s="102"/>
      <c r="K699" s="173">
        <f>K696+K697+K698</f>
        <v>11509.049084999999</v>
      </c>
      <c r="L699" s="173"/>
    </row>
    <row r="700" spans="2:32" x14ac:dyDescent="0.25">
      <c r="B700" s="192" t="s">
        <v>444</v>
      </c>
      <c r="C700" s="192"/>
      <c r="D700" s="192"/>
      <c r="E700" s="192"/>
      <c r="F700" s="192"/>
      <c r="G700" s="192"/>
      <c r="H700" s="192"/>
      <c r="I700" s="192"/>
      <c r="J700" s="192"/>
      <c r="K700" s="192"/>
      <c r="L700" s="192"/>
    </row>
    <row r="702" spans="2:32" x14ac:dyDescent="0.25">
      <c r="B702" s="174" t="s">
        <v>197</v>
      </c>
      <c r="C702" s="174"/>
      <c r="D702" s="174"/>
      <c r="E702" s="174"/>
      <c r="F702" s="174"/>
      <c r="G702" s="174"/>
      <c r="H702" s="174"/>
      <c r="I702" s="174"/>
      <c r="J702" s="174"/>
      <c r="K702" s="174"/>
      <c r="L702" s="174"/>
    </row>
    <row r="703" spans="2:32" x14ac:dyDescent="0.25">
      <c r="D703" s="103" t="s">
        <v>198</v>
      </c>
      <c r="E703" s="103"/>
      <c r="F703" s="97">
        <v>183</v>
      </c>
      <c r="G703" s="103" t="s">
        <v>200</v>
      </c>
      <c r="H703" s="103"/>
      <c r="I703" s="102" t="s">
        <v>203</v>
      </c>
      <c r="J703" s="102"/>
    </row>
    <row r="704" spans="2:32" x14ac:dyDescent="0.25">
      <c r="D704" s="103" t="s">
        <v>205</v>
      </c>
      <c r="E704" s="103"/>
      <c r="F704" s="194">
        <v>3</v>
      </c>
      <c r="G704" s="103" t="s">
        <v>201</v>
      </c>
      <c r="H704" s="103"/>
      <c r="I704" s="103">
        <v>323.31</v>
      </c>
      <c r="J704" s="103"/>
    </row>
    <row r="705" spans="3:15" x14ac:dyDescent="0.25">
      <c r="D705" s="103" t="s">
        <v>136</v>
      </c>
      <c r="E705" s="103"/>
      <c r="F705" s="97">
        <v>110.3</v>
      </c>
      <c r="G705" s="103" t="s">
        <v>137</v>
      </c>
      <c r="H705" s="103"/>
      <c r="I705" s="102">
        <v>75.2</v>
      </c>
      <c r="J705" s="102"/>
      <c r="L705" s="103" t="s">
        <v>211</v>
      </c>
      <c r="M705" s="103"/>
      <c r="N705" s="103"/>
      <c r="O705" s="103"/>
    </row>
    <row r="706" spans="3:15" x14ac:dyDescent="0.25">
      <c r="D706" s="193" t="s">
        <v>199</v>
      </c>
      <c r="E706" s="193"/>
      <c r="F706" s="97">
        <v>80</v>
      </c>
      <c r="G706" s="103" t="s">
        <v>202</v>
      </c>
      <c r="H706" s="103"/>
      <c r="I706" s="102">
        <v>55.7</v>
      </c>
      <c r="J706" s="102"/>
      <c r="L706" s="95" t="s">
        <v>201</v>
      </c>
      <c r="M706" s="195" t="s">
        <v>206</v>
      </c>
      <c r="N706" s="95" t="s">
        <v>207</v>
      </c>
    </row>
    <row r="707" spans="3:15" x14ac:dyDescent="0.25">
      <c r="D707" s="103" t="s">
        <v>204</v>
      </c>
      <c r="E707" s="103"/>
      <c r="F707" s="103"/>
      <c r="G707" s="103"/>
      <c r="H707" s="103"/>
      <c r="I707" s="102">
        <v>35.1</v>
      </c>
      <c r="J707" s="102"/>
      <c r="L707" s="97">
        <v>323.31</v>
      </c>
      <c r="M707" s="97">
        <v>35.1</v>
      </c>
      <c r="N707" s="99">
        <v>12482.99</v>
      </c>
    </row>
    <row r="709" spans="3:15" x14ac:dyDescent="0.25">
      <c r="D709" s="187"/>
      <c r="E709" s="187"/>
      <c r="F709" s="187"/>
      <c r="G709" s="187"/>
      <c r="H709" s="187"/>
      <c r="I709" s="187"/>
    </row>
    <row r="710" spans="3:15" x14ac:dyDescent="0.25">
      <c r="D710" s="187"/>
      <c r="E710" s="187"/>
      <c r="F710" s="187"/>
      <c r="G710" s="187"/>
      <c r="H710" s="187"/>
      <c r="I710" s="187"/>
    </row>
    <row r="711" spans="3:15" x14ac:dyDescent="0.25"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</row>
    <row r="712" spans="3:15" x14ac:dyDescent="0.25"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</row>
    <row r="713" spans="3:15" x14ac:dyDescent="0.25">
      <c r="D713" s="187"/>
      <c r="E713" s="187"/>
    </row>
    <row r="714" spans="3:15" x14ac:dyDescent="0.25">
      <c r="D714" s="103" t="s">
        <v>198</v>
      </c>
      <c r="E714" s="103"/>
      <c r="F714" s="97">
        <v>183</v>
      </c>
      <c r="G714" s="103" t="s">
        <v>200</v>
      </c>
      <c r="H714" s="103"/>
      <c r="I714" s="102" t="s">
        <v>203</v>
      </c>
      <c r="J714" s="102"/>
      <c r="L714" s="103" t="s">
        <v>212</v>
      </c>
      <c r="M714" s="103"/>
      <c r="N714" s="103"/>
      <c r="O714" s="103"/>
    </row>
    <row r="715" spans="3:15" x14ac:dyDescent="0.25">
      <c r="D715" s="103" t="s">
        <v>210</v>
      </c>
      <c r="E715" s="103"/>
      <c r="F715" s="194">
        <v>3</v>
      </c>
      <c r="G715" s="103" t="s">
        <v>201</v>
      </c>
      <c r="H715" s="103"/>
      <c r="I715" s="103">
        <v>323.31</v>
      </c>
      <c r="J715" s="103"/>
      <c r="L715" s="95" t="s">
        <v>201</v>
      </c>
      <c r="M715" s="195" t="s">
        <v>206</v>
      </c>
      <c r="N715" s="95" t="s">
        <v>207</v>
      </c>
    </row>
    <row r="716" spans="3:15" x14ac:dyDescent="0.25">
      <c r="D716" s="103" t="s">
        <v>136</v>
      </c>
      <c r="E716" s="103"/>
      <c r="F716" s="97">
        <v>110.3</v>
      </c>
      <c r="G716" s="103" t="s">
        <v>137</v>
      </c>
      <c r="H716" s="103"/>
      <c r="I716" s="102">
        <v>75.2</v>
      </c>
      <c r="J716" s="102"/>
      <c r="L716" s="97">
        <v>323.31</v>
      </c>
      <c r="M716" s="97">
        <v>35.1</v>
      </c>
      <c r="N716" s="99">
        <v>12482.99</v>
      </c>
    </row>
    <row r="717" spans="3:15" x14ac:dyDescent="0.25">
      <c r="D717" s="193" t="s">
        <v>199</v>
      </c>
      <c r="E717" s="193"/>
      <c r="F717" s="97">
        <v>80</v>
      </c>
      <c r="G717" s="103" t="s">
        <v>202</v>
      </c>
      <c r="H717" s="103"/>
      <c r="I717" s="102">
        <v>55.7</v>
      </c>
      <c r="J717" s="102"/>
    </row>
    <row r="718" spans="3:15" x14ac:dyDescent="0.25">
      <c r="D718" s="103" t="s">
        <v>204</v>
      </c>
      <c r="E718" s="103"/>
      <c r="F718" s="103"/>
      <c r="G718" s="103"/>
      <c r="H718" s="103"/>
      <c r="I718" s="102">
        <v>35.1</v>
      </c>
      <c r="J718" s="102"/>
    </row>
    <row r="719" spans="3:15" x14ac:dyDescent="0.25">
      <c r="D719" s="174" t="s">
        <v>445</v>
      </c>
      <c r="E719" s="174"/>
      <c r="F719" s="174"/>
      <c r="G719" s="174"/>
      <c r="H719" s="174"/>
      <c r="I719" s="174"/>
      <c r="J719" s="174"/>
      <c r="K719" s="174"/>
      <c r="L719" s="174"/>
      <c r="M719" s="174"/>
      <c r="N719" s="174"/>
      <c r="O719" s="174"/>
    </row>
    <row r="722" spans="3:17" x14ac:dyDescent="0.25">
      <c r="C722" s="174" t="s">
        <v>446</v>
      </c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</row>
    <row r="723" spans="3:17" x14ac:dyDescent="0.25">
      <c r="E723" s="210" t="s">
        <v>249</v>
      </c>
      <c r="F723" s="200" t="s">
        <v>244</v>
      </c>
      <c r="G723" s="200"/>
      <c r="H723" s="200"/>
      <c r="I723" s="201" t="s">
        <v>132</v>
      </c>
      <c r="J723" s="201"/>
      <c r="K723" s="202" t="s">
        <v>213</v>
      </c>
      <c r="L723" s="202"/>
      <c r="M723" s="202" t="s">
        <v>214</v>
      </c>
      <c r="N723" s="202"/>
      <c r="O723" s="45" t="s">
        <v>245</v>
      </c>
      <c r="P723" s="45" t="s">
        <v>246</v>
      </c>
    </row>
    <row r="724" spans="3:17" x14ac:dyDescent="0.25">
      <c r="E724" s="118">
        <v>521.78480000000002</v>
      </c>
      <c r="F724" s="106" t="s">
        <v>216</v>
      </c>
      <c r="G724" s="102"/>
      <c r="H724" s="102"/>
      <c r="I724" s="102">
        <v>158.65559999999999</v>
      </c>
      <c r="J724" s="102"/>
      <c r="K724" s="102">
        <v>0.12130000000000001</v>
      </c>
      <c r="L724" s="102"/>
      <c r="M724" s="102">
        <f>I724*K724</f>
        <v>19.244924279999999</v>
      </c>
      <c r="N724" s="104"/>
      <c r="O724" s="118">
        <f>M744/E724</f>
        <v>26.72947234398433</v>
      </c>
      <c r="P724" s="199">
        <f>1-(0.02*O724)</f>
        <v>0.46541055312031343</v>
      </c>
      <c r="Q724" s="89"/>
    </row>
    <row r="725" spans="3:17" x14ac:dyDescent="0.25">
      <c r="E725" s="118"/>
      <c r="F725" s="106" t="s">
        <v>239</v>
      </c>
      <c r="G725" s="102"/>
      <c r="H725" s="102"/>
      <c r="I725" s="102">
        <v>158.65559999999999</v>
      </c>
      <c r="J725" s="102"/>
      <c r="K725" s="102">
        <v>0.12130000000000001</v>
      </c>
      <c r="L725" s="102"/>
      <c r="M725" s="102">
        <f t="shared" ref="M725:M743" si="4">I725*K725</f>
        <v>19.244924279999999</v>
      </c>
      <c r="N725" s="104"/>
      <c r="O725" s="118"/>
      <c r="P725" s="199"/>
      <c r="Q725" s="89"/>
    </row>
    <row r="726" spans="3:17" x14ac:dyDescent="0.25">
      <c r="E726" s="118"/>
      <c r="F726" s="106" t="s">
        <v>218</v>
      </c>
      <c r="G726" s="102"/>
      <c r="H726" s="102"/>
      <c r="I726" s="102">
        <v>184.65129999999999</v>
      </c>
      <c r="J726" s="102"/>
      <c r="K726" s="102">
        <v>0.17949999999999999</v>
      </c>
      <c r="L726" s="102"/>
      <c r="M726" s="102">
        <f t="shared" si="4"/>
        <v>33.144908349999994</v>
      </c>
      <c r="N726" s="104"/>
      <c r="O726" s="118"/>
      <c r="P726" s="199"/>
      <c r="Q726" s="89"/>
    </row>
    <row r="727" spans="3:17" x14ac:dyDescent="0.25">
      <c r="E727" s="118"/>
      <c r="F727" s="106" t="s">
        <v>220</v>
      </c>
      <c r="G727" s="102"/>
      <c r="H727" s="102"/>
      <c r="I727" s="102">
        <v>42.165599999999998</v>
      </c>
      <c r="J727" s="102"/>
      <c r="K727" s="102">
        <v>3.016184</v>
      </c>
      <c r="L727" s="102"/>
      <c r="M727" s="102">
        <f t="shared" si="4"/>
        <v>127.17920807039999</v>
      </c>
      <c r="N727" s="104"/>
      <c r="O727" s="118"/>
      <c r="P727" s="199"/>
      <c r="Q727" s="89"/>
    </row>
    <row r="728" spans="3:17" x14ac:dyDescent="0.25">
      <c r="E728" s="118"/>
      <c r="F728" s="106" t="s">
        <v>219</v>
      </c>
      <c r="G728" s="102"/>
      <c r="H728" s="102"/>
      <c r="I728" s="102">
        <v>598.70460000000003</v>
      </c>
      <c r="J728" s="102"/>
      <c r="K728" s="102">
        <v>9.9707089999999994</v>
      </c>
      <c r="L728" s="102"/>
      <c r="M728" s="102">
        <f t="shared" si="4"/>
        <v>5969.5093435613999</v>
      </c>
      <c r="N728" s="104"/>
      <c r="O728" s="118"/>
      <c r="P728" s="199"/>
      <c r="Q728" s="89"/>
    </row>
    <row r="729" spans="3:17" x14ac:dyDescent="0.25">
      <c r="E729" s="118"/>
      <c r="F729" s="106" t="s">
        <v>240</v>
      </c>
      <c r="G729" s="102"/>
      <c r="H729" s="102"/>
      <c r="I729" s="102">
        <v>206.2251</v>
      </c>
      <c r="J729" s="102"/>
      <c r="K729" s="102">
        <v>2.4896479999999999</v>
      </c>
      <c r="L729" s="102"/>
      <c r="M729" s="102">
        <f t="shared" si="4"/>
        <v>513.42790776480001</v>
      </c>
      <c r="N729" s="104"/>
      <c r="O729" s="118"/>
      <c r="P729" s="199"/>
      <c r="Q729" s="89"/>
    </row>
    <row r="730" spans="3:17" x14ac:dyDescent="0.25">
      <c r="E730" s="118"/>
      <c r="F730" s="106" t="s">
        <v>241</v>
      </c>
      <c r="G730" s="102"/>
      <c r="H730" s="102"/>
      <c r="I730" s="102">
        <v>317.31119999999999</v>
      </c>
      <c r="J730" s="102"/>
      <c r="K730" s="102">
        <v>0.12130000000000001</v>
      </c>
      <c r="L730" s="102"/>
      <c r="M730" s="102">
        <f t="shared" si="4"/>
        <v>38.489848559999999</v>
      </c>
      <c r="N730" s="104"/>
      <c r="O730" s="118"/>
      <c r="P730" s="199"/>
      <c r="Q730" s="89"/>
    </row>
    <row r="731" spans="3:17" x14ac:dyDescent="0.25">
      <c r="E731" s="118"/>
      <c r="F731" s="106" t="s">
        <v>225</v>
      </c>
      <c r="G731" s="102"/>
      <c r="H731" s="102"/>
      <c r="I731" s="102">
        <v>317.31119999999999</v>
      </c>
      <c r="J731" s="102"/>
      <c r="K731" s="102">
        <v>0.12130000000000001</v>
      </c>
      <c r="L731" s="102"/>
      <c r="M731" s="102">
        <f t="shared" si="4"/>
        <v>38.489848559999999</v>
      </c>
      <c r="N731" s="104"/>
      <c r="O731" s="118"/>
      <c r="P731" s="199"/>
      <c r="Q731" s="89"/>
    </row>
    <row r="732" spans="3:17" x14ac:dyDescent="0.25">
      <c r="E732" s="118"/>
      <c r="F732" s="106" t="s">
        <v>242</v>
      </c>
      <c r="G732" s="102"/>
      <c r="H732" s="102"/>
      <c r="I732" s="102">
        <v>184.65129999999999</v>
      </c>
      <c r="J732" s="102"/>
      <c r="K732" s="102">
        <v>0.17949999999999999</v>
      </c>
      <c r="L732" s="102"/>
      <c r="M732" s="102">
        <f t="shared" si="4"/>
        <v>33.144908349999994</v>
      </c>
      <c r="N732" s="104"/>
      <c r="O732" s="118"/>
      <c r="P732" s="199"/>
      <c r="Q732" s="89"/>
    </row>
    <row r="733" spans="3:17" x14ac:dyDescent="0.25">
      <c r="E733" s="118"/>
      <c r="F733" s="106" t="s">
        <v>227</v>
      </c>
      <c r="G733" s="102"/>
      <c r="H733" s="102"/>
      <c r="I733" s="102">
        <v>45.707999999999998</v>
      </c>
      <c r="J733" s="102"/>
      <c r="K733" s="102">
        <v>3.016184</v>
      </c>
      <c r="L733" s="102"/>
      <c r="M733" s="102">
        <f t="shared" si="4"/>
        <v>137.86373827200001</v>
      </c>
      <c r="N733" s="104"/>
      <c r="O733" s="118"/>
      <c r="P733" s="199"/>
      <c r="Q733" s="89"/>
    </row>
    <row r="734" spans="3:17" x14ac:dyDescent="0.25">
      <c r="E734" s="118"/>
      <c r="F734" s="106" t="s">
        <v>228</v>
      </c>
      <c r="G734" s="102"/>
      <c r="H734" s="102"/>
      <c r="I734" s="102">
        <v>489.26319999999998</v>
      </c>
      <c r="J734" s="102"/>
      <c r="K734" s="102">
        <v>10.09121</v>
      </c>
      <c r="L734" s="102"/>
      <c r="M734" s="102">
        <f t="shared" si="4"/>
        <v>4937.2576964720001</v>
      </c>
      <c r="N734" s="104"/>
      <c r="O734" s="118"/>
      <c r="P734" s="199"/>
      <c r="Q734" s="89"/>
    </row>
    <row r="735" spans="3:17" x14ac:dyDescent="0.25">
      <c r="E735" s="118"/>
      <c r="F735" s="106" t="s">
        <v>243</v>
      </c>
      <c r="G735" s="102"/>
      <c r="H735" s="102"/>
      <c r="I735" s="102">
        <v>206.2251</v>
      </c>
      <c r="J735" s="102"/>
      <c r="K735" s="102">
        <v>2.4896479999999999</v>
      </c>
      <c r="L735" s="102"/>
      <c r="M735" s="102">
        <f t="shared" si="4"/>
        <v>513.42790776480001</v>
      </c>
      <c r="N735" s="104"/>
      <c r="O735" s="118"/>
      <c r="P735" s="199"/>
      <c r="Q735" s="89"/>
    </row>
    <row r="736" spans="3:17" x14ac:dyDescent="0.25">
      <c r="E736" s="118"/>
      <c r="F736" s="106" t="s">
        <v>230</v>
      </c>
      <c r="G736" s="102"/>
      <c r="H736" s="102"/>
      <c r="I736" s="102">
        <v>1042.2149999999999</v>
      </c>
      <c r="J736" s="102"/>
      <c r="K736" s="102">
        <v>0.12130000000000001</v>
      </c>
      <c r="L736" s="102"/>
      <c r="M736" s="102">
        <f t="shared" si="4"/>
        <v>126.42067949999999</v>
      </c>
      <c r="N736" s="104"/>
      <c r="O736" s="118"/>
      <c r="P736" s="199"/>
      <c r="Q736" s="89"/>
    </row>
    <row r="737" spans="3:17" x14ac:dyDescent="0.25">
      <c r="E737" s="118"/>
      <c r="F737" s="106" t="s">
        <v>231</v>
      </c>
      <c r="G737" s="102"/>
      <c r="H737" s="102"/>
      <c r="I737" s="102">
        <v>69.244230000000002</v>
      </c>
      <c r="J737" s="102"/>
      <c r="K737" s="102">
        <v>0.17949999999999999</v>
      </c>
      <c r="L737" s="102"/>
      <c r="M737" s="102">
        <f t="shared" si="4"/>
        <v>12.429339284999999</v>
      </c>
      <c r="N737" s="104"/>
      <c r="O737" s="118"/>
      <c r="P737" s="199"/>
      <c r="Q737" s="89"/>
    </row>
    <row r="738" spans="3:17" x14ac:dyDescent="0.25">
      <c r="E738" s="118"/>
      <c r="F738" s="106" t="s">
        <v>232</v>
      </c>
      <c r="G738" s="102"/>
      <c r="H738" s="102"/>
      <c r="I738" s="102">
        <v>21.885000000000002</v>
      </c>
      <c r="J738" s="102"/>
      <c r="K738" s="102">
        <v>3.016184</v>
      </c>
      <c r="L738" s="102"/>
      <c r="M738" s="102">
        <f t="shared" si="4"/>
        <v>66.009186839999998</v>
      </c>
      <c r="N738" s="104"/>
      <c r="O738" s="118"/>
      <c r="P738" s="199"/>
      <c r="Q738" s="89"/>
    </row>
    <row r="739" spans="3:17" x14ac:dyDescent="0.25">
      <c r="E739" s="118"/>
      <c r="F739" s="106" t="s">
        <v>233</v>
      </c>
      <c r="G739" s="102"/>
      <c r="H739" s="102"/>
      <c r="I739" s="102">
        <v>113.078</v>
      </c>
      <c r="J739" s="102"/>
      <c r="K739" s="102">
        <v>5.1154460000000004</v>
      </c>
      <c r="L739" s="102"/>
      <c r="M739" s="102">
        <f t="shared" si="4"/>
        <v>578.44440278800005</v>
      </c>
      <c r="N739" s="104"/>
      <c r="O739" s="118"/>
      <c r="P739" s="199"/>
      <c r="Q739" s="89"/>
    </row>
    <row r="740" spans="3:17" x14ac:dyDescent="0.25">
      <c r="E740" s="118"/>
      <c r="F740" s="106" t="s">
        <v>234</v>
      </c>
      <c r="G740" s="102"/>
      <c r="H740" s="102"/>
      <c r="I740" s="102">
        <v>1042.2149999999999</v>
      </c>
      <c r="J740" s="102"/>
      <c r="K740" s="102">
        <v>0.12130000000000001</v>
      </c>
      <c r="L740" s="102"/>
      <c r="M740" s="102">
        <f t="shared" si="4"/>
        <v>126.42067949999999</v>
      </c>
      <c r="N740" s="104"/>
      <c r="O740" s="118"/>
      <c r="P740" s="199"/>
      <c r="Q740" s="89"/>
    </row>
    <row r="741" spans="3:17" x14ac:dyDescent="0.25">
      <c r="E741" s="118"/>
      <c r="F741" s="106" t="s">
        <v>236</v>
      </c>
      <c r="G741" s="102"/>
      <c r="H741" s="102"/>
      <c r="I741" s="102">
        <v>69.244230000000002</v>
      </c>
      <c r="J741" s="102"/>
      <c r="K741" s="102">
        <v>0.17949999999999999</v>
      </c>
      <c r="L741" s="102"/>
      <c r="M741" s="102">
        <f t="shared" si="4"/>
        <v>12.429339284999999</v>
      </c>
      <c r="N741" s="104"/>
      <c r="O741" s="118"/>
      <c r="P741" s="199"/>
      <c r="Q741" s="89"/>
    </row>
    <row r="742" spans="3:17" x14ac:dyDescent="0.25">
      <c r="E742" s="118"/>
      <c r="F742" s="106" t="s">
        <v>237</v>
      </c>
      <c r="G742" s="102"/>
      <c r="H742" s="102"/>
      <c r="I742" s="102">
        <v>21.885000000000002</v>
      </c>
      <c r="J742" s="102"/>
      <c r="K742" s="102">
        <v>3.016184</v>
      </c>
      <c r="L742" s="102"/>
      <c r="M742" s="102">
        <f t="shared" si="4"/>
        <v>66.009186839999998</v>
      </c>
      <c r="N742" s="104"/>
      <c r="O742" s="118"/>
      <c r="P742" s="199"/>
      <c r="Q742" s="89"/>
    </row>
    <row r="743" spans="3:17" x14ac:dyDescent="0.25">
      <c r="E743" s="118"/>
      <c r="F743" s="102" t="s">
        <v>238</v>
      </c>
      <c r="G743" s="102"/>
      <c r="H743" s="102"/>
      <c r="I743" s="102">
        <v>113.078</v>
      </c>
      <c r="J743" s="102"/>
      <c r="K743" s="102">
        <v>5.1154460000000004</v>
      </c>
      <c r="L743" s="102"/>
      <c r="M743" s="102">
        <f t="shared" si="4"/>
        <v>578.44440278800005</v>
      </c>
      <c r="N743" s="102"/>
      <c r="O743" s="118"/>
      <c r="P743" s="199"/>
      <c r="Q743" s="89"/>
    </row>
    <row r="744" spans="3:17" x14ac:dyDescent="0.25">
      <c r="E744" s="89" t="s">
        <v>250</v>
      </c>
      <c r="F744" s="152"/>
      <c r="G744" s="152"/>
      <c r="H744" s="152"/>
      <c r="I744" s="152"/>
      <c r="J744" s="152"/>
      <c r="K744" s="152"/>
      <c r="L744" s="152"/>
      <c r="M744" s="215">
        <f>SUM(M724:N743)</f>
        <v>13947.032381111396</v>
      </c>
      <c r="N744" s="215"/>
      <c r="O744" s="89"/>
      <c r="P744" s="212"/>
      <c r="Q744" s="89"/>
    </row>
    <row r="745" spans="3:17" x14ac:dyDescent="0.25">
      <c r="E745" s="89"/>
      <c r="F745" s="214"/>
      <c r="G745" s="214"/>
      <c r="H745" s="214"/>
      <c r="I745" s="214"/>
      <c r="J745" s="214"/>
      <c r="K745" s="214"/>
      <c r="L745" s="214"/>
      <c r="M745" s="216"/>
      <c r="N745" s="216"/>
      <c r="O745" s="89"/>
      <c r="P745" s="212"/>
    </row>
    <row r="746" spans="3:17" x14ac:dyDescent="0.25">
      <c r="E746" s="89"/>
      <c r="F746" s="187"/>
      <c r="G746" s="187"/>
      <c r="H746" s="187"/>
      <c r="I746" s="187"/>
      <c r="J746" s="187"/>
      <c r="K746" s="187"/>
      <c r="L746" s="187"/>
      <c r="M746" s="187"/>
      <c r="N746" s="187"/>
    </row>
    <row r="747" spans="3:17" x14ac:dyDescent="0.25">
      <c r="E747" s="89"/>
      <c r="F747" s="187"/>
      <c r="G747" s="187"/>
      <c r="H747" s="187"/>
      <c r="I747" s="187"/>
      <c r="J747" s="187"/>
      <c r="K747" s="187"/>
      <c r="L747" s="187"/>
      <c r="M747" s="187"/>
      <c r="N747" s="187"/>
    </row>
    <row r="748" spans="3:17" x14ac:dyDescent="0.25">
      <c r="E748" s="89"/>
      <c r="F748" s="187"/>
      <c r="G748" s="187"/>
      <c r="H748" s="187"/>
      <c r="I748" s="187"/>
      <c r="J748" s="187"/>
      <c r="K748" s="187"/>
      <c r="L748" s="187"/>
      <c r="M748" s="187"/>
      <c r="N748" s="187"/>
    </row>
    <row r="751" spans="3:17" x14ac:dyDescent="0.25">
      <c r="C751" s="174" t="s">
        <v>247</v>
      </c>
      <c r="D751" s="174"/>
      <c r="E751" s="174"/>
      <c r="F751" s="174"/>
      <c r="G751" s="174"/>
      <c r="H751" s="174"/>
      <c r="I751" s="174"/>
      <c r="J751" s="174"/>
      <c r="K751" s="174"/>
      <c r="L751" s="174"/>
      <c r="M751" s="174"/>
    </row>
    <row r="752" spans="3:17" x14ac:dyDescent="0.25">
      <c r="C752" s="136" t="s">
        <v>51</v>
      </c>
      <c r="D752" s="137"/>
      <c r="E752" s="137"/>
      <c r="F752" s="137"/>
      <c r="G752" s="96"/>
      <c r="H752" s="135" t="s">
        <v>66</v>
      </c>
      <c r="I752" s="135"/>
      <c r="J752" s="135"/>
      <c r="K752" s="135"/>
    </row>
    <row r="753" spans="3:11" x14ac:dyDescent="0.25">
      <c r="C753" s="95" t="s">
        <v>58</v>
      </c>
      <c r="D753" s="126" t="s">
        <v>248</v>
      </c>
      <c r="E753" s="127"/>
      <c r="F753" s="98" t="s">
        <v>246</v>
      </c>
      <c r="G753" s="98" t="s">
        <v>41</v>
      </c>
      <c r="H753" s="203" t="s">
        <v>248</v>
      </c>
      <c r="I753" s="204"/>
      <c r="J753" s="95" t="s">
        <v>246</v>
      </c>
      <c r="K753" s="95" t="s">
        <v>41</v>
      </c>
    </row>
    <row r="754" spans="3:11" x14ac:dyDescent="0.25">
      <c r="C754" s="95">
        <v>8</v>
      </c>
      <c r="D754" s="205">
        <v>59.6592579</v>
      </c>
      <c r="E754" s="205"/>
      <c r="F754" s="206">
        <f>P724</f>
        <v>0.46541055312031343</v>
      </c>
      <c r="G754" s="17">
        <f>D754*F754</f>
        <v>27.76604821798643</v>
      </c>
      <c r="H754" s="205">
        <v>59.6592579</v>
      </c>
      <c r="I754" s="205"/>
      <c r="J754" s="206">
        <f>F754</f>
        <v>0.46541055312031343</v>
      </c>
      <c r="K754" s="17">
        <f>H754*J754</f>
        <v>27.76604821798643</v>
      </c>
    </row>
    <row r="755" spans="3:11" x14ac:dyDescent="0.25">
      <c r="C755" s="95">
        <v>9</v>
      </c>
      <c r="D755" s="205">
        <v>75.632543100000007</v>
      </c>
      <c r="E755" s="205"/>
      <c r="F755" s="207"/>
      <c r="G755" s="17">
        <f>D755*F754</f>
        <v>35.200183718066945</v>
      </c>
      <c r="H755" s="205">
        <v>75.632543100000007</v>
      </c>
      <c r="I755" s="205"/>
      <c r="J755" s="207"/>
      <c r="K755" s="17">
        <f>H755*J754</f>
        <v>35.200183718066945</v>
      </c>
    </row>
    <row r="756" spans="3:11" x14ac:dyDescent="0.25">
      <c r="C756" s="95">
        <v>10</v>
      </c>
      <c r="D756" s="205">
        <v>91.605828299999999</v>
      </c>
      <c r="E756" s="205"/>
      <c r="F756" s="207"/>
      <c r="G756" s="17">
        <f>D756*F754</f>
        <v>42.634319218147461</v>
      </c>
      <c r="H756" s="205">
        <v>91.605828299999999</v>
      </c>
      <c r="I756" s="205"/>
      <c r="J756" s="207"/>
      <c r="K756" s="17">
        <f>H756*J754</f>
        <v>42.634319218147461</v>
      </c>
    </row>
    <row r="757" spans="3:11" x14ac:dyDescent="0.25">
      <c r="C757" s="95">
        <v>11</v>
      </c>
      <c r="D757" s="205">
        <v>107.57911300000001</v>
      </c>
      <c r="E757" s="205"/>
      <c r="F757" s="207"/>
      <c r="G757" s="17">
        <f>D757*F754</f>
        <v>50.068454485522707</v>
      </c>
      <c r="H757" s="205">
        <v>107.57911300000001</v>
      </c>
      <c r="I757" s="205"/>
      <c r="J757" s="207"/>
      <c r="K757" s="17">
        <f>H757*J754</f>
        <v>50.068454485522707</v>
      </c>
    </row>
    <row r="758" spans="3:11" x14ac:dyDescent="0.25">
      <c r="C758" s="95">
        <v>12</v>
      </c>
      <c r="D758" s="205">
        <v>139.52568400000001</v>
      </c>
      <c r="E758" s="205"/>
      <c r="F758" s="207"/>
      <c r="G758" s="17">
        <f>D758*F754</f>
        <v>64.936725764930074</v>
      </c>
      <c r="H758" s="205">
        <v>139.52568400000001</v>
      </c>
      <c r="I758" s="205"/>
      <c r="J758" s="207"/>
      <c r="K758" s="17">
        <f>H758*J754</f>
        <v>64.936725764930074</v>
      </c>
    </row>
    <row r="759" spans="3:11" x14ac:dyDescent="0.25">
      <c r="C759" s="95">
        <v>13</v>
      </c>
      <c r="D759" s="205">
        <v>171.47225399999999</v>
      </c>
      <c r="E759" s="205"/>
      <c r="F759" s="207"/>
      <c r="G759" s="17">
        <f>D759*F754</f>
        <v>79.804996578926875</v>
      </c>
      <c r="H759" s="205">
        <v>171.47225399999999</v>
      </c>
      <c r="I759" s="205"/>
      <c r="J759" s="207"/>
      <c r="K759" s="17">
        <f>H759*J754</f>
        <v>79.804996578926875</v>
      </c>
    </row>
    <row r="760" spans="3:11" x14ac:dyDescent="0.25">
      <c r="C760" s="95">
        <v>14</v>
      </c>
      <c r="D760" s="205">
        <v>203.418825</v>
      </c>
      <c r="E760" s="205"/>
      <c r="F760" s="207"/>
      <c r="G760" s="17">
        <f>D760*F754</f>
        <v>94.673267858334242</v>
      </c>
      <c r="H760" s="205">
        <v>203.418825</v>
      </c>
      <c r="I760" s="205"/>
      <c r="J760" s="207"/>
      <c r="K760" s="17">
        <f>H760*J754</f>
        <v>94.673267858334242</v>
      </c>
    </row>
    <row r="761" spans="3:11" x14ac:dyDescent="0.25">
      <c r="C761" s="95">
        <v>15</v>
      </c>
      <c r="D761" s="205">
        <v>235.36539500000001</v>
      </c>
      <c r="E761" s="205"/>
      <c r="F761" s="207"/>
      <c r="G761" s="17">
        <f>D761*F754</f>
        <v>109.54153867233106</v>
      </c>
      <c r="H761" s="205">
        <v>235.36539500000001</v>
      </c>
      <c r="I761" s="205"/>
      <c r="J761" s="207"/>
      <c r="K761" s="17">
        <f>H761*J754</f>
        <v>109.54153867233106</v>
      </c>
    </row>
    <row r="762" spans="3:11" x14ac:dyDescent="0.25">
      <c r="C762" s="95">
        <v>16</v>
      </c>
      <c r="D762" s="205">
        <v>267.31196499999999</v>
      </c>
      <c r="E762" s="205"/>
      <c r="F762" s="207"/>
      <c r="G762" s="17">
        <f>D762*F754</f>
        <v>124.40980948632786</v>
      </c>
      <c r="H762" s="205">
        <v>267.31196499999999</v>
      </c>
      <c r="I762" s="205"/>
      <c r="J762" s="207"/>
      <c r="K762" s="17">
        <f>H762*J754</f>
        <v>124.40980948632786</v>
      </c>
    </row>
    <row r="763" spans="3:11" x14ac:dyDescent="0.25">
      <c r="C763" s="95">
        <v>17</v>
      </c>
      <c r="D763" s="205">
        <v>299.25853599999999</v>
      </c>
      <c r="E763" s="205"/>
      <c r="F763" s="207"/>
      <c r="G763" s="17">
        <f>D763*F754</f>
        <v>139.27808076573521</v>
      </c>
      <c r="H763" s="205">
        <v>299.25853599999999</v>
      </c>
      <c r="I763" s="205"/>
      <c r="J763" s="207"/>
      <c r="K763" s="17">
        <f>H763*J754</f>
        <v>139.27808076573521</v>
      </c>
    </row>
    <row r="764" spans="3:11" x14ac:dyDescent="0.25">
      <c r="C764" s="95">
        <v>18</v>
      </c>
      <c r="D764" s="205">
        <v>315.23182100000002</v>
      </c>
      <c r="E764" s="205"/>
      <c r="F764" s="208"/>
      <c r="G764" s="17">
        <f>D764*F754</f>
        <v>146.71221617273363</v>
      </c>
      <c r="H764" s="205">
        <v>315.23182100000002</v>
      </c>
      <c r="I764" s="205"/>
      <c r="J764" s="208"/>
      <c r="K764" s="17">
        <f>H764*J754</f>
        <v>146.71221617273363</v>
      </c>
    </row>
    <row r="765" spans="3:11" x14ac:dyDescent="0.25">
      <c r="C765" s="95" t="s">
        <v>70</v>
      </c>
      <c r="D765" s="102"/>
      <c r="E765" s="102"/>
      <c r="F765" s="102"/>
      <c r="G765" s="209">
        <f>SUM(G754:G764)</f>
        <v>915.02564093904255</v>
      </c>
      <c r="H765" s="102"/>
      <c r="I765" s="102"/>
      <c r="J765" s="102"/>
      <c r="K765" s="209">
        <f>SUM(K754:K764)</f>
        <v>915.02564093904255</v>
      </c>
    </row>
    <row r="766" spans="3:11" x14ac:dyDescent="0.25">
      <c r="C766" s="262" t="s">
        <v>447</v>
      </c>
      <c r="D766" s="262"/>
      <c r="E766" s="262"/>
      <c r="F766" s="262"/>
      <c r="G766" s="262"/>
      <c r="H766" s="262"/>
      <c r="I766" s="262"/>
      <c r="J766" s="262"/>
      <c r="K766" s="262"/>
    </row>
    <row r="767" spans="3:11" x14ac:dyDescent="0.25">
      <c r="C767" s="144" t="s">
        <v>53</v>
      </c>
      <c r="D767" s="145"/>
      <c r="E767" s="145"/>
      <c r="F767" s="145"/>
      <c r="G767" s="148"/>
      <c r="H767" s="133" t="s">
        <v>223</v>
      </c>
      <c r="I767" s="133"/>
      <c r="J767" s="133"/>
      <c r="K767" s="133"/>
    </row>
    <row r="768" spans="3:11" x14ac:dyDescent="0.25">
      <c r="C768" s="95" t="s">
        <v>58</v>
      </c>
      <c r="D768" s="126" t="s">
        <v>248</v>
      </c>
      <c r="E768" s="127"/>
      <c r="F768" s="98" t="s">
        <v>246</v>
      </c>
      <c r="G768" s="98" t="s">
        <v>41</v>
      </c>
      <c r="H768" s="203" t="s">
        <v>248</v>
      </c>
      <c r="I768" s="204"/>
      <c r="J768" s="95" t="s">
        <v>246</v>
      </c>
      <c r="K768" s="95" t="s">
        <v>41</v>
      </c>
    </row>
    <row r="769" spans="3:11" x14ac:dyDescent="0.25">
      <c r="C769" s="95">
        <v>8</v>
      </c>
      <c r="D769" s="205">
        <v>119.318516</v>
      </c>
      <c r="E769" s="205"/>
      <c r="F769" s="206">
        <f>F754</f>
        <v>0.46541055312031343</v>
      </c>
      <c r="G769" s="17">
        <f>D769*F769</f>
        <v>55.532096529054968</v>
      </c>
      <c r="H769" s="205">
        <v>119.318516</v>
      </c>
      <c r="I769" s="205"/>
      <c r="J769" s="206">
        <f>F769</f>
        <v>0.46541055312031343</v>
      </c>
      <c r="K769" s="17">
        <f>H769*J769</f>
        <v>55.532096529054968</v>
      </c>
    </row>
    <row r="770" spans="3:11" x14ac:dyDescent="0.25">
      <c r="C770" s="95">
        <v>9</v>
      </c>
      <c r="D770" s="205">
        <v>151.265086</v>
      </c>
      <c r="E770" s="205"/>
      <c r="F770" s="207"/>
      <c r="G770" s="17">
        <f>D770*F769</f>
        <v>70.400367343051784</v>
      </c>
      <c r="H770" s="205">
        <v>151.265086</v>
      </c>
      <c r="I770" s="205"/>
      <c r="J770" s="207"/>
      <c r="K770" s="17">
        <f>H770*J769</f>
        <v>70.400367343051784</v>
      </c>
    </row>
    <row r="771" spans="3:11" x14ac:dyDescent="0.25">
      <c r="C771" s="95">
        <v>10</v>
      </c>
      <c r="D771" s="205">
        <v>183.211657</v>
      </c>
      <c r="E771" s="205"/>
      <c r="F771" s="207"/>
      <c r="G771" s="17">
        <f>D771*F769</f>
        <v>85.26863862245915</v>
      </c>
      <c r="H771" s="205">
        <v>183.211657</v>
      </c>
      <c r="I771" s="205"/>
      <c r="J771" s="207"/>
      <c r="K771" s="17">
        <f>H771*J769</f>
        <v>85.26863862245915</v>
      </c>
    </row>
    <row r="772" spans="3:11" x14ac:dyDescent="0.25">
      <c r="C772" s="95">
        <v>11</v>
      </c>
      <c r="D772" s="205">
        <v>215.15822700000001</v>
      </c>
      <c r="E772" s="205"/>
      <c r="F772" s="207"/>
      <c r="G772" s="17">
        <f>D772*F769</f>
        <v>100.13690943645597</v>
      </c>
      <c r="H772" s="205">
        <v>215.15822700000001</v>
      </c>
      <c r="I772" s="205"/>
      <c r="J772" s="207"/>
      <c r="K772" s="17">
        <f>H772*J769</f>
        <v>100.13690943645597</v>
      </c>
    </row>
    <row r="773" spans="3:11" x14ac:dyDescent="0.25">
      <c r="C773" s="95">
        <v>12</v>
      </c>
      <c r="D773" s="205">
        <v>279.05136800000002</v>
      </c>
      <c r="E773" s="205"/>
      <c r="F773" s="207"/>
      <c r="G773" s="17">
        <f>D773*F769</f>
        <v>129.87345152986015</v>
      </c>
      <c r="H773" s="205">
        <v>279.05136800000002</v>
      </c>
      <c r="I773" s="205"/>
      <c r="J773" s="207"/>
      <c r="K773" s="17">
        <f>H773*J769</f>
        <v>129.87345152986015</v>
      </c>
    </row>
    <row r="774" spans="3:11" x14ac:dyDescent="0.25">
      <c r="C774" s="95">
        <v>13</v>
      </c>
      <c r="D774" s="205">
        <v>342.94450799999998</v>
      </c>
      <c r="E774" s="205"/>
      <c r="F774" s="207"/>
      <c r="G774" s="17">
        <f>D774*F769</f>
        <v>159.60999315785375</v>
      </c>
      <c r="H774" s="205">
        <v>342.94450799999998</v>
      </c>
      <c r="I774" s="205"/>
      <c r="J774" s="207"/>
      <c r="K774" s="17">
        <f>H774*J769</f>
        <v>159.60999315785375</v>
      </c>
    </row>
    <row r="775" spans="3:11" x14ac:dyDescent="0.25">
      <c r="C775" s="95">
        <v>14</v>
      </c>
      <c r="D775" s="205">
        <v>406.837649</v>
      </c>
      <c r="E775" s="205"/>
      <c r="F775" s="207"/>
      <c r="G775" s="17">
        <f>D775*F769</f>
        <v>189.34653525125793</v>
      </c>
      <c r="H775" s="205">
        <v>406.837649</v>
      </c>
      <c r="I775" s="205"/>
      <c r="J775" s="207"/>
      <c r="K775" s="17">
        <f>H775*J769</f>
        <v>189.34653525125793</v>
      </c>
    </row>
    <row r="776" spans="3:11" x14ac:dyDescent="0.25">
      <c r="C776" s="95">
        <v>15</v>
      </c>
      <c r="D776" s="205">
        <v>470.73079000000001</v>
      </c>
      <c r="E776" s="205"/>
      <c r="F776" s="207"/>
      <c r="G776" s="17">
        <f>D776*F769</f>
        <v>219.08307734466212</v>
      </c>
      <c r="H776" s="205">
        <v>470.73079000000001</v>
      </c>
      <c r="I776" s="205"/>
      <c r="J776" s="207"/>
      <c r="K776" s="17">
        <f>H776*J769</f>
        <v>219.08307734466212</v>
      </c>
    </row>
    <row r="777" spans="3:11" x14ac:dyDescent="0.25">
      <c r="C777" s="95">
        <v>16</v>
      </c>
      <c r="D777" s="205">
        <v>534.62393099999997</v>
      </c>
      <c r="E777" s="205"/>
      <c r="F777" s="207"/>
      <c r="G777" s="17">
        <f>D777*F769</f>
        <v>248.81961943806627</v>
      </c>
      <c r="H777" s="205">
        <v>534.62393099999997</v>
      </c>
      <c r="I777" s="205"/>
      <c r="J777" s="207"/>
      <c r="K777" s="17">
        <f>H777*J769</f>
        <v>248.81961943806627</v>
      </c>
    </row>
    <row r="778" spans="3:11" x14ac:dyDescent="0.25">
      <c r="C778" s="95">
        <v>17</v>
      </c>
      <c r="D778" s="205">
        <v>598.51707099999999</v>
      </c>
      <c r="E778" s="205"/>
      <c r="F778" s="207"/>
      <c r="G778" s="17">
        <f>D778*F769</f>
        <v>278.55616106605987</v>
      </c>
      <c r="H778" s="205">
        <v>598.51707099999999</v>
      </c>
      <c r="I778" s="205"/>
      <c r="J778" s="207"/>
      <c r="K778" s="17">
        <f>H778*J769</f>
        <v>278.55616106605987</v>
      </c>
    </row>
    <row r="779" spans="3:11" x14ac:dyDescent="0.25">
      <c r="C779" s="95">
        <v>18</v>
      </c>
      <c r="D779" s="205">
        <v>630.46364200000005</v>
      </c>
      <c r="E779" s="205"/>
      <c r="F779" s="208"/>
      <c r="G779" s="17">
        <f>D779*F769</f>
        <v>293.42443234546727</v>
      </c>
      <c r="H779" s="205">
        <v>630.46364200000005</v>
      </c>
      <c r="I779" s="205"/>
      <c r="J779" s="208"/>
      <c r="K779" s="17">
        <f>H779*J769</f>
        <v>293.42443234546727</v>
      </c>
    </row>
    <row r="780" spans="3:11" x14ac:dyDescent="0.25">
      <c r="C780" s="95" t="s">
        <v>70</v>
      </c>
      <c r="D780" s="102"/>
      <c r="E780" s="102"/>
      <c r="F780" s="102"/>
      <c r="G780" s="209">
        <f>SUM(G769:G779)</f>
        <v>1830.0512820642493</v>
      </c>
      <c r="H780" s="102"/>
      <c r="I780" s="102"/>
      <c r="J780" s="102"/>
      <c r="K780" s="209">
        <f>SUM(K769:K779)</f>
        <v>1830.0512820642493</v>
      </c>
    </row>
    <row r="781" spans="3:11" x14ac:dyDescent="0.25">
      <c r="C781" s="192" t="s">
        <v>448</v>
      </c>
      <c r="D781" s="192"/>
      <c r="E781" s="192"/>
      <c r="F781" s="192"/>
      <c r="G781" s="192"/>
      <c r="H781" s="192"/>
      <c r="I781" s="192"/>
      <c r="J781" s="192"/>
      <c r="K781" s="192"/>
    </row>
    <row r="782" spans="3:11" x14ac:dyDescent="0.25">
      <c r="C782" s="182" t="s">
        <v>56</v>
      </c>
      <c r="D782" s="182"/>
      <c r="E782" s="182"/>
      <c r="F782" s="182"/>
      <c r="H782" s="184" t="s">
        <v>55</v>
      </c>
      <c r="I782" s="184"/>
      <c r="J782" s="184"/>
      <c r="K782" s="184"/>
    </row>
    <row r="783" spans="3:11" x14ac:dyDescent="0.25">
      <c r="C783" s="83" t="s">
        <v>58</v>
      </c>
      <c r="D783" s="95" t="s">
        <v>248</v>
      </c>
      <c r="E783" s="95" t="s">
        <v>246</v>
      </c>
      <c r="F783" s="95" t="s">
        <v>41</v>
      </c>
      <c r="H783" s="83" t="s">
        <v>58</v>
      </c>
      <c r="I783" s="95" t="s">
        <v>248</v>
      </c>
      <c r="J783" s="95" t="s">
        <v>246</v>
      </c>
      <c r="K783" s="95" t="s">
        <v>41</v>
      </c>
    </row>
    <row r="784" spans="3:11" x14ac:dyDescent="0.25">
      <c r="C784" s="95">
        <v>8</v>
      </c>
      <c r="D784" s="74">
        <v>1624.5055400000001</v>
      </c>
      <c r="E784" s="218">
        <f>F769</f>
        <v>0.46541055312031343</v>
      </c>
      <c r="F784" s="17">
        <f>D784*E784</f>
        <v>756.06202191841351</v>
      </c>
      <c r="H784" s="95">
        <v>8</v>
      </c>
      <c r="I784" s="74">
        <v>391.90405900000002</v>
      </c>
      <c r="J784" s="218">
        <f>J769</f>
        <v>0.46541055312031343</v>
      </c>
      <c r="K784" s="17">
        <f>I784*J784</f>
        <v>182.39628486928595</v>
      </c>
    </row>
    <row r="785" spans="3:11" x14ac:dyDescent="0.25">
      <c r="C785" s="95">
        <v>9</v>
      </c>
      <c r="D785" s="74">
        <v>1706.6789699999999</v>
      </c>
      <c r="E785" s="218"/>
      <c r="F785" s="17">
        <f>D785*E784</f>
        <v>794.30640342650679</v>
      </c>
      <c r="H785" s="95">
        <v>9</v>
      </c>
      <c r="I785" s="74">
        <v>474.07749100000001</v>
      </c>
      <c r="J785" s="218"/>
      <c r="K785" s="17">
        <f>I785*J784</f>
        <v>220.64066730820042</v>
      </c>
    </row>
    <row r="786" spans="3:11" x14ac:dyDescent="0.25">
      <c r="C786" s="95">
        <v>10</v>
      </c>
      <c r="D786">
        <v>1788.8524</v>
      </c>
      <c r="E786" s="218"/>
      <c r="F786" s="17">
        <f>D786*E784</f>
        <v>832.55078493460019</v>
      </c>
      <c r="H786" s="95">
        <v>10</v>
      </c>
      <c r="I786">
        <v>556.25092299999994</v>
      </c>
      <c r="J786" s="218"/>
      <c r="K786" s="17">
        <f>I786*J784</f>
        <v>258.88504974711486</v>
      </c>
    </row>
    <row r="787" spans="3:11" x14ac:dyDescent="0.25">
      <c r="C787" s="95">
        <v>11</v>
      </c>
      <c r="D787" s="74">
        <v>1871.02583</v>
      </c>
      <c r="E787" s="218"/>
      <c r="F787" s="17">
        <f>D787*E784</f>
        <v>870.79516644269358</v>
      </c>
      <c r="H787" s="95">
        <v>11</v>
      </c>
      <c r="I787" s="74">
        <v>638.42435499999999</v>
      </c>
      <c r="J787" s="218"/>
      <c r="K787" s="17">
        <f>I787*J784</f>
        <v>297.12943218602936</v>
      </c>
    </row>
    <row r="788" spans="3:11" x14ac:dyDescent="0.25">
      <c r="C788" s="95">
        <v>12</v>
      </c>
      <c r="D788" s="74">
        <v>2035.3726999999999</v>
      </c>
      <c r="E788" s="218"/>
      <c r="F788" s="17">
        <f>D788*E784</f>
        <v>947.28393411298578</v>
      </c>
      <c r="H788" s="95">
        <v>12</v>
      </c>
      <c r="I788" s="74">
        <v>802.77121899999997</v>
      </c>
      <c r="J788" s="218"/>
      <c r="K788" s="17">
        <f>I788*J784</f>
        <v>373.61819706385825</v>
      </c>
    </row>
    <row r="789" spans="3:11" x14ac:dyDescent="0.25">
      <c r="C789" s="95">
        <v>13</v>
      </c>
      <c r="D789" s="74">
        <v>2199.71956</v>
      </c>
      <c r="E789" s="218"/>
      <c r="F789" s="17">
        <f>D789*E784</f>
        <v>1023.7726971291725</v>
      </c>
      <c r="H789" s="95">
        <v>13</v>
      </c>
      <c r="I789" s="74">
        <v>802.77121899999997</v>
      </c>
      <c r="J789" s="218"/>
      <c r="K789" s="17">
        <f>I789*J784</f>
        <v>373.61819706385825</v>
      </c>
    </row>
    <row r="790" spans="3:11" x14ac:dyDescent="0.25">
      <c r="C790" s="95">
        <v>14</v>
      </c>
      <c r="D790" s="74">
        <v>2364.0664200000001</v>
      </c>
      <c r="E790" s="218"/>
      <c r="F790" s="17">
        <f>D790*E784</f>
        <v>1100.2614601453593</v>
      </c>
      <c r="H790" s="95">
        <v>14</v>
      </c>
      <c r="I790" s="74">
        <v>967.11808199999996</v>
      </c>
      <c r="J790" s="218"/>
      <c r="K790" s="17">
        <f>I790*J784</f>
        <v>450.10696147627664</v>
      </c>
    </row>
    <row r="791" spans="3:11" x14ac:dyDescent="0.25">
      <c r="C791" s="95">
        <v>15</v>
      </c>
      <c r="D791" s="74">
        <v>2528.41329</v>
      </c>
      <c r="E791" s="218"/>
      <c r="F791" s="17">
        <f>D791*E784</f>
        <v>1176.7502278156514</v>
      </c>
      <c r="H791" s="95">
        <v>15</v>
      </c>
      <c r="I791" s="74">
        <v>1131.46495</v>
      </c>
      <c r="J791" s="218"/>
      <c r="K791" s="17">
        <f>I791*J784</f>
        <v>526.59572821574784</v>
      </c>
    </row>
    <row r="792" spans="3:11" x14ac:dyDescent="0.25">
      <c r="C792" s="95">
        <v>16</v>
      </c>
      <c r="D792" s="74">
        <v>2692.7601500000001</v>
      </c>
      <c r="E792" s="218"/>
      <c r="F792" s="217">
        <f>D792*E784</f>
        <v>1253.2389908318382</v>
      </c>
      <c r="H792" s="95">
        <v>16</v>
      </c>
      <c r="I792" s="74">
        <v>1295.8118099999999</v>
      </c>
      <c r="J792" s="218"/>
      <c r="K792" s="17">
        <f>I792*J784</f>
        <v>603.08449123193441</v>
      </c>
    </row>
    <row r="793" spans="3:11" x14ac:dyDescent="0.25">
      <c r="C793" s="95">
        <v>17</v>
      </c>
      <c r="D793" s="74">
        <v>2857.1070100000002</v>
      </c>
      <c r="E793" s="218"/>
      <c r="F793" s="17">
        <f>D793*E784</f>
        <v>1329.727753848025</v>
      </c>
      <c r="H793" s="95">
        <v>17</v>
      </c>
      <c r="I793" s="74">
        <v>1460.15867</v>
      </c>
      <c r="J793" s="218"/>
      <c r="K793" s="17">
        <f>I793*J784</f>
        <v>679.5732542481212</v>
      </c>
    </row>
    <row r="794" spans="3:11" x14ac:dyDescent="0.25">
      <c r="C794" s="95">
        <v>18</v>
      </c>
      <c r="D794" s="74">
        <v>2939.2804500000002</v>
      </c>
      <c r="E794" s="218"/>
      <c r="F794" s="17">
        <f>D794*E784</f>
        <v>1367.9721400102239</v>
      </c>
      <c r="H794" s="95">
        <v>18</v>
      </c>
      <c r="I794" s="74">
        <v>1624.5055400000001</v>
      </c>
      <c r="J794" s="218"/>
      <c r="K794" s="17">
        <f>I794*J784</f>
        <v>756.06202191841351</v>
      </c>
    </row>
    <row r="795" spans="3:11" x14ac:dyDescent="0.25">
      <c r="C795" s="95" t="s">
        <v>251</v>
      </c>
      <c r="D795" s="102"/>
      <c r="E795" s="102"/>
      <c r="F795" s="209">
        <f>SUM(F784:F794)</f>
        <v>11452.721580615471</v>
      </c>
      <c r="H795" s="95" t="s">
        <v>251</v>
      </c>
      <c r="I795" s="102"/>
      <c r="J795" s="102"/>
      <c r="K795" s="209">
        <f>SUM(K784:K794)</f>
        <v>4721.7102853288407</v>
      </c>
    </row>
    <row r="796" spans="3:11" x14ac:dyDescent="0.25">
      <c r="C796" s="174" t="s">
        <v>449</v>
      </c>
      <c r="D796" s="174"/>
      <c r="E796" s="174"/>
      <c r="F796" s="174"/>
      <c r="G796" s="174"/>
      <c r="H796" s="174"/>
      <c r="I796" s="174"/>
      <c r="J796" s="174"/>
      <c r="K796" s="174"/>
    </row>
    <row r="797" spans="3:11" x14ac:dyDescent="0.25">
      <c r="C797" s="179" t="s">
        <v>252</v>
      </c>
      <c r="D797" s="179"/>
      <c r="E797" s="179"/>
      <c r="F797" s="179"/>
      <c r="H797" s="180" t="s">
        <v>253</v>
      </c>
      <c r="I797" s="180"/>
      <c r="J797" s="180"/>
      <c r="K797" s="180"/>
    </row>
    <row r="798" spans="3:11" x14ac:dyDescent="0.25">
      <c r="C798" s="83" t="s">
        <v>58</v>
      </c>
      <c r="D798" s="95" t="s">
        <v>248</v>
      </c>
      <c r="E798" s="95" t="s">
        <v>246</v>
      </c>
      <c r="F798" s="95" t="s">
        <v>41</v>
      </c>
      <c r="H798" s="83" t="s">
        <v>58</v>
      </c>
      <c r="I798" s="95" t="s">
        <v>248</v>
      </c>
      <c r="J798" s="95" t="s">
        <v>246</v>
      </c>
      <c r="K798" s="95" t="s">
        <v>41</v>
      </c>
    </row>
    <row r="799" spans="3:11" x14ac:dyDescent="0.25">
      <c r="C799" s="95">
        <v>8</v>
      </c>
      <c r="D799" s="74">
        <v>102.74921000000001</v>
      </c>
      <c r="E799" s="218">
        <f>E784</f>
        <v>0.46541055312031343</v>
      </c>
      <c r="F799" s="17">
        <f>D799*E799</f>
        <v>47.820566658775242</v>
      </c>
      <c r="H799" s="95">
        <v>8</v>
      </c>
      <c r="I799" s="74">
        <v>102.74921000000001</v>
      </c>
      <c r="J799" s="218">
        <f>J784</f>
        <v>0.46541055312031343</v>
      </c>
      <c r="K799" s="17">
        <f>I799*J799</f>
        <v>47.820566658775242</v>
      </c>
    </row>
    <row r="800" spans="3:11" x14ac:dyDescent="0.25">
      <c r="C800" s="95">
        <v>9</v>
      </c>
      <c r="D800" s="74">
        <v>130.25948299999999</v>
      </c>
      <c r="E800" s="218"/>
      <c r="F800" s="17">
        <f>D800*E799</f>
        <v>60.624138032196058</v>
      </c>
      <c r="H800" s="95">
        <v>9</v>
      </c>
      <c r="I800" s="74">
        <v>130.25948299999999</v>
      </c>
      <c r="J800" s="218"/>
      <c r="K800" s="17">
        <f>I800*J799</f>
        <v>60.624138032196058</v>
      </c>
    </row>
    <row r="801" spans="3:11" x14ac:dyDescent="0.25">
      <c r="C801" s="95">
        <v>10</v>
      </c>
      <c r="D801">
        <v>157.769755</v>
      </c>
      <c r="E801" s="218"/>
      <c r="F801" s="17">
        <f>D801*E799</f>
        <v>73.427708940206344</v>
      </c>
      <c r="H801" s="95">
        <v>10</v>
      </c>
      <c r="I801">
        <v>157.769755</v>
      </c>
      <c r="J801" s="218"/>
      <c r="K801" s="17">
        <f>I801*J799</f>
        <v>73.427708940206344</v>
      </c>
    </row>
    <row r="802" spans="3:11" x14ac:dyDescent="0.25">
      <c r="C802" s="95">
        <v>11</v>
      </c>
      <c r="D802" s="74">
        <v>185.28002799999999</v>
      </c>
      <c r="E802" s="218"/>
      <c r="F802" s="17">
        <f>D802*E799</f>
        <v>86.231280313627153</v>
      </c>
      <c r="H802" s="95">
        <v>11</v>
      </c>
      <c r="I802" s="74">
        <v>185.28002799999999</v>
      </c>
      <c r="J802" s="218"/>
      <c r="K802" s="17">
        <f>I802*J799</f>
        <v>86.231280313627153</v>
      </c>
    </row>
    <row r="803" spans="3:11" x14ac:dyDescent="0.25">
      <c r="C803" s="95">
        <v>12</v>
      </c>
      <c r="D803" s="74">
        <v>240.30057300000001</v>
      </c>
      <c r="E803" s="218"/>
      <c r="F803" s="17">
        <f>D803*E799</f>
        <v>111.83842259505826</v>
      </c>
      <c r="H803" s="95">
        <v>12</v>
      </c>
      <c r="I803" s="74">
        <v>240.30057300000001</v>
      </c>
      <c r="J803" s="218"/>
      <c r="K803" s="17">
        <f>I803*J799</f>
        <v>111.83842259505826</v>
      </c>
    </row>
    <row r="804" spans="3:11" x14ac:dyDescent="0.25">
      <c r="C804" s="95">
        <v>13</v>
      </c>
      <c r="D804" s="74">
        <v>295.32111700000002</v>
      </c>
      <c r="E804" s="218"/>
      <c r="F804" s="17">
        <f>D804*E799</f>
        <v>137.44556441107881</v>
      </c>
      <c r="H804" s="95">
        <v>13</v>
      </c>
      <c r="I804" s="74">
        <v>295.32111700000002</v>
      </c>
      <c r="J804" s="218"/>
      <c r="K804" s="17">
        <f>I804*J799</f>
        <v>137.44556441107881</v>
      </c>
    </row>
    <row r="805" spans="3:11" x14ac:dyDescent="0.25">
      <c r="C805" s="95">
        <v>14</v>
      </c>
      <c r="D805" s="74">
        <v>350.34166199999999</v>
      </c>
      <c r="E805" s="218"/>
      <c r="F805" s="17">
        <f>D805*E799</f>
        <v>163.05270669250987</v>
      </c>
      <c r="H805" s="95">
        <v>14</v>
      </c>
      <c r="I805" s="74">
        <v>350.34166199999999</v>
      </c>
      <c r="J805" s="218"/>
      <c r="K805" s="17">
        <f>I805*J799</f>
        <v>163.05270669250987</v>
      </c>
    </row>
    <row r="806" spans="3:11" x14ac:dyDescent="0.25">
      <c r="C806" s="95">
        <v>15</v>
      </c>
      <c r="D806" s="74">
        <v>405.36220700000001</v>
      </c>
      <c r="E806" s="218"/>
      <c r="F806" s="17">
        <f>D806*E799</f>
        <v>188.659848973941</v>
      </c>
      <c r="H806" s="95">
        <v>15</v>
      </c>
      <c r="I806" s="74">
        <v>405.36220700000001</v>
      </c>
      <c r="J806" s="218"/>
      <c r="K806" s="17">
        <f>I806*J799</f>
        <v>188.659848973941</v>
      </c>
    </row>
    <row r="807" spans="3:11" x14ac:dyDescent="0.25">
      <c r="C807" s="95">
        <v>16</v>
      </c>
      <c r="D807" s="74">
        <v>460.38275199999998</v>
      </c>
      <c r="E807" s="218"/>
      <c r="F807" s="17">
        <f>D807*E799</f>
        <v>214.26699125537206</v>
      </c>
      <c r="H807" s="95">
        <v>16</v>
      </c>
      <c r="I807" s="74">
        <v>460.38275199999998</v>
      </c>
      <c r="J807" s="218"/>
      <c r="K807" s="17">
        <f>I807*J799</f>
        <v>214.26699125537206</v>
      </c>
    </row>
    <row r="808" spans="3:11" x14ac:dyDescent="0.25">
      <c r="C808" s="95">
        <v>17</v>
      </c>
      <c r="D808" s="74">
        <v>515.40329699999995</v>
      </c>
      <c r="E808" s="218"/>
      <c r="F808" s="17">
        <f>D808*E799</f>
        <v>239.87413353680316</v>
      </c>
      <c r="H808" s="95">
        <v>17</v>
      </c>
      <c r="I808" s="74">
        <v>515.40329699999995</v>
      </c>
      <c r="J808" s="218"/>
      <c r="K808" s="17">
        <f>I808*J799</f>
        <v>239.87413353680316</v>
      </c>
    </row>
    <row r="809" spans="3:11" x14ac:dyDescent="0.25">
      <c r="C809" s="95">
        <v>18</v>
      </c>
      <c r="D809" s="74">
        <v>542.91356900000005</v>
      </c>
      <c r="E809" s="218"/>
      <c r="F809" s="17">
        <f>D809*E799</f>
        <v>252.67770444481349</v>
      </c>
      <c r="H809" s="95">
        <v>18</v>
      </c>
      <c r="I809" s="74">
        <v>542.91356900000005</v>
      </c>
      <c r="J809" s="218"/>
      <c r="K809" s="17">
        <f>I809*J799</f>
        <v>252.67770444481349</v>
      </c>
    </row>
    <row r="810" spans="3:11" x14ac:dyDescent="0.25">
      <c r="C810" s="95" t="s">
        <v>251</v>
      </c>
      <c r="D810" s="102"/>
      <c r="E810" s="102"/>
      <c r="F810" s="209">
        <f>SUM(F799:F809)</f>
        <v>1575.9190658543814</v>
      </c>
      <c r="H810" s="95" t="s">
        <v>251</v>
      </c>
      <c r="I810" s="102"/>
      <c r="J810" s="102"/>
      <c r="K810" s="209">
        <f>SUM(K799:K809)</f>
        <v>1575.9190658543814</v>
      </c>
    </row>
    <row r="811" spans="3:11" x14ac:dyDescent="0.25">
      <c r="C811" s="174" t="s">
        <v>450</v>
      </c>
      <c r="D811" s="174"/>
      <c r="E811" s="174"/>
      <c r="F811" s="174"/>
      <c r="G811" s="174"/>
      <c r="H811" s="174"/>
      <c r="I811" s="174"/>
      <c r="J811" s="174"/>
      <c r="K811" s="174"/>
    </row>
    <row r="812" spans="3:11" x14ac:dyDescent="0.25">
      <c r="C812" s="182" t="s">
        <v>254</v>
      </c>
      <c r="D812" s="182"/>
      <c r="E812" s="182"/>
      <c r="F812" s="182"/>
      <c r="H812" s="184" t="s">
        <v>255</v>
      </c>
      <c r="I812" s="184"/>
      <c r="J812" s="184"/>
      <c r="K812" s="184"/>
    </row>
    <row r="813" spans="3:11" x14ac:dyDescent="0.25">
      <c r="C813" s="83" t="s">
        <v>58</v>
      </c>
      <c r="D813" s="95" t="s">
        <v>248</v>
      </c>
      <c r="E813" s="95" t="s">
        <v>246</v>
      </c>
      <c r="F813" s="95" t="s">
        <v>41</v>
      </c>
      <c r="H813" s="83" t="s">
        <v>58</v>
      </c>
      <c r="I813" s="95" t="s">
        <v>248</v>
      </c>
      <c r="J813" s="95" t="s">
        <v>246</v>
      </c>
      <c r="K813" s="95" t="s">
        <v>41</v>
      </c>
    </row>
    <row r="814" spans="3:11" x14ac:dyDescent="0.25">
      <c r="C814" s="95">
        <v>8</v>
      </c>
      <c r="D814" s="74">
        <v>159.71700999999999</v>
      </c>
      <c r="E814" s="218">
        <f>E799</f>
        <v>0.46541055312031343</v>
      </c>
      <c r="F814" s="17">
        <f>D814*E814</f>
        <v>74.33398196682262</v>
      </c>
      <c r="H814" s="95">
        <v>8</v>
      </c>
      <c r="I814" s="74">
        <v>38.530951799999997</v>
      </c>
      <c r="J814" s="218">
        <f>J799</f>
        <v>0.46541055312031343</v>
      </c>
      <c r="K814" s="17">
        <f>I814*J814</f>
        <v>17.932711589490136</v>
      </c>
    </row>
    <row r="815" spans="3:11" x14ac:dyDescent="0.25">
      <c r="C815" s="95">
        <v>9</v>
      </c>
      <c r="D815" s="74">
        <v>167.79607999999999</v>
      </c>
      <c r="E815" s="218"/>
      <c r="F815" s="17">
        <f>D815*E814</f>
        <v>78.094066404220357</v>
      </c>
      <c r="H815" s="95">
        <v>9</v>
      </c>
      <c r="I815" s="74">
        <v>46.610022299999997</v>
      </c>
      <c r="J815" s="218"/>
      <c r="K815" s="17">
        <f>I815*J814</f>
        <v>21.692796259593141</v>
      </c>
    </row>
    <row r="816" spans="3:11" x14ac:dyDescent="0.25">
      <c r="C816" s="95">
        <v>10</v>
      </c>
      <c r="D816">
        <v>175.87515099999999</v>
      </c>
      <c r="E816" s="218"/>
      <c r="F816" s="17">
        <f>D816*E814</f>
        <v>81.854151307028644</v>
      </c>
      <c r="H816" s="95">
        <v>10</v>
      </c>
      <c r="I816">
        <v>54.689092899999999</v>
      </c>
      <c r="J816" s="218"/>
      <c r="K816" s="17">
        <f>I816*J814</f>
        <v>25.452880976237207</v>
      </c>
    </row>
    <row r="817" spans="3:11" x14ac:dyDescent="0.25">
      <c r="C817" s="95">
        <v>11</v>
      </c>
      <c r="D817" s="74">
        <v>183.95422099999999</v>
      </c>
      <c r="E817" s="218"/>
      <c r="F817" s="17">
        <f>D817*E814</f>
        <v>85.614235744426367</v>
      </c>
      <c r="H817" s="95">
        <v>11</v>
      </c>
      <c r="I817" s="74">
        <v>62.768163399999999</v>
      </c>
      <c r="J817" s="218"/>
      <c r="K817" s="17">
        <f>I817*J814</f>
        <v>29.212965646340212</v>
      </c>
    </row>
    <row r="818" spans="3:11" x14ac:dyDescent="0.25">
      <c r="C818" s="95">
        <v>12</v>
      </c>
      <c r="D818" s="74">
        <v>200.11236199999999</v>
      </c>
      <c r="E818" s="218"/>
      <c r="F818" s="17">
        <f>D818*E814</f>
        <v>93.134405084632391</v>
      </c>
      <c r="H818" s="95">
        <v>12</v>
      </c>
      <c r="I818" s="74">
        <v>78.926304500000001</v>
      </c>
      <c r="J818" s="218"/>
      <c r="K818" s="17">
        <f>I818*J814</f>
        <v>36.733135033087287</v>
      </c>
    </row>
    <row r="819" spans="3:11" x14ac:dyDescent="0.25">
      <c r="C819" s="95">
        <v>13</v>
      </c>
      <c r="D819" s="74">
        <v>216.27050399999999</v>
      </c>
      <c r="E819" s="218"/>
      <c r="F819" s="17">
        <f>D819*E814</f>
        <v>100.65457489024895</v>
      </c>
      <c r="H819" s="95">
        <v>13</v>
      </c>
      <c r="I819" s="74">
        <v>95.084445500000001</v>
      </c>
      <c r="J819" s="218"/>
      <c r="K819" s="17">
        <f>I819*J814</f>
        <v>44.253304373293297</v>
      </c>
    </row>
    <row r="820" spans="3:11" x14ac:dyDescent="0.25">
      <c r="C820" s="95">
        <v>14</v>
      </c>
      <c r="D820" s="74">
        <v>232.42864499999999</v>
      </c>
      <c r="E820" s="218"/>
      <c r="F820" s="17">
        <f>D820*E814</f>
        <v>108.17474423045496</v>
      </c>
      <c r="H820" s="95">
        <v>14</v>
      </c>
      <c r="I820" s="74">
        <v>111.242587</v>
      </c>
      <c r="J820" s="218"/>
      <c r="K820" s="17">
        <f>I820*J814</f>
        <v>51.773473946204589</v>
      </c>
    </row>
    <row r="821" spans="3:11" x14ac:dyDescent="0.25">
      <c r="C821" s="95">
        <v>15</v>
      </c>
      <c r="D821" s="74">
        <v>248.58678599999999</v>
      </c>
      <c r="E821" s="218"/>
      <c r="F821" s="17">
        <f>D821*E814</f>
        <v>115.69491357066099</v>
      </c>
      <c r="H821" s="95">
        <v>15</v>
      </c>
      <c r="I821" s="74">
        <v>127.400728</v>
      </c>
      <c r="J821" s="218"/>
      <c r="K821" s="17">
        <f>I821*J814</f>
        <v>59.2936432864106</v>
      </c>
    </row>
    <row r="822" spans="3:11" x14ac:dyDescent="0.25">
      <c r="C822" s="95">
        <v>16</v>
      </c>
      <c r="D822" s="74">
        <v>264.74492700000002</v>
      </c>
      <c r="E822" s="218"/>
      <c r="F822" s="17">
        <f>D822*E814</f>
        <v>123.21508291086701</v>
      </c>
      <c r="H822" s="95">
        <v>16</v>
      </c>
      <c r="I822" s="74">
        <v>143.55886899999999</v>
      </c>
      <c r="J822" s="218"/>
      <c r="K822" s="17">
        <f>I822*J814</f>
        <v>66.81381262661661</v>
      </c>
    </row>
    <row r="823" spans="3:11" x14ac:dyDescent="0.25">
      <c r="C823" s="95">
        <v>17</v>
      </c>
      <c r="D823" s="74">
        <v>280.90306800000002</v>
      </c>
      <c r="E823" s="218"/>
      <c r="F823" s="17">
        <f>D823*E814</f>
        <v>130.73525225107304</v>
      </c>
      <c r="H823" s="95">
        <v>17</v>
      </c>
      <c r="I823" s="74">
        <v>159.71700999999999</v>
      </c>
      <c r="J823" s="218"/>
      <c r="K823" s="17">
        <f>I823*J814</f>
        <v>74.33398196682262</v>
      </c>
    </row>
    <row r="824" spans="3:11" x14ac:dyDescent="0.25">
      <c r="C824" s="95">
        <v>18</v>
      </c>
      <c r="D824" s="74">
        <v>288.98213800000002</v>
      </c>
      <c r="E824" s="218"/>
      <c r="F824" s="17">
        <f>D824*E814</f>
        <v>134.49533668847076</v>
      </c>
      <c r="H824" s="95">
        <v>18</v>
      </c>
      <c r="I824" s="74">
        <v>167.79607999999999</v>
      </c>
      <c r="J824" s="218"/>
      <c r="K824" s="17">
        <f>I824*J814</f>
        <v>78.094066404220357</v>
      </c>
    </row>
    <row r="825" spans="3:11" x14ac:dyDescent="0.25">
      <c r="C825" s="95" t="s">
        <v>251</v>
      </c>
      <c r="D825" s="102"/>
      <c r="E825" s="102"/>
      <c r="F825" s="209">
        <f>SUM(F814:F824)</f>
        <v>1126.0007450489061</v>
      </c>
      <c r="H825" s="95" t="s">
        <v>251</v>
      </c>
      <c r="I825" s="102"/>
      <c r="J825" s="102"/>
      <c r="K825" s="209">
        <f>SUM(K814:K824)</f>
        <v>505.58677210831604</v>
      </c>
    </row>
    <row r="826" spans="3:11" x14ac:dyDescent="0.25">
      <c r="C826" s="174" t="s">
        <v>451</v>
      </c>
      <c r="D826" s="174"/>
      <c r="E826" s="174"/>
      <c r="F826" s="174"/>
      <c r="G826" s="174"/>
      <c r="H826" s="174"/>
      <c r="I826" s="174"/>
      <c r="J826" s="174"/>
      <c r="K826" s="174"/>
    </row>
    <row r="827" spans="3:11" x14ac:dyDescent="0.25">
      <c r="C827" s="223" t="s">
        <v>101</v>
      </c>
      <c r="D827" s="223"/>
      <c r="E827" s="223"/>
      <c r="F827" s="223"/>
      <c r="H827" s="176" t="s">
        <v>128</v>
      </c>
      <c r="I827" s="176"/>
      <c r="J827" s="176"/>
      <c r="K827" s="176"/>
    </row>
    <row r="828" spans="3:11" x14ac:dyDescent="0.25">
      <c r="C828" s="83" t="s">
        <v>256</v>
      </c>
      <c r="D828" s="95" t="s">
        <v>248</v>
      </c>
      <c r="E828" s="95" t="s">
        <v>246</v>
      </c>
      <c r="F828" s="95" t="s">
        <v>41</v>
      </c>
      <c r="H828" s="103" t="s">
        <v>248</v>
      </c>
      <c r="I828" s="103"/>
      <c r="J828" s="226" t="s">
        <v>246</v>
      </c>
      <c r="K828" s="225" t="s">
        <v>41</v>
      </c>
    </row>
    <row r="829" spans="3:11" x14ac:dyDescent="0.25">
      <c r="C829" s="95" t="s">
        <v>257</v>
      </c>
      <c r="D829" s="220">
        <v>3018.8686400000001</v>
      </c>
      <c r="E829" s="218">
        <f>E814</f>
        <v>0.46541055312031343</v>
      </c>
      <c r="F829" s="17">
        <f>D829*E829</f>
        <v>1405.0133235399685</v>
      </c>
      <c r="H829" s="211">
        <v>103141.514</v>
      </c>
      <c r="I829" s="224"/>
      <c r="J829" s="219">
        <f>E829</f>
        <v>0.46541055312031343</v>
      </c>
      <c r="K829" s="17">
        <f>H829*J829</f>
        <v>48003.149080406547</v>
      </c>
    </row>
    <row r="830" spans="3:11" x14ac:dyDescent="0.25">
      <c r="C830" s="95" t="s">
        <v>258</v>
      </c>
      <c r="D830" s="5">
        <v>498.830851</v>
      </c>
      <c r="E830" s="218"/>
      <c r="F830" s="17">
        <f>D830*E829</f>
        <v>232.16114227738666</v>
      </c>
      <c r="H830" s="95" t="s">
        <v>70</v>
      </c>
      <c r="I830" s="102"/>
      <c r="J830" s="102"/>
      <c r="K830" s="209">
        <f>K829</f>
        <v>48003.149080406547</v>
      </c>
    </row>
    <row r="831" spans="3:11" x14ac:dyDescent="0.25">
      <c r="C831" s="95" t="s">
        <v>70</v>
      </c>
      <c r="D831" s="102"/>
      <c r="E831" s="102"/>
      <c r="F831" s="209">
        <f>F829+F830</f>
        <v>1637.1744658173552</v>
      </c>
    </row>
    <row r="832" spans="3:11" x14ac:dyDescent="0.25">
      <c r="C832" s="73"/>
      <c r="D832" s="76"/>
      <c r="E832" s="221"/>
      <c r="F832" s="222"/>
    </row>
    <row r="833" spans="3:11" x14ac:dyDescent="0.25">
      <c r="C833" s="146" t="s">
        <v>110</v>
      </c>
      <c r="D833" s="146"/>
      <c r="E833" s="146"/>
      <c r="F833" s="146"/>
      <c r="H833" s="147" t="s">
        <v>111</v>
      </c>
      <c r="I833" s="147"/>
      <c r="J833" s="147"/>
      <c r="K833" s="147"/>
    </row>
    <row r="834" spans="3:11" x14ac:dyDescent="0.25">
      <c r="C834" s="103" t="s">
        <v>248</v>
      </c>
      <c r="D834" s="103"/>
      <c r="E834" s="226" t="s">
        <v>246</v>
      </c>
      <c r="F834" s="225" t="s">
        <v>41</v>
      </c>
      <c r="H834" s="103" t="s">
        <v>248</v>
      </c>
      <c r="I834" s="103"/>
      <c r="J834" s="226" t="s">
        <v>246</v>
      </c>
      <c r="K834" s="225" t="s">
        <v>41</v>
      </c>
    </row>
    <row r="835" spans="3:11" x14ac:dyDescent="0.25">
      <c r="C835" s="211">
        <v>1986.87652</v>
      </c>
      <c r="D835" s="224"/>
      <c r="E835" s="219">
        <f>E829</f>
        <v>0.46541055312031343</v>
      </c>
      <c r="F835" s="17">
        <f>C835*E835</f>
        <v>924.71330015496346</v>
      </c>
      <c r="H835" s="211">
        <v>1986.87652</v>
      </c>
      <c r="I835" s="224"/>
      <c r="J835" s="219">
        <f>E835</f>
        <v>0.46541055312031343</v>
      </c>
      <c r="K835" s="17">
        <f>H835*J835</f>
        <v>924.71330015496346</v>
      </c>
    </row>
    <row r="836" spans="3:11" x14ac:dyDescent="0.25">
      <c r="C836" s="95" t="s">
        <v>70</v>
      </c>
      <c r="D836" s="102"/>
      <c r="E836" s="102"/>
      <c r="F836" s="209">
        <f>F835</f>
        <v>924.71330015496346</v>
      </c>
      <c r="H836" s="95" t="s">
        <v>70</v>
      </c>
      <c r="I836" s="102"/>
      <c r="J836" s="102"/>
      <c r="K836" s="209">
        <f>K835</f>
        <v>924.71330015496346</v>
      </c>
    </row>
    <row r="837" spans="3:11" x14ac:dyDescent="0.25">
      <c r="C837" s="73"/>
      <c r="D837" s="76"/>
      <c r="E837" s="221"/>
      <c r="F837" s="222"/>
    </row>
    <row r="838" spans="3:11" x14ac:dyDescent="0.25">
      <c r="C838" s="133" t="s">
        <v>120</v>
      </c>
      <c r="D838" s="133"/>
      <c r="E838" s="133"/>
      <c r="F838" s="133"/>
      <c r="H838" s="135" t="s">
        <v>125</v>
      </c>
      <c r="I838" s="135"/>
      <c r="J838" s="135"/>
      <c r="K838" s="135"/>
    </row>
    <row r="839" spans="3:11" x14ac:dyDescent="0.25">
      <c r="C839" s="103" t="s">
        <v>248</v>
      </c>
      <c r="D839" s="103"/>
      <c r="E839" s="226" t="s">
        <v>246</v>
      </c>
      <c r="F839" s="225" t="s">
        <v>41</v>
      </c>
      <c r="H839" s="103" t="s">
        <v>248</v>
      </c>
      <c r="I839" s="103"/>
      <c r="J839" s="226" t="s">
        <v>246</v>
      </c>
      <c r="K839" s="225" t="s">
        <v>41</v>
      </c>
    </row>
    <row r="840" spans="3:11" x14ac:dyDescent="0.25">
      <c r="C840" s="211">
        <v>4149.6985199999999</v>
      </c>
      <c r="D840" s="224"/>
      <c r="E840" s="219">
        <f>E835</f>
        <v>0.46541055312031343</v>
      </c>
      <c r="F840" s="17">
        <f>C840*E840</f>
        <v>1931.3134834757459</v>
      </c>
      <c r="H840" s="211">
        <v>3828.0941600000001</v>
      </c>
      <c r="I840" s="224"/>
      <c r="J840" s="219">
        <f>E840</f>
        <v>0.46541055312031343</v>
      </c>
      <c r="K840" s="17">
        <f>H840*J840</f>
        <v>1781.6354204022416</v>
      </c>
    </row>
    <row r="841" spans="3:11" x14ac:dyDescent="0.25">
      <c r="C841" s="95" t="s">
        <v>70</v>
      </c>
      <c r="D841" s="102"/>
      <c r="E841" s="102"/>
      <c r="F841" s="227">
        <f>F840</f>
        <v>1931.3134834757459</v>
      </c>
      <c r="H841" s="95" t="s">
        <v>70</v>
      </c>
      <c r="I841" s="102"/>
      <c r="J841" s="102"/>
      <c r="K841" s="227">
        <f>K840</f>
        <v>1781.6354204022416</v>
      </c>
    </row>
    <row r="842" spans="3:11" x14ac:dyDescent="0.25">
      <c r="C842" s="174" t="s">
        <v>452</v>
      </c>
      <c r="D842" s="174"/>
      <c r="E842" s="174"/>
      <c r="F842" s="174"/>
      <c r="G842" s="174"/>
      <c r="H842" s="174"/>
      <c r="I842" s="174"/>
      <c r="J842" s="174"/>
      <c r="K842" s="174"/>
    </row>
    <row r="843" spans="3:11" x14ac:dyDescent="0.25">
      <c r="C843" s="179" t="s">
        <v>260</v>
      </c>
      <c r="D843" s="179"/>
      <c r="E843" s="179"/>
      <c r="F843" s="179"/>
      <c r="H843" s="180" t="s">
        <v>259</v>
      </c>
      <c r="I843" s="180"/>
      <c r="J843" s="180"/>
      <c r="K843" s="180"/>
    </row>
    <row r="844" spans="3:11" x14ac:dyDescent="0.25">
      <c r="C844" s="83" t="s">
        <v>58</v>
      </c>
      <c r="D844" s="95" t="s">
        <v>248</v>
      </c>
      <c r="E844" s="95" t="s">
        <v>246</v>
      </c>
      <c r="F844" s="95" t="s">
        <v>41</v>
      </c>
      <c r="H844" s="83" t="s">
        <v>58</v>
      </c>
      <c r="I844" s="95" t="s">
        <v>248</v>
      </c>
      <c r="J844" s="95" t="s">
        <v>246</v>
      </c>
      <c r="K844" s="95" t="s">
        <v>41</v>
      </c>
    </row>
    <row r="845" spans="3:11" x14ac:dyDescent="0.25">
      <c r="C845" s="95">
        <v>8</v>
      </c>
      <c r="D845" s="74">
        <v>18505.479340000002</v>
      </c>
      <c r="E845" s="218">
        <f>E840</f>
        <v>0.46541055312031343</v>
      </c>
      <c r="F845" s="17">
        <f>D845*E845</f>
        <v>8612.6453753859332</v>
      </c>
      <c r="H845" s="95">
        <v>8</v>
      </c>
      <c r="I845" s="74">
        <v>15305.49552</v>
      </c>
      <c r="J845" s="218">
        <f>J840</f>
        <v>0.46541055312031343</v>
      </c>
      <c r="K845" s="17">
        <f>I845*J845</f>
        <v>7123.3391357436794</v>
      </c>
    </row>
    <row r="846" spans="3:11" x14ac:dyDescent="0.25">
      <c r="C846" s="95">
        <v>9</v>
      </c>
      <c r="D846" s="74">
        <v>18505.479340000002</v>
      </c>
      <c r="E846" s="218"/>
      <c r="F846" s="17">
        <f>D846*E845</f>
        <v>8612.6453753859332</v>
      </c>
      <c r="H846" s="95">
        <v>9</v>
      </c>
      <c r="I846" s="74">
        <v>15305.49552</v>
      </c>
      <c r="J846" s="218"/>
      <c r="K846" s="17">
        <f>I846*J845</f>
        <v>7123.3391357436794</v>
      </c>
    </row>
    <row r="847" spans="3:11" x14ac:dyDescent="0.25">
      <c r="C847" s="95">
        <v>10</v>
      </c>
      <c r="D847">
        <v>42383.517189999999</v>
      </c>
      <c r="E847" s="218"/>
      <c r="F847" s="17">
        <f>D847*E845</f>
        <v>19725.73617858221</v>
      </c>
      <c r="H847" s="95">
        <v>10</v>
      </c>
      <c r="I847">
        <v>35054.521999999997</v>
      </c>
      <c r="J847" s="218"/>
      <c r="K847" s="17">
        <f>I847*J845</f>
        <v>16314.744473388195</v>
      </c>
    </row>
    <row r="848" spans="3:11" x14ac:dyDescent="0.25">
      <c r="C848" s="95">
        <v>11</v>
      </c>
      <c r="D848" s="74">
        <v>18505.479340000002</v>
      </c>
      <c r="E848" s="218"/>
      <c r="F848" s="17">
        <f>D848*E845</f>
        <v>8612.6453753859332</v>
      </c>
      <c r="H848" s="95">
        <v>11</v>
      </c>
      <c r="I848" s="74">
        <v>15305.49552</v>
      </c>
      <c r="J848" s="218"/>
      <c r="K848" s="17">
        <f>I848*J845</f>
        <v>7123.3391357436794</v>
      </c>
    </row>
    <row r="849" spans="3:13" x14ac:dyDescent="0.25">
      <c r="C849" s="95">
        <v>12</v>
      </c>
      <c r="D849" s="74">
        <v>72231.064509999997</v>
      </c>
      <c r="E849" s="218"/>
      <c r="F849" s="17">
        <f>D849*E845</f>
        <v>33617.099686068141</v>
      </c>
      <c r="H849" s="95">
        <v>12</v>
      </c>
      <c r="I849" s="74">
        <v>59740.805099999998</v>
      </c>
      <c r="J849" s="218"/>
      <c r="K849" s="17">
        <f>I849*J845</f>
        <v>27804.001145443839</v>
      </c>
      <c r="M849" s="62"/>
    </row>
    <row r="850" spans="3:13" x14ac:dyDescent="0.25">
      <c r="C850" s="95">
        <v>13</v>
      </c>
      <c r="D850" s="74">
        <v>18505.479340000002</v>
      </c>
      <c r="E850" s="218"/>
      <c r="F850" s="17">
        <f>D850*E845</f>
        <v>8612.6453753859332</v>
      </c>
      <c r="H850" s="95">
        <v>13</v>
      </c>
      <c r="I850" s="74">
        <v>15305.49552</v>
      </c>
      <c r="J850" s="218"/>
      <c r="K850" s="17">
        <f>I850*J845</f>
        <v>7123.3391357436794</v>
      </c>
    </row>
    <row r="851" spans="3:13" x14ac:dyDescent="0.25">
      <c r="C851" s="95">
        <v>14</v>
      </c>
      <c r="D851" s="74">
        <v>96109.102360000004</v>
      </c>
      <c r="E851" s="218"/>
      <c r="F851" s="17">
        <f>D851*E845</f>
        <v>44730.190489264423</v>
      </c>
      <c r="H851" s="95">
        <v>14</v>
      </c>
      <c r="I851" s="74">
        <v>79489.831579999998</v>
      </c>
      <c r="J851" s="218"/>
      <c r="K851" s="17">
        <f>I851*J845</f>
        <v>36995.406483088358</v>
      </c>
    </row>
    <row r="852" spans="3:13" x14ac:dyDescent="0.25">
      <c r="C852" s="95">
        <v>15</v>
      </c>
      <c r="D852" s="74">
        <v>18505.479340000002</v>
      </c>
      <c r="E852" s="218"/>
      <c r="F852" s="17">
        <f>D852*E845</f>
        <v>8612.6453753859332</v>
      </c>
      <c r="H852" s="95">
        <v>15</v>
      </c>
      <c r="I852" s="74">
        <v>15305.49552</v>
      </c>
      <c r="J852" s="218"/>
      <c r="K852" s="17">
        <f>I852*J845</f>
        <v>7123.3391357436794</v>
      </c>
    </row>
    <row r="853" spans="3:13" x14ac:dyDescent="0.25">
      <c r="C853" s="95">
        <v>16</v>
      </c>
      <c r="D853" s="74">
        <v>102078.6118</v>
      </c>
      <c r="E853" s="218"/>
      <c r="F853" s="17">
        <f>D853*E845</f>
        <v>47508.463179591752</v>
      </c>
      <c r="H853" s="95">
        <v>16</v>
      </c>
      <c r="I853" s="74">
        <v>84427.088199999998</v>
      </c>
      <c r="J853" s="218"/>
      <c r="K853" s="17">
        <f>I853*J845</f>
        <v>39293.257817499485</v>
      </c>
    </row>
    <row r="854" spans="3:13" x14ac:dyDescent="0.25">
      <c r="C854" s="95">
        <v>17</v>
      </c>
      <c r="D854" s="74">
        <v>18505.479340000002</v>
      </c>
      <c r="E854" s="218"/>
      <c r="F854" s="17">
        <f>D854*E845</f>
        <v>8612.6453753859332</v>
      </c>
      <c r="H854" s="95">
        <v>17</v>
      </c>
      <c r="I854" s="74">
        <v>15305.49552</v>
      </c>
      <c r="J854" s="218"/>
      <c r="K854" s="17">
        <f>I854*J845</f>
        <v>7123.3391357436794</v>
      </c>
    </row>
    <row r="855" spans="3:13" x14ac:dyDescent="0.25">
      <c r="C855" s="95">
        <v>18</v>
      </c>
      <c r="D855" s="74">
        <v>90139.592900000003</v>
      </c>
      <c r="E855" s="218"/>
      <c r="F855" s="17">
        <f>D855*E845</f>
        <v>41951.917789628882</v>
      </c>
      <c r="H855" s="95">
        <v>18</v>
      </c>
      <c r="I855" s="74">
        <v>74552.574959999998</v>
      </c>
      <c r="J855" s="218"/>
      <c r="K855" s="17">
        <f>I855*J845</f>
        <v>34697.555148677231</v>
      </c>
    </row>
    <row r="856" spans="3:13" x14ac:dyDescent="0.25">
      <c r="C856" s="95" t="s">
        <v>251</v>
      </c>
      <c r="D856" s="102"/>
      <c r="E856" s="102"/>
      <c r="F856" s="227">
        <f>SUM(F845:F855)</f>
        <v>239209.27957545102</v>
      </c>
      <c r="H856" s="95" t="s">
        <v>251</v>
      </c>
      <c r="I856" s="102"/>
      <c r="J856" s="102"/>
      <c r="K856" s="227">
        <f>SUM(K845:K855)</f>
        <v>197844.99988255918</v>
      </c>
    </row>
    <row r="857" spans="3:13" x14ac:dyDescent="0.25">
      <c r="C857" s="174" t="s">
        <v>453</v>
      </c>
      <c r="D857" s="174"/>
      <c r="E857" s="174"/>
      <c r="F857" s="174"/>
      <c r="G857" s="174"/>
      <c r="H857" s="174"/>
      <c r="I857" s="174"/>
      <c r="J857" s="174"/>
      <c r="K857" s="174"/>
    </row>
    <row r="858" spans="3:13" x14ac:dyDescent="0.25">
      <c r="C858" s="182" t="s">
        <v>261</v>
      </c>
      <c r="D858" s="182"/>
      <c r="E858" s="182"/>
      <c r="F858" s="182"/>
      <c r="H858" s="184" t="s">
        <v>262</v>
      </c>
      <c r="I858" s="184"/>
      <c r="J858" s="184"/>
      <c r="K858" s="184"/>
    </row>
    <row r="859" spans="3:13" x14ac:dyDescent="0.25">
      <c r="C859" s="83" t="s">
        <v>58</v>
      </c>
      <c r="D859" s="95" t="s">
        <v>248</v>
      </c>
      <c r="E859" s="95" t="s">
        <v>246</v>
      </c>
      <c r="F859" s="95" t="s">
        <v>41</v>
      </c>
      <c r="H859" s="83" t="s">
        <v>58</v>
      </c>
      <c r="I859" s="95" t="s">
        <v>248</v>
      </c>
      <c r="J859" s="95" t="s">
        <v>246</v>
      </c>
      <c r="K859" s="95" t="s">
        <v>41</v>
      </c>
    </row>
    <row r="860" spans="3:13" x14ac:dyDescent="0.25">
      <c r="C860" s="95">
        <v>8</v>
      </c>
      <c r="D860" s="74">
        <v>7433.0105575999996</v>
      </c>
      <c r="E860" s="218">
        <f>E845</f>
        <v>0.46541055312031343</v>
      </c>
      <c r="F860" s="17">
        <f>D860*E860</f>
        <v>3459.4015549617452</v>
      </c>
      <c r="H860" s="95">
        <v>8</v>
      </c>
      <c r="I860" s="74">
        <v>1793.177649</v>
      </c>
      <c r="J860" s="218">
        <f>J845</f>
        <v>0.46541055312031343</v>
      </c>
      <c r="K860" s="17">
        <f>I860*J860</f>
        <v>834.56380146407321</v>
      </c>
    </row>
    <row r="861" spans="3:13" x14ac:dyDescent="0.25">
      <c r="C861" s="95">
        <v>9</v>
      </c>
      <c r="D861" s="74">
        <v>7808.9994379999998</v>
      </c>
      <c r="E861" s="218"/>
      <c r="F861" s="17">
        <f>D861*E860</f>
        <v>3634.3907477557968</v>
      </c>
      <c r="H861" s="95">
        <v>9</v>
      </c>
      <c r="I861" s="74">
        <v>2169.16651</v>
      </c>
      <c r="J861" s="218"/>
      <c r="K861" s="17">
        <f>I861*J860</f>
        <v>1009.55298522916</v>
      </c>
    </row>
    <row r="862" spans="3:13" x14ac:dyDescent="0.25">
      <c r="C862" s="95">
        <v>10</v>
      </c>
      <c r="D862">
        <v>8184.9882989999996</v>
      </c>
      <c r="E862" s="218"/>
      <c r="F862" s="17">
        <f>D862*E860</f>
        <v>3809.379931520883</v>
      </c>
      <c r="H862" s="95">
        <v>10</v>
      </c>
      <c r="I862">
        <v>2545.1553720000002</v>
      </c>
      <c r="J862" s="218"/>
      <c r="K862" s="17">
        <f>I862*J860</f>
        <v>1184.5421694596571</v>
      </c>
    </row>
    <row r="863" spans="3:13" x14ac:dyDescent="0.25">
      <c r="C863" s="95">
        <v>11</v>
      </c>
      <c r="D863" s="74">
        <v>8560.9771610000007</v>
      </c>
      <c r="E863" s="218"/>
      <c r="F863" s="17">
        <f>D863*E860</f>
        <v>3984.3691157513808</v>
      </c>
      <c r="H863" s="95">
        <v>11</v>
      </c>
      <c r="I863" s="74">
        <v>2921.1442339999999</v>
      </c>
      <c r="J863" s="218"/>
      <c r="K863" s="17">
        <f>I863*J860</f>
        <v>1359.5313536901542</v>
      </c>
    </row>
    <row r="864" spans="3:13" x14ac:dyDescent="0.25">
      <c r="C864" s="95">
        <v>12</v>
      </c>
      <c r="D864" s="74">
        <v>9312.9548849999992</v>
      </c>
      <c r="E864" s="218"/>
      <c r="F864" s="17">
        <f>D864*E860</f>
        <v>4334.3474842123742</v>
      </c>
      <c r="H864" s="95">
        <v>12</v>
      </c>
      <c r="I864" s="74">
        <v>3673.1219580000002</v>
      </c>
      <c r="J864" s="218"/>
      <c r="K864" s="17">
        <f>I864*J860</f>
        <v>1709.5097221511487</v>
      </c>
    </row>
    <row r="865" spans="3:11" x14ac:dyDescent="0.25">
      <c r="C865" s="95">
        <v>13</v>
      </c>
      <c r="D865" s="74">
        <v>10064.93261</v>
      </c>
      <c r="E865" s="218"/>
      <c r="F865" s="17">
        <f>D865*E860</f>
        <v>4684.3258531387801</v>
      </c>
      <c r="H865" s="95">
        <v>13</v>
      </c>
      <c r="I865" s="74">
        <v>4425.0996809999997</v>
      </c>
      <c r="J865" s="218"/>
      <c r="K865" s="17">
        <f>I865*J860</f>
        <v>2059.4880901467322</v>
      </c>
    </row>
    <row r="866" spans="3:11" x14ac:dyDescent="0.25">
      <c r="C866" s="95">
        <v>14</v>
      </c>
      <c r="D866" s="74">
        <v>10816.910330000001</v>
      </c>
      <c r="E866" s="218"/>
      <c r="F866" s="17">
        <f>D866*E860</f>
        <v>5034.3042197381328</v>
      </c>
      <c r="H866" s="95">
        <v>14</v>
      </c>
      <c r="I866" s="74">
        <v>5177.077405</v>
      </c>
      <c r="J866" s="218"/>
      <c r="K866" s="17">
        <f>I866*J860</f>
        <v>2409.466458607727</v>
      </c>
    </row>
    <row r="867" spans="3:11" x14ac:dyDescent="0.25">
      <c r="C867" s="95">
        <v>15</v>
      </c>
      <c r="D867" s="74">
        <v>11568.888059999999</v>
      </c>
      <c r="E867" s="218"/>
      <c r="F867" s="17">
        <f>D867*E860</f>
        <v>5384.2825909915891</v>
      </c>
      <c r="H867" s="95">
        <v>15</v>
      </c>
      <c r="I867" s="74">
        <v>5929.0551290000003</v>
      </c>
      <c r="J867" s="218"/>
      <c r="K867" s="17">
        <f>I867*J860</f>
        <v>2759.4448270687212</v>
      </c>
    </row>
    <row r="868" spans="3:11" x14ac:dyDescent="0.25">
      <c r="C868" s="95">
        <v>16</v>
      </c>
      <c r="D868" s="74">
        <v>12320.86578</v>
      </c>
      <c r="E868" s="218"/>
      <c r="F868" s="17">
        <f>D868*E860</f>
        <v>5734.2609575909419</v>
      </c>
      <c r="H868" s="95">
        <v>16</v>
      </c>
      <c r="I868" s="74">
        <v>6681.0328520000003</v>
      </c>
      <c r="J868" s="218"/>
      <c r="K868" s="17">
        <f>I868*J860</f>
        <v>3109.4231950643052</v>
      </c>
    </row>
    <row r="869" spans="3:11" x14ac:dyDescent="0.25">
      <c r="C869" s="95">
        <v>17</v>
      </c>
      <c r="D869" s="74">
        <v>13072.843500000001</v>
      </c>
      <c r="E869" s="218"/>
      <c r="F869" s="17">
        <f>D869*E860</f>
        <v>6084.2393241902946</v>
      </c>
      <c r="H869" s="95">
        <v>17</v>
      </c>
      <c r="I869" s="74">
        <v>7433.0105759999997</v>
      </c>
      <c r="J869" s="218"/>
      <c r="K869" s="17">
        <f>I869*J860</f>
        <v>3459.4015635252995</v>
      </c>
    </row>
    <row r="870" spans="3:11" x14ac:dyDescent="0.25">
      <c r="C870" s="95">
        <v>18</v>
      </c>
      <c r="D870" s="74">
        <v>13448.83236</v>
      </c>
      <c r="E870" s="218"/>
      <c r="F870" s="17">
        <f>D870*E860</f>
        <v>6259.2285074899701</v>
      </c>
      <c r="H870" s="95">
        <v>18</v>
      </c>
      <c r="I870" s="74">
        <v>7808.9994379999998</v>
      </c>
      <c r="J870" s="218"/>
      <c r="K870" s="17">
        <f>I870*J860</f>
        <v>3634.3907477557968</v>
      </c>
    </row>
    <row r="871" spans="3:11" x14ac:dyDescent="0.25">
      <c r="C871" s="95" t="s">
        <v>251</v>
      </c>
      <c r="D871" s="102"/>
      <c r="E871" s="102"/>
      <c r="F871" s="227">
        <f>SUM(F860:F870)</f>
        <v>52402.530287341899</v>
      </c>
      <c r="H871" s="95" t="s">
        <v>251</v>
      </c>
      <c r="I871" s="102"/>
      <c r="J871" s="102"/>
      <c r="K871" s="227">
        <f>SUM(K860:K870)</f>
        <v>23529.314914162773</v>
      </c>
    </row>
    <row r="872" spans="3:11" x14ac:dyDescent="0.25">
      <c r="C872" s="174" t="s">
        <v>454</v>
      </c>
      <c r="D872" s="174"/>
      <c r="E872" s="174"/>
      <c r="F872" s="174"/>
      <c r="G872" s="174"/>
      <c r="H872" s="174"/>
      <c r="I872" s="174"/>
      <c r="J872" s="174"/>
      <c r="K872" s="174"/>
    </row>
    <row r="873" spans="3:11" x14ac:dyDescent="0.25">
      <c r="C873" s="179" t="s">
        <v>264</v>
      </c>
      <c r="D873" s="179"/>
      <c r="E873" s="179"/>
      <c r="F873" s="179"/>
      <c r="H873" s="180" t="s">
        <v>265</v>
      </c>
      <c r="I873" s="180"/>
      <c r="J873" s="180"/>
      <c r="K873" s="180"/>
    </row>
    <row r="874" spans="3:11" x14ac:dyDescent="0.25">
      <c r="C874" s="83" t="s">
        <v>58</v>
      </c>
      <c r="D874" s="95" t="s">
        <v>248</v>
      </c>
      <c r="E874" s="95" t="s">
        <v>246</v>
      </c>
      <c r="F874" s="95" t="s">
        <v>41</v>
      </c>
      <c r="H874" s="83" t="s">
        <v>58</v>
      </c>
      <c r="I874" s="95" t="s">
        <v>248</v>
      </c>
      <c r="J874" s="95" t="s">
        <v>246</v>
      </c>
      <c r="K874" s="95" t="s">
        <v>41</v>
      </c>
    </row>
    <row r="875" spans="3:11" x14ac:dyDescent="0.25">
      <c r="C875" s="95">
        <v>8</v>
      </c>
      <c r="D875" s="74">
        <v>14266.5319</v>
      </c>
      <c r="E875" s="218">
        <f>E860</f>
        <v>0.46541055312031343</v>
      </c>
      <c r="F875" s="17">
        <f>D875*E875</f>
        <v>6639.7945026875959</v>
      </c>
      <c r="H875" s="95">
        <v>8</v>
      </c>
      <c r="I875" s="74">
        <v>40356.875099999997</v>
      </c>
      <c r="J875" s="218">
        <f>J860</f>
        <v>0.46541055312031343</v>
      </c>
      <c r="K875" s="17">
        <f>I875*J875</f>
        <v>18782.515562498404</v>
      </c>
    </row>
    <row r="876" spans="3:11" x14ac:dyDescent="0.25">
      <c r="C876" s="95">
        <v>9</v>
      </c>
      <c r="D876" s="74">
        <v>14266.5319</v>
      </c>
      <c r="E876" s="218"/>
      <c r="F876" s="17">
        <f>D876*E875</f>
        <v>6639.7945026875959</v>
      </c>
      <c r="H876" s="95">
        <v>9</v>
      </c>
      <c r="I876" s="74">
        <v>44840.972300000001</v>
      </c>
      <c r="J876" s="218"/>
      <c r="K876" s="17">
        <f>I876*J875</f>
        <v>20869.461720595653</v>
      </c>
    </row>
    <row r="877" spans="3:11" x14ac:dyDescent="0.25">
      <c r="C877" s="95">
        <v>10</v>
      </c>
      <c r="D877">
        <v>15363.957399999999</v>
      </c>
      <c r="E877" s="218"/>
      <c r="F877" s="17">
        <f>D877*E875</f>
        <v>7150.5479116509323</v>
      </c>
      <c r="H877" s="95">
        <v>10</v>
      </c>
      <c r="I877">
        <v>43944.152800000003</v>
      </c>
      <c r="J877" s="218"/>
      <c r="K877" s="17">
        <f>I877*J875</f>
        <v>20452.072461051572</v>
      </c>
    </row>
    <row r="878" spans="3:11" x14ac:dyDescent="0.25">
      <c r="C878" s="95">
        <v>11</v>
      </c>
      <c r="D878" s="74">
        <v>16461.383000000002</v>
      </c>
      <c r="E878" s="218"/>
      <c r="F878" s="17">
        <f>D878*E875</f>
        <v>7661.3013671553254</v>
      </c>
      <c r="H878" s="95">
        <v>11</v>
      </c>
      <c r="I878" s="74">
        <v>38563.236199999999</v>
      </c>
      <c r="J878" s="218"/>
      <c r="K878" s="17">
        <f>I878*J875</f>
        <v>17947.737089951293</v>
      </c>
    </row>
    <row r="879" spans="3:11" x14ac:dyDescent="0.25">
      <c r="C879" s="95">
        <v>12</v>
      </c>
      <c r="D879" s="74">
        <v>17558.808499999999</v>
      </c>
      <c r="E879" s="218"/>
      <c r="F879" s="17">
        <f>D879*E875</f>
        <v>8172.0547761186608</v>
      </c>
      <c r="H879" s="95">
        <v>12</v>
      </c>
      <c r="I879" s="74">
        <v>32285.5</v>
      </c>
      <c r="J879" s="218"/>
      <c r="K879" s="17">
        <f>I879*J875</f>
        <v>15026.01241276588</v>
      </c>
    </row>
    <row r="880" spans="3:11" x14ac:dyDescent="0.25">
      <c r="C880" s="95">
        <v>13</v>
      </c>
      <c r="D880" s="74">
        <v>23045.9362</v>
      </c>
      <c r="E880" s="218"/>
      <c r="F880" s="17">
        <f>D880*E875</f>
        <v>10725.821914017455</v>
      </c>
      <c r="H880" s="95">
        <v>13</v>
      </c>
      <c r="I880" s="74">
        <v>28698.222300000001</v>
      </c>
      <c r="J880" s="218"/>
      <c r="K880" s="17">
        <f>I880*J875</f>
        <v>13356.455514212714</v>
      </c>
    </row>
    <row r="881" spans="3:11" x14ac:dyDescent="0.25">
      <c r="C881" s="95">
        <v>14</v>
      </c>
      <c r="D881" s="74">
        <v>32922.766000000003</v>
      </c>
      <c r="E881" s="218"/>
      <c r="F881" s="17">
        <f>D881*E875</f>
        <v>15322.602734310651</v>
      </c>
      <c r="H881" s="95">
        <v>14</v>
      </c>
      <c r="I881" s="74">
        <v>26007.763900000002</v>
      </c>
      <c r="J881" s="218"/>
      <c r="K881" s="17">
        <f>I881*J875</f>
        <v>12104.287782121521</v>
      </c>
    </row>
    <row r="882" spans="3:11" x14ac:dyDescent="0.25">
      <c r="C882" s="95">
        <v>15</v>
      </c>
      <c r="D882" s="74">
        <v>43897.0213</v>
      </c>
      <c r="E882" s="218"/>
      <c r="F882" s="17">
        <f>D882*E875</f>
        <v>20430.13696356718</v>
      </c>
      <c r="H882" s="95">
        <v>15</v>
      </c>
      <c r="I882" s="74">
        <v>23317.3056</v>
      </c>
      <c r="J882" s="218"/>
      <c r="K882" s="17">
        <f>I882*J875</f>
        <v>10852.120096571382</v>
      </c>
    </row>
    <row r="883" spans="3:11" x14ac:dyDescent="0.25">
      <c r="C883" s="95">
        <v>16</v>
      </c>
      <c r="D883" s="74">
        <v>53773.8511</v>
      </c>
      <c r="E883" s="218"/>
      <c r="F883" s="17">
        <f>D883*E875</f>
        <v>25026.917783860375</v>
      </c>
      <c r="H883" s="95">
        <v>16</v>
      </c>
      <c r="I883" s="74">
        <v>21523.666700000002</v>
      </c>
      <c r="J883" s="218"/>
      <c r="K883" s="17">
        <f>I883*J875</f>
        <v>10017.341624024271</v>
      </c>
    </row>
    <row r="884" spans="3:11" x14ac:dyDescent="0.25">
      <c r="C884" s="95">
        <v>17</v>
      </c>
      <c r="D884" s="74">
        <v>59260.9787</v>
      </c>
      <c r="E884" s="218"/>
      <c r="F884" s="17">
        <f>D884*E875</f>
        <v>27580.684875218114</v>
      </c>
      <c r="H884" s="95">
        <v>17</v>
      </c>
      <c r="I884" s="74">
        <v>19730.0278</v>
      </c>
      <c r="J884" s="218"/>
      <c r="K884" s="17">
        <f>I884*J875</f>
        <v>9182.5631514771612</v>
      </c>
    </row>
    <row r="885" spans="3:11" x14ac:dyDescent="0.25">
      <c r="C885" s="95">
        <v>18</v>
      </c>
      <c r="D885" s="74">
        <v>57066.127699999997</v>
      </c>
      <c r="E885" s="218"/>
      <c r="F885" s="17">
        <f>D885*E875</f>
        <v>26559.178057291439</v>
      </c>
      <c r="H885" s="95">
        <v>18</v>
      </c>
      <c r="I885" s="74">
        <v>17039.569500000001</v>
      </c>
      <c r="J885" s="218"/>
      <c r="K885" s="17">
        <f>I885*J875</f>
        <v>7930.395465927023</v>
      </c>
    </row>
    <row r="886" spans="3:11" x14ac:dyDescent="0.25">
      <c r="C886" s="95" t="s">
        <v>251</v>
      </c>
      <c r="D886" s="102"/>
      <c r="E886" s="102"/>
      <c r="F886" s="227">
        <f>SUM(F875:F885)</f>
        <v>161908.83538856532</v>
      </c>
      <c r="H886" s="95" t="s">
        <v>251</v>
      </c>
      <c r="I886" s="102"/>
      <c r="J886" s="102"/>
      <c r="K886" s="227">
        <f>SUM(K875:K885)</f>
        <v>156520.96288119687</v>
      </c>
    </row>
    <row r="887" spans="3:11" x14ac:dyDescent="0.25">
      <c r="C887" s="174" t="s">
        <v>455</v>
      </c>
      <c r="D887" s="174"/>
      <c r="E887" s="174"/>
      <c r="F887" s="174"/>
      <c r="G887" s="174"/>
      <c r="H887" s="174"/>
      <c r="I887" s="174"/>
      <c r="J887" s="174"/>
      <c r="K887" s="174"/>
    </row>
    <row r="888" spans="3:11" x14ac:dyDescent="0.25">
      <c r="C888" s="182" t="s">
        <v>263</v>
      </c>
      <c r="D888" s="182"/>
      <c r="E888" s="182"/>
      <c r="F888" s="182"/>
      <c r="H888" s="184" t="s">
        <v>266</v>
      </c>
      <c r="I888" s="184"/>
      <c r="J888" s="184"/>
      <c r="K888" s="184"/>
    </row>
    <row r="889" spans="3:11" x14ac:dyDescent="0.25">
      <c r="C889" s="83" t="s">
        <v>58</v>
      </c>
      <c r="D889" s="95" t="s">
        <v>248</v>
      </c>
      <c r="E889" s="95" t="s">
        <v>246</v>
      </c>
      <c r="F889" s="95" t="s">
        <v>41</v>
      </c>
      <c r="H889" s="83" t="s">
        <v>58</v>
      </c>
      <c r="I889" s="95" t="s">
        <v>248</v>
      </c>
      <c r="J889" s="95" t="s">
        <v>246</v>
      </c>
      <c r="K889" s="95" t="s">
        <v>41</v>
      </c>
    </row>
    <row r="890" spans="3:11" x14ac:dyDescent="0.25">
      <c r="C890" s="95">
        <v>8</v>
      </c>
      <c r="D890" s="74">
        <v>3885.0208499999999</v>
      </c>
      <c r="E890" s="218">
        <f>E875</f>
        <v>0.46541055312031343</v>
      </c>
      <c r="F890" s="17">
        <f>D890*E890</f>
        <v>1808.1297026824502</v>
      </c>
      <c r="H890" s="95">
        <v>8</v>
      </c>
      <c r="I890" s="74">
        <v>11426.5319</v>
      </c>
      <c r="J890" s="218">
        <f>J875</f>
        <v>0.46541055312031343</v>
      </c>
      <c r="K890" s="17">
        <f>I890*J890</f>
        <v>5318.0285318259057</v>
      </c>
    </row>
    <row r="891" spans="3:11" x14ac:dyDescent="0.25">
      <c r="C891" s="95">
        <v>9</v>
      </c>
      <c r="D891" s="74">
        <v>5484.73531</v>
      </c>
      <c r="E891" s="218"/>
      <c r="F891" s="17">
        <f>D891*E890</f>
        <v>2552.653694345614</v>
      </c>
      <c r="H891" s="95">
        <v>9</v>
      </c>
      <c r="I891" s="74">
        <v>125669.1851</v>
      </c>
      <c r="J891" s="218"/>
      <c r="K891" s="17">
        <f>I891*J890</f>
        <v>58487.764947570053</v>
      </c>
    </row>
    <row r="892" spans="3:11" x14ac:dyDescent="0.25">
      <c r="C892" s="95">
        <v>10</v>
      </c>
      <c r="D892">
        <v>7541.5110500000001</v>
      </c>
      <c r="E892" s="218"/>
      <c r="F892" s="17">
        <f>D892*E890</f>
        <v>3509.8988291434557</v>
      </c>
      <c r="H892" s="95">
        <v>10</v>
      </c>
      <c r="I892">
        <v>13711.838299999999</v>
      </c>
      <c r="J892" s="218"/>
      <c r="K892" s="17">
        <f>I892*J890</f>
        <v>6381.634247499298</v>
      </c>
    </row>
    <row r="893" spans="3:11" x14ac:dyDescent="0.25">
      <c r="C893" s="95">
        <v>11</v>
      </c>
      <c r="D893" s="74">
        <v>9826.8174299999991</v>
      </c>
      <c r="E893" s="218"/>
      <c r="F893" s="17">
        <f>D893*E890</f>
        <v>4573.5045355086368</v>
      </c>
      <c r="H893" s="95">
        <v>11</v>
      </c>
      <c r="I893" s="74">
        <v>14854.4915</v>
      </c>
      <c r="J893" s="218"/>
      <c r="K893" s="17">
        <f>I893*J890</f>
        <v>6913.4371053359946</v>
      </c>
    </row>
    <row r="894" spans="3:11" x14ac:dyDescent="0.25">
      <c r="C894" s="95">
        <v>12</v>
      </c>
      <c r="D894" s="74">
        <v>11655.0625</v>
      </c>
      <c r="E894" s="218"/>
      <c r="F894" s="17">
        <f>D894*E890</f>
        <v>5424.3890847768234</v>
      </c>
      <c r="H894" s="95">
        <v>12</v>
      </c>
      <c r="I894" s="74">
        <v>15768.614</v>
      </c>
      <c r="J894" s="218"/>
      <c r="K894" s="17">
        <f>I894*J890</f>
        <v>7338.8793636807177</v>
      </c>
    </row>
    <row r="895" spans="3:11" x14ac:dyDescent="0.25">
      <c r="C895" s="95">
        <v>13</v>
      </c>
      <c r="D895" s="74">
        <v>12797.715700000001</v>
      </c>
      <c r="E895" s="218"/>
      <c r="F895" s="17">
        <f>D895*E890</f>
        <v>5956.1919426135191</v>
      </c>
      <c r="H895" s="95">
        <v>13</v>
      </c>
      <c r="I895" s="74">
        <v>16454.205900000001</v>
      </c>
      <c r="J895" s="218"/>
      <c r="K895" s="17">
        <f>I895*J890</f>
        <v>7657.9610690745249</v>
      </c>
    </row>
    <row r="896" spans="3:11" x14ac:dyDescent="0.25">
      <c r="C896" s="95">
        <v>14</v>
      </c>
      <c r="D896" s="74">
        <v>12569.5319</v>
      </c>
      <c r="E896" s="218"/>
      <c r="F896" s="17">
        <f>D896*E890</f>
        <v>5849.9927940424241</v>
      </c>
      <c r="H896" s="95">
        <v>14</v>
      </c>
      <c r="I896" s="74">
        <v>16682.7366</v>
      </c>
      <c r="J896" s="218"/>
      <c r="K896" s="17">
        <f>I896*J890</f>
        <v>7764.3216685664975</v>
      </c>
    </row>
    <row r="897" spans="3:11" x14ac:dyDescent="0.25">
      <c r="C897" s="95">
        <v>15</v>
      </c>
      <c r="D897" s="74">
        <v>11426.5319</v>
      </c>
      <c r="E897" s="218"/>
      <c r="F897" s="17">
        <f>D897*E890</f>
        <v>5318.0285318259057</v>
      </c>
      <c r="H897" s="95">
        <v>15</v>
      </c>
      <c r="I897" s="74">
        <v>16454.205900000001</v>
      </c>
      <c r="J897" s="218"/>
      <c r="K897" s="17">
        <f>I897*J890</f>
        <v>7657.9610690745249</v>
      </c>
    </row>
    <row r="898" spans="3:11" x14ac:dyDescent="0.25">
      <c r="C898" s="95">
        <v>16</v>
      </c>
      <c r="D898" s="74">
        <v>9826.8174299999991</v>
      </c>
      <c r="E898" s="218"/>
      <c r="F898" s="17">
        <f>D898*E890</f>
        <v>4573.5045355086368</v>
      </c>
      <c r="H898" s="95">
        <v>16</v>
      </c>
      <c r="I898" s="74">
        <v>15997.144700000001</v>
      </c>
      <c r="J898" s="218"/>
      <c r="K898" s="17">
        <f>I898*J890</f>
        <v>7445.2399631726912</v>
      </c>
    </row>
    <row r="899" spans="3:11" x14ac:dyDescent="0.25">
      <c r="C899" s="95">
        <v>17</v>
      </c>
      <c r="D899" s="74">
        <v>8684.1642400000001</v>
      </c>
      <c r="E899" s="218"/>
      <c r="F899" s="17">
        <f>D899*E890</f>
        <v>4041.7016823260465</v>
      </c>
      <c r="H899" s="95">
        <v>17</v>
      </c>
      <c r="I899" s="74">
        <v>15997.144700000001</v>
      </c>
      <c r="J899" s="218"/>
      <c r="K899" s="17">
        <f>I899*J890</f>
        <v>7445.2399631726912</v>
      </c>
    </row>
    <row r="900" spans="3:11" x14ac:dyDescent="0.25">
      <c r="C900" s="95">
        <v>18</v>
      </c>
      <c r="D900" s="74">
        <v>7312.9804199999999</v>
      </c>
      <c r="E900" s="218"/>
      <c r="F900" s="17">
        <f>D900*E890</f>
        <v>3403.5382622302218</v>
      </c>
      <c r="H900" s="95">
        <v>18</v>
      </c>
      <c r="I900" s="74">
        <v>16911.267199999998</v>
      </c>
      <c r="J900" s="218"/>
      <c r="K900" s="17">
        <f>I900*J890</f>
        <v>7870.6822215174134</v>
      </c>
    </row>
    <row r="901" spans="3:11" x14ac:dyDescent="0.25">
      <c r="C901" s="95" t="s">
        <v>251</v>
      </c>
      <c r="D901" s="102"/>
      <c r="E901" s="102"/>
      <c r="F901" s="227">
        <f>SUM(F890:F900)</f>
        <v>47011.533595003733</v>
      </c>
      <c r="H901" s="95" t="s">
        <v>251</v>
      </c>
      <c r="I901" s="102"/>
      <c r="J901" s="102"/>
      <c r="K901" s="227">
        <f>SUM(K890:K900)</f>
        <v>130281.1501504903</v>
      </c>
    </row>
    <row r="902" spans="3:11" x14ac:dyDescent="0.25">
      <c r="C902" s="174" t="s">
        <v>456</v>
      </c>
      <c r="D902" s="174"/>
      <c r="E902" s="174"/>
      <c r="F902" s="174"/>
      <c r="G902" s="174"/>
      <c r="H902" s="174"/>
      <c r="I902" s="174"/>
      <c r="J902" s="174"/>
      <c r="K902" s="174"/>
    </row>
    <row r="903" spans="3:11" x14ac:dyDescent="0.25">
      <c r="C903" s="179" t="s">
        <v>267</v>
      </c>
      <c r="D903" s="179"/>
      <c r="E903" s="179"/>
      <c r="F903" s="179"/>
      <c r="H903" s="180" t="s">
        <v>268</v>
      </c>
      <c r="I903" s="180"/>
      <c r="J903" s="180"/>
      <c r="K903" s="180"/>
    </row>
    <row r="904" spans="3:11" x14ac:dyDescent="0.25">
      <c r="C904" s="83" t="s">
        <v>58</v>
      </c>
      <c r="D904" s="95" t="s">
        <v>248</v>
      </c>
      <c r="E904" s="95" t="s">
        <v>246</v>
      </c>
      <c r="F904" s="95" t="s">
        <v>41</v>
      </c>
      <c r="H904" s="83" t="s">
        <v>58</v>
      </c>
      <c r="I904" s="95" t="s">
        <v>248</v>
      </c>
      <c r="J904" s="95" t="s">
        <v>246</v>
      </c>
      <c r="K904" s="95" t="s">
        <v>41</v>
      </c>
    </row>
    <row r="905" spans="3:11" x14ac:dyDescent="0.25">
      <c r="C905" s="95">
        <v>8</v>
      </c>
      <c r="D905" s="74">
        <v>1591.62645</v>
      </c>
      <c r="E905" s="218">
        <f>E890</f>
        <v>0.46541055312031343</v>
      </c>
      <c r="F905" s="17">
        <f>D905*E905</f>
        <v>740.7597464554209</v>
      </c>
      <c r="H905" s="95">
        <v>8</v>
      </c>
      <c r="I905" s="74">
        <v>1591.62645</v>
      </c>
      <c r="J905" s="218">
        <f>J890</f>
        <v>0.46541055312031343</v>
      </c>
      <c r="K905" s="17">
        <f>I905*J905</f>
        <v>740.7597464554209</v>
      </c>
    </row>
    <row r="906" spans="3:11" x14ac:dyDescent="0.25">
      <c r="C906" s="95">
        <v>9</v>
      </c>
      <c r="D906" s="74">
        <v>1591.62645</v>
      </c>
      <c r="E906" s="218"/>
      <c r="F906" s="17">
        <f>D906*E905</f>
        <v>740.7597464554209</v>
      </c>
      <c r="H906" s="95">
        <v>9</v>
      </c>
      <c r="I906" s="74">
        <v>1591.62645</v>
      </c>
      <c r="J906" s="218"/>
      <c r="K906" s="17">
        <f>I906*J905</f>
        <v>740.7597464554209</v>
      </c>
    </row>
    <row r="907" spans="3:11" x14ac:dyDescent="0.25">
      <c r="C907" s="95">
        <v>10</v>
      </c>
      <c r="D907">
        <v>3645.3379989999999</v>
      </c>
      <c r="E907" s="218"/>
      <c r="F907" s="17">
        <f>D907*E905</f>
        <v>1696.5787744250865</v>
      </c>
      <c r="H907" s="95">
        <v>10</v>
      </c>
      <c r="I907">
        <v>3645.3379989999999</v>
      </c>
      <c r="J907" s="218"/>
      <c r="K907" s="17">
        <f>I907*J905</f>
        <v>1696.5787744250865</v>
      </c>
    </row>
    <row r="908" spans="3:11" x14ac:dyDescent="0.25">
      <c r="C908" s="95">
        <v>11</v>
      </c>
      <c r="D908" s="74">
        <v>1591.62645</v>
      </c>
      <c r="E908" s="218"/>
      <c r="F908" s="17">
        <f>D908*E905</f>
        <v>740.7597464554209</v>
      </c>
      <c r="H908" s="95">
        <v>11</v>
      </c>
      <c r="I908" s="74">
        <v>1591.62645</v>
      </c>
      <c r="J908" s="218"/>
      <c r="K908" s="17">
        <f>I908*J905</f>
        <v>740.7597464554209</v>
      </c>
    </row>
    <row r="909" spans="3:11" x14ac:dyDescent="0.25">
      <c r="C909" s="95">
        <v>12</v>
      </c>
      <c r="D909" s="74">
        <v>6212.4774340000004</v>
      </c>
      <c r="E909" s="218"/>
      <c r="F909" s="17">
        <f>D909*E905</f>
        <v>2891.3525588054058</v>
      </c>
      <c r="H909" s="95">
        <v>12</v>
      </c>
      <c r="I909" s="74">
        <v>6212.4774340000004</v>
      </c>
      <c r="J909" s="218"/>
      <c r="K909" s="17">
        <f>I909*J905</f>
        <v>2891.3525588054058</v>
      </c>
    </row>
    <row r="910" spans="3:11" x14ac:dyDescent="0.25">
      <c r="C910" s="95">
        <v>13</v>
      </c>
      <c r="D910" s="74">
        <v>1591.62645</v>
      </c>
      <c r="E910" s="218"/>
      <c r="F910" s="17">
        <f>D910*E905</f>
        <v>740.7597464554209</v>
      </c>
      <c r="H910" s="95">
        <v>13</v>
      </c>
      <c r="I910" s="74">
        <v>1591.62645</v>
      </c>
      <c r="J910" s="218"/>
      <c r="K910" s="17">
        <f>I910*J905</f>
        <v>740.7597464554209</v>
      </c>
    </row>
    <row r="911" spans="3:11" x14ac:dyDescent="0.25">
      <c r="C911" s="95">
        <v>14</v>
      </c>
      <c r="D911" s="74">
        <v>8266.188983</v>
      </c>
      <c r="E911" s="218"/>
      <c r="F911" s="17">
        <f>D911*E905</f>
        <v>3847.1715867750713</v>
      </c>
      <c r="H911" s="95">
        <v>14</v>
      </c>
      <c r="I911" s="74">
        <v>8266.188983</v>
      </c>
      <c r="J911" s="218"/>
      <c r="K911" s="17">
        <f>I911*J905</f>
        <v>3847.1715867750713</v>
      </c>
    </row>
    <row r="912" spans="3:11" x14ac:dyDescent="0.25">
      <c r="C912" s="95">
        <v>15</v>
      </c>
      <c r="D912" s="74">
        <v>1591.62645</v>
      </c>
      <c r="E912" s="218"/>
      <c r="F912" s="17">
        <f>D912*E905</f>
        <v>740.7597464554209</v>
      </c>
      <c r="H912" s="95">
        <v>15</v>
      </c>
      <c r="I912" s="74">
        <v>1591.62645</v>
      </c>
      <c r="J912" s="218"/>
      <c r="K912" s="17">
        <f>I912*J905</f>
        <v>740.7597464554209</v>
      </c>
    </row>
    <row r="913" spans="3:11" x14ac:dyDescent="0.25">
      <c r="C913" s="95">
        <v>16</v>
      </c>
      <c r="D913" s="74">
        <v>8779.6168699999998</v>
      </c>
      <c r="E913" s="218"/>
      <c r="F913" s="17">
        <f>D913*E905</f>
        <v>4086.1263436511349</v>
      </c>
      <c r="H913" s="95">
        <v>16</v>
      </c>
      <c r="I913" s="74">
        <v>8779.6168699999998</v>
      </c>
      <c r="J913" s="218"/>
      <c r="K913" s="17">
        <f>I913*J905</f>
        <v>4086.1263436511349</v>
      </c>
    </row>
    <row r="914" spans="3:11" x14ac:dyDescent="0.25">
      <c r="C914" s="95">
        <v>17</v>
      </c>
      <c r="D914" s="74">
        <v>1591.62645</v>
      </c>
      <c r="E914" s="218"/>
      <c r="F914" s="17">
        <f>D914*E905</f>
        <v>740.7597464554209</v>
      </c>
      <c r="H914" s="95">
        <v>17</v>
      </c>
      <c r="I914" s="74">
        <v>1591.62645</v>
      </c>
      <c r="J914" s="218"/>
      <c r="K914" s="17">
        <f>I914*J905</f>
        <v>740.7597464554209</v>
      </c>
    </row>
    <row r="915" spans="3:11" x14ac:dyDescent="0.25">
      <c r="C915" s="95">
        <v>18</v>
      </c>
      <c r="D915" s="74">
        <v>7752.7610960000002</v>
      </c>
      <c r="E915" s="218"/>
      <c r="F915" s="17">
        <f>D915*E905</f>
        <v>3608.2168298990073</v>
      </c>
      <c r="H915" s="95">
        <v>18</v>
      </c>
      <c r="I915" s="74">
        <v>7752.7610960000002</v>
      </c>
      <c r="J915" s="218"/>
      <c r="K915" s="17">
        <f>I915*J905</f>
        <v>3608.2168298990073</v>
      </c>
    </row>
    <row r="916" spans="3:11" x14ac:dyDescent="0.25">
      <c r="C916" s="95" t="s">
        <v>251</v>
      </c>
      <c r="D916" s="102"/>
      <c r="E916" s="102"/>
      <c r="F916" s="227">
        <f>SUM(F905:F915)</f>
        <v>20574.004572288231</v>
      </c>
      <c r="H916" s="95" t="s">
        <v>251</v>
      </c>
      <c r="I916" s="102"/>
      <c r="J916" s="102"/>
      <c r="K916" s="227">
        <f>SUM(K905:K915)</f>
        <v>20574.004572288231</v>
      </c>
    </row>
    <row r="917" spans="3:11" x14ac:dyDescent="0.25">
      <c r="C917" s="174" t="s">
        <v>457</v>
      </c>
      <c r="D917" s="174"/>
      <c r="E917" s="174"/>
      <c r="F917" s="174"/>
      <c r="G917" s="174"/>
      <c r="H917" s="174"/>
      <c r="I917" s="174"/>
      <c r="J917" s="174"/>
      <c r="K917" s="174"/>
    </row>
    <row r="918" spans="3:11" x14ac:dyDescent="0.25">
      <c r="C918" s="179" t="s">
        <v>271</v>
      </c>
      <c r="D918" s="179"/>
      <c r="E918" s="179"/>
      <c r="F918" s="179"/>
      <c r="H918" s="180" t="s">
        <v>272</v>
      </c>
      <c r="I918" s="180"/>
      <c r="J918" s="180"/>
      <c r="K918" s="180"/>
    </row>
    <row r="919" spans="3:11" x14ac:dyDescent="0.25">
      <c r="C919" s="83" t="s">
        <v>58</v>
      </c>
      <c r="D919" s="95" t="s">
        <v>248</v>
      </c>
      <c r="E919" s="95" t="s">
        <v>246</v>
      </c>
      <c r="F919" s="95" t="s">
        <v>41</v>
      </c>
      <c r="H919" s="83" t="s">
        <v>58</v>
      </c>
      <c r="I919" s="95" t="s">
        <v>248</v>
      </c>
      <c r="J919" s="95" t="s">
        <v>246</v>
      </c>
      <c r="K919" s="95" t="s">
        <v>41</v>
      </c>
    </row>
    <row r="920" spans="3:11" x14ac:dyDescent="0.25">
      <c r="C920" s="95">
        <v>8</v>
      </c>
      <c r="D920" s="74">
        <v>4914.1379100000004</v>
      </c>
      <c r="E920" s="218">
        <f>E905</f>
        <v>0.46541055312031343</v>
      </c>
      <c r="F920" s="17">
        <f>D920*E920</f>
        <v>2287.0916428026012</v>
      </c>
      <c r="H920" s="95">
        <v>8</v>
      </c>
      <c r="I920" s="74">
        <v>4914.1379100000004</v>
      </c>
      <c r="J920" s="218">
        <f>J905</f>
        <v>0.46541055312031343</v>
      </c>
      <c r="K920" s="17">
        <f>I920*J920</f>
        <v>2287.0916428026012</v>
      </c>
    </row>
    <row r="921" spans="3:11" x14ac:dyDescent="0.25">
      <c r="C921" s="95">
        <v>9</v>
      </c>
      <c r="D921" s="74">
        <v>4914.1379100000004</v>
      </c>
      <c r="E921" s="218"/>
      <c r="F921" s="17">
        <f>D921*E920</f>
        <v>2287.0916428026012</v>
      </c>
      <c r="H921" s="95">
        <v>9</v>
      </c>
      <c r="I921" s="74">
        <v>4914.1379100000004</v>
      </c>
      <c r="J921" s="218"/>
      <c r="K921" s="17">
        <f>I921*J920</f>
        <v>2287.0916428026012</v>
      </c>
    </row>
    <row r="922" spans="3:11" x14ac:dyDescent="0.25">
      <c r="C922" s="95">
        <v>10</v>
      </c>
      <c r="D922">
        <v>5292.1485199999997</v>
      </c>
      <c r="E922" s="218"/>
      <c r="F922" s="17">
        <f>D922*E920</f>
        <v>2463.0217698880479</v>
      </c>
      <c r="H922" s="95">
        <v>10</v>
      </c>
      <c r="I922">
        <v>5292.1485199999997</v>
      </c>
      <c r="J922" s="218"/>
      <c r="K922" s="17">
        <f>I922*J920</f>
        <v>2463.0217698880479</v>
      </c>
    </row>
    <row r="923" spans="3:11" x14ac:dyDescent="0.25">
      <c r="C923" s="95">
        <v>11</v>
      </c>
      <c r="D923" s="74">
        <v>5670.1591200000003</v>
      </c>
      <c r="E923" s="218"/>
      <c r="F923" s="17">
        <f>D923*E920</f>
        <v>2638.9518923193896</v>
      </c>
      <c r="H923" s="95">
        <v>11</v>
      </c>
      <c r="I923" s="74">
        <v>5670.1591200000003</v>
      </c>
      <c r="J923" s="218"/>
      <c r="K923" s="17">
        <f>I923*J920</f>
        <v>2638.9518923193896</v>
      </c>
    </row>
    <row r="924" spans="3:11" x14ac:dyDescent="0.25">
      <c r="C924" s="95">
        <v>12</v>
      </c>
      <c r="D924" s="74">
        <v>6048.1697299999996</v>
      </c>
      <c r="E924" s="218"/>
      <c r="F924" s="17">
        <f>D924*E920</f>
        <v>2814.8820194048367</v>
      </c>
      <c r="H924" s="95">
        <v>12</v>
      </c>
      <c r="I924" s="74">
        <v>6048.1697299999996</v>
      </c>
      <c r="J924" s="218"/>
      <c r="K924" s="17">
        <f>I924*J920</f>
        <v>2814.8820194048367</v>
      </c>
    </row>
    <row r="925" spans="3:11" x14ac:dyDescent="0.25">
      <c r="C925" s="95">
        <v>13</v>
      </c>
      <c r="D925" s="74">
        <v>7938.2227700000003</v>
      </c>
      <c r="E925" s="218"/>
      <c r="F925" s="17">
        <f>D925*E920</f>
        <v>3694.5326501779668</v>
      </c>
      <c r="H925" s="95">
        <v>13</v>
      </c>
      <c r="I925" s="74">
        <v>7938.2227700000003</v>
      </c>
      <c r="J925" s="218"/>
      <c r="K925" s="17">
        <f>I925*J920</f>
        <v>3694.5326501779668</v>
      </c>
    </row>
    <row r="926" spans="3:11" x14ac:dyDescent="0.25">
      <c r="C926" s="95">
        <v>14</v>
      </c>
      <c r="D926" s="74">
        <v>11340.3182</v>
      </c>
      <c r="E926" s="218"/>
      <c r="F926" s="17">
        <f>D926*E920</f>
        <v>5277.9037660223566</v>
      </c>
      <c r="H926" s="95">
        <v>14</v>
      </c>
      <c r="I926" s="74">
        <v>11340.3182</v>
      </c>
      <c r="J926" s="218"/>
      <c r="K926" s="17">
        <f>I926*J920</f>
        <v>5277.9037660223566</v>
      </c>
    </row>
    <row r="927" spans="3:11" x14ac:dyDescent="0.25">
      <c r="C927" s="95">
        <v>15</v>
      </c>
      <c r="D927" s="74">
        <v>15120.424300000001</v>
      </c>
      <c r="E927" s="218"/>
      <c r="F927" s="17">
        <f>D927*E920</f>
        <v>7037.2050368768287</v>
      </c>
      <c r="H927" s="95">
        <v>15</v>
      </c>
      <c r="I927" s="74">
        <v>15120.424300000001</v>
      </c>
      <c r="J927" s="218"/>
      <c r="K927" s="17">
        <f>I927*J920</f>
        <v>7037.2050368768287</v>
      </c>
    </row>
    <row r="928" spans="3:11" x14ac:dyDescent="0.25">
      <c r="C928" s="95">
        <v>16</v>
      </c>
      <c r="D928" s="74">
        <v>18522.519799999998</v>
      </c>
      <c r="E928" s="218"/>
      <c r="F928" s="17">
        <f>D928*E920</f>
        <v>8620.5761852999567</v>
      </c>
      <c r="H928" s="95">
        <v>16</v>
      </c>
      <c r="I928" s="74">
        <v>18522.519799999998</v>
      </c>
      <c r="J928" s="218"/>
      <c r="K928" s="17">
        <f>I928*J920</f>
        <v>8620.5761852999567</v>
      </c>
    </row>
    <row r="929" spans="1:34" x14ac:dyDescent="0.25">
      <c r="C929" s="95">
        <v>17</v>
      </c>
      <c r="D929" s="74">
        <v>20412.572800000002</v>
      </c>
      <c r="E929" s="218"/>
      <c r="F929" s="17">
        <f>D929*E920</f>
        <v>9500.2267974566657</v>
      </c>
      <c r="H929" s="95">
        <v>17</v>
      </c>
      <c r="I929" s="74">
        <v>20412.572800000002</v>
      </c>
      <c r="J929" s="218"/>
      <c r="K929" s="17">
        <f>I929*J920</f>
        <v>9500.2267974566657</v>
      </c>
    </row>
    <row r="930" spans="1:34" x14ac:dyDescent="0.25">
      <c r="C930" s="95">
        <v>18</v>
      </c>
      <c r="D930" s="74">
        <v>19656.551599999999</v>
      </c>
      <c r="E930" s="218"/>
      <c r="F930" s="17">
        <f>D930*E920</f>
        <v>9148.3665525939814</v>
      </c>
      <c r="H930" s="95">
        <v>18</v>
      </c>
      <c r="I930" s="74">
        <v>19656.551599999999</v>
      </c>
      <c r="J930" s="218"/>
      <c r="K930" s="17">
        <f>I930*J920</f>
        <v>9148.3665525939814</v>
      </c>
    </row>
    <row r="931" spans="1:34" x14ac:dyDescent="0.25">
      <c r="C931" s="95" t="s">
        <v>251</v>
      </c>
      <c r="D931" s="102"/>
      <c r="E931" s="102"/>
      <c r="F931" s="227">
        <f>SUM(F920:F930)</f>
        <v>55769.84995564523</v>
      </c>
      <c r="H931" s="95" t="s">
        <v>251</v>
      </c>
      <c r="I931" s="102"/>
      <c r="J931" s="102"/>
      <c r="K931" s="227">
        <f>SUM(K920:K930)</f>
        <v>55769.84995564523</v>
      </c>
    </row>
    <row r="932" spans="1:34" x14ac:dyDescent="0.25">
      <c r="C932" s="174" t="s">
        <v>458</v>
      </c>
      <c r="D932" s="174"/>
      <c r="E932" s="174"/>
      <c r="F932" s="174"/>
      <c r="G932" s="174"/>
      <c r="H932" s="174"/>
      <c r="I932" s="174"/>
      <c r="J932" s="174"/>
      <c r="K932" s="174"/>
    </row>
    <row r="933" spans="1:34" x14ac:dyDescent="0.25">
      <c r="C933" s="240" t="s">
        <v>273</v>
      </c>
      <c r="D933" s="240"/>
      <c r="E933" s="240"/>
      <c r="F933" s="240"/>
      <c r="H933" s="241" t="s">
        <v>274</v>
      </c>
      <c r="I933" s="241"/>
      <c r="J933" s="241"/>
      <c r="K933" s="241"/>
    </row>
    <row r="934" spans="1:34" x14ac:dyDescent="0.25">
      <c r="C934" s="103" t="s">
        <v>248</v>
      </c>
      <c r="D934" s="103"/>
      <c r="E934" s="226" t="s">
        <v>246</v>
      </c>
      <c r="F934" s="225" t="s">
        <v>41</v>
      </c>
      <c r="H934" s="103" t="s">
        <v>248</v>
      </c>
      <c r="I934" s="103"/>
      <c r="J934" s="226" t="s">
        <v>246</v>
      </c>
      <c r="K934" s="225" t="s">
        <v>41</v>
      </c>
    </row>
    <row r="935" spans="1:34" x14ac:dyDescent="0.25">
      <c r="C935" s="211">
        <v>63000</v>
      </c>
      <c r="D935" s="224"/>
      <c r="E935" s="219">
        <f>E920</f>
        <v>0.46541055312031343</v>
      </c>
      <c r="F935" s="17">
        <f>C935*E935</f>
        <v>29320.864846579745</v>
      </c>
      <c r="H935" s="211">
        <v>11509.04909</v>
      </c>
      <c r="I935" s="224"/>
      <c r="J935" s="219">
        <f>J920</f>
        <v>0.46541055312031343</v>
      </c>
      <c r="K935" s="17">
        <f>H935*J935</f>
        <v>5356.4329028657403</v>
      </c>
    </row>
    <row r="936" spans="1:34" x14ac:dyDescent="0.25">
      <c r="C936" s="95" t="s">
        <v>70</v>
      </c>
      <c r="D936" s="102"/>
      <c r="E936" s="102"/>
      <c r="F936" s="209">
        <f>F935</f>
        <v>29320.864846579745</v>
      </c>
      <c r="H936" s="95" t="s">
        <v>70</v>
      </c>
      <c r="I936" s="102"/>
      <c r="J936" s="102"/>
      <c r="K936" s="209">
        <f>K935</f>
        <v>5356.4329028657403</v>
      </c>
    </row>
    <row r="937" spans="1:34" x14ac:dyDescent="0.25">
      <c r="C937" s="174" t="s">
        <v>460</v>
      </c>
      <c r="D937" s="174"/>
      <c r="E937" s="174"/>
      <c r="F937" s="174"/>
      <c r="G937" s="174"/>
      <c r="H937" s="174"/>
      <c r="I937" s="174"/>
      <c r="J937" s="174"/>
      <c r="K937" s="174"/>
    </row>
    <row r="938" spans="1:34" x14ac:dyDescent="0.25">
      <c r="C938" s="176" t="s">
        <v>275</v>
      </c>
      <c r="D938" s="176"/>
      <c r="E938" s="176"/>
      <c r="F938" s="176"/>
      <c r="H938" s="176" t="s">
        <v>276</v>
      </c>
      <c r="I938" s="176"/>
      <c r="J938" s="176"/>
      <c r="K938" s="176"/>
    </row>
    <row r="939" spans="1:34" x14ac:dyDescent="0.25">
      <c r="C939" s="103" t="s">
        <v>248</v>
      </c>
      <c r="D939" s="103"/>
      <c r="E939" s="226" t="s">
        <v>246</v>
      </c>
      <c r="F939" s="225" t="s">
        <v>41</v>
      </c>
      <c r="H939" s="103" t="s">
        <v>248</v>
      </c>
      <c r="I939" s="103"/>
      <c r="J939" s="226" t="s">
        <v>246</v>
      </c>
      <c r="K939" s="225" t="s">
        <v>41</v>
      </c>
    </row>
    <row r="940" spans="1:34" x14ac:dyDescent="0.25">
      <c r="C940" s="211">
        <v>12482.99</v>
      </c>
      <c r="D940" s="224"/>
      <c r="E940" s="219">
        <f>E935</f>
        <v>0.46541055312031343</v>
      </c>
      <c r="F940" s="17">
        <f>C940*E940</f>
        <v>5809.7152804953412</v>
      </c>
      <c r="H940" s="211">
        <v>12482.99</v>
      </c>
      <c r="I940" s="224"/>
      <c r="J940" s="219">
        <f>J935</f>
        <v>0.46541055312031343</v>
      </c>
      <c r="K940" s="17">
        <f>H940*J940</f>
        <v>5809.7152804953412</v>
      </c>
    </row>
    <row r="941" spans="1:34" x14ac:dyDescent="0.25">
      <c r="C941" s="95" t="s">
        <v>70</v>
      </c>
      <c r="D941" s="102"/>
      <c r="E941" s="102"/>
      <c r="F941" s="209">
        <f>F940</f>
        <v>5809.7152804953412</v>
      </c>
      <c r="H941" s="95" t="s">
        <v>70</v>
      </c>
      <c r="I941" s="102"/>
      <c r="J941" s="102"/>
      <c r="K941" s="209">
        <f>K940</f>
        <v>5809.7152804953412</v>
      </c>
    </row>
    <row r="942" spans="1:34" x14ac:dyDescent="0.25">
      <c r="C942" s="175" t="s">
        <v>459</v>
      </c>
      <c r="D942" s="175"/>
      <c r="E942" s="175"/>
      <c r="F942" s="175"/>
      <c r="G942" s="175"/>
      <c r="H942" s="175"/>
      <c r="I942" s="175"/>
      <c r="J942" s="175"/>
      <c r="K942" s="175"/>
    </row>
    <row r="943" spans="1:34" x14ac:dyDescent="0.25">
      <c r="A943" s="228" t="s">
        <v>277</v>
      </c>
      <c r="B943" s="228"/>
      <c r="C943" s="228"/>
      <c r="D943" s="228"/>
      <c r="E943" s="228"/>
      <c r="F943" s="228"/>
      <c r="G943" s="228"/>
      <c r="H943" s="228"/>
      <c r="I943" s="228"/>
      <c r="J943" s="228"/>
      <c r="K943" s="228"/>
      <c r="L943" s="228"/>
      <c r="M943" s="228"/>
      <c r="N943" s="228"/>
      <c r="O943" s="228" t="s">
        <v>277</v>
      </c>
      <c r="P943" s="228"/>
      <c r="Q943" s="228"/>
      <c r="R943" s="228"/>
      <c r="S943" s="228"/>
      <c r="T943" s="228"/>
      <c r="U943" s="228"/>
      <c r="V943" s="228"/>
      <c r="W943" s="228"/>
      <c r="X943" s="228"/>
      <c r="Y943" s="228"/>
      <c r="Z943" s="228"/>
      <c r="AA943" s="228"/>
      <c r="AB943" s="228"/>
      <c r="AC943" s="228" t="s">
        <v>277</v>
      </c>
      <c r="AD943" s="228"/>
      <c r="AE943" s="228"/>
      <c r="AF943" s="228"/>
      <c r="AG943" s="228"/>
      <c r="AH943" s="228"/>
    </row>
    <row r="944" spans="1:34" ht="15" customHeight="1" x14ac:dyDescent="0.25">
      <c r="A944" s="154" t="s">
        <v>58</v>
      </c>
      <c r="B944" s="130" t="s">
        <v>216</v>
      </c>
      <c r="C944" s="130" t="s">
        <v>239</v>
      </c>
      <c r="D944" s="130" t="s">
        <v>218</v>
      </c>
      <c r="E944" s="130" t="s">
        <v>278</v>
      </c>
      <c r="F944" s="130" t="s">
        <v>280</v>
      </c>
      <c r="G944" s="130" t="s">
        <v>279</v>
      </c>
      <c r="H944" s="234" t="s">
        <v>281</v>
      </c>
      <c r="I944" s="130" t="s">
        <v>282</v>
      </c>
      <c r="J944" s="130" t="s">
        <v>283</v>
      </c>
      <c r="K944" s="130" t="s">
        <v>222</v>
      </c>
      <c r="L944" s="130" t="s">
        <v>225</v>
      </c>
      <c r="M944" s="134" t="s">
        <v>242</v>
      </c>
      <c r="N944" s="134" t="s">
        <v>284</v>
      </c>
      <c r="O944" s="134" t="s">
        <v>285</v>
      </c>
      <c r="P944" s="134" t="s">
        <v>286</v>
      </c>
      <c r="Q944" s="134" t="s">
        <v>287</v>
      </c>
      <c r="R944" s="134" t="s">
        <v>288</v>
      </c>
      <c r="S944" s="134" t="s">
        <v>289</v>
      </c>
      <c r="T944" s="134" t="s">
        <v>56</v>
      </c>
      <c r="U944" s="134" t="s">
        <v>290</v>
      </c>
      <c r="V944" s="230" t="s">
        <v>291</v>
      </c>
      <c r="W944" s="134" t="s">
        <v>292</v>
      </c>
      <c r="X944" s="134" t="s">
        <v>293</v>
      </c>
      <c r="Y944" s="134" t="s">
        <v>55</v>
      </c>
      <c r="Z944" s="134" t="s">
        <v>294</v>
      </c>
      <c r="AA944" s="134" t="s">
        <v>295</v>
      </c>
      <c r="AB944" s="134" t="s">
        <v>296</v>
      </c>
      <c r="AC944" s="134" t="s">
        <v>297</v>
      </c>
      <c r="AD944" s="134" t="s">
        <v>298</v>
      </c>
      <c r="AE944" s="134" t="s">
        <v>127</v>
      </c>
      <c r="AF944" s="134" t="s">
        <v>174</v>
      </c>
      <c r="AG944" s="134" t="s">
        <v>186</v>
      </c>
      <c r="AH944" s="242" t="s">
        <v>299</v>
      </c>
    </row>
    <row r="945" spans="1:34" ht="15" customHeight="1" x14ac:dyDescent="0.25">
      <c r="A945" s="155"/>
      <c r="B945" s="131"/>
      <c r="C945" s="131"/>
      <c r="D945" s="131"/>
      <c r="E945" s="131"/>
      <c r="F945" s="131"/>
      <c r="G945" s="131"/>
      <c r="H945" s="235"/>
      <c r="I945" s="131"/>
      <c r="J945" s="131"/>
      <c r="K945" s="131"/>
      <c r="L945" s="131"/>
      <c r="M945" s="134"/>
      <c r="N945" s="134"/>
      <c r="O945" s="134"/>
      <c r="P945" s="134"/>
      <c r="Q945" s="134"/>
      <c r="R945" s="134"/>
      <c r="S945" s="134"/>
      <c r="T945" s="134"/>
      <c r="U945" s="134"/>
      <c r="V945" s="230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242"/>
    </row>
    <row r="946" spans="1:34" x14ac:dyDescent="0.25">
      <c r="A946" s="156"/>
      <c r="B946" s="132"/>
      <c r="C946" s="132"/>
      <c r="D946" s="132"/>
      <c r="E946" s="132"/>
      <c r="F946" s="132"/>
      <c r="G946" s="132"/>
      <c r="H946" s="236"/>
      <c r="I946" s="132"/>
      <c r="J946" s="132"/>
      <c r="K946" s="132"/>
      <c r="L946" s="132"/>
      <c r="M946" s="134"/>
      <c r="N946" s="134"/>
      <c r="O946" s="134"/>
      <c r="P946" s="134"/>
      <c r="Q946" s="134"/>
      <c r="R946" s="134"/>
      <c r="S946" s="134"/>
      <c r="T946" s="134"/>
      <c r="U946" s="134"/>
      <c r="V946" s="230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242"/>
    </row>
    <row r="947" spans="1:34" x14ac:dyDescent="0.25">
      <c r="A947" s="95">
        <v>8</v>
      </c>
      <c r="B947" s="239">
        <v>27.7660482</v>
      </c>
      <c r="C947" s="238">
        <v>27.7660482</v>
      </c>
      <c r="D947" s="97">
        <v>47.820566700000001</v>
      </c>
      <c r="E947" s="97">
        <v>1781.6354200000001</v>
      </c>
      <c r="F947" s="97">
        <v>8612.6453799999999</v>
      </c>
      <c r="G947" s="97">
        <v>6639.7945</v>
      </c>
      <c r="H947" s="233">
        <v>740.75974599999995</v>
      </c>
      <c r="I947" s="97">
        <v>2287.0916400000001</v>
      </c>
      <c r="J947" s="237">
        <v>5809.7152800000003</v>
      </c>
      <c r="K947" s="233">
        <v>55.532096500000002</v>
      </c>
      <c r="L947" s="233">
        <v>55.532096500000002</v>
      </c>
      <c r="M947" s="97">
        <v>47.820566700000001</v>
      </c>
      <c r="N947" s="97">
        <v>1931.31348</v>
      </c>
      <c r="O947" s="97">
        <v>7123.33914</v>
      </c>
      <c r="P947" s="97">
        <v>18782.515599999999</v>
      </c>
      <c r="Q947" s="97">
        <v>740.75974599999995</v>
      </c>
      <c r="R947" s="97">
        <v>2287.0916400000001</v>
      </c>
      <c r="S947" s="97">
        <v>5809.7152800000003</v>
      </c>
      <c r="T947" s="237">
        <v>756.06202199999996</v>
      </c>
      <c r="U947" s="237">
        <v>74.333982000000006</v>
      </c>
      <c r="V947" s="237">
        <v>924.7133</v>
      </c>
      <c r="W947" s="237">
        <v>3459.40155</v>
      </c>
      <c r="X947" s="237">
        <v>1808.1297</v>
      </c>
      <c r="Y947" s="237">
        <v>182.39628500000001</v>
      </c>
      <c r="Z947" s="237">
        <v>17.932711600000001</v>
      </c>
      <c r="AA947" s="237">
        <v>924.7133</v>
      </c>
      <c r="AB947" s="237">
        <v>834.56380100000001</v>
      </c>
      <c r="AC947" s="237">
        <v>5318.0285299999996</v>
      </c>
      <c r="AD947" s="97">
        <f>1637.17447</f>
        <v>1637.1744699999999</v>
      </c>
      <c r="AE947" s="97">
        <v>48003.149100000002</v>
      </c>
      <c r="AF947" s="97">
        <v>29320.864799999999</v>
      </c>
      <c r="AG947" s="97">
        <v>5356.4328999999998</v>
      </c>
      <c r="AH947" s="227">
        <f>SUM(B947:AG947)</f>
        <v>161426.51072640001</v>
      </c>
    </row>
    <row r="948" spans="1:34" x14ac:dyDescent="0.25">
      <c r="A948" s="95">
        <v>9</v>
      </c>
      <c r="B948" s="238">
        <v>35.200183699999997</v>
      </c>
      <c r="C948" s="238">
        <v>35.200183699999997</v>
      </c>
      <c r="D948" s="97">
        <v>60.624138000000002</v>
      </c>
      <c r="E948" s="97">
        <v>1781.6354200000001</v>
      </c>
      <c r="F948" s="97">
        <v>8612.6453799999999</v>
      </c>
      <c r="G948" s="97">
        <v>6639.7945</v>
      </c>
      <c r="H948" s="97">
        <v>740.75974599999995</v>
      </c>
      <c r="I948" s="97">
        <v>2287.0916400000001</v>
      </c>
      <c r="J948" s="237">
        <v>5809.7152800000003</v>
      </c>
      <c r="K948" s="97">
        <v>70.400367299999999</v>
      </c>
      <c r="L948" s="97">
        <v>70.400367299999999</v>
      </c>
      <c r="M948" s="97">
        <v>60.624138000000002</v>
      </c>
      <c r="N948" s="97">
        <v>1931.31348</v>
      </c>
      <c r="O948" s="97">
        <v>7123.33914</v>
      </c>
      <c r="P948" s="97">
        <v>20869.4617</v>
      </c>
      <c r="Q948" s="97">
        <v>740.75974599999995</v>
      </c>
      <c r="R948" s="97">
        <v>2287.0916400000001</v>
      </c>
      <c r="S948" s="97">
        <v>5809.7152800000003</v>
      </c>
      <c r="T948" s="237">
        <v>794.30640300000005</v>
      </c>
      <c r="U948" s="237">
        <v>78.094066400000003</v>
      </c>
      <c r="V948" s="237">
        <v>924.7133</v>
      </c>
      <c r="W948" s="237">
        <v>3634.39075</v>
      </c>
      <c r="X948" s="237">
        <v>2552.6536900000001</v>
      </c>
      <c r="Y948" s="237">
        <v>220.64066700000001</v>
      </c>
      <c r="Z948" s="237">
        <v>21.692796300000001</v>
      </c>
      <c r="AA948" s="237">
        <v>924.7133</v>
      </c>
      <c r="AB948" s="237">
        <v>1009.55299</v>
      </c>
      <c r="AC948" s="237">
        <v>58487.764900000002</v>
      </c>
      <c r="AD948" s="97">
        <f t="shared" ref="AD948:AD957" si="5">1637.17447</f>
        <v>1637.1744699999999</v>
      </c>
      <c r="AE948" s="97">
        <v>48003.149100000002</v>
      </c>
      <c r="AF948" s="97">
        <v>29320.864799999999</v>
      </c>
      <c r="AG948" s="97">
        <v>5356.4328999999998</v>
      </c>
      <c r="AH948" s="227">
        <f t="shared" ref="AH948:AH957" si="6">SUM(B948:AG948)</f>
        <v>217931.91646270006</v>
      </c>
    </row>
    <row r="949" spans="1:34" x14ac:dyDescent="0.25">
      <c r="A949" s="95">
        <v>10</v>
      </c>
      <c r="B949" s="238">
        <v>42.6343192</v>
      </c>
      <c r="C949" s="238">
        <v>42.6343192</v>
      </c>
      <c r="D949" s="97">
        <v>73.427708899999999</v>
      </c>
      <c r="E949" s="97">
        <v>1781.6354200000001</v>
      </c>
      <c r="F949" s="97">
        <v>19725.736199999999</v>
      </c>
      <c r="G949" s="97">
        <v>7150.5479100000002</v>
      </c>
      <c r="H949" s="97">
        <v>1696.5787700000001</v>
      </c>
      <c r="I949" s="97">
        <v>2463.0217699999998</v>
      </c>
      <c r="J949" s="237">
        <v>5809.7152800000003</v>
      </c>
      <c r="K949" s="97">
        <v>85.268638600000003</v>
      </c>
      <c r="L949" s="97">
        <v>85.268638600000003</v>
      </c>
      <c r="M949" s="97">
        <v>73.427708899999999</v>
      </c>
      <c r="N949" s="97">
        <v>1931.31348</v>
      </c>
      <c r="O949" s="97">
        <v>16314.744500000001</v>
      </c>
      <c r="P949" s="97">
        <v>20452.072499999998</v>
      </c>
      <c r="Q949" s="97">
        <v>1696.5787700000001</v>
      </c>
      <c r="R949" s="97">
        <v>2463.0217699999998</v>
      </c>
      <c r="S949" s="97">
        <v>5809.7152800000003</v>
      </c>
      <c r="T949" s="237">
        <v>832.55078500000002</v>
      </c>
      <c r="U949" s="237">
        <v>81.854151299999998</v>
      </c>
      <c r="V949" s="237">
        <v>924.7133</v>
      </c>
      <c r="W949" s="237">
        <v>3809.3799300000001</v>
      </c>
      <c r="X949" s="237">
        <v>3509.8988300000001</v>
      </c>
      <c r="Y949" s="237">
        <v>258.88504999999998</v>
      </c>
      <c r="Z949" s="237">
        <v>25.452881000000001</v>
      </c>
      <c r="AA949" s="237">
        <v>924.7133</v>
      </c>
      <c r="AB949" s="237">
        <v>1184.5421699999999</v>
      </c>
      <c r="AC949" s="237">
        <v>6381.6342500000001</v>
      </c>
      <c r="AD949" s="97">
        <f t="shared" si="5"/>
        <v>1637.1744699999999</v>
      </c>
      <c r="AE949" s="97">
        <v>48003.149100000002</v>
      </c>
      <c r="AF949" s="97">
        <v>29320.864799999999</v>
      </c>
      <c r="AG949" s="97">
        <v>5356.4328999999998</v>
      </c>
      <c r="AH949" s="227">
        <f t="shared" si="6"/>
        <v>189948.58890070004</v>
      </c>
    </row>
    <row r="950" spans="1:34" x14ac:dyDescent="0.25">
      <c r="A950" s="95">
        <v>11</v>
      </c>
      <c r="B950" s="238">
        <v>50.068454500000001</v>
      </c>
      <c r="C950" s="238">
        <v>50.068454500000001</v>
      </c>
      <c r="D950" s="97">
        <v>86.231280299999995</v>
      </c>
      <c r="E950" s="97">
        <v>1781.6354200000001</v>
      </c>
      <c r="F950" s="97">
        <v>8612.6453799999999</v>
      </c>
      <c r="G950" s="97">
        <v>7661.3013700000001</v>
      </c>
      <c r="H950" s="97">
        <v>740.75974599999995</v>
      </c>
      <c r="I950" s="97">
        <v>2638.9518899999998</v>
      </c>
      <c r="J950" s="237">
        <v>5809.7152800000003</v>
      </c>
      <c r="K950" s="97">
        <v>100.136909</v>
      </c>
      <c r="L950" s="97">
        <v>100.136909</v>
      </c>
      <c r="M950" s="97">
        <v>86.231280299999995</v>
      </c>
      <c r="N950" s="97">
        <v>1931.31348</v>
      </c>
      <c r="O950" s="97">
        <v>7123.33914</v>
      </c>
      <c r="P950" s="97">
        <v>17947.737099999998</v>
      </c>
      <c r="Q950" s="97">
        <v>740.75974599999995</v>
      </c>
      <c r="R950" s="97">
        <v>2638.9518899999998</v>
      </c>
      <c r="S950" s="97">
        <v>5809.7152800000003</v>
      </c>
      <c r="T950" s="237">
        <v>870.79165999999998</v>
      </c>
      <c r="U950" s="237">
        <v>85.614235699999995</v>
      </c>
      <c r="V950" s="237">
        <v>924.7133</v>
      </c>
      <c r="W950" s="237">
        <v>3984.3691199999998</v>
      </c>
      <c r="X950" s="237">
        <v>4573.5045399999999</v>
      </c>
      <c r="Y950" s="237">
        <v>297.12943200000001</v>
      </c>
      <c r="Z950" s="237">
        <v>29.2129656</v>
      </c>
      <c r="AA950" s="237">
        <v>924.7133</v>
      </c>
      <c r="AB950" s="237">
        <v>1359.53135</v>
      </c>
      <c r="AC950" s="237">
        <v>6913.4371099999998</v>
      </c>
      <c r="AD950" s="97">
        <f t="shared" si="5"/>
        <v>1637.1744699999999</v>
      </c>
      <c r="AE950" s="97">
        <v>48003.149100000002</v>
      </c>
      <c r="AF950" s="97">
        <v>29320.864799999999</v>
      </c>
      <c r="AG950" s="97">
        <v>5356.4328999999998</v>
      </c>
      <c r="AH950" s="227">
        <f t="shared" si="6"/>
        <v>168190.33729290002</v>
      </c>
    </row>
    <row r="951" spans="1:34" x14ac:dyDescent="0.25">
      <c r="A951" s="95">
        <v>12</v>
      </c>
      <c r="B951" s="238">
        <v>64.936725800000005</v>
      </c>
      <c r="C951" s="238">
        <v>64.936725800000005</v>
      </c>
      <c r="D951" s="97">
        <v>111.83842300000001</v>
      </c>
      <c r="E951" s="97">
        <v>1781.6354200000001</v>
      </c>
      <c r="F951" s="97">
        <v>33617.099699999999</v>
      </c>
      <c r="G951" s="97">
        <v>8172.0547800000004</v>
      </c>
      <c r="H951" s="97">
        <v>2891.3525599999998</v>
      </c>
      <c r="I951" s="97">
        <v>2814.88202</v>
      </c>
      <c r="J951" s="237">
        <v>5809.7152800000003</v>
      </c>
      <c r="K951" s="97">
        <v>129.87345199999999</v>
      </c>
      <c r="L951" s="97">
        <v>129.87345199999999</v>
      </c>
      <c r="M951" s="97">
        <v>111.83842300000001</v>
      </c>
      <c r="N951" s="97">
        <v>1931.31348</v>
      </c>
      <c r="O951" s="97">
        <v>27804.001100000001</v>
      </c>
      <c r="P951" s="97">
        <v>15026.0124</v>
      </c>
      <c r="Q951" s="97">
        <v>2891.3525599999998</v>
      </c>
      <c r="R951" s="97">
        <v>2814.88202</v>
      </c>
      <c r="S951" s="97">
        <v>5809.7152800000003</v>
      </c>
      <c r="T951" s="237">
        <v>947.28393400000004</v>
      </c>
      <c r="U951" s="237">
        <v>93.134405099999995</v>
      </c>
      <c r="V951" s="237">
        <v>924.7133</v>
      </c>
      <c r="W951" s="237">
        <v>4334.3474800000004</v>
      </c>
      <c r="X951" s="237">
        <v>5424.3890799999999</v>
      </c>
      <c r="Y951" s="237">
        <v>373.61819700000001</v>
      </c>
      <c r="Z951" s="237">
        <v>36.733134999999997</v>
      </c>
      <c r="AA951" s="237">
        <v>924.7133</v>
      </c>
      <c r="AB951" s="237">
        <v>1709.50972</v>
      </c>
      <c r="AC951" s="237">
        <v>7338.8793599999999</v>
      </c>
      <c r="AD951" s="97">
        <f t="shared" si="5"/>
        <v>1637.1744699999999</v>
      </c>
      <c r="AE951" s="97">
        <v>48003.149100000002</v>
      </c>
      <c r="AF951" s="97">
        <v>29320.864799999999</v>
      </c>
      <c r="AG951" s="97">
        <v>5356.4328999999998</v>
      </c>
      <c r="AH951" s="227">
        <f t="shared" si="6"/>
        <v>218402.25698270003</v>
      </c>
    </row>
    <row r="952" spans="1:34" x14ac:dyDescent="0.25">
      <c r="A952" s="95">
        <v>13</v>
      </c>
      <c r="B952" s="238">
        <v>79.804996599999996</v>
      </c>
      <c r="C952" s="238">
        <v>79.804996599999996</v>
      </c>
      <c r="D952" s="97">
        <v>137.44556399999999</v>
      </c>
      <c r="E952" s="97">
        <v>1781.6354200000001</v>
      </c>
      <c r="F952" s="97">
        <v>8612.6453799999999</v>
      </c>
      <c r="G952" s="97">
        <v>10725.821900000001</v>
      </c>
      <c r="H952" s="97">
        <v>740.75974599999995</v>
      </c>
      <c r="I952" s="97">
        <v>3694.5326500000001</v>
      </c>
      <c r="J952" s="237">
        <v>5809.7152800000003</v>
      </c>
      <c r="K952" s="97">
        <v>159.609993</v>
      </c>
      <c r="L952" s="97">
        <v>159.609993</v>
      </c>
      <c r="M952" s="97">
        <v>137.44556399999999</v>
      </c>
      <c r="N952" s="97">
        <v>1931.31348</v>
      </c>
      <c r="O952" s="97">
        <v>7123.33914</v>
      </c>
      <c r="P952" s="97">
        <v>13356.4555</v>
      </c>
      <c r="Q952" s="97">
        <v>740.75974599999995</v>
      </c>
      <c r="R952" s="97">
        <v>3694.5326500000001</v>
      </c>
      <c r="S952" s="97">
        <v>5809.7152800000003</v>
      </c>
      <c r="T952" s="237">
        <v>1023.7727</v>
      </c>
      <c r="U952" s="237">
        <v>100.65457499999999</v>
      </c>
      <c r="V952" s="237">
        <v>924.7133</v>
      </c>
      <c r="W952" s="237">
        <v>4684.3258500000002</v>
      </c>
      <c r="X952" s="237">
        <v>5956.1919399999997</v>
      </c>
      <c r="Y952" s="237">
        <v>373.61819700000001</v>
      </c>
      <c r="Z952" s="237">
        <v>44.253304399999998</v>
      </c>
      <c r="AA952" s="237">
        <v>924.7133</v>
      </c>
      <c r="AB952" s="237">
        <v>2059.4880899999998</v>
      </c>
      <c r="AC952" s="237">
        <v>7657.9610700000003</v>
      </c>
      <c r="AD952" s="97">
        <f t="shared" si="5"/>
        <v>1637.1744699999999</v>
      </c>
      <c r="AE952" s="97">
        <v>48003.149100000002</v>
      </c>
      <c r="AF952" s="97">
        <v>29320.864799999999</v>
      </c>
      <c r="AG952" s="97">
        <v>5356.4328999999998</v>
      </c>
      <c r="AH952" s="227">
        <f t="shared" si="6"/>
        <v>172842.26087560004</v>
      </c>
    </row>
    <row r="953" spans="1:34" x14ac:dyDescent="0.25">
      <c r="A953" s="95">
        <v>14</v>
      </c>
      <c r="B953" s="238">
        <v>94.673267899999999</v>
      </c>
      <c r="C953" s="238">
        <v>94.673267899999999</v>
      </c>
      <c r="D953" s="97">
        <v>163.052707</v>
      </c>
      <c r="E953" s="97">
        <v>1781.6354200000001</v>
      </c>
      <c r="F953" s="97">
        <v>44730.190499999997</v>
      </c>
      <c r="G953" s="97">
        <v>15322.602699999999</v>
      </c>
      <c r="H953" s="97">
        <v>3847.1715899999999</v>
      </c>
      <c r="I953" s="97">
        <v>5277.9037699999999</v>
      </c>
      <c r="J953" s="237">
        <v>5809.7152800000003</v>
      </c>
      <c r="K953" s="97">
        <v>189.34653499999999</v>
      </c>
      <c r="L953" s="97">
        <v>189.34653499999999</v>
      </c>
      <c r="M953" s="97">
        <v>163.052707</v>
      </c>
      <c r="N953" s="97">
        <v>1931.31348</v>
      </c>
      <c r="O953" s="97">
        <v>36995.406499999997</v>
      </c>
      <c r="P953" s="97">
        <v>12104.2878</v>
      </c>
      <c r="Q953" s="97">
        <v>3847.1715899999999</v>
      </c>
      <c r="R953" s="97">
        <v>5277.9037699999999</v>
      </c>
      <c r="S953" s="97">
        <v>5809.7152800000003</v>
      </c>
      <c r="T953" s="237">
        <v>1100.2614599999999</v>
      </c>
      <c r="U953" s="237">
        <v>108.174744</v>
      </c>
      <c r="V953" s="237">
        <v>924.7133</v>
      </c>
      <c r="W953" s="237">
        <v>5034.30422</v>
      </c>
      <c r="X953" s="237">
        <v>5849.9927900000002</v>
      </c>
      <c r="Y953" s="237">
        <v>450.10696100000001</v>
      </c>
      <c r="Z953" s="237">
        <v>51.773473899999999</v>
      </c>
      <c r="AA953" s="237">
        <v>924.7133</v>
      </c>
      <c r="AB953" s="237">
        <v>2409.4664600000001</v>
      </c>
      <c r="AC953" s="237">
        <v>7764.3216700000003</v>
      </c>
      <c r="AD953" s="97">
        <f t="shared" si="5"/>
        <v>1637.1744699999999</v>
      </c>
      <c r="AE953" s="97">
        <v>48003.149100000002</v>
      </c>
      <c r="AF953" s="97">
        <v>29320.864799999999</v>
      </c>
      <c r="AG953" s="97">
        <v>5356.4328999999998</v>
      </c>
      <c r="AH953" s="227">
        <f t="shared" si="6"/>
        <v>252564.6123487</v>
      </c>
    </row>
    <row r="954" spans="1:34" x14ac:dyDescent="0.25">
      <c r="A954" s="95">
        <v>15</v>
      </c>
      <c r="B954" s="238">
        <v>109.541539</v>
      </c>
      <c r="C954" s="238">
        <v>109.541539</v>
      </c>
      <c r="D954" s="97">
        <v>188.65984900000001</v>
      </c>
      <c r="E954" s="97">
        <v>1781.6354200000001</v>
      </c>
      <c r="F954" s="97">
        <v>8612.6453799999999</v>
      </c>
      <c r="G954" s="97">
        <v>20430.136999999999</v>
      </c>
      <c r="H954" s="97">
        <v>740.75974599999995</v>
      </c>
      <c r="I954" s="97">
        <v>7037.2050399999998</v>
      </c>
      <c r="J954" s="237">
        <v>5809.7152800000003</v>
      </c>
      <c r="K954" s="97">
        <v>219.083077</v>
      </c>
      <c r="L954" s="97">
        <v>219.083077</v>
      </c>
      <c r="M954" s="97">
        <v>188.65984900000001</v>
      </c>
      <c r="N954" s="97">
        <v>1931.31348</v>
      </c>
      <c r="O954" s="97">
        <v>7123.33914</v>
      </c>
      <c r="P954" s="97">
        <v>10852.1201</v>
      </c>
      <c r="Q954" s="97">
        <v>740.75974599999995</v>
      </c>
      <c r="R954" s="97">
        <v>7037.2050399999998</v>
      </c>
      <c r="S954" s="97">
        <v>5809.7152800000003</v>
      </c>
      <c r="T954" s="237">
        <v>1176.7502300000001</v>
      </c>
      <c r="U954" s="237">
        <v>115.694914</v>
      </c>
      <c r="V954" s="237">
        <v>924.7133</v>
      </c>
      <c r="W954" s="237">
        <v>5384.2825899999998</v>
      </c>
      <c r="X954" s="237">
        <v>5318.0285299999996</v>
      </c>
      <c r="Y954" s="237">
        <v>526.59572800000001</v>
      </c>
      <c r="Z954" s="237">
        <v>59.293643299999999</v>
      </c>
      <c r="AA954" s="237">
        <v>924.7133</v>
      </c>
      <c r="AB954" s="237">
        <v>2759.4443799999999</v>
      </c>
      <c r="AC954" s="237">
        <v>7657.9610700000003</v>
      </c>
      <c r="AD954" s="97">
        <f t="shared" si="5"/>
        <v>1637.1744699999999</v>
      </c>
      <c r="AE954" s="97">
        <v>48003.149100000002</v>
      </c>
      <c r="AF954" s="97">
        <v>29320.864799999999</v>
      </c>
      <c r="AG954" s="97">
        <v>5356.4328999999998</v>
      </c>
      <c r="AH954" s="227">
        <f t="shared" si="6"/>
        <v>188106.21853730001</v>
      </c>
    </row>
    <row r="955" spans="1:34" x14ac:dyDescent="0.25">
      <c r="A955" s="98">
        <v>16</v>
      </c>
      <c r="B955" s="243">
        <v>124.409809</v>
      </c>
      <c r="C955" s="243">
        <v>124.409809</v>
      </c>
      <c r="D955" s="57">
        <v>214.26699099999999</v>
      </c>
      <c r="E955" s="57">
        <v>1781.6354200000001</v>
      </c>
      <c r="F955" s="57">
        <v>47508.463199999998</v>
      </c>
      <c r="G955" s="57">
        <v>25026.917799999999</v>
      </c>
      <c r="H955" s="57">
        <v>4086.1263399999998</v>
      </c>
      <c r="I955" s="57">
        <v>8620.5761899999998</v>
      </c>
      <c r="J955" s="57">
        <v>5809.7152800000003</v>
      </c>
      <c r="K955" s="57">
        <v>248.81961899999999</v>
      </c>
      <c r="L955" s="57">
        <v>248.81961899999999</v>
      </c>
      <c r="M955" s="57">
        <v>214.26699099999999</v>
      </c>
      <c r="N955" s="57">
        <v>1931.31348</v>
      </c>
      <c r="O955" s="57">
        <v>39293.257799999999</v>
      </c>
      <c r="P955" s="57">
        <v>10017.3416</v>
      </c>
      <c r="Q955" s="57">
        <v>4086.1263399999998</v>
      </c>
      <c r="R955" s="57">
        <v>8620.5761899999998</v>
      </c>
      <c r="S955" s="57">
        <v>5809.7152800000003</v>
      </c>
      <c r="T955" s="57">
        <v>1253.2389900000001</v>
      </c>
      <c r="U955" s="57">
        <v>123.21508300000001</v>
      </c>
      <c r="V955" s="57">
        <v>924.7133</v>
      </c>
      <c r="W955" s="57">
        <v>5734.2609599999996</v>
      </c>
      <c r="X955" s="57">
        <v>4573.5045399999999</v>
      </c>
      <c r="Y955" s="57">
        <v>603.08449099999996</v>
      </c>
      <c r="Z955" s="57">
        <v>66.813812600000006</v>
      </c>
      <c r="AA955" s="57">
        <v>924.7133</v>
      </c>
      <c r="AB955" s="57">
        <v>3109.4232000000002</v>
      </c>
      <c r="AC955" s="57">
        <v>7445.2399599999999</v>
      </c>
      <c r="AD955" s="57">
        <f t="shared" si="5"/>
        <v>1637.1744699999999</v>
      </c>
      <c r="AE955" s="57">
        <v>48003.149100000002</v>
      </c>
      <c r="AF955" s="57">
        <v>29320.864799999999</v>
      </c>
      <c r="AG955" s="57">
        <v>5356.4328999999998</v>
      </c>
      <c r="AH955" s="244">
        <f t="shared" si="6"/>
        <v>272842.58666460001</v>
      </c>
    </row>
    <row r="956" spans="1:34" x14ac:dyDescent="0.25">
      <c r="A956" s="95">
        <v>17</v>
      </c>
      <c r="B956" s="238">
        <v>139.27808099999999</v>
      </c>
      <c r="C956" s="238">
        <v>139.27808099999999</v>
      </c>
      <c r="D956" s="97">
        <v>239.874134</v>
      </c>
      <c r="E956" s="97">
        <v>1781.6354200000001</v>
      </c>
      <c r="F956" s="97">
        <v>8612.6453799999999</v>
      </c>
      <c r="G956" s="97">
        <v>27580.6849</v>
      </c>
      <c r="H956" s="97">
        <v>740.75974599999995</v>
      </c>
      <c r="I956" s="97">
        <v>9500.2268000000004</v>
      </c>
      <c r="J956" s="237">
        <v>5809.7152800000003</v>
      </c>
      <c r="K956" s="97">
        <v>278.55616099999997</v>
      </c>
      <c r="L956" s="97">
        <v>278.55616099999997</v>
      </c>
      <c r="M956" s="97">
        <v>239.874134</v>
      </c>
      <c r="N956" s="97">
        <v>1931.31348</v>
      </c>
      <c r="O956" s="97">
        <v>7123.33914</v>
      </c>
      <c r="P956" s="97">
        <v>9182.56315</v>
      </c>
      <c r="Q956" s="97">
        <v>740.75974599999995</v>
      </c>
      <c r="R956" s="97">
        <v>9500.2268000000004</v>
      </c>
      <c r="S956" s="97">
        <v>5809.7152800000003</v>
      </c>
      <c r="T956" s="237">
        <v>1329.72775</v>
      </c>
      <c r="U956" s="237">
        <v>130.735252</v>
      </c>
      <c r="V956" s="237">
        <v>924.7133</v>
      </c>
      <c r="W956" s="237">
        <v>6084.2393199999997</v>
      </c>
      <c r="X956" s="237">
        <v>4041.7016800000001</v>
      </c>
      <c r="Y956" s="237">
        <v>679.57325400000002</v>
      </c>
      <c r="Z956" s="237">
        <v>74.333982000000006</v>
      </c>
      <c r="AA956" s="237">
        <v>924.7133</v>
      </c>
      <c r="AB956" s="237">
        <v>3459.4015599999998</v>
      </c>
      <c r="AC956" s="237">
        <v>7445.2399599999999</v>
      </c>
      <c r="AD956" s="97">
        <f t="shared" si="5"/>
        <v>1637.1744699999999</v>
      </c>
      <c r="AE956" s="97">
        <v>48003.149100000002</v>
      </c>
      <c r="AF956" s="97">
        <v>29320.864799999999</v>
      </c>
      <c r="AG956" s="97">
        <v>5356.4328999999998</v>
      </c>
      <c r="AH956" s="227">
        <f t="shared" si="6"/>
        <v>199041.00250200002</v>
      </c>
    </row>
    <row r="957" spans="1:34" x14ac:dyDescent="0.25">
      <c r="A957" s="95">
        <v>18</v>
      </c>
      <c r="B957" s="238">
        <v>146.71221600000001</v>
      </c>
      <c r="C957" s="238">
        <v>146.71221600000001</v>
      </c>
      <c r="D957" s="97">
        <v>252.67770400000001</v>
      </c>
      <c r="E957" s="97">
        <v>1781.6354200000001</v>
      </c>
      <c r="F957" s="97">
        <v>41951.917800000003</v>
      </c>
      <c r="G957" s="97">
        <v>26559.178100000001</v>
      </c>
      <c r="H957" s="97">
        <v>3608.2163799999998</v>
      </c>
      <c r="I957" s="97">
        <v>9148.3665500000006</v>
      </c>
      <c r="J957" s="237">
        <v>5809.7152800000003</v>
      </c>
      <c r="K957" s="97">
        <v>293.42443200000002</v>
      </c>
      <c r="L957" s="97">
        <v>293.42443200000002</v>
      </c>
      <c r="M957" s="97">
        <v>252.67770400000001</v>
      </c>
      <c r="N957" s="97">
        <v>1931.31348</v>
      </c>
      <c r="O957" s="97">
        <v>34697.555099999998</v>
      </c>
      <c r="P957" s="97">
        <v>7930.3954700000004</v>
      </c>
      <c r="Q957" s="97">
        <v>3608.2168299999998</v>
      </c>
      <c r="R957" s="97">
        <v>9148.3665500000006</v>
      </c>
      <c r="S957" s="97">
        <v>5809.7152800000003</v>
      </c>
      <c r="T957" s="237">
        <v>1367.9721400000001</v>
      </c>
      <c r="U957" s="237">
        <v>134.49533700000001</v>
      </c>
      <c r="V957" s="237">
        <v>924.7133</v>
      </c>
      <c r="W957" s="237">
        <v>6259.2285099999999</v>
      </c>
      <c r="X957" s="237">
        <v>3403.5382599999998</v>
      </c>
      <c r="Y957" s="237">
        <v>756.06202199999996</v>
      </c>
      <c r="Z957" s="237">
        <v>78.094066400000003</v>
      </c>
      <c r="AA957" s="237">
        <v>924.7133</v>
      </c>
      <c r="AB957" s="237">
        <v>3634.39075</v>
      </c>
      <c r="AC957" s="237">
        <v>7870.6822199999997</v>
      </c>
      <c r="AD957" s="97">
        <f t="shared" si="5"/>
        <v>1637.1744699999999</v>
      </c>
      <c r="AE957" s="97">
        <v>48003.149100000002</v>
      </c>
      <c r="AF957" s="97">
        <v>29320.864799999999</v>
      </c>
      <c r="AG957" s="97">
        <v>5356.4328999999998</v>
      </c>
      <c r="AH957" s="227">
        <f t="shared" si="6"/>
        <v>263041.7321194</v>
      </c>
    </row>
    <row r="958" spans="1:34" x14ac:dyDescent="0.25">
      <c r="AC958" s="192" t="s">
        <v>461</v>
      </c>
      <c r="AD958" s="192"/>
      <c r="AE958" s="192"/>
      <c r="AF958" s="192"/>
      <c r="AG958" s="192"/>
      <c r="AH958" s="192"/>
    </row>
    <row r="959" spans="1:34" x14ac:dyDescent="0.25">
      <c r="B959" s="174" t="s">
        <v>300</v>
      </c>
      <c r="C959" s="174"/>
      <c r="D959" s="174"/>
      <c r="E959" s="174"/>
      <c r="F959" s="174"/>
      <c r="G959" s="174"/>
      <c r="H959" s="174"/>
      <c r="I959" s="174"/>
    </row>
    <row r="960" spans="1:34" x14ac:dyDescent="0.25">
      <c r="B960" s="248" t="s">
        <v>174</v>
      </c>
      <c r="C960" s="248"/>
      <c r="D960" s="248"/>
      <c r="E960" s="248"/>
      <c r="F960" s="248"/>
      <c r="G960" s="248"/>
      <c r="H960" s="248"/>
      <c r="I960" s="248"/>
      <c r="J960" s="248"/>
      <c r="K960" s="248"/>
      <c r="L960" s="248"/>
      <c r="M960" s="248"/>
    </row>
    <row r="961" spans="2:13" x14ac:dyDescent="0.25">
      <c r="B961" s="103" t="s">
        <v>301</v>
      </c>
      <c r="C961" s="103"/>
      <c r="D961" s="103"/>
      <c r="E961" s="102">
        <v>300</v>
      </c>
      <c r="F961" s="102"/>
    </row>
    <row r="962" spans="2:13" x14ac:dyDescent="0.25">
      <c r="B962" s="103" t="s">
        <v>176</v>
      </c>
      <c r="C962" s="103"/>
      <c r="D962" s="103"/>
      <c r="E962" s="102" t="s">
        <v>180</v>
      </c>
      <c r="F962" s="102"/>
      <c r="H962" s="95" t="s">
        <v>304</v>
      </c>
      <c r="I962" s="95" t="s">
        <v>162</v>
      </c>
      <c r="J962" s="103" t="s">
        <v>182</v>
      </c>
      <c r="K962" s="103"/>
      <c r="L962" s="103" t="s">
        <v>183</v>
      </c>
      <c r="M962" s="103"/>
    </row>
    <row r="963" spans="2:13" x14ac:dyDescent="0.25">
      <c r="B963" s="103" t="s">
        <v>177</v>
      </c>
      <c r="C963" s="103"/>
      <c r="D963" s="103"/>
      <c r="E963" s="102" t="s">
        <v>181</v>
      </c>
      <c r="F963" s="102"/>
      <c r="H963" s="97" t="s">
        <v>305</v>
      </c>
      <c r="I963" s="97">
        <v>1</v>
      </c>
      <c r="J963" s="104">
        <v>0</v>
      </c>
      <c r="K963" s="106"/>
      <c r="L963" s="104">
        <f>E961*J963*I963*E965</f>
        <v>0</v>
      </c>
      <c r="M963" s="106"/>
    </row>
    <row r="964" spans="2:13" x14ac:dyDescent="0.25">
      <c r="B964" s="103" t="s">
        <v>302</v>
      </c>
      <c r="C964" s="103"/>
      <c r="D964" s="103"/>
      <c r="E964" s="102">
        <v>75.2</v>
      </c>
      <c r="F964" s="102"/>
      <c r="H964" s="97" t="s">
        <v>184</v>
      </c>
      <c r="I964" s="97">
        <v>1</v>
      </c>
      <c r="J964" s="104">
        <v>1</v>
      </c>
      <c r="K964" s="106"/>
      <c r="L964" s="245">
        <f>E961*J964*I964*E965</f>
        <v>63000</v>
      </c>
      <c r="M964" s="246"/>
    </row>
    <row r="965" spans="2:13" x14ac:dyDescent="0.25">
      <c r="B965" s="103" t="s">
        <v>303</v>
      </c>
      <c r="C965" s="103"/>
      <c r="D965" s="103"/>
      <c r="E965" s="102">
        <v>210</v>
      </c>
      <c r="F965" s="102"/>
      <c r="H965" s="192" t="s">
        <v>321</v>
      </c>
      <c r="I965" s="192"/>
      <c r="J965" s="192"/>
      <c r="K965" s="192"/>
      <c r="L965" s="192"/>
      <c r="M965" s="192"/>
    </row>
    <row r="966" spans="2:13" x14ac:dyDescent="0.25">
      <c r="B966" s="174" t="s">
        <v>462</v>
      </c>
      <c r="C966" s="174"/>
      <c r="D966" s="174"/>
      <c r="E966" s="174"/>
      <c r="F966" s="174"/>
      <c r="G966" s="174"/>
      <c r="H966" s="174"/>
      <c r="I966" s="174"/>
      <c r="J966" s="174"/>
      <c r="K966" s="174"/>
      <c r="L966" s="174"/>
      <c r="M966" s="174"/>
    </row>
    <row r="968" spans="2:13" x14ac:dyDescent="0.25">
      <c r="B968" s="249" t="s">
        <v>306</v>
      </c>
      <c r="C968" s="249"/>
      <c r="D968" s="249"/>
      <c r="E968" s="249"/>
      <c r="F968" s="249"/>
      <c r="G968" s="249"/>
      <c r="H968" s="249"/>
      <c r="I968" s="249"/>
      <c r="J968" s="249"/>
      <c r="K968" s="249"/>
      <c r="L968" s="249"/>
      <c r="M968" s="249"/>
    </row>
    <row r="969" spans="2:13" ht="15" customHeight="1" x14ac:dyDescent="0.25">
      <c r="B969" s="103" t="s">
        <v>307</v>
      </c>
      <c r="C969" s="103"/>
      <c r="D969" s="97">
        <v>183</v>
      </c>
      <c r="E969" s="103" t="s">
        <v>200</v>
      </c>
      <c r="F969" s="103"/>
      <c r="G969" s="102" t="s">
        <v>314</v>
      </c>
      <c r="H969" s="102"/>
      <c r="J969" s="118" t="s">
        <v>319</v>
      </c>
      <c r="K969" s="134" t="s">
        <v>201</v>
      </c>
      <c r="L969" s="247" t="s">
        <v>317</v>
      </c>
      <c r="M969" s="134" t="s">
        <v>318</v>
      </c>
    </row>
    <row r="970" spans="2:13" x14ac:dyDescent="0.25">
      <c r="B970" s="103" t="s">
        <v>315</v>
      </c>
      <c r="C970" s="103"/>
      <c r="D970" s="97">
        <v>3</v>
      </c>
      <c r="E970" s="103" t="s">
        <v>201</v>
      </c>
      <c r="F970" s="103"/>
      <c r="G970" s="102">
        <v>323.31</v>
      </c>
      <c r="H970" s="102"/>
      <c r="J970" s="118"/>
      <c r="K970" s="134"/>
      <c r="L970" s="247"/>
      <c r="M970" s="134"/>
    </row>
    <row r="971" spans="2:13" x14ac:dyDescent="0.25">
      <c r="B971" s="103" t="s">
        <v>308</v>
      </c>
      <c r="C971" s="103"/>
      <c r="D971" s="97">
        <v>110.3</v>
      </c>
      <c r="E971" s="103" t="s">
        <v>311</v>
      </c>
      <c r="F971" s="103"/>
      <c r="G971" s="102">
        <v>75.2</v>
      </c>
      <c r="H971" s="102"/>
      <c r="J971" s="97">
        <v>4840</v>
      </c>
      <c r="K971" s="97">
        <f>G970</f>
        <v>323.31</v>
      </c>
      <c r="L971" s="97">
        <f>G974</f>
        <v>3.6503000000000001E-2</v>
      </c>
      <c r="M971" s="99">
        <f>J971*K971*L971</f>
        <v>57120.639061199996</v>
      </c>
    </row>
    <row r="972" spans="2:13" x14ac:dyDescent="0.25">
      <c r="B972" s="103" t="s">
        <v>199</v>
      </c>
      <c r="C972" s="103"/>
      <c r="D972" s="97">
        <v>80</v>
      </c>
      <c r="E972" s="103" t="s">
        <v>312</v>
      </c>
      <c r="F972" s="103"/>
      <c r="G972" s="102">
        <v>55.7</v>
      </c>
      <c r="H972" s="102"/>
      <c r="J972" s="192" t="s">
        <v>320</v>
      </c>
      <c r="K972" s="192"/>
      <c r="L972" s="192"/>
      <c r="M972" s="192"/>
    </row>
    <row r="973" spans="2:13" x14ac:dyDescent="0.25">
      <c r="B973" s="103" t="s">
        <v>309</v>
      </c>
      <c r="C973" s="103"/>
      <c r="D973" s="97">
        <v>4.6878999999999997E-2</v>
      </c>
      <c r="E973" s="103" t="s">
        <v>313</v>
      </c>
      <c r="F973" s="103"/>
      <c r="G973" s="102">
        <v>1.0376E-2</v>
      </c>
      <c r="H973" s="102"/>
    </row>
    <row r="974" spans="2:13" x14ac:dyDescent="0.25">
      <c r="B974" s="103" t="s">
        <v>310</v>
      </c>
      <c r="C974" s="103"/>
      <c r="D974" s="103"/>
      <c r="E974" s="103"/>
      <c r="F974" s="103"/>
      <c r="G974" s="102">
        <v>3.6503000000000001E-2</v>
      </c>
      <c r="H974" s="102"/>
    </row>
    <row r="976" spans="2:13" x14ac:dyDescent="0.25">
      <c r="B976" s="103" t="s">
        <v>307</v>
      </c>
      <c r="C976" s="103"/>
      <c r="D976" s="97">
        <v>183</v>
      </c>
      <c r="E976" s="103" t="s">
        <v>200</v>
      </c>
      <c r="F976" s="103"/>
      <c r="G976" s="102" t="s">
        <v>314</v>
      </c>
      <c r="H976" s="102"/>
      <c r="J976" s="118" t="s">
        <v>319</v>
      </c>
      <c r="K976" s="134" t="s">
        <v>201</v>
      </c>
      <c r="L976" s="247" t="s">
        <v>317</v>
      </c>
      <c r="M976" s="134" t="s">
        <v>318</v>
      </c>
    </row>
    <row r="977" spans="2:23" x14ac:dyDescent="0.25">
      <c r="B977" s="103" t="s">
        <v>316</v>
      </c>
      <c r="C977" s="103"/>
      <c r="D977" s="97">
        <v>3</v>
      </c>
      <c r="E977" s="103" t="s">
        <v>201</v>
      </c>
      <c r="F977" s="103"/>
      <c r="G977" s="102">
        <v>323.31</v>
      </c>
      <c r="H977" s="102"/>
      <c r="J977" s="118"/>
      <c r="K977" s="134"/>
      <c r="L977" s="247"/>
      <c r="M977" s="134"/>
    </row>
    <row r="978" spans="2:23" x14ac:dyDescent="0.25">
      <c r="B978" s="103" t="s">
        <v>308</v>
      </c>
      <c r="C978" s="103"/>
      <c r="D978" s="97">
        <v>110.3</v>
      </c>
      <c r="E978" s="103" t="s">
        <v>311</v>
      </c>
      <c r="F978" s="103"/>
      <c r="G978" s="102">
        <v>75.2</v>
      </c>
      <c r="H978" s="102"/>
      <c r="J978" s="97">
        <v>4840</v>
      </c>
      <c r="K978" s="97">
        <f>G977</f>
        <v>323.31</v>
      </c>
      <c r="L978" s="97">
        <f>G981</f>
        <v>3.6503000000000001E-2</v>
      </c>
      <c r="M978" s="99">
        <f>J978*K978*L978</f>
        <v>57120.639061199996</v>
      </c>
    </row>
    <row r="979" spans="2:23" x14ac:dyDescent="0.25">
      <c r="B979" s="103" t="s">
        <v>199</v>
      </c>
      <c r="C979" s="103"/>
      <c r="D979" s="97">
        <v>80</v>
      </c>
      <c r="E979" s="103" t="s">
        <v>312</v>
      </c>
      <c r="F979" s="103"/>
      <c r="G979" s="102">
        <v>55.7</v>
      </c>
      <c r="H979" s="102"/>
      <c r="J979" s="192" t="s">
        <v>320</v>
      </c>
      <c r="K979" s="192"/>
      <c r="L979" s="192"/>
      <c r="M979" s="192"/>
    </row>
    <row r="980" spans="2:23" x14ac:dyDescent="0.25">
      <c r="B980" s="103" t="s">
        <v>309</v>
      </c>
      <c r="C980" s="103"/>
      <c r="D980" s="97">
        <v>4.6878999999999997E-2</v>
      </c>
      <c r="E980" s="103" t="s">
        <v>313</v>
      </c>
      <c r="F980" s="103"/>
      <c r="G980" s="102">
        <v>1.0376E-2</v>
      </c>
      <c r="H980" s="102"/>
    </row>
    <row r="981" spans="2:23" x14ac:dyDescent="0.25">
      <c r="B981" s="103" t="s">
        <v>310</v>
      </c>
      <c r="C981" s="103"/>
      <c r="D981" s="103"/>
      <c r="E981" s="103"/>
      <c r="F981" s="103"/>
      <c r="G981" s="102">
        <v>3.6503000000000001E-2</v>
      </c>
      <c r="H981" s="102"/>
    </row>
    <row r="982" spans="2:23" x14ac:dyDescent="0.25">
      <c r="B982" s="174" t="s">
        <v>463</v>
      </c>
      <c r="C982" s="174"/>
      <c r="D982" s="174"/>
      <c r="E982" s="174"/>
      <c r="F982" s="174"/>
      <c r="G982" s="174"/>
      <c r="H982" s="174"/>
      <c r="I982" s="174"/>
      <c r="J982" s="174"/>
      <c r="K982" s="174"/>
      <c r="L982" s="174"/>
      <c r="M982" s="174"/>
    </row>
    <row r="983" spans="2:23" x14ac:dyDescent="0.25">
      <c r="L983" s="187"/>
      <c r="M983" s="175" t="s">
        <v>466</v>
      </c>
      <c r="N983" s="175"/>
      <c r="O983" s="175"/>
      <c r="P983" s="175"/>
      <c r="Q983" s="187"/>
    </row>
    <row r="984" spans="2:23" x14ac:dyDescent="0.25">
      <c r="B984" s="154" t="s">
        <v>58</v>
      </c>
      <c r="C984" s="134" t="s">
        <v>322</v>
      </c>
      <c r="D984" s="134" t="s">
        <v>323</v>
      </c>
      <c r="E984" s="134" t="s">
        <v>324</v>
      </c>
      <c r="F984" s="134" t="s">
        <v>328</v>
      </c>
      <c r="H984" s="154" t="s">
        <v>58</v>
      </c>
      <c r="I984" s="250" t="s">
        <v>325</v>
      </c>
      <c r="J984" s="252" t="s">
        <v>326</v>
      </c>
      <c r="K984" s="254" t="s">
        <v>327</v>
      </c>
      <c r="L984" s="187"/>
      <c r="M984" s="260" t="s">
        <v>334</v>
      </c>
      <c r="N984" s="260"/>
      <c r="O984" s="260"/>
      <c r="P984" s="260"/>
      <c r="Q984" s="187"/>
      <c r="S984" s="154" t="s">
        <v>58</v>
      </c>
      <c r="T984" s="250" t="s">
        <v>325</v>
      </c>
      <c r="U984" s="252" t="s">
        <v>326</v>
      </c>
      <c r="V984" s="254" t="s">
        <v>327</v>
      </c>
      <c r="W984" s="134" t="s">
        <v>471</v>
      </c>
    </row>
    <row r="985" spans="2:23" x14ac:dyDescent="0.25">
      <c r="B985" s="155"/>
      <c r="C985" s="134"/>
      <c r="D985" s="134"/>
      <c r="E985" s="134"/>
      <c r="F985" s="134"/>
      <c r="H985" s="155"/>
      <c r="I985" s="250"/>
      <c r="J985" s="252"/>
      <c r="K985" s="254"/>
      <c r="L985" s="187"/>
      <c r="M985" s="103" t="s">
        <v>329</v>
      </c>
      <c r="N985" s="103"/>
      <c r="O985" s="103"/>
      <c r="P985" s="103"/>
      <c r="Q985" s="187"/>
      <c r="S985" s="155"/>
      <c r="T985" s="250"/>
      <c r="U985" s="252"/>
      <c r="V985" s="254"/>
      <c r="W985" s="134"/>
    </row>
    <row r="986" spans="2:23" ht="15" customHeight="1" x14ac:dyDescent="0.25">
      <c r="B986" s="156"/>
      <c r="C986" s="134"/>
      <c r="D986" s="134"/>
      <c r="E986" s="134"/>
      <c r="F986" s="134"/>
      <c r="H986" s="156"/>
      <c r="I986" s="250"/>
      <c r="J986" s="252"/>
      <c r="K986" s="254"/>
      <c r="L986" s="187"/>
      <c r="M986" s="134" t="s">
        <v>330</v>
      </c>
      <c r="N986" s="134" t="s">
        <v>332</v>
      </c>
      <c r="O986" s="134" t="s">
        <v>331</v>
      </c>
      <c r="P986" s="134" t="s">
        <v>333</v>
      </c>
      <c r="Q986" s="187"/>
      <c r="S986" s="156"/>
      <c r="T986" s="250"/>
      <c r="U986" s="252"/>
      <c r="V986" s="254"/>
      <c r="W986" s="134"/>
    </row>
    <row r="987" spans="2:23" x14ac:dyDescent="0.25">
      <c r="B987" s="95">
        <v>8</v>
      </c>
      <c r="C987" s="97">
        <v>63000</v>
      </c>
      <c r="D987" s="97">
        <v>57120.6391</v>
      </c>
      <c r="E987" s="97">
        <v>57120.6391</v>
      </c>
      <c r="F987" s="227">
        <f>E987+D987+C987</f>
        <v>177241.2782</v>
      </c>
      <c r="H987" s="256">
        <v>8</v>
      </c>
      <c r="I987" s="251">
        <v>161426.511</v>
      </c>
      <c r="J987" s="253">
        <v>177241.27799999999</v>
      </c>
      <c r="K987" s="255">
        <f>I987+J987</f>
        <v>338667.78899999999</v>
      </c>
      <c r="L987" s="187"/>
      <c r="M987" s="134"/>
      <c r="N987" s="134"/>
      <c r="O987" s="134"/>
      <c r="P987" s="134"/>
      <c r="Q987" s="187"/>
      <c r="S987" s="256">
        <v>8</v>
      </c>
      <c r="T987" s="251">
        <v>161426.511</v>
      </c>
      <c r="U987" s="253">
        <v>177241.27799999999</v>
      </c>
      <c r="V987" s="255">
        <f>T987+U987</f>
        <v>338667.78899999999</v>
      </c>
      <c r="W987" s="272">
        <f>V987/V998</f>
        <v>7.9611758196027588E-2</v>
      </c>
    </row>
    <row r="988" spans="2:23" x14ac:dyDescent="0.25">
      <c r="B988" s="95">
        <v>9</v>
      </c>
      <c r="C988" s="97">
        <v>63000</v>
      </c>
      <c r="D988" s="97">
        <v>57120.6391</v>
      </c>
      <c r="E988" s="97">
        <v>57120.6391</v>
      </c>
      <c r="F988" s="227">
        <f>E988+D988+C988</f>
        <v>177241.2782</v>
      </c>
      <c r="H988" s="256">
        <v>9</v>
      </c>
      <c r="I988" s="251">
        <v>217931.916</v>
      </c>
      <c r="J988" s="253">
        <v>177241.27799999999</v>
      </c>
      <c r="K988" s="255">
        <f>I988+J988</f>
        <v>395173.19400000002</v>
      </c>
      <c r="L988" s="187"/>
      <c r="M988" s="134"/>
      <c r="N988" s="134"/>
      <c r="O988" s="134"/>
      <c r="P988" s="134"/>
      <c r="Q988" s="187"/>
      <c r="S988" s="256">
        <v>9</v>
      </c>
      <c r="T988" s="251">
        <v>217931.916</v>
      </c>
      <c r="U988" s="253">
        <v>177241.27799999999</v>
      </c>
      <c r="V988" s="255">
        <f>T988+U988</f>
        <v>395173.19400000002</v>
      </c>
      <c r="W988" s="273">
        <f>V988/V998</f>
        <v>9.2894670789845632E-2</v>
      </c>
    </row>
    <row r="989" spans="2:23" ht="15.75" x14ac:dyDescent="0.25">
      <c r="B989" s="95">
        <v>10</v>
      </c>
      <c r="C989" s="97">
        <v>63000</v>
      </c>
      <c r="D989" s="97">
        <v>57120.6391</v>
      </c>
      <c r="E989" s="97">
        <v>57120.6391</v>
      </c>
      <c r="F989" s="227">
        <f>E989+D989+C989</f>
        <v>177241.2782</v>
      </c>
      <c r="H989" s="256">
        <v>10</v>
      </c>
      <c r="I989" s="251">
        <v>189948.58900000001</v>
      </c>
      <c r="J989" s="253">
        <v>177241.27799999999</v>
      </c>
      <c r="K989" s="255">
        <f>I989+J989</f>
        <v>367189.86699999997</v>
      </c>
      <c r="L989" s="187"/>
      <c r="M989" s="95">
        <v>450083.86499999999</v>
      </c>
      <c r="N989" s="95">
        <v>1.1000000000000001</v>
      </c>
      <c r="O989" s="95">
        <v>37.506988749999998</v>
      </c>
      <c r="P989" s="259">
        <f>O989*N989</f>
        <v>41.257687625000003</v>
      </c>
      <c r="Q989" s="187"/>
      <c r="S989" s="256">
        <v>10</v>
      </c>
      <c r="T989" s="251">
        <v>189948.58900000001</v>
      </c>
      <c r="U989" s="253">
        <v>177241.27799999999</v>
      </c>
      <c r="V989" s="255">
        <f>T989+U989</f>
        <v>367189.86699999997</v>
      </c>
      <c r="W989" s="273">
        <f>V989/V998</f>
        <v>8.6316537483390632E-2</v>
      </c>
    </row>
    <row r="990" spans="2:23" x14ac:dyDescent="0.25">
      <c r="B990" s="95">
        <v>11</v>
      </c>
      <c r="C990" s="97">
        <v>63000</v>
      </c>
      <c r="D990" s="97">
        <v>57120.6391</v>
      </c>
      <c r="E990" s="97">
        <v>57120.6391</v>
      </c>
      <c r="F990" s="227">
        <f>E990+D990+C990</f>
        <v>177241.2782</v>
      </c>
      <c r="H990" s="256">
        <v>11</v>
      </c>
      <c r="I990" s="251">
        <v>168190.337</v>
      </c>
      <c r="J990" s="253">
        <v>177241.27799999999</v>
      </c>
      <c r="K990" s="255">
        <f>I990+J990</f>
        <v>345431.61499999999</v>
      </c>
      <c r="L990" s="187"/>
      <c r="Q990" s="187"/>
      <c r="S990" s="256">
        <v>11</v>
      </c>
      <c r="T990" s="251">
        <v>168190.337</v>
      </c>
      <c r="U990" s="253">
        <v>177241.27799999999</v>
      </c>
      <c r="V990" s="255">
        <f>T990+U990</f>
        <v>345431.61499999999</v>
      </c>
      <c r="W990" s="273">
        <f>V990/V998</f>
        <v>8.1201753163018683E-2</v>
      </c>
    </row>
    <row r="991" spans="2:23" x14ac:dyDescent="0.25">
      <c r="B991" s="95">
        <v>12</v>
      </c>
      <c r="C991" s="97">
        <v>63000</v>
      </c>
      <c r="D991" s="97">
        <v>57120.6391</v>
      </c>
      <c r="E991" s="97">
        <v>57120.6391</v>
      </c>
      <c r="F991" s="227">
        <f>E991+D991+C991</f>
        <v>177241.2782</v>
      </c>
      <c r="H991" s="256">
        <v>12</v>
      </c>
      <c r="I991" s="251">
        <v>218402.25700000001</v>
      </c>
      <c r="J991" s="253">
        <v>177241.27799999999</v>
      </c>
      <c r="K991" s="255">
        <f>I991+J991</f>
        <v>395643.53500000003</v>
      </c>
      <c r="L991" s="187"/>
      <c r="Q991" s="187"/>
      <c r="S991" s="256">
        <v>12</v>
      </c>
      <c r="T991" s="251">
        <v>218402.25700000001</v>
      </c>
      <c r="U991" s="253">
        <v>177241.27799999999</v>
      </c>
      <c r="V991" s="255">
        <f>T991+U991</f>
        <v>395643.53500000003</v>
      </c>
      <c r="W991" s="273">
        <f>V991/V998</f>
        <v>9.3005235405607414E-2</v>
      </c>
    </row>
    <row r="992" spans="2:23" x14ac:dyDescent="0.25">
      <c r="B992" s="95">
        <v>13</v>
      </c>
      <c r="C992" s="97">
        <v>63000</v>
      </c>
      <c r="D992" s="97">
        <v>57120.6391</v>
      </c>
      <c r="E992" s="97">
        <v>57120.6391</v>
      </c>
      <c r="F992" s="227">
        <f>E992+D992+C992</f>
        <v>177241.2782</v>
      </c>
      <c r="H992" s="256">
        <v>13</v>
      </c>
      <c r="I992" s="251">
        <v>172842.261</v>
      </c>
      <c r="J992" s="253">
        <v>177241.27799999999</v>
      </c>
      <c r="K992" s="255">
        <f>I992+J992</f>
        <v>350083.53899999999</v>
      </c>
      <c r="S992" s="256">
        <v>13</v>
      </c>
      <c r="T992" s="251">
        <v>172842.261</v>
      </c>
      <c r="U992" s="253">
        <v>177241.27799999999</v>
      </c>
      <c r="V992" s="255">
        <f>T992+U992</f>
        <v>350083.53899999999</v>
      </c>
      <c r="W992" s="273">
        <f>V992/V998</f>
        <v>8.2295296336190954E-2</v>
      </c>
    </row>
    <row r="993" spans="2:23" x14ac:dyDescent="0.25">
      <c r="B993" s="95">
        <v>14</v>
      </c>
      <c r="C993" s="237">
        <v>63000</v>
      </c>
      <c r="D993" s="97">
        <v>57120.6391</v>
      </c>
      <c r="E993" s="97">
        <v>57120.6391</v>
      </c>
      <c r="F993" s="258">
        <f>E993+D993+C993</f>
        <v>177241.2782</v>
      </c>
      <c r="H993" s="256">
        <v>14</v>
      </c>
      <c r="I993" s="251">
        <v>252564.61199999999</v>
      </c>
      <c r="J993" s="253">
        <v>177241.27799999999</v>
      </c>
      <c r="K993" s="255">
        <f>I993+J993</f>
        <v>429805.89</v>
      </c>
      <c r="L993" s="257">
        <v>3</v>
      </c>
      <c r="S993" s="256">
        <v>14</v>
      </c>
      <c r="T993" s="251">
        <v>252564.61199999999</v>
      </c>
      <c r="U993" s="253">
        <v>177241.27799999999</v>
      </c>
      <c r="V993" s="255">
        <f>T993+U993</f>
        <v>429805.89</v>
      </c>
      <c r="W993" s="273">
        <f>V993/V998</f>
        <v>0.1010358932774337</v>
      </c>
    </row>
    <row r="994" spans="2:23" x14ac:dyDescent="0.25">
      <c r="B994" s="95">
        <v>15</v>
      </c>
      <c r="C994" s="97">
        <v>63000</v>
      </c>
      <c r="D994" s="97">
        <v>57120.6391</v>
      </c>
      <c r="E994" s="97">
        <v>57120.6391</v>
      </c>
      <c r="F994" s="227">
        <f>E994+D994+C994</f>
        <v>177241.2782</v>
      </c>
      <c r="H994" s="256">
        <v>15</v>
      </c>
      <c r="I994" s="251">
        <v>188106.21900000001</v>
      </c>
      <c r="J994" s="253">
        <v>177241.27799999999</v>
      </c>
      <c r="K994" s="255">
        <f>I994+J994</f>
        <v>365347.49699999997</v>
      </c>
      <c r="L994" s="257"/>
      <c r="S994" s="256">
        <v>15</v>
      </c>
      <c r="T994" s="251">
        <v>188106.21900000001</v>
      </c>
      <c r="U994" s="253">
        <v>177241.27799999999</v>
      </c>
      <c r="V994" s="255">
        <f>T994+U994</f>
        <v>365347.49699999997</v>
      </c>
      <c r="W994" s="273">
        <f>V994/V998</f>
        <v>8.5883445468998856E-2</v>
      </c>
    </row>
    <row r="995" spans="2:23" x14ac:dyDescent="0.25">
      <c r="B995" s="98">
        <v>16</v>
      </c>
      <c r="C995" s="57">
        <v>63000</v>
      </c>
      <c r="D995" s="57">
        <v>57120.6391</v>
      </c>
      <c r="E995" s="57">
        <v>57120.6391</v>
      </c>
      <c r="F995" s="244">
        <f>E995+D995+C995</f>
        <v>177241.2782</v>
      </c>
      <c r="H995" s="256">
        <v>16</v>
      </c>
      <c r="I995" s="48">
        <v>272842.587</v>
      </c>
      <c r="J995" s="48">
        <v>177241.27799999999</v>
      </c>
      <c r="K995" s="244">
        <f>I995+J995</f>
        <v>450083.86499999999</v>
      </c>
      <c r="L995" s="257">
        <v>1</v>
      </c>
      <c r="S995" s="256">
        <v>16</v>
      </c>
      <c r="T995" s="48">
        <v>272842.587</v>
      </c>
      <c r="U995" s="48">
        <v>177241.27799999999</v>
      </c>
      <c r="V995" s="244">
        <f>T995+U995</f>
        <v>450083.86499999999</v>
      </c>
      <c r="W995" s="273">
        <f>V995/V998</f>
        <v>0.10580270398350025</v>
      </c>
    </row>
    <row r="996" spans="2:23" x14ac:dyDescent="0.25">
      <c r="B996" s="95">
        <v>17</v>
      </c>
      <c r="C996" s="97">
        <v>63000</v>
      </c>
      <c r="D996" s="97">
        <v>57120.6391</v>
      </c>
      <c r="E996" s="97">
        <v>57120.6391</v>
      </c>
      <c r="F996" s="227">
        <f>E996+D996+C996</f>
        <v>177241.2782</v>
      </c>
      <c r="H996" s="256">
        <v>17</v>
      </c>
      <c r="I996" s="251">
        <v>199041.003</v>
      </c>
      <c r="J996" s="253">
        <v>177241.27799999999</v>
      </c>
      <c r="K996" s="255">
        <f>I996+J996</f>
        <v>376282.28099999996</v>
      </c>
      <c r="S996" s="256">
        <v>17</v>
      </c>
      <c r="T996" s="251">
        <v>199041.003</v>
      </c>
      <c r="U996" s="253">
        <v>177241.27799999999</v>
      </c>
      <c r="V996" s="255">
        <f>T996+U996</f>
        <v>376282.28099999996</v>
      </c>
      <c r="W996" s="273">
        <f>V996/V998</f>
        <v>8.8453921339480268E-2</v>
      </c>
    </row>
    <row r="997" spans="2:23" x14ac:dyDescent="0.25">
      <c r="B997" s="95">
        <v>18</v>
      </c>
      <c r="C997" s="97">
        <v>63000</v>
      </c>
      <c r="D997" s="97">
        <v>57120.6391</v>
      </c>
      <c r="E997" s="97">
        <v>57120.6391</v>
      </c>
      <c r="F997" s="227">
        <f>E997+D997+C997</f>
        <v>177241.2782</v>
      </c>
      <c r="H997" s="256">
        <v>18</v>
      </c>
      <c r="I997" s="251">
        <v>263041.73200000002</v>
      </c>
      <c r="J997" s="253">
        <v>177241.27799999999</v>
      </c>
      <c r="K997" s="255">
        <f>I997+J997</f>
        <v>440283.01</v>
      </c>
      <c r="L997" s="257">
        <v>2</v>
      </c>
      <c r="S997" s="256">
        <v>18</v>
      </c>
      <c r="T997" s="251">
        <v>263041.73200000002</v>
      </c>
      <c r="U997" s="253">
        <v>177241.27799999999</v>
      </c>
      <c r="V997" s="255">
        <f>T997+U997</f>
        <v>440283.01</v>
      </c>
      <c r="W997" s="273">
        <f>V997/V998</f>
        <v>0.10349878455650589</v>
      </c>
    </row>
    <row r="998" spans="2:23" x14ac:dyDescent="0.25">
      <c r="B998" s="192" t="s">
        <v>464</v>
      </c>
      <c r="C998" s="192"/>
      <c r="D998" s="192"/>
      <c r="E998" s="192"/>
      <c r="F998" s="192"/>
      <c r="H998" s="231" t="s">
        <v>465</v>
      </c>
      <c r="I998" s="231"/>
      <c r="J998" s="231"/>
      <c r="K998" s="231"/>
      <c r="S998" s="95" t="s">
        <v>70</v>
      </c>
      <c r="T998" s="97">
        <f>SUM(T987:T997)</f>
        <v>2304338.0240000002</v>
      </c>
      <c r="U998" s="97">
        <f>SUM(U987:U997)</f>
        <v>1949654.0579999995</v>
      </c>
      <c r="V998" s="97">
        <f>SUM(V987:V997)</f>
        <v>4253992.0820000004</v>
      </c>
      <c r="W998" s="275">
        <f>SUM(W987:W997)</f>
        <v>0.99999999999999978</v>
      </c>
    </row>
    <row r="999" spans="2:23" x14ac:dyDescent="0.25">
      <c r="H999" s="232"/>
      <c r="I999" s="232"/>
      <c r="J999" s="232"/>
      <c r="K999" s="232"/>
      <c r="S999" s="86" t="s">
        <v>472</v>
      </c>
      <c r="T999" s="273">
        <f>T998/V998</f>
        <v>0.54168836696955558</v>
      </c>
      <c r="U999" s="273">
        <f>U998/V998</f>
        <v>0.4583116330304442</v>
      </c>
      <c r="V999" s="274">
        <f>SUM(T999:U999)</f>
        <v>0.99999999999999978</v>
      </c>
    </row>
    <row r="1000" spans="2:23" ht="15" customHeight="1" x14ac:dyDescent="0.25">
      <c r="S1000" s="232" t="s">
        <v>473</v>
      </c>
      <c r="T1000" s="232"/>
      <c r="U1000" s="232"/>
      <c r="V1000" s="232"/>
      <c r="W1000" s="232"/>
    </row>
    <row r="1001" spans="2:23" x14ac:dyDescent="0.25">
      <c r="S1001" s="232"/>
      <c r="T1001" s="232"/>
      <c r="U1001" s="232"/>
      <c r="V1001" s="232"/>
      <c r="W1001" s="232"/>
    </row>
    <row r="1034" spans="4:8" x14ac:dyDescent="0.25">
      <c r="D1034" s="103" t="s">
        <v>335</v>
      </c>
      <c r="E1034" s="103"/>
      <c r="F1034" s="103"/>
      <c r="G1034" s="103"/>
      <c r="H1034" s="103"/>
    </row>
    <row r="1035" spans="4:8" x14ac:dyDescent="0.25">
      <c r="D1035" s="83" t="s">
        <v>336</v>
      </c>
      <c r="E1035" s="83">
        <f>I995/K995</f>
        <v>0.60620388380285528</v>
      </c>
    </row>
    <row r="1038" spans="4:8" x14ac:dyDescent="0.25">
      <c r="D1038" s="103" t="s">
        <v>337</v>
      </c>
      <c r="E1038" s="103"/>
      <c r="F1038" s="103"/>
      <c r="G1038" s="103"/>
      <c r="H1038" s="103"/>
    </row>
    <row r="1039" spans="4:8" x14ac:dyDescent="0.25">
      <c r="D1039" s="95" t="s">
        <v>338</v>
      </c>
      <c r="E1039" s="95" t="s">
        <v>339</v>
      </c>
      <c r="F1039" s="95" t="s">
        <v>340</v>
      </c>
      <c r="G1039" s="95" t="s">
        <v>340</v>
      </c>
      <c r="H1039" s="95" t="s">
        <v>341</v>
      </c>
    </row>
    <row r="1040" spans="4:8" x14ac:dyDescent="0.25">
      <c r="D1040" s="97">
        <v>46.04</v>
      </c>
      <c r="E1040" s="97">
        <v>75.2</v>
      </c>
      <c r="F1040" s="97">
        <v>42.08</v>
      </c>
      <c r="G1040" s="97">
        <v>42.08</v>
      </c>
      <c r="H1040" s="227">
        <f>1-((D1040-F1040)/(E1040-G1040))</f>
        <v>0.88043478260869568</v>
      </c>
    </row>
    <row r="1044" spans="4:8" ht="15" customHeight="1" x14ac:dyDescent="0.25">
      <c r="D1044" s="134" t="s">
        <v>345</v>
      </c>
      <c r="E1044" s="134" t="s">
        <v>346</v>
      </c>
      <c r="F1044" s="134" t="s">
        <v>348</v>
      </c>
      <c r="G1044" s="134"/>
      <c r="H1044" s="134" t="s">
        <v>347</v>
      </c>
    </row>
    <row r="1045" spans="4:8" x14ac:dyDescent="0.25">
      <c r="D1045" s="134"/>
      <c r="E1045" s="134"/>
      <c r="F1045" s="134"/>
      <c r="G1045" s="134"/>
      <c r="H1045" s="134"/>
    </row>
    <row r="1046" spans="4:8" x14ac:dyDescent="0.25">
      <c r="D1046" s="134"/>
      <c r="E1046" s="134"/>
      <c r="F1046" s="134"/>
      <c r="G1046" s="134"/>
      <c r="H1046" s="134"/>
    </row>
    <row r="1047" spans="4:8" x14ac:dyDescent="0.25">
      <c r="D1047" s="95" t="s">
        <v>342</v>
      </c>
      <c r="E1047" s="97">
        <v>70.507000000000005</v>
      </c>
      <c r="F1047" s="102">
        <v>110.3</v>
      </c>
      <c r="G1047" s="102"/>
      <c r="H1047" s="97">
        <v>16.244700000000002</v>
      </c>
    </row>
    <row r="1048" spans="4:8" x14ac:dyDescent="0.25">
      <c r="D1048" s="95" t="s">
        <v>343</v>
      </c>
      <c r="E1048" s="97">
        <v>21.728000000000002</v>
      </c>
      <c r="F1048" s="102">
        <v>75.2</v>
      </c>
      <c r="G1048" s="102"/>
      <c r="H1048" s="97">
        <v>15.008699999999999</v>
      </c>
    </row>
    <row r="1049" spans="4:8" x14ac:dyDescent="0.25">
      <c r="D1049" s="95" t="s">
        <v>344</v>
      </c>
      <c r="E1049" s="97">
        <v>9.7539999999999996</v>
      </c>
      <c r="F1049" s="102">
        <v>46.04</v>
      </c>
      <c r="G1049" s="102"/>
      <c r="H1049" s="75">
        <v>14.1258</v>
      </c>
    </row>
    <row r="1050" spans="4:8" x14ac:dyDescent="0.25">
      <c r="D1050" s="261" t="s">
        <v>349</v>
      </c>
      <c r="E1050" s="261"/>
      <c r="F1050" s="261"/>
      <c r="G1050" s="261"/>
      <c r="H1050" s="261"/>
    </row>
    <row r="1051" spans="4:8" x14ac:dyDescent="0.25">
      <c r="D1051" s="192" t="s">
        <v>467</v>
      </c>
      <c r="E1051" s="192"/>
      <c r="F1051" s="192"/>
      <c r="G1051" s="192"/>
      <c r="H1051" s="192"/>
    </row>
    <row r="1055" spans="4:8" x14ac:dyDescent="0.25">
      <c r="D1055" s="103" t="s">
        <v>469</v>
      </c>
      <c r="E1055" s="103"/>
      <c r="F1055" s="103"/>
      <c r="G1055" s="103"/>
      <c r="H1055" s="213"/>
    </row>
    <row r="1056" spans="4:8" x14ac:dyDescent="0.25">
      <c r="D1056" s="134" t="s">
        <v>350</v>
      </c>
      <c r="E1056" s="134" t="s">
        <v>351</v>
      </c>
      <c r="F1056" s="134" t="s">
        <v>352</v>
      </c>
      <c r="G1056" s="132" t="s">
        <v>353</v>
      </c>
    </row>
    <row r="1057" spans="4:12" x14ac:dyDescent="0.25">
      <c r="D1057" s="134"/>
      <c r="E1057" s="134"/>
      <c r="F1057" s="134"/>
      <c r="G1057" s="134"/>
    </row>
    <row r="1058" spans="4:12" x14ac:dyDescent="0.25">
      <c r="D1058" s="194">
        <v>450083.86499999999</v>
      </c>
      <c r="E1058" s="97">
        <f>E1048</f>
        <v>21.728000000000002</v>
      </c>
      <c r="F1058" s="97">
        <f>E1049</f>
        <v>9.7539999999999996</v>
      </c>
      <c r="G1058" s="227">
        <f>D1058/(E1058-F1058)</f>
        <v>37588.430349089685</v>
      </c>
    </row>
    <row r="1059" spans="4:12" x14ac:dyDescent="0.25">
      <c r="D1059" s="152"/>
      <c r="E1059" s="152"/>
      <c r="F1059" s="152"/>
      <c r="G1059" s="152"/>
    </row>
    <row r="1061" spans="4:12" x14ac:dyDescent="0.25">
      <c r="D1061" s="103" t="s">
        <v>470</v>
      </c>
      <c r="E1061" s="103"/>
      <c r="F1061" s="103"/>
      <c r="G1061" s="103"/>
      <c r="H1061" s="189"/>
      <c r="I1061" s="214"/>
      <c r="J1061" s="214"/>
      <c r="K1061" s="214"/>
      <c r="L1061" s="214"/>
    </row>
    <row r="1062" spans="4:12" x14ac:dyDescent="0.25">
      <c r="D1062" s="134" t="str">
        <f>G1056</f>
        <v>ms (lb/h)</v>
      </c>
      <c r="E1062" s="263" t="s">
        <v>354</v>
      </c>
      <c r="F1062" s="134" t="s">
        <v>355</v>
      </c>
      <c r="G1062" s="134" t="s">
        <v>356</v>
      </c>
      <c r="H1062" s="189"/>
      <c r="I1062" s="214"/>
      <c r="J1062" s="214"/>
      <c r="K1062" s="214"/>
      <c r="L1062" s="214"/>
    </row>
    <row r="1063" spans="4:12" x14ac:dyDescent="0.25">
      <c r="D1063" s="134"/>
      <c r="E1063" s="229"/>
      <c r="F1063" s="134"/>
      <c r="G1063" s="229"/>
      <c r="H1063" s="189"/>
      <c r="I1063" s="214"/>
      <c r="J1063" s="214"/>
      <c r="K1063" s="214"/>
      <c r="L1063" s="214"/>
    </row>
    <row r="1064" spans="4:12" x14ac:dyDescent="0.25">
      <c r="D1064" s="97">
        <f>G1058</f>
        <v>37588.430349089685</v>
      </c>
      <c r="E1064" s="97">
        <f>H1049</f>
        <v>14.1258</v>
      </c>
      <c r="F1064" s="264">
        <v>1.666666667E-2</v>
      </c>
      <c r="G1064" s="209">
        <f>D1064*E1064*F1064</f>
        <v>8849.444158856073</v>
      </c>
      <c r="H1064" s="189"/>
      <c r="I1064" s="214"/>
      <c r="J1064" s="214"/>
      <c r="K1064" s="214"/>
      <c r="L1064" s="214"/>
    </row>
    <row r="1065" spans="4:12" x14ac:dyDescent="0.25">
      <c r="D1065" s="152"/>
      <c r="E1065" s="152"/>
      <c r="F1065" s="152"/>
      <c r="G1065" s="152"/>
    </row>
    <row r="1067" spans="4:12" x14ac:dyDescent="0.25">
      <c r="D1067" s="175" t="s">
        <v>468</v>
      </c>
      <c r="E1067" s="175"/>
      <c r="F1067" s="175"/>
      <c r="G1067" s="175"/>
      <c r="H1067" s="175"/>
      <c r="I1067" s="175"/>
      <c r="J1067" s="175"/>
    </row>
    <row r="1068" spans="4:12" x14ac:dyDescent="0.25">
      <c r="D1068" s="263" t="s">
        <v>357</v>
      </c>
      <c r="E1068" s="134" t="s">
        <v>358</v>
      </c>
      <c r="F1068" s="134" t="s">
        <v>359</v>
      </c>
      <c r="G1068" s="134" t="s">
        <v>360</v>
      </c>
      <c r="H1068" s="134" t="s">
        <v>350</v>
      </c>
      <c r="I1068" s="134" t="s">
        <v>361</v>
      </c>
      <c r="J1068" s="134" t="s">
        <v>362</v>
      </c>
    </row>
    <row r="1069" spans="4:12" x14ac:dyDescent="0.25">
      <c r="D1069" s="263"/>
      <c r="E1069" s="134"/>
      <c r="F1069" s="134"/>
      <c r="G1069" s="134"/>
      <c r="H1069" s="134"/>
      <c r="I1069" s="134"/>
      <c r="J1069" s="134"/>
    </row>
    <row r="1070" spans="4:12" x14ac:dyDescent="0.25">
      <c r="D1070" s="97">
        <v>4.5</v>
      </c>
      <c r="E1070" s="97">
        <f>G1064</f>
        <v>8849.444158856073</v>
      </c>
      <c r="F1070" s="97">
        <f>E1058</f>
        <v>21.728000000000002</v>
      </c>
      <c r="G1070" s="97">
        <f>F1058</f>
        <v>9.7539999999999996</v>
      </c>
      <c r="H1070" s="265">
        <f>D1070*E1070*(F1070-G1070)</f>
        <v>476834.59961164184</v>
      </c>
      <c r="I1070" s="265">
        <v>39.736216667000001</v>
      </c>
      <c r="J1070" s="227">
        <f>I1070*1.1</f>
        <v>43.709838333700006</v>
      </c>
    </row>
    <row r="1071" spans="4:12" x14ac:dyDescent="0.25">
      <c r="D1071" s="152"/>
      <c r="E1071" s="152"/>
      <c r="F1071" s="152"/>
      <c r="G1071" s="152"/>
      <c r="H1071" s="152"/>
      <c r="I1071" s="152"/>
      <c r="J1071" s="152"/>
    </row>
    <row r="1072" spans="4:12" ht="15" customHeight="1" x14ac:dyDescent="0.25">
      <c r="D1072" s="187"/>
      <c r="E1072" s="187"/>
      <c r="F1072" s="187"/>
      <c r="G1072" s="187"/>
      <c r="H1072" s="187"/>
      <c r="I1072" s="187"/>
      <c r="J1072" s="187"/>
    </row>
    <row r="1073" spans="4:10" x14ac:dyDescent="0.25">
      <c r="D1073" s="187"/>
      <c r="E1073" s="187"/>
      <c r="F1073" s="187"/>
      <c r="G1073" s="187"/>
      <c r="H1073" s="187"/>
      <c r="I1073" s="187"/>
      <c r="J1073" s="187"/>
    </row>
    <row r="1076" spans="4:10" x14ac:dyDescent="0.25">
      <c r="D1076" s="267" t="s">
        <v>363</v>
      </c>
      <c r="E1076" s="267"/>
      <c r="F1076" s="267"/>
      <c r="G1076" s="266" t="s">
        <v>364</v>
      </c>
    </row>
    <row r="1077" spans="4:10" x14ac:dyDescent="0.25">
      <c r="D1077" s="267"/>
      <c r="E1077" s="267"/>
      <c r="F1077" s="267"/>
      <c r="G1077" s="266"/>
    </row>
    <row r="1078" spans="4:10" x14ac:dyDescent="0.25">
      <c r="D1078" s="267"/>
      <c r="E1078" s="267"/>
      <c r="F1078" s="267"/>
      <c r="G1078" s="266"/>
    </row>
  </sheetData>
  <mergeCells count="1034">
    <mergeCell ref="W984:W986"/>
    <mergeCell ref="S1000:W1001"/>
    <mergeCell ref="D1059:G1059"/>
    <mergeCell ref="D1065:G1065"/>
    <mergeCell ref="D1067:J1067"/>
    <mergeCell ref="H1061:L1064"/>
    <mergeCell ref="D1071:J1073"/>
    <mergeCell ref="C917:K917"/>
    <mergeCell ref="C932:K932"/>
    <mergeCell ref="C942:K942"/>
    <mergeCell ref="C937:K937"/>
    <mergeCell ref="AC958:AH958"/>
    <mergeCell ref="B966:M966"/>
    <mergeCell ref="B982:M982"/>
    <mergeCell ref="M983:P983"/>
    <mergeCell ref="L983:L991"/>
    <mergeCell ref="Q983:Q991"/>
    <mergeCell ref="S984:S986"/>
    <mergeCell ref="T984:T986"/>
    <mergeCell ref="U984:U986"/>
    <mergeCell ref="V984:V986"/>
    <mergeCell ref="C781:K781"/>
    <mergeCell ref="C796:K796"/>
    <mergeCell ref="C811:K811"/>
    <mergeCell ref="C826:K826"/>
    <mergeCell ref="C842:K842"/>
    <mergeCell ref="C857:K857"/>
    <mergeCell ref="C872:K872"/>
    <mergeCell ref="C887:K887"/>
    <mergeCell ref="C902:K902"/>
    <mergeCell ref="I653:O653"/>
    <mergeCell ref="B660:G660"/>
    <mergeCell ref="I669:N669"/>
    <mergeCell ref="B675:G675"/>
    <mergeCell ref="I684:N684"/>
    <mergeCell ref="B692:G692"/>
    <mergeCell ref="I689:O689"/>
    <mergeCell ref="B700:L700"/>
    <mergeCell ref="D719:O719"/>
    <mergeCell ref="B590:G590"/>
    <mergeCell ref="I583:N583"/>
    <mergeCell ref="B603:G603"/>
    <mergeCell ref="I606:N606"/>
    <mergeCell ref="B619:G619"/>
    <mergeCell ref="I622:N622"/>
    <mergeCell ref="B629:G629"/>
    <mergeCell ref="I638:O638"/>
    <mergeCell ref="B644:G644"/>
    <mergeCell ref="B483:G483"/>
    <mergeCell ref="B509:G509"/>
    <mergeCell ref="I487:O487"/>
    <mergeCell ref="B522:G522"/>
    <mergeCell ref="I525:O525"/>
    <mergeCell ref="B538:G538"/>
    <mergeCell ref="I541:O541"/>
    <mergeCell ref="I544:N544"/>
    <mergeCell ref="B565:G565"/>
    <mergeCell ref="B391:F391"/>
    <mergeCell ref="H384:L384"/>
    <mergeCell ref="B406:F406"/>
    <mergeCell ref="H399:L399"/>
    <mergeCell ref="H425:O425"/>
    <mergeCell ref="B415:F415"/>
    <mergeCell ref="B431:F431"/>
    <mergeCell ref="H433:K433"/>
    <mergeCell ref="B437:F437"/>
    <mergeCell ref="K249:M249"/>
    <mergeCell ref="C238:H238"/>
    <mergeCell ref="A277:D277"/>
    <mergeCell ref="T282:X282"/>
    <mergeCell ref="T298:X298"/>
    <mergeCell ref="J329:N329"/>
    <mergeCell ref="J345:N345"/>
    <mergeCell ref="B360:F360"/>
    <mergeCell ref="H358:L358"/>
    <mergeCell ref="B96:H97"/>
    <mergeCell ref="A113:J113"/>
    <mergeCell ref="K132:L132"/>
    <mergeCell ref="B118:I119"/>
    <mergeCell ref="K198:M198"/>
    <mergeCell ref="C187:H187"/>
    <mergeCell ref="C204:H204"/>
    <mergeCell ref="K215:M215"/>
    <mergeCell ref="K231:M231"/>
    <mergeCell ref="C221:H221"/>
    <mergeCell ref="I1068:I1069"/>
    <mergeCell ref="J1068:J1069"/>
    <mergeCell ref="D1076:F1078"/>
    <mergeCell ref="G1076:G1078"/>
    <mergeCell ref="D3:H3"/>
    <mergeCell ref="K17:O17"/>
    <mergeCell ref="K37:O37"/>
    <mergeCell ref="D25:H25"/>
    <mergeCell ref="C136:H136"/>
    <mergeCell ref="K148:N148"/>
    <mergeCell ref="K166:N166"/>
    <mergeCell ref="B153:I153"/>
    <mergeCell ref="K183:N183"/>
    <mergeCell ref="B170:I170"/>
    <mergeCell ref="C43:H43"/>
    <mergeCell ref="K56:N56"/>
    <mergeCell ref="K75:N75"/>
    <mergeCell ref="C62:H62"/>
    <mergeCell ref="K92:N92"/>
    <mergeCell ref="C79:H79"/>
    <mergeCell ref="K110:L110"/>
    <mergeCell ref="D1061:G1061"/>
    <mergeCell ref="D1062:D1063"/>
    <mergeCell ref="E1062:E1063"/>
    <mergeCell ref="F1062:F1063"/>
    <mergeCell ref="G1062:G1063"/>
    <mergeCell ref="D1068:D1069"/>
    <mergeCell ref="E1068:E1069"/>
    <mergeCell ref="F1068:F1069"/>
    <mergeCell ref="G1068:G1069"/>
    <mergeCell ref="H1068:H1069"/>
    <mergeCell ref="F1047:G1047"/>
    <mergeCell ref="F1048:G1048"/>
    <mergeCell ref="F1049:G1049"/>
    <mergeCell ref="D1050:H1050"/>
    <mergeCell ref="D1056:D1057"/>
    <mergeCell ref="E1056:E1057"/>
    <mergeCell ref="F1056:F1057"/>
    <mergeCell ref="G1056:G1057"/>
    <mergeCell ref="D1055:G1055"/>
    <mergeCell ref="D1051:H1051"/>
    <mergeCell ref="D1034:H1034"/>
    <mergeCell ref="D1038:H1038"/>
    <mergeCell ref="D1044:D1046"/>
    <mergeCell ref="E1044:E1046"/>
    <mergeCell ref="H1044:H1046"/>
    <mergeCell ref="F1044:G1046"/>
    <mergeCell ref="K984:K986"/>
    <mergeCell ref="H998:K999"/>
    <mergeCell ref="M985:P985"/>
    <mergeCell ref="M986:M988"/>
    <mergeCell ref="N986:N988"/>
    <mergeCell ref="O986:O988"/>
    <mergeCell ref="P986:P988"/>
    <mergeCell ref="M984:P984"/>
    <mergeCell ref="B984:B986"/>
    <mergeCell ref="C984:C986"/>
    <mergeCell ref="D984:D986"/>
    <mergeCell ref="E984:E986"/>
    <mergeCell ref="F984:F986"/>
    <mergeCell ref="B998:F998"/>
    <mergeCell ref="H984:H986"/>
    <mergeCell ref="I984:I986"/>
    <mergeCell ref="J984:J986"/>
    <mergeCell ref="B981:F981"/>
    <mergeCell ref="G981:H981"/>
    <mergeCell ref="L969:L970"/>
    <mergeCell ref="K969:K970"/>
    <mergeCell ref="M969:M970"/>
    <mergeCell ref="J969:J970"/>
    <mergeCell ref="J976:J977"/>
    <mergeCell ref="K976:K977"/>
    <mergeCell ref="L976:L977"/>
    <mergeCell ref="M976:M977"/>
    <mergeCell ref="J972:M972"/>
    <mergeCell ref="J979:M979"/>
    <mergeCell ref="B978:C978"/>
    <mergeCell ref="E978:F978"/>
    <mergeCell ref="G978:H978"/>
    <mergeCell ref="B979:C979"/>
    <mergeCell ref="E979:F979"/>
    <mergeCell ref="G979:H979"/>
    <mergeCell ref="B980:C980"/>
    <mergeCell ref="E980:F980"/>
    <mergeCell ref="G980:H980"/>
    <mergeCell ref="G970:H970"/>
    <mergeCell ref="G971:H971"/>
    <mergeCell ref="G972:H972"/>
    <mergeCell ref="G973:H973"/>
    <mergeCell ref="G974:H974"/>
    <mergeCell ref="B976:C976"/>
    <mergeCell ref="E976:F976"/>
    <mergeCell ref="G976:H976"/>
    <mergeCell ref="B977:C977"/>
    <mergeCell ref="E977:F977"/>
    <mergeCell ref="G977:H977"/>
    <mergeCell ref="B970:C970"/>
    <mergeCell ref="B971:C971"/>
    <mergeCell ref="B972:C972"/>
    <mergeCell ref="B973:C973"/>
    <mergeCell ref="B974:F974"/>
    <mergeCell ref="E969:F969"/>
    <mergeCell ref="E970:F970"/>
    <mergeCell ref="E971:F971"/>
    <mergeCell ref="E972:F972"/>
    <mergeCell ref="E973:F973"/>
    <mergeCell ref="J962:K962"/>
    <mergeCell ref="L962:M962"/>
    <mergeCell ref="J963:K963"/>
    <mergeCell ref="J964:K964"/>
    <mergeCell ref="L963:M963"/>
    <mergeCell ref="L964:M964"/>
    <mergeCell ref="B968:M968"/>
    <mergeCell ref="B960:M960"/>
    <mergeCell ref="B969:C969"/>
    <mergeCell ref="G969:H969"/>
    <mergeCell ref="H965:M965"/>
    <mergeCell ref="B962:D962"/>
    <mergeCell ref="B963:D963"/>
    <mergeCell ref="B964:D964"/>
    <mergeCell ref="B965:D965"/>
    <mergeCell ref="E961:F961"/>
    <mergeCell ref="E962:F962"/>
    <mergeCell ref="E963:F963"/>
    <mergeCell ref="E964:F964"/>
    <mergeCell ref="E965:F965"/>
    <mergeCell ref="AG944:AG946"/>
    <mergeCell ref="AH944:AH946"/>
    <mergeCell ref="A943:N943"/>
    <mergeCell ref="O943:AB943"/>
    <mergeCell ref="AC943:AH943"/>
    <mergeCell ref="B959:I959"/>
    <mergeCell ref="B961:D961"/>
    <mergeCell ref="Y944:Y946"/>
    <mergeCell ref="Z944:Z946"/>
    <mergeCell ref="AA944:AA946"/>
    <mergeCell ref="AB944:AB946"/>
    <mergeCell ref="AC944:AC946"/>
    <mergeCell ref="AD944:AD946"/>
    <mergeCell ref="AE944:AE946"/>
    <mergeCell ref="AF944:AF946"/>
    <mergeCell ref="Q944:Q946"/>
    <mergeCell ref="R944:R946"/>
    <mergeCell ref="S944:S946"/>
    <mergeCell ref="T944:T946"/>
    <mergeCell ref="U944:U946"/>
    <mergeCell ref="V944:V946"/>
    <mergeCell ref="W944:W946"/>
    <mergeCell ref="X944:X946"/>
    <mergeCell ref="L944:L946"/>
    <mergeCell ref="M944:M946"/>
    <mergeCell ref="N944:N946"/>
    <mergeCell ref="B944:B946"/>
    <mergeCell ref="A944:A946"/>
    <mergeCell ref="O944:O946"/>
    <mergeCell ref="P944:P946"/>
    <mergeCell ref="G944:G946"/>
    <mergeCell ref="F944:F946"/>
    <mergeCell ref="E944:E946"/>
    <mergeCell ref="D944:D946"/>
    <mergeCell ref="C944:C946"/>
    <mergeCell ref="H944:H946"/>
    <mergeCell ref="I944:I946"/>
    <mergeCell ref="J944:J946"/>
    <mergeCell ref="K944:K946"/>
    <mergeCell ref="D936:E936"/>
    <mergeCell ref="H933:K933"/>
    <mergeCell ref="H934:I934"/>
    <mergeCell ref="H935:I935"/>
    <mergeCell ref="I936:J936"/>
    <mergeCell ref="C938:F938"/>
    <mergeCell ref="C939:D939"/>
    <mergeCell ref="C940:D940"/>
    <mergeCell ref="D941:E941"/>
    <mergeCell ref="H938:K938"/>
    <mergeCell ref="H939:I939"/>
    <mergeCell ref="H940:I940"/>
    <mergeCell ref="I941:J941"/>
    <mergeCell ref="C918:F918"/>
    <mergeCell ref="E920:E930"/>
    <mergeCell ref="D931:E931"/>
    <mergeCell ref="H918:K918"/>
    <mergeCell ref="J920:J930"/>
    <mergeCell ref="I931:J931"/>
    <mergeCell ref="C933:F933"/>
    <mergeCell ref="C934:D934"/>
    <mergeCell ref="C935:D935"/>
    <mergeCell ref="C888:F888"/>
    <mergeCell ref="E890:E900"/>
    <mergeCell ref="D901:E901"/>
    <mergeCell ref="H888:K888"/>
    <mergeCell ref="J890:J900"/>
    <mergeCell ref="I901:J901"/>
    <mergeCell ref="C903:F903"/>
    <mergeCell ref="E905:E915"/>
    <mergeCell ref="D916:E916"/>
    <mergeCell ref="H903:K903"/>
    <mergeCell ref="J905:J915"/>
    <mergeCell ref="I916:J916"/>
    <mergeCell ref="C873:F873"/>
    <mergeCell ref="E875:E885"/>
    <mergeCell ref="D886:E886"/>
    <mergeCell ref="H873:K873"/>
    <mergeCell ref="J875:J885"/>
    <mergeCell ref="I886:J886"/>
    <mergeCell ref="C843:F843"/>
    <mergeCell ref="E845:E855"/>
    <mergeCell ref="D856:E856"/>
    <mergeCell ref="H843:K843"/>
    <mergeCell ref="J845:J855"/>
    <mergeCell ref="I856:J856"/>
    <mergeCell ref="C858:F858"/>
    <mergeCell ref="E860:E870"/>
    <mergeCell ref="D871:E871"/>
    <mergeCell ref="H858:K858"/>
    <mergeCell ref="J860:J870"/>
    <mergeCell ref="I871:J871"/>
    <mergeCell ref="C840:D840"/>
    <mergeCell ref="D841:E841"/>
    <mergeCell ref="H838:K838"/>
    <mergeCell ref="H839:I839"/>
    <mergeCell ref="H840:I840"/>
    <mergeCell ref="I841:J841"/>
    <mergeCell ref="H827:K827"/>
    <mergeCell ref="H828:I828"/>
    <mergeCell ref="H829:I829"/>
    <mergeCell ref="I830:J830"/>
    <mergeCell ref="C812:F812"/>
    <mergeCell ref="E814:E824"/>
    <mergeCell ref="D825:E825"/>
    <mergeCell ref="H812:K812"/>
    <mergeCell ref="J814:J824"/>
    <mergeCell ref="I825:J825"/>
    <mergeCell ref="C827:F827"/>
    <mergeCell ref="E829:E830"/>
    <mergeCell ref="D831:E831"/>
    <mergeCell ref="C834:D834"/>
    <mergeCell ref="C833:F833"/>
    <mergeCell ref="C835:D835"/>
    <mergeCell ref="D836:E836"/>
    <mergeCell ref="H833:K833"/>
    <mergeCell ref="H834:I834"/>
    <mergeCell ref="H835:I835"/>
    <mergeCell ref="I836:J836"/>
    <mergeCell ref="C838:F838"/>
    <mergeCell ref="C839:D839"/>
    <mergeCell ref="C782:F782"/>
    <mergeCell ref="E784:E794"/>
    <mergeCell ref="D795:E795"/>
    <mergeCell ref="H782:K782"/>
    <mergeCell ref="J784:J794"/>
    <mergeCell ref="I795:J795"/>
    <mergeCell ref="C797:F797"/>
    <mergeCell ref="E799:E809"/>
    <mergeCell ref="D810:E810"/>
    <mergeCell ref="H797:K797"/>
    <mergeCell ref="J799:J809"/>
    <mergeCell ref="I810:J810"/>
    <mergeCell ref="C767:G767"/>
    <mergeCell ref="M745:N745"/>
    <mergeCell ref="K744:L744"/>
    <mergeCell ref="K745:L745"/>
    <mergeCell ref="E724:E743"/>
    <mergeCell ref="O724:O743"/>
    <mergeCell ref="K746:L746"/>
    <mergeCell ref="M746:N746"/>
    <mergeCell ref="K747:L747"/>
    <mergeCell ref="M747:N747"/>
    <mergeCell ref="K748:L748"/>
    <mergeCell ref="M748:N748"/>
    <mergeCell ref="C766:K766"/>
    <mergeCell ref="D776:E776"/>
    <mergeCell ref="H776:I776"/>
    <mergeCell ref="D777:E777"/>
    <mergeCell ref="H777:I777"/>
    <mergeCell ref="D778:E778"/>
    <mergeCell ref="H778:I778"/>
    <mergeCell ref="D779:E779"/>
    <mergeCell ref="H779:I779"/>
    <mergeCell ref="D780:F780"/>
    <mergeCell ref="H780:J780"/>
    <mergeCell ref="D764:E764"/>
    <mergeCell ref="F754:F764"/>
    <mergeCell ref="D765:F765"/>
    <mergeCell ref="H765:J765"/>
    <mergeCell ref="H767:K767"/>
    <mergeCell ref="D768:E768"/>
    <mergeCell ref="H768:I768"/>
    <mergeCell ref="D769:E769"/>
    <mergeCell ref="F769:F779"/>
    <mergeCell ref="H769:I769"/>
    <mergeCell ref="J769:J779"/>
    <mergeCell ref="D770:E770"/>
    <mergeCell ref="H770:I770"/>
    <mergeCell ref="D771:E771"/>
    <mergeCell ref="H771:I771"/>
    <mergeCell ref="D772:E772"/>
    <mergeCell ref="H772:I772"/>
    <mergeCell ref="D773:E773"/>
    <mergeCell ref="H773:I773"/>
    <mergeCell ref="D774:E774"/>
    <mergeCell ref="H774:I774"/>
    <mergeCell ref="D775:E775"/>
    <mergeCell ref="H775:I775"/>
    <mergeCell ref="D755:E755"/>
    <mergeCell ref="D756:E756"/>
    <mergeCell ref="D757:E757"/>
    <mergeCell ref="D758:E758"/>
    <mergeCell ref="D759:E759"/>
    <mergeCell ref="D760:E760"/>
    <mergeCell ref="D761:E761"/>
    <mergeCell ref="D762:E762"/>
    <mergeCell ref="D763:E763"/>
    <mergeCell ref="C751:M751"/>
    <mergeCell ref="C752:F752"/>
    <mergeCell ref="H752:K752"/>
    <mergeCell ref="D753:E753"/>
    <mergeCell ref="H753:I753"/>
    <mergeCell ref="J754:J764"/>
    <mergeCell ref="H754:I754"/>
    <mergeCell ref="H755:I755"/>
    <mergeCell ref="H756:I756"/>
    <mergeCell ref="H757:I757"/>
    <mergeCell ref="H758:I758"/>
    <mergeCell ref="H759:I759"/>
    <mergeCell ref="H760:I760"/>
    <mergeCell ref="H761:I761"/>
    <mergeCell ref="H762:I762"/>
    <mergeCell ref="H763:I763"/>
    <mergeCell ref="H764:I764"/>
    <mergeCell ref="D754:E754"/>
    <mergeCell ref="P724:P743"/>
    <mergeCell ref="M744:N744"/>
    <mergeCell ref="C722:Q722"/>
    <mergeCell ref="M736:N736"/>
    <mergeCell ref="M737:N737"/>
    <mergeCell ref="M738:N738"/>
    <mergeCell ref="M739:N739"/>
    <mergeCell ref="M740:N740"/>
    <mergeCell ref="M741:N741"/>
    <mergeCell ref="M742:N742"/>
    <mergeCell ref="M743:N743"/>
    <mergeCell ref="M727:N727"/>
    <mergeCell ref="M728:N728"/>
    <mergeCell ref="M729:N729"/>
    <mergeCell ref="M730:N730"/>
    <mergeCell ref="M731:N731"/>
    <mergeCell ref="M732:N732"/>
    <mergeCell ref="M733:N733"/>
    <mergeCell ref="M734:N734"/>
    <mergeCell ref="M735:N735"/>
    <mergeCell ref="I723:J723"/>
    <mergeCell ref="I724:J724"/>
    <mergeCell ref="I725:J725"/>
    <mergeCell ref="I726:J726"/>
    <mergeCell ref="I727:J727"/>
    <mergeCell ref="I728:J728"/>
    <mergeCell ref="I729:J729"/>
    <mergeCell ref="I730:J730"/>
    <mergeCell ref="I731:J731"/>
    <mergeCell ref="I732:J732"/>
    <mergeCell ref="I733:J733"/>
    <mergeCell ref="I734:J734"/>
    <mergeCell ref="I735:J735"/>
    <mergeCell ref="I736:J736"/>
    <mergeCell ref="I737:J737"/>
    <mergeCell ref="I738:J738"/>
    <mergeCell ref="I739:J739"/>
    <mergeCell ref="I740:J740"/>
    <mergeCell ref="AC310:AD310"/>
    <mergeCell ref="AC311:AD311"/>
    <mergeCell ref="AC312:AD312"/>
    <mergeCell ref="AC301:AD301"/>
    <mergeCell ref="AC302:AD302"/>
    <mergeCell ref="AC303:AD303"/>
    <mergeCell ref="AC304:AD304"/>
    <mergeCell ref="AC305:AD305"/>
    <mergeCell ref="AC308:AD308"/>
    <mergeCell ref="AC309:AD309"/>
    <mergeCell ref="AC292:AD292"/>
    <mergeCell ref="AC290:AD290"/>
    <mergeCell ref="AC291:AD291"/>
    <mergeCell ref="AC293:AD293"/>
    <mergeCell ref="AC294:AD294"/>
    <mergeCell ref="AC295:AD295"/>
    <mergeCell ref="AC296:AD296"/>
    <mergeCell ref="AC297:AD297"/>
    <mergeCell ref="AC298:AD298"/>
    <mergeCell ref="AC284:AD284"/>
    <mergeCell ref="AC285:AD285"/>
    <mergeCell ref="AC286:AD286"/>
    <mergeCell ref="AC283:AD283"/>
    <mergeCell ref="AC287:AD287"/>
    <mergeCell ref="AC288:AD288"/>
    <mergeCell ref="AC289:AD289"/>
    <mergeCell ref="K743:L743"/>
    <mergeCell ref="I744:J744"/>
    <mergeCell ref="I745:J745"/>
    <mergeCell ref="I746:J746"/>
    <mergeCell ref="I747:J747"/>
    <mergeCell ref="I748:J748"/>
    <mergeCell ref="I741:J741"/>
    <mergeCell ref="I742:J742"/>
    <mergeCell ref="I743:J743"/>
    <mergeCell ref="F745:H745"/>
    <mergeCell ref="F746:H746"/>
    <mergeCell ref="F747:H747"/>
    <mergeCell ref="F748:H748"/>
    <mergeCell ref="K723:L723"/>
    <mergeCell ref="K724:L724"/>
    <mergeCell ref="K725:L725"/>
    <mergeCell ref="K726:L726"/>
    <mergeCell ref="K727:L727"/>
    <mergeCell ref="K728:L728"/>
    <mergeCell ref="K729:L729"/>
    <mergeCell ref="K730:L730"/>
    <mergeCell ref="K731:L731"/>
    <mergeCell ref="K732:L732"/>
    <mergeCell ref="K733:L733"/>
    <mergeCell ref="K734:L734"/>
    <mergeCell ref="K735:L735"/>
    <mergeCell ref="K736:L736"/>
    <mergeCell ref="K737:L737"/>
    <mergeCell ref="K738:L738"/>
    <mergeCell ref="K739:L739"/>
    <mergeCell ref="K740:L740"/>
    <mergeCell ref="K741:L741"/>
    <mergeCell ref="K742:L742"/>
    <mergeCell ref="F736:H736"/>
    <mergeCell ref="F737:H737"/>
    <mergeCell ref="F738:H738"/>
    <mergeCell ref="F739:H739"/>
    <mergeCell ref="F740:H740"/>
    <mergeCell ref="F741:H741"/>
    <mergeCell ref="F742:H742"/>
    <mergeCell ref="F743:H743"/>
    <mergeCell ref="F744:H744"/>
    <mergeCell ref="F727:H727"/>
    <mergeCell ref="F728:H728"/>
    <mergeCell ref="F729:H729"/>
    <mergeCell ref="F730:H730"/>
    <mergeCell ref="F731:H731"/>
    <mergeCell ref="F732:H732"/>
    <mergeCell ref="F733:H733"/>
    <mergeCell ref="F734:H734"/>
    <mergeCell ref="F735:H735"/>
    <mergeCell ref="D718:H718"/>
    <mergeCell ref="I718:J718"/>
    <mergeCell ref="L714:O714"/>
    <mergeCell ref="F723:H723"/>
    <mergeCell ref="F724:H724"/>
    <mergeCell ref="F725:H725"/>
    <mergeCell ref="F726:H726"/>
    <mergeCell ref="M723:N723"/>
    <mergeCell ref="M724:N724"/>
    <mergeCell ref="M725:N725"/>
    <mergeCell ref="M726:N726"/>
    <mergeCell ref="D715:E715"/>
    <mergeCell ref="G715:H715"/>
    <mergeCell ref="I715:J715"/>
    <mergeCell ref="D716:E716"/>
    <mergeCell ref="G716:H716"/>
    <mergeCell ref="I716:J716"/>
    <mergeCell ref="D717:E717"/>
    <mergeCell ref="G717:H717"/>
    <mergeCell ref="I717:J717"/>
    <mergeCell ref="D707:H707"/>
    <mergeCell ref="I707:J707"/>
    <mergeCell ref="D713:E713"/>
    <mergeCell ref="C711:M712"/>
    <mergeCell ref="D709:I710"/>
    <mergeCell ref="L705:O705"/>
    <mergeCell ref="D714:E714"/>
    <mergeCell ref="G714:H714"/>
    <mergeCell ref="I714:J714"/>
    <mergeCell ref="D703:E703"/>
    <mergeCell ref="D704:E704"/>
    <mergeCell ref="D705:E705"/>
    <mergeCell ref="D706:E706"/>
    <mergeCell ref="G703:H703"/>
    <mergeCell ref="G704:H704"/>
    <mergeCell ref="G705:H705"/>
    <mergeCell ref="G706:H706"/>
    <mergeCell ref="I703:J703"/>
    <mergeCell ref="I704:J704"/>
    <mergeCell ref="I705:J705"/>
    <mergeCell ref="I706:J706"/>
    <mergeCell ref="K695:L695"/>
    <mergeCell ref="K696:L696"/>
    <mergeCell ref="K697:L697"/>
    <mergeCell ref="K698:L698"/>
    <mergeCell ref="K694:L694"/>
    <mergeCell ref="K693:L693"/>
    <mergeCell ref="E699:J699"/>
    <mergeCell ref="K699:L699"/>
    <mergeCell ref="B702:L702"/>
    <mergeCell ref="B694:I694"/>
    <mergeCell ref="B695:D695"/>
    <mergeCell ref="B696:D696"/>
    <mergeCell ref="B697:D697"/>
    <mergeCell ref="B698:D698"/>
    <mergeCell ref="B699:D699"/>
    <mergeCell ref="H696:H698"/>
    <mergeCell ref="F695:G695"/>
    <mergeCell ref="F696:G696"/>
    <mergeCell ref="F697:G697"/>
    <mergeCell ref="F698:G698"/>
    <mergeCell ref="I695:J695"/>
    <mergeCell ref="I696:J696"/>
    <mergeCell ref="I697:J697"/>
    <mergeCell ref="I698:J698"/>
    <mergeCell ref="B623:I623"/>
    <mergeCell ref="I608:N608"/>
    <mergeCell ref="J610:J620"/>
    <mergeCell ref="K610:K620"/>
    <mergeCell ref="L610:L620"/>
    <mergeCell ref="J621:L621"/>
    <mergeCell ref="M621:N621"/>
    <mergeCell ref="B614:G614"/>
    <mergeCell ref="B615:C615"/>
    <mergeCell ref="D615:G615"/>
    <mergeCell ref="B616:F616"/>
    <mergeCell ref="B617:D617"/>
    <mergeCell ref="B608:G608"/>
    <mergeCell ref="B609:C609"/>
    <mergeCell ref="D609:G609"/>
    <mergeCell ref="B610:F610"/>
    <mergeCell ref="B611:D611"/>
    <mergeCell ref="I592:N592"/>
    <mergeCell ref="J594:J604"/>
    <mergeCell ref="K594:K604"/>
    <mergeCell ref="L594:L604"/>
    <mergeCell ref="J605:L605"/>
    <mergeCell ref="M605:N605"/>
    <mergeCell ref="B598:G598"/>
    <mergeCell ref="B599:C599"/>
    <mergeCell ref="D599:G599"/>
    <mergeCell ref="B600:F600"/>
    <mergeCell ref="B601:D601"/>
    <mergeCell ref="B592:G592"/>
    <mergeCell ref="B593:C593"/>
    <mergeCell ref="D593:G593"/>
    <mergeCell ref="B594:F594"/>
    <mergeCell ref="B595:D595"/>
    <mergeCell ref="I569:N569"/>
    <mergeCell ref="J571:J581"/>
    <mergeCell ref="K571:K581"/>
    <mergeCell ref="L571:L581"/>
    <mergeCell ref="J582:L582"/>
    <mergeCell ref="M582:N582"/>
    <mergeCell ref="B585:G585"/>
    <mergeCell ref="B586:C586"/>
    <mergeCell ref="D586:G586"/>
    <mergeCell ref="B587:F587"/>
    <mergeCell ref="B588:D588"/>
    <mergeCell ref="B579:G579"/>
    <mergeCell ref="B580:C580"/>
    <mergeCell ref="D580:G580"/>
    <mergeCell ref="B581:F581"/>
    <mergeCell ref="B582:D582"/>
    <mergeCell ref="B573:G573"/>
    <mergeCell ref="B574:C574"/>
    <mergeCell ref="D574:G574"/>
    <mergeCell ref="B575:F575"/>
    <mergeCell ref="B576:D576"/>
    <mergeCell ref="B567:G567"/>
    <mergeCell ref="B568:C568"/>
    <mergeCell ref="D568:G568"/>
    <mergeCell ref="B569:F569"/>
    <mergeCell ref="B570:D570"/>
    <mergeCell ref="K547:K557"/>
    <mergeCell ref="I545:N545"/>
    <mergeCell ref="L547:L557"/>
    <mergeCell ref="M558:N558"/>
    <mergeCell ref="J558:L558"/>
    <mergeCell ref="B561:C561"/>
    <mergeCell ref="D561:G561"/>
    <mergeCell ref="B562:F562"/>
    <mergeCell ref="B563:D563"/>
    <mergeCell ref="J547:J557"/>
    <mergeCell ref="B555:C555"/>
    <mergeCell ref="D555:G555"/>
    <mergeCell ref="B556:F556"/>
    <mergeCell ref="B557:D557"/>
    <mergeCell ref="B560:G560"/>
    <mergeCell ref="B549:C549"/>
    <mergeCell ref="D549:G549"/>
    <mergeCell ref="B550:F550"/>
    <mergeCell ref="B551:D551"/>
    <mergeCell ref="K529:K539"/>
    <mergeCell ref="N529:N539"/>
    <mergeCell ref="B530:D530"/>
    <mergeCell ref="B533:G533"/>
    <mergeCell ref="B534:C534"/>
    <mergeCell ref="D534:G534"/>
    <mergeCell ref="B535:C535"/>
    <mergeCell ref="D535:E535"/>
    <mergeCell ref="B554:G554"/>
    <mergeCell ref="B545:D545"/>
    <mergeCell ref="B544:F544"/>
    <mergeCell ref="B548:G548"/>
    <mergeCell ref="J540:N540"/>
    <mergeCell ref="B542:G542"/>
    <mergeCell ref="B543:C543"/>
    <mergeCell ref="D543:G543"/>
    <mergeCell ref="B536:D536"/>
    <mergeCell ref="J524:N524"/>
    <mergeCell ref="B527:G527"/>
    <mergeCell ref="B528:C528"/>
    <mergeCell ref="D528:G528"/>
    <mergeCell ref="B529:C529"/>
    <mergeCell ref="D529:E529"/>
    <mergeCell ref="B520:D520"/>
    <mergeCell ref="I511:O511"/>
    <mergeCell ref="J513:J523"/>
    <mergeCell ref="K513:K523"/>
    <mergeCell ref="N513:N523"/>
    <mergeCell ref="B514:D514"/>
    <mergeCell ref="B517:G517"/>
    <mergeCell ref="B518:C518"/>
    <mergeCell ref="D518:G518"/>
    <mergeCell ref="B519:C519"/>
    <mergeCell ref="D519:E519"/>
    <mergeCell ref="B511:G511"/>
    <mergeCell ref="B512:C512"/>
    <mergeCell ref="D512:G512"/>
    <mergeCell ref="B513:C513"/>
    <mergeCell ref="D513:E513"/>
    <mergeCell ref="I527:O527"/>
    <mergeCell ref="J529:J539"/>
    <mergeCell ref="B507:D507"/>
    <mergeCell ref="I488:O488"/>
    <mergeCell ref="J490:J500"/>
    <mergeCell ref="K490:K500"/>
    <mergeCell ref="N490:N500"/>
    <mergeCell ref="J501:N501"/>
    <mergeCell ref="B501:D501"/>
    <mergeCell ref="B504:G504"/>
    <mergeCell ref="B505:C505"/>
    <mergeCell ref="D505:G505"/>
    <mergeCell ref="B506:C506"/>
    <mergeCell ref="D506:E506"/>
    <mergeCell ref="B498:G498"/>
    <mergeCell ref="B499:C499"/>
    <mergeCell ref="D499:G499"/>
    <mergeCell ref="B500:C500"/>
    <mergeCell ref="D500:E500"/>
    <mergeCell ref="B495:D495"/>
    <mergeCell ref="B494:C494"/>
    <mergeCell ref="D494:E494"/>
    <mergeCell ref="J464:J474"/>
    <mergeCell ref="K464:K474"/>
    <mergeCell ref="N464:N474"/>
    <mergeCell ref="I462:O462"/>
    <mergeCell ref="J475:N475"/>
    <mergeCell ref="B489:D489"/>
    <mergeCell ref="B492:G492"/>
    <mergeCell ref="B493:C493"/>
    <mergeCell ref="D493:G493"/>
    <mergeCell ref="B481:D481"/>
    <mergeCell ref="B486:G486"/>
    <mergeCell ref="B487:C487"/>
    <mergeCell ref="D487:G487"/>
    <mergeCell ref="B488:C488"/>
    <mergeCell ref="D488:E488"/>
    <mergeCell ref="B475:D475"/>
    <mergeCell ref="B478:G478"/>
    <mergeCell ref="B479:C479"/>
    <mergeCell ref="D479:G479"/>
    <mergeCell ref="B480:C480"/>
    <mergeCell ref="D480:E480"/>
    <mergeCell ref="B472:G472"/>
    <mergeCell ref="B473:C473"/>
    <mergeCell ref="D473:G473"/>
    <mergeCell ref="B474:C474"/>
    <mergeCell ref="D474:E474"/>
    <mergeCell ref="B468:C468"/>
    <mergeCell ref="B469:D469"/>
    <mergeCell ref="B466:G466"/>
    <mergeCell ref="D462:E462"/>
    <mergeCell ref="D468:E468"/>
    <mergeCell ref="B463:D463"/>
    <mergeCell ref="B459:I459"/>
    <mergeCell ref="B467:C467"/>
    <mergeCell ref="D467:G467"/>
    <mergeCell ref="B460:G460"/>
    <mergeCell ref="I461:O461"/>
    <mergeCell ref="B461:C461"/>
    <mergeCell ref="D461:G461"/>
    <mergeCell ref="B462:C462"/>
    <mergeCell ref="B454:F454"/>
    <mergeCell ref="D455:E455"/>
    <mergeCell ref="B456:B457"/>
    <mergeCell ref="C456:C457"/>
    <mergeCell ref="D456:E457"/>
    <mergeCell ref="F456:F457"/>
    <mergeCell ref="B458:F458"/>
    <mergeCell ref="J449:K449"/>
    <mergeCell ref="J450:K450"/>
    <mergeCell ref="J451:K451"/>
    <mergeCell ref="J440:K440"/>
    <mergeCell ref="J441:K441"/>
    <mergeCell ref="H444:K444"/>
    <mergeCell ref="J445:K445"/>
    <mergeCell ref="J446:K446"/>
    <mergeCell ref="B453:F453"/>
    <mergeCell ref="H442:K442"/>
    <mergeCell ref="B443:F443"/>
    <mergeCell ref="B449:F449"/>
    <mergeCell ref="H452:K452"/>
    <mergeCell ref="J437:K437"/>
    <mergeCell ref="J438:K438"/>
    <mergeCell ref="J439:K439"/>
    <mergeCell ref="B445:F445"/>
    <mergeCell ref="D446:E446"/>
    <mergeCell ref="B447:B448"/>
    <mergeCell ref="C447:C448"/>
    <mergeCell ref="D447:E448"/>
    <mergeCell ref="F447:F448"/>
    <mergeCell ref="B439:F439"/>
    <mergeCell ref="D440:E440"/>
    <mergeCell ref="B441:B442"/>
    <mergeCell ref="C441:C442"/>
    <mergeCell ref="D441:E442"/>
    <mergeCell ref="F441:F442"/>
    <mergeCell ref="J447:K447"/>
    <mergeCell ref="J448:K448"/>
    <mergeCell ref="B433:F433"/>
    <mergeCell ref="D434:E434"/>
    <mergeCell ref="C435:C436"/>
    <mergeCell ref="D435:E436"/>
    <mergeCell ref="F435:F436"/>
    <mergeCell ref="B435:B436"/>
    <mergeCell ref="J430:K430"/>
    <mergeCell ref="J431:K431"/>
    <mergeCell ref="J432:K432"/>
    <mergeCell ref="H435:K435"/>
    <mergeCell ref="J436:K436"/>
    <mergeCell ref="H427:K427"/>
    <mergeCell ref="B427:F427"/>
    <mergeCell ref="D428:E428"/>
    <mergeCell ref="C429:C430"/>
    <mergeCell ref="B429:B430"/>
    <mergeCell ref="D429:E430"/>
    <mergeCell ref="F429:F430"/>
    <mergeCell ref="D410:E410"/>
    <mergeCell ref="D411:E411"/>
    <mergeCell ref="C412:E412"/>
    <mergeCell ref="J428:K428"/>
    <mergeCell ref="J429:K429"/>
    <mergeCell ref="B426:K426"/>
    <mergeCell ref="N409:O409"/>
    <mergeCell ref="H408:O408"/>
    <mergeCell ref="N410:O419"/>
    <mergeCell ref="N420:O423"/>
    <mergeCell ref="N424:O424"/>
    <mergeCell ref="I424:M424"/>
    <mergeCell ref="L421:M421"/>
    <mergeCell ref="L422:M422"/>
    <mergeCell ref="L423:M423"/>
    <mergeCell ref="L416:M416"/>
    <mergeCell ref="L417:M417"/>
    <mergeCell ref="L418:M418"/>
    <mergeCell ref="L419:M419"/>
    <mergeCell ref="L420:M420"/>
    <mergeCell ref="L412:M412"/>
    <mergeCell ref="L413:M413"/>
    <mergeCell ref="L414:M414"/>
    <mergeCell ref="L415:M415"/>
    <mergeCell ref="L410:M410"/>
    <mergeCell ref="L411:M411"/>
    <mergeCell ref="K394:L394"/>
    <mergeCell ref="K395:L395"/>
    <mergeCell ref="K396:L396"/>
    <mergeCell ref="K397:L397"/>
    <mergeCell ref="D409:E409"/>
    <mergeCell ref="L409:M409"/>
    <mergeCell ref="H363:L363"/>
    <mergeCell ref="H378:L378"/>
    <mergeCell ref="H393:L393"/>
    <mergeCell ref="K379:L379"/>
    <mergeCell ref="K380:L380"/>
    <mergeCell ref="K381:L381"/>
    <mergeCell ref="K382:L382"/>
    <mergeCell ref="K383:L383"/>
    <mergeCell ref="K398:L398"/>
    <mergeCell ref="B408:F408"/>
    <mergeCell ref="B393:F393"/>
    <mergeCell ref="C395:C405"/>
    <mergeCell ref="D395:D405"/>
    <mergeCell ref="B378:F378"/>
    <mergeCell ref="C380:C390"/>
    <mergeCell ref="D380:D390"/>
    <mergeCell ref="B376:F376"/>
    <mergeCell ref="H374:L374"/>
    <mergeCell ref="I357:J357"/>
    <mergeCell ref="B363:F363"/>
    <mergeCell ref="C365:C375"/>
    <mergeCell ref="D365:D375"/>
    <mergeCell ref="K364:L364"/>
    <mergeCell ref="K365:L365"/>
    <mergeCell ref="K366:L366"/>
    <mergeCell ref="K367:L367"/>
    <mergeCell ref="K368:L368"/>
    <mergeCell ref="K369:L369"/>
    <mergeCell ref="K370:L370"/>
    <mergeCell ref="K371:L371"/>
    <mergeCell ref="K372:L372"/>
    <mergeCell ref="I373:J373"/>
    <mergeCell ref="K373:L373"/>
    <mergeCell ref="B329:H329"/>
    <mergeCell ref="B345:H345"/>
    <mergeCell ref="B347:F347"/>
    <mergeCell ref="C349:C359"/>
    <mergeCell ref="D349:D359"/>
    <mergeCell ref="H347:L347"/>
    <mergeCell ref="K318:K328"/>
    <mergeCell ref="L318:L328"/>
    <mergeCell ref="K334:K344"/>
    <mergeCell ref="L334:L344"/>
    <mergeCell ref="D334:D344"/>
    <mergeCell ref="E334:E344"/>
    <mergeCell ref="F334:F344"/>
    <mergeCell ref="G334:G344"/>
    <mergeCell ref="K348:L348"/>
    <mergeCell ref="K349:L349"/>
    <mergeCell ref="K350:L350"/>
    <mergeCell ref="K351:L351"/>
    <mergeCell ref="K352:L352"/>
    <mergeCell ref="K353:L353"/>
    <mergeCell ref="K354:L354"/>
    <mergeCell ref="K355:L355"/>
    <mergeCell ref="K356:L356"/>
    <mergeCell ref="K357:L357"/>
    <mergeCell ref="R283:U283"/>
    <mergeCell ref="S286:S296"/>
    <mergeCell ref="W286:W296"/>
    <mergeCell ref="X286:X296"/>
    <mergeCell ref="T286:T296"/>
    <mergeCell ref="W283:Z283"/>
    <mergeCell ref="R299:U299"/>
    <mergeCell ref="W299:Z299"/>
    <mergeCell ref="S302:S312"/>
    <mergeCell ref="T302:T312"/>
    <mergeCell ref="W302:W312"/>
    <mergeCell ref="X302:X312"/>
    <mergeCell ref="A269:B269"/>
    <mergeCell ref="A270:B270"/>
    <mergeCell ref="A271:B271"/>
    <mergeCell ref="A272:B272"/>
    <mergeCell ref="B624:G624"/>
    <mergeCell ref="B625:C625"/>
    <mergeCell ref="D625:G625"/>
    <mergeCell ref="M302:M312"/>
    <mergeCell ref="N302:N312"/>
    <mergeCell ref="B299:H299"/>
    <mergeCell ref="D302:D312"/>
    <mergeCell ref="E302:E312"/>
    <mergeCell ref="F302:F312"/>
    <mergeCell ref="G302:G312"/>
    <mergeCell ref="B283:H283"/>
    <mergeCell ref="J283:P283"/>
    <mergeCell ref="L286:L296"/>
    <mergeCell ref="M286:M296"/>
    <mergeCell ref="N286:N296"/>
    <mergeCell ref="O286:O296"/>
    <mergeCell ref="D286:D296"/>
    <mergeCell ref="F286:F296"/>
    <mergeCell ref="E286:E296"/>
    <mergeCell ref="G286:G296"/>
    <mergeCell ref="B627:D627"/>
    <mergeCell ref="B626:C626"/>
    <mergeCell ref="D626:E626"/>
    <mergeCell ref="I624:O624"/>
    <mergeCell ref="J626:J636"/>
    <mergeCell ref="K626:K636"/>
    <mergeCell ref="N626:N636"/>
    <mergeCell ref="J637:N637"/>
    <mergeCell ref="A273:B273"/>
    <mergeCell ref="A274:B274"/>
    <mergeCell ref="A275:B275"/>
    <mergeCell ref="O302:O312"/>
    <mergeCell ref="J315:N315"/>
    <mergeCell ref="J331:N331"/>
    <mergeCell ref="B297:P297"/>
    <mergeCell ref="B313:P313"/>
    <mergeCell ref="B331:H331"/>
    <mergeCell ref="B315:H315"/>
    <mergeCell ref="D318:D328"/>
    <mergeCell ref="E318:E328"/>
    <mergeCell ref="F318:F328"/>
    <mergeCell ref="G318:G328"/>
    <mergeCell ref="J299:P299"/>
    <mergeCell ref="L302:L312"/>
    <mergeCell ref="J652:N652"/>
    <mergeCell ref="B639:G639"/>
    <mergeCell ref="B640:C640"/>
    <mergeCell ref="D640:G640"/>
    <mergeCell ref="B641:C641"/>
    <mergeCell ref="D641:E641"/>
    <mergeCell ref="B642:D642"/>
    <mergeCell ref="I639:O639"/>
    <mergeCell ref="J641:J651"/>
    <mergeCell ref="K641:K651"/>
    <mergeCell ref="N641:N651"/>
    <mergeCell ref="B655:G655"/>
    <mergeCell ref="B656:C656"/>
    <mergeCell ref="D656:G656"/>
    <mergeCell ref="B657:F657"/>
    <mergeCell ref="B658:D658"/>
    <mergeCell ref="I655:N655"/>
    <mergeCell ref="J657:J667"/>
    <mergeCell ref="K657:K667"/>
    <mergeCell ref="L657:L667"/>
    <mergeCell ref="J668:L668"/>
    <mergeCell ref="M668:N668"/>
    <mergeCell ref="B670:G670"/>
    <mergeCell ref="B671:C671"/>
    <mergeCell ref="D671:G671"/>
    <mergeCell ref="B672:F672"/>
    <mergeCell ref="B673:D673"/>
    <mergeCell ref="I670:N670"/>
    <mergeCell ref="J672:J682"/>
    <mergeCell ref="K672:K682"/>
    <mergeCell ref="L672:L682"/>
    <mergeCell ref="J683:L683"/>
    <mergeCell ref="M683:N683"/>
    <mergeCell ref="B685:J685"/>
    <mergeCell ref="B686:E686"/>
    <mergeCell ref="F686:G686"/>
    <mergeCell ref="B687:E687"/>
    <mergeCell ref="B688:E688"/>
    <mergeCell ref="B689:E689"/>
    <mergeCell ref="B690:E690"/>
    <mergeCell ref="B691:E691"/>
    <mergeCell ref="F687:G687"/>
    <mergeCell ref="F688:G688"/>
    <mergeCell ref="F689:G689"/>
    <mergeCell ref="F690:G690"/>
    <mergeCell ref="F691:G691"/>
    <mergeCell ref="I686:J686"/>
    <mergeCell ref="L686:M686"/>
    <mergeCell ref="N686:O686"/>
    <mergeCell ref="I687:J687"/>
    <mergeCell ref="L687:M687"/>
    <mergeCell ref="N687:O687"/>
    <mergeCell ref="I688:J688"/>
    <mergeCell ref="L688:M688"/>
    <mergeCell ref="N688:O68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Williams Escobar Escobar</dc:creator>
  <cp:lastModifiedBy>Jose Williams Escobar Escobar</cp:lastModifiedBy>
  <dcterms:created xsi:type="dcterms:W3CDTF">2020-06-16T05:56:07Z</dcterms:created>
  <dcterms:modified xsi:type="dcterms:W3CDTF">2020-08-21T19:25:15Z</dcterms:modified>
</cp:coreProperties>
</file>