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wain\Desktop\"/>
    </mc:Choice>
  </mc:AlternateContent>
  <xr:revisionPtr revIDLastSave="0" documentId="13_ncr:1_{375795CC-3F95-4A2B-961F-4DB47CD4C42A}" xr6:coauthVersionLast="47" xr6:coauthVersionMax="47" xr10:uidLastSave="{00000000-0000-0000-0000-000000000000}"/>
  <bookViews>
    <workbookView xWindow="-110" yWindow="-110" windowWidth="19420" windowHeight="10420" tabRatio="841" firstSheet="5" activeTab="8" xr2:uid="{00000000-000D-0000-FFFF-FFFF00000000}"/>
  </bookViews>
  <sheets>
    <sheet name="IS Summary" sheetId="13" r:id="rId1"/>
    <sheet name="Sheet1" sheetId="16" r:id="rId2"/>
    <sheet name="Projected Growth Rate " sheetId="6" r:id="rId3"/>
    <sheet name="Head Pic Summary" sheetId="15" r:id="rId4"/>
    <sheet name="Staff By Year Detail" sheetId="12" r:id="rId5"/>
    <sheet name="Stores Listing" sheetId="10" r:id="rId6"/>
    <sheet name="Secured Transactions " sheetId="5" r:id="rId7"/>
    <sheet name="Proposed Org (Cost) " sheetId="8" r:id="rId8"/>
    <sheet name="Next Level Work Sheet" sheetId="17" r:id="rId9"/>
    <sheet name="Note " sheetId="7" r:id="rId10"/>
    <sheet name="2018" sheetId="1" r:id="rId11"/>
    <sheet name="2019" sheetId="2" r:id="rId12"/>
    <sheet name="2020" sheetId="3" r:id="rId13"/>
    <sheet name="2021" sheetId="4" r:id="rId14"/>
  </sheets>
  <definedNames>
    <definedName name="_xlnm._FilterDatabase" localSheetId="4" hidden="1">'Staff By Year Detail'!$B$1:$B$134</definedName>
  </definedNames>
  <calcPr calcId="191029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0" l="1"/>
  <c r="C16" i="6"/>
  <c r="G31" i="3"/>
  <c r="A21" i="6"/>
  <c r="A22" i="6" s="1"/>
  <c r="G21" i="2"/>
  <c r="C12" i="6"/>
  <c r="L13" i="15"/>
  <c r="K13" i="15"/>
  <c r="J13" i="15"/>
  <c r="I13" i="15"/>
  <c r="L12" i="15"/>
  <c r="K12" i="15"/>
  <c r="J12" i="15"/>
  <c r="I12" i="15"/>
  <c r="L11" i="15"/>
  <c r="K11" i="15"/>
  <c r="J11" i="15"/>
  <c r="I11" i="15"/>
  <c r="L10" i="15"/>
  <c r="K10" i="15"/>
  <c r="J10" i="15"/>
  <c r="I10" i="15"/>
  <c r="D3" i="13"/>
  <c r="G3" i="13"/>
  <c r="E3" i="13"/>
  <c r="G31" i="4"/>
  <c r="B25" i="13"/>
  <c r="D10" i="13"/>
  <c r="E10" i="13"/>
  <c r="F10" i="13"/>
  <c r="G10" i="13"/>
  <c r="G22" i="13"/>
  <c r="G21" i="13"/>
  <c r="G19" i="13"/>
  <c r="G18" i="13"/>
  <c r="G15" i="13"/>
  <c r="G14" i="13"/>
  <c r="G13" i="13"/>
  <c r="G12" i="13"/>
  <c r="G11" i="13"/>
  <c r="G9" i="13"/>
  <c r="G8" i="13"/>
  <c r="G7" i="13"/>
  <c r="G6" i="13"/>
  <c r="G4" i="13"/>
  <c r="G5" i="13" s="1"/>
  <c r="C13" i="6" s="1"/>
  <c r="G2" i="13"/>
  <c r="F22" i="13"/>
  <c r="F21" i="13"/>
  <c r="F19" i="13"/>
  <c r="F18" i="13"/>
  <c r="F15" i="13"/>
  <c r="F14" i="13"/>
  <c r="F13" i="13"/>
  <c r="F12" i="13"/>
  <c r="F11" i="13"/>
  <c r="F9" i="13"/>
  <c r="F8" i="13"/>
  <c r="F7" i="13"/>
  <c r="F6" i="13"/>
  <c r="F4" i="13"/>
  <c r="F5" i="13" s="1"/>
  <c r="K20" i="15" s="1"/>
  <c r="F2" i="13"/>
  <c r="E22" i="13"/>
  <c r="E21" i="13"/>
  <c r="E19" i="13"/>
  <c r="E18" i="13"/>
  <c r="E15" i="13"/>
  <c r="E14" i="13"/>
  <c r="E13" i="13"/>
  <c r="E12" i="13"/>
  <c r="E11" i="13"/>
  <c r="E9" i="13"/>
  <c r="E8" i="13"/>
  <c r="E7" i="13"/>
  <c r="E6" i="13"/>
  <c r="E4" i="13"/>
  <c r="E5" i="13" s="1"/>
  <c r="C11" i="6" s="1"/>
  <c r="D22" i="13"/>
  <c r="D21" i="13"/>
  <c r="D19" i="13"/>
  <c r="D18" i="13"/>
  <c r="D15" i="13"/>
  <c r="D14" i="13"/>
  <c r="D13" i="13"/>
  <c r="D12" i="13"/>
  <c r="D11" i="13"/>
  <c r="D9" i="13"/>
  <c r="D8" i="13"/>
  <c r="D7" i="13"/>
  <c r="D6" i="13"/>
  <c r="D4" i="13"/>
  <c r="D5" i="13" s="1"/>
  <c r="I20" i="15" s="1"/>
  <c r="E2" i="13"/>
  <c r="D2" i="13"/>
  <c r="I18" i="15" l="1"/>
  <c r="I17" i="15"/>
  <c r="C17" i="6"/>
  <c r="L20" i="15"/>
  <c r="L17" i="15" s="1"/>
  <c r="C15" i="6"/>
  <c r="I19" i="15"/>
  <c r="K17" i="15"/>
  <c r="K19" i="15"/>
  <c r="K18" i="15"/>
  <c r="B5" i="6"/>
  <c r="B4" i="6"/>
  <c r="J20" i="15"/>
  <c r="E20" i="13"/>
  <c r="G23" i="13"/>
  <c r="E23" i="13"/>
  <c r="D20" i="13"/>
  <c r="G20" i="13"/>
  <c r="F20" i="13"/>
  <c r="D23" i="13"/>
  <c r="F23" i="13"/>
  <c r="F16" i="13"/>
  <c r="G16" i="13"/>
  <c r="E16" i="13"/>
  <c r="D16" i="13"/>
  <c r="D17" i="13" s="1"/>
  <c r="G25" i="13" l="1"/>
  <c r="B17" i="6" s="1"/>
  <c r="D17" i="6" s="1"/>
  <c r="G17" i="13"/>
  <c r="B13" i="6"/>
  <c r="D13" i="6" s="1"/>
  <c r="L18" i="15"/>
  <c r="L19" i="15"/>
  <c r="F17" i="13"/>
  <c r="B12" i="6"/>
  <c r="D12" i="6" s="1"/>
  <c r="J17" i="15"/>
  <c r="J18" i="15"/>
  <c r="J19" i="15"/>
  <c r="E17" i="13"/>
  <c r="E26" i="13" s="1"/>
  <c r="C4" i="6" s="1"/>
  <c r="D4" i="6" s="1"/>
  <c r="B11" i="6"/>
  <c r="D11" i="6" s="1"/>
  <c r="E25" i="13"/>
  <c r="B15" i="6" s="1"/>
  <c r="D15" i="6" s="1"/>
  <c r="F25" i="13"/>
  <c r="D25" i="13"/>
  <c r="D26" i="13" s="1"/>
  <c r="B14" i="6" l="1"/>
  <c r="D21" i="6" s="1"/>
  <c r="B18" i="6"/>
  <c r="G26" i="13"/>
  <c r="F26" i="13"/>
  <c r="C5" i="6" s="1"/>
  <c r="B16" i="6"/>
  <c r="D16" i="6" s="1"/>
  <c r="N45" i="4" l="1"/>
  <c r="P42" i="4"/>
  <c r="I39" i="4"/>
  <c r="N45" i="3"/>
  <c r="P42" i="3"/>
  <c r="I39" i="3"/>
  <c r="N34" i="2"/>
  <c r="P31" i="2"/>
  <c r="I28" i="2"/>
  <c r="D16" i="8"/>
  <c r="E16" i="8" s="1"/>
  <c r="E7" i="8"/>
  <c r="E6" i="8"/>
  <c r="E5" i="8"/>
  <c r="E4" i="8"/>
  <c r="E3" i="8"/>
  <c r="I26" i="1" l="1"/>
  <c r="N32" i="1"/>
  <c r="P29" i="1"/>
  <c r="B6" i="6" l="1"/>
  <c r="M107" i="5" l="1"/>
  <c r="J107" i="5" l="1"/>
  <c r="M5" i="5" s="1"/>
  <c r="E107" i="5"/>
  <c r="F107" i="5"/>
  <c r="M3" i="5" s="1"/>
  <c r="G107" i="5"/>
  <c r="H107" i="5"/>
  <c r="B7" i="6" s="1"/>
  <c r="B8" i="6" s="1"/>
  <c r="I107" i="5"/>
  <c r="K107" i="5"/>
  <c r="M6" i="5" s="1"/>
  <c r="L107" i="5"/>
  <c r="M7" i="5" s="1"/>
  <c r="G29" i="4"/>
  <c r="G26" i="4"/>
  <c r="G32" i="4" s="1"/>
  <c r="G19" i="4"/>
  <c r="G20" i="4" s="1"/>
  <c r="G7" i="4"/>
  <c r="G8" i="4" s="1"/>
  <c r="G27" i="3"/>
  <c r="G20" i="3"/>
  <c r="G21" i="3" s="1"/>
  <c r="G7" i="3"/>
  <c r="G8" i="3" s="1"/>
  <c r="G22" i="2"/>
  <c r="G14" i="2"/>
  <c r="G15" i="2" s="1"/>
  <c r="G7" i="2"/>
  <c r="G8" i="2" s="1"/>
  <c r="G19" i="1"/>
  <c r="G20" i="1" s="1"/>
  <c r="G13" i="1"/>
  <c r="G14" i="1" s="1"/>
  <c r="G7" i="1"/>
  <c r="G8" i="1" s="1"/>
  <c r="G15" i="1" s="1"/>
  <c r="G21" i="1" s="1"/>
  <c r="G22" i="1" s="1"/>
  <c r="G21" i="4" l="1"/>
  <c r="G33" i="4" s="1"/>
  <c r="G16" i="2"/>
  <c r="G23" i="2" s="1"/>
  <c r="G24" i="2" s="1"/>
  <c r="G22" i="3"/>
  <c r="G32" i="3"/>
  <c r="M2" i="5"/>
  <c r="M4" i="5" s="1"/>
  <c r="G33" i="3" l="1"/>
  <c r="G34" i="3" s="1"/>
  <c r="D5" i="6" s="1"/>
  <c r="C7" i="6" s="1"/>
  <c r="B10" i="6"/>
  <c r="B19" i="6" s="1"/>
  <c r="B20" i="6" s="1"/>
  <c r="G34" i="4"/>
  <c r="C6" i="6" l="1"/>
  <c r="D6" i="6" s="1"/>
  <c r="B21" i="6"/>
  <c r="B22" i="6" s="1"/>
  <c r="D22" i="6"/>
  <c r="C8" i="6" l="1"/>
  <c r="C22" i="6"/>
  <c r="C21" i="6"/>
</calcChain>
</file>

<file path=xl/sharedStrings.xml><?xml version="1.0" encoding="utf-8"?>
<sst xmlns="http://schemas.openxmlformats.org/spreadsheetml/2006/main" count="1289" uniqueCount="453">
  <si>
    <t>Oct - Dec 18</t>
  </si>
  <si>
    <t>Ordinary Income/Expense</t>
  </si>
  <si>
    <t>Income</t>
  </si>
  <si>
    <t>SFI - HD Income</t>
  </si>
  <si>
    <t>Total Income</t>
  </si>
  <si>
    <t>Cost of Goods Sold</t>
  </si>
  <si>
    <t>Job Tools &amp; Materials - COS</t>
  </si>
  <si>
    <t>Total Cost of Goods Sold</t>
  </si>
  <si>
    <t>Total COGS</t>
  </si>
  <si>
    <t>Gross Profit</t>
  </si>
  <si>
    <t>Expense</t>
  </si>
  <si>
    <t>Software License</t>
  </si>
  <si>
    <t>Website &amp; Domain</t>
  </si>
  <si>
    <t>Total Dues &amp; Subscriptions</t>
  </si>
  <si>
    <t>Total Expense</t>
  </si>
  <si>
    <t>Net Ordinary Income</t>
  </si>
  <si>
    <t>Net Income</t>
  </si>
  <si>
    <t>Jan - Dec 19</t>
  </si>
  <si>
    <t>Job Disposal Fees - COS</t>
  </si>
  <si>
    <t>Dues &amp; Subscriptions</t>
  </si>
  <si>
    <t>Jan - Dec 20</t>
  </si>
  <si>
    <t>Customer Compensation - COS</t>
  </si>
  <si>
    <t>Employee Mileage Reimbursement</t>
  </si>
  <si>
    <t>Employer Paid Taxes - COS</t>
  </si>
  <si>
    <t>GreenSky Fees - COS</t>
  </si>
  <si>
    <t>Job Damages - COS</t>
  </si>
  <si>
    <t>Subcontractors/Employees - COS</t>
  </si>
  <si>
    <t>Vendor Debit HD - COS</t>
  </si>
  <si>
    <t>Advertising/Promotional</t>
  </si>
  <si>
    <t>Advertising</t>
  </si>
  <si>
    <t>Promotional</t>
  </si>
  <si>
    <t>Total Advertising/Promotional</t>
  </si>
  <si>
    <t>Jan 1 - Jul 8, 21</t>
  </si>
  <si>
    <t>Gift Cards - COS</t>
  </si>
  <si>
    <t>Total Office/General Administrative E</t>
  </si>
  <si>
    <t xml:space="preserve">SIGNED </t>
  </si>
  <si>
    <t>LN</t>
  </si>
  <si>
    <t>Ordered</t>
  </si>
  <si>
    <t>SERVICE</t>
  </si>
  <si>
    <t xml:space="preserve">Contract </t>
  </si>
  <si>
    <t xml:space="preserve">Pay Received. </t>
  </si>
  <si>
    <t xml:space="preserve">THD 15% </t>
  </si>
  <si>
    <t xml:space="preserve">GRS INC. (100%) </t>
  </si>
  <si>
    <t>Comm 10%</t>
  </si>
  <si>
    <t>LBR 25%</t>
  </si>
  <si>
    <t xml:space="preserve">Mat. $ 25% </t>
  </si>
  <si>
    <t>Inc. GM $</t>
  </si>
  <si>
    <t>Inc. GM %</t>
  </si>
  <si>
    <t xml:space="preserve">SMITH </t>
  </si>
  <si>
    <t>ACR TUB+SHRD</t>
  </si>
  <si>
    <t>ERTTER</t>
  </si>
  <si>
    <t>REMODEL+TILE+SHRD</t>
  </si>
  <si>
    <t>Bales</t>
  </si>
  <si>
    <t>REMODEL+ACR+SHRD</t>
  </si>
  <si>
    <t>TUCKER</t>
  </si>
  <si>
    <t>BURNHAM</t>
  </si>
  <si>
    <t>GOODWIN</t>
  </si>
  <si>
    <t xml:space="preserve">ACR (2 Bath) </t>
  </si>
  <si>
    <t>BAAS</t>
  </si>
  <si>
    <t>SHRD</t>
  </si>
  <si>
    <t>Peskin</t>
  </si>
  <si>
    <t>ACR+SHRD</t>
  </si>
  <si>
    <t>DURHAM</t>
  </si>
  <si>
    <t>ACR</t>
  </si>
  <si>
    <t>CASH</t>
  </si>
  <si>
    <t xml:space="preserve">Tile </t>
  </si>
  <si>
    <t xml:space="preserve">Revenue Return </t>
  </si>
  <si>
    <t xml:space="preserve">Payments </t>
  </si>
  <si>
    <t xml:space="preserve">Net Rev. Return </t>
  </si>
  <si>
    <t xml:space="preserve">Total Mat. </t>
  </si>
  <si>
    <t xml:space="preserve">Total GM INC </t>
  </si>
  <si>
    <t>TAYLOR-MEKO</t>
  </si>
  <si>
    <t>PVT_ ACR+SHRD</t>
  </si>
  <si>
    <t>GILBERT</t>
  </si>
  <si>
    <t>NAJOUR</t>
  </si>
  <si>
    <t>SWAIM</t>
  </si>
  <si>
    <t>RICHARDSON</t>
  </si>
  <si>
    <t>STARLING</t>
  </si>
  <si>
    <t>HEFFNER</t>
  </si>
  <si>
    <t xml:space="preserve">STEWART </t>
  </si>
  <si>
    <t>BIVINS</t>
  </si>
  <si>
    <t>HARBIN</t>
  </si>
  <si>
    <t>MILLER</t>
  </si>
  <si>
    <t>ACR TUB</t>
  </si>
  <si>
    <t>DOZIER</t>
  </si>
  <si>
    <t xml:space="preserve">15% Discount </t>
  </si>
  <si>
    <t>CALLINS</t>
  </si>
  <si>
    <t>TEMPLES</t>
  </si>
  <si>
    <t>WHITE</t>
  </si>
  <si>
    <t>ELLANES</t>
  </si>
  <si>
    <t>ZAWADZKI</t>
  </si>
  <si>
    <t>TILE+SHRD</t>
  </si>
  <si>
    <t>Hudson</t>
  </si>
  <si>
    <t>GUTHRIE</t>
  </si>
  <si>
    <t>FIBO UNIT</t>
  </si>
  <si>
    <t>LONG</t>
  </si>
  <si>
    <t xml:space="preserve">10% Discount </t>
  </si>
  <si>
    <t>BETZLER</t>
  </si>
  <si>
    <t>WP TUB</t>
  </si>
  <si>
    <t>VARUGHESE</t>
  </si>
  <si>
    <t>ACR+SHRD+VAN</t>
  </si>
  <si>
    <t>Richards</t>
  </si>
  <si>
    <t>PVT_ACR</t>
  </si>
  <si>
    <t>Sutton</t>
  </si>
  <si>
    <t>LIVINGTON</t>
  </si>
  <si>
    <t>PACE</t>
  </si>
  <si>
    <t>Manjin</t>
  </si>
  <si>
    <t>DALRYMPLE</t>
  </si>
  <si>
    <t>HOLMES</t>
  </si>
  <si>
    <t>RIGEL</t>
  </si>
  <si>
    <t>Hutson</t>
  </si>
  <si>
    <t>Neurath</t>
  </si>
  <si>
    <t>DELANEY</t>
  </si>
  <si>
    <t>SAM</t>
  </si>
  <si>
    <t>TAYLOR</t>
  </si>
  <si>
    <t>CRAY</t>
  </si>
  <si>
    <t>ACR+VAN</t>
  </si>
  <si>
    <t>STINE</t>
  </si>
  <si>
    <t>Rugumyaheto</t>
  </si>
  <si>
    <t>ACR+</t>
  </si>
  <si>
    <t>ORHEIU</t>
  </si>
  <si>
    <t>ARNO</t>
  </si>
  <si>
    <t>THORNTON</t>
  </si>
  <si>
    <t>REMODEL+TILE</t>
  </si>
  <si>
    <t>BARVA</t>
  </si>
  <si>
    <t>REAGIN</t>
  </si>
  <si>
    <t>COUCH</t>
  </si>
  <si>
    <t>ACR+SHRD+VAN (3 Bathrooms)</t>
  </si>
  <si>
    <t>Wheeler</t>
  </si>
  <si>
    <t>RILEY</t>
  </si>
  <si>
    <t xml:space="preserve"> ACR</t>
  </si>
  <si>
    <t>RHODES</t>
  </si>
  <si>
    <t>KOWAL</t>
  </si>
  <si>
    <t>HUMPHREYS</t>
  </si>
  <si>
    <t>SCHOENWALD</t>
  </si>
  <si>
    <t>CARSWELL</t>
  </si>
  <si>
    <t>TILE+FLOOR</t>
  </si>
  <si>
    <t>FEY</t>
  </si>
  <si>
    <t>ORLOWSKI</t>
  </si>
  <si>
    <t>HICKEY</t>
  </si>
  <si>
    <t>DOUGLAS</t>
  </si>
  <si>
    <t>WUSCHNAKOWSKI</t>
  </si>
  <si>
    <t>WRIGHT</t>
  </si>
  <si>
    <t>ACR+TUB+SHRD</t>
  </si>
  <si>
    <t>FORTUNE</t>
  </si>
  <si>
    <t>PEACOCK</t>
  </si>
  <si>
    <t>SOAKER TUB</t>
  </si>
  <si>
    <t>MALONEY</t>
  </si>
  <si>
    <t>FLATT</t>
  </si>
  <si>
    <t>CLEAN CUT</t>
  </si>
  <si>
    <t>JOHNSON</t>
  </si>
  <si>
    <t>ACR+TUB+SHRD+VAN</t>
  </si>
  <si>
    <t>CAMPBELL</t>
  </si>
  <si>
    <t>REMODEL+ WINTUB+SHRD+VAN</t>
  </si>
  <si>
    <t>GRAY</t>
  </si>
  <si>
    <t>ACR+TUB</t>
  </si>
  <si>
    <t>LEWIS</t>
  </si>
  <si>
    <t>LORENZO</t>
  </si>
  <si>
    <t>FLEURY</t>
  </si>
  <si>
    <t>CHAPT</t>
  </si>
  <si>
    <t>TILIE+SHRD</t>
  </si>
  <si>
    <t>BUCHANAN</t>
  </si>
  <si>
    <t>HILLMAN</t>
  </si>
  <si>
    <t>MCCREIGHT</t>
  </si>
  <si>
    <t>TILE+TUB+SHRD</t>
  </si>
  <si>
    <t>BECK</t>
  </si>
  <si>
    <t>ONEILL</t>
  </si>
  <si>
    <t>TILE+SHRD+VAN</t>
  </si>
  <si>
    <t>BENNETT</t>
  </si>
  <si>
    <t>DIX</t>
  </si>
  <si>
    <t>BRENWANT</t>
  </si>
  <si>
    <t>ROBINSON</t>
  </si>
  <si>
    <t>GUEST</t>
  </si>
  <si>
    <t>FUNKHOUSER</t>
  </si>
  <si>
    <t>SHARIFI</t>
  </si>
  <si>
    <t>MARRIMAN</t>
  </si>
  <si>
    <t>TILE+SOAKER+SHRD</t>
  </si>
  <si>
    <t>DAVIDSON</t>
  </si>
  <si>
    <t>CRABTREE</t>
  </si>
  <si>
    <t>THROPP</t>
  </si>
  <si>
    <t>VINES</t>
  </si>
  <si>
    <t>RANNEY</t>
  </si>
  <si>
    <t>Total LBR.</t>
  </si>
  <si>
    <t>Description</t>
  </si>
  <si>
    <t>Current COGS Efficiency Rate</t>
  </si>
  <si>
    <t>% SI vs NI</t>
  </si>
  <si>
    <t>FY20 Income</t>
  </si>
  <si>
    <t>Sales Income $ 000</t>
  </si>
  <si>
    <t>Year</t>
  </si>
  <si>
    <t>Brandon Simmons</t>
  </si>
  <si>
    <t>Ryan Scott</t>
  </si>
  <si>
    <t>Reed Scott</t>
  </si>
  <si>
    <t>Jana Purcell</t>
  </si>
  <si>
    <t>Dan Coats</t>
  </si>
  <si>
    <t>Ronnie Lewis</t>
  </si>
  <si>
    <t>Chris Stanford</t>
  </si>
  <si>
    <t>TOTALS</t>
  </si>
  <si>
    <t>2021 YTD</t>
  </si>
  <si>
    <t xml:space="preserve">Sales Commissions </t>
  </si>
  <si>
    <t>Chris Buzek</t>
  </si>
  <si>
    <t>Amy Sgro</t>
  </si>
  <si>
    <t>Dustin Seagraves</t>
  </si>
  <si>
    <t>Kate Mann</t>
  </si>
  <si>
    <t>Dharma Cramer</t>
  </si>
  <si>
    <t>Melisa Nault</t>
  </si>
  <si>
    <t xml:space="preserve">Latrice Cushionbery </t>
  </si>
  <si>
    <t>Spencer Crane</t>
  </si>
  <si>
    <t>Ashley Rivas</t>
  </si>
  <si>
    <t>Jason Hester</t>
  </si>
  <si>
    <t>Justin Hester</t>
  </si>
  <si>
    <t>Mike Hartsell</t>
  </si>
  <si>
    <t xml:space="preserve">Operations </t>
  </si>
  <si>
    <t>Ross Martin</t>
  </si>
  <si>
    <t>Travis Cowart</t>
  </si>
  <si>
    <t>Andrew Molenstra</t>
  </si>
  <si>
    <t>Scott Peck</t>
  </si>
  <si>
    <t>Ilya Yuriychuk</t>
  </si>
  <si>
    <t>Santos</t>
  </si>
  <si>
    <t>First Glass</t>
  </si>
  <si>
    <t>Chad Parker</t>
  </si>
  <si>
    <t>Adam Snelling</t>
  </si>
  <si>
    <t>Peter Yuriychuk</t>
  </si>
  <si>
    <t>Rosendo</t>
  </si>
  <si>
    <t xml:space="preserve">Install Labor </t>
  </si>
  <si>
    <t>2021 to 7/8/2021</t>
  </si>
  <si>
    <t>No balance sheet: Financials are combined, the balance sheet is cumulative.</t>
  </si>
  <si>
    <t xml:space="preserve">Org (Incredible / Sage) </t>
  </si>
  <si>
    <t xml:space="preserve">Team Member </t>
  </si>
  <si>
    <t xml:space="preserve">Designation </t>
  </si>
  <si>
    <t xml:space="preserve">Selling Sales Manager </t>
  </si>
  <si>
    <t xml:space="preserve">Responsible for leading sales teams to reach sales targets &amp; advise on bath program </t>
  </si>
  <si>
    <t>Michael Naturile</t>
  </si>
  <si>
    <t xml:space="preserve">Larry Harris </t>
  </si>
  <si>
    <t>Program Manager</t>
  </si>
  <si>
    <t>Operations manger</t>
  </si>
  <si>
    <t xml:space="preserve">Ambassador, administration, lead qualifier / appointment setter </t>
  </si>
  <si>
    <t xml:space="preserve">Contract review, procurement, customer satisfaction, labor relations </t>
  </si>
  <si>
    <t xml:space="preserve">Cyndi Forgerson </t>
  </si>
  <si>
    <t>Store Ambassador</t>
  </si>
  <si>
    <t>PK's, connectivity, lead generations, store relations</t>
  </si>
  <si>
    <t xml:space="preserve">Justin Hester </t>
  </si>
  <si>
    <t xml:space="preserve">Warehouse Controller </t>
  </si>
  <si>
    <t xml:space="preserve">Staging, stocking, pickup, deliveries </t>
  </si>
  <si>
    <t xml:space="preserve">Bi-weekly </t>
  </si>
  <si>
    <t xml:space="preserve">Gross Pack Cost ANNU.  </t>
  </si>
  <si>
    <t xml:space="preserve">Installer </t>
  </si>
  <si>
    <t xml:space="preserve">Lead Installer </t>
  </si>
  <si>
    <t xml:space="preserve">Tile &amp; Acrylic </t>
  </si>
  <si>
    <t>%</t>
  </si>
  <si>
    <t xml:space="preserve">Acrylic </t>
  </si>
  <si>
    <t xml:space="preserve">Ross Martin </t>
  </si>
  <si>
    <t xml:space="preserve">Ryan Scott </t>
  </si>
  <si>
    <t xml:space="preserve">Reed Scott </t>
  </si>
  <si>
    <t xml:space="preserve">Brandon Simmons </t>
  </si>
  <si>
    <t xml:space="preserve">Dan Coats </t>
  </si>
  <si>
    <t xml:space="preserve">In-Home Sales </t>
  </si>
  <si>
    <t xml:space="preserve">Salesman </t>
  </si>
  <si>
    <t xml:space="preserve">Region </t>
  </si>
  <si>
    <t>Str Nbr</t>
  </si>
  <si>
    <t>Division</t>
  </si>
  <si>
    <t>MARKET</t>
  </si>
  <si>
    <t xml:space="preserve">Program </t>
  </si>
  <si>
    <t>MIDSOUTH</t>
  </si>
  <si>
    <t>0001-SOUTHERN</t>
  </si>
  <si>
    <t>0001-ATLANTA</t>
  </si>
  <si>
    <t>BATH</t>
  </si>
  <si>
    <t>ALPHARETTA</t>
  </si>
  <si>
    <t>ATHENS</t>
  </si>
  <si>
    <t>BLAIRSVILLE</t>
  </si>
  <si>
    <t>BLUE RIDGE</t>
  </si>
  <si>
    <t>BROOKWOOD</t>
  </si>
  <si>
    <t>BUCKHEAD</t>
  </si>
  <si>
    <t>BUFORD</t>
  </si>
  <si>
    <t>CALHOUN</t>
  </si>
  <si>
    <t>CANTON, GA</t>
  </si>
  <si>
    <t>CARTERSVILLE</t>
  </si>
  <si>
    <t>CEDARTOWN</t>
  </si>
  <si>
    <t>CLAYTON</t>
  </si>
  <si>
    <t>COMMERCE,GA</t>
  </si>
  <si>
    <t>CONYERS</t>
  </si>
  <si>
    <t>COVINGTON,GA</t>
  </si>
  <si>
    <t>CUMMING</t>
  </si>
  <si>
    <t>DAHLONEGA</t>
  </si>
  <si>
    <t>DAWSONVILLE</t>
  </si>
  <si>
    <t>DULUTH</t>
  </si>
  <si>
    <t>FLOWERY BRANCH</t>
  </si>
  <si>
    <t>GAINESVILLE, GA</t>
  </si>
  <si>
    <t>GREENSBORO,GA</t>
  </si>
  <si>
    <t>HAMILTON MILL</t>
  </si>
  <si>
    <t>HARTWELL</t>
  </si>
  <si>
    <t>0477-SM-GA</t>
  </si>
  <si>
    <t>JASPER, GA</t>
  </si>
  <si>
    <t>LAWRENCEVILLE</t>
  </si>
  <si>
    <t>LILBURN</t>
  </si>
  <si>
    <t>LOGANVILLE</t>
  </si>
  <si>
    <t>MONROE, GA</t>
  </si>
  <si>
    <t>N FULTON</t>
  </si>
  <si>
    <t>N LILBURN</t>
  </si>
  <si>
    <t>NW ROSWELL/WESTWIND</t>
  </si>
  <si>
    <t>ROME</t>
  </si>
  <si>
    <t>ROSWELL</t>
  </si>
  <si>
    <t>SANDY PLAINS</t>
  </si>
  <si>
    <t>SANDY SPRINGS</t>
  </si>
  <si>
    <t>SIXES ROAD</t>
  </si>
  <si>
    <t>SNELLVILLE</t>
  </si>
  <si>
    <t>SUWANEE</t>
  </si>
  <si>
    <t>TILLY MILL</t>
  </si>
  <si>
    <t>TOCCOA</t>
  </si>
  <si>
    <t>WAGES DRIVE</t>
  </si>
  <si>
    <t>WESLEY CHAPEL</t>
  </si>
  <si>
    <t>WINDER</t>
  </si>
  <si>
    <r>
      <t xml:space="preserve">Duties </t>
    </r>
    <r>
      <rPr>
        <b/>
        <i/>
        <sz val="8"/>
        <color theme="1"/>
        <rFont val="Calibri"/>
        <family val="2"/>
        <scheme val="minor"/>
      </rPr>
      <t xml:space="preserve">(mentioning a few) </t>
    </r>
  </si>
  <si>
    <t>20 to 25%</t>
  </si>
  <si>
    <t xml:space="preserve">Incredible Assigned Bath and Shower Door PGR Stores </t>
  </si>
  <si>
    <t>Store Name (45)</t>
  </si>
  <si>
    <t>=E31</t>
  </si>
  <si>
    <t>Expenses</t>
  </si>
  <si>
    <t>Expressed in $000</t>
  </si>
  <si>
    <t>Amount</t>
  </si>
  <si>
    <t>Category</t>
  </si>
  <si>
    <t>Name</t>
  </si>
  <si>
    <t>Column Labels</t>
  </si>
  <si>
    <t>Total</t>
  </si>
  <si>
    <t>Count of Name</t>
  </si>
  <si>
    <t>Sum By Person $000</t>
  </si>
  <si>
    <t>Sum of Category $000</t>
  </si>
  <si>
    <t>Cost Per Head</t>
  </si>
  <si>
    <t>Income Per Head</t>
  </si>
  <si>
    <t>FY19 Income</t>
  </si>
  <si>
    <t>FY19 COGS vs GSI</t>
  </si>
  <si>
    <t>FY20 COGS vs GSI</t>
  </si>
  <si>
    <t>FY21 COGS vs GSI</t>
  </si>
  <si>
    <t>3 YR CAGR</t>
  </si>
  <si>
    <t>Incredible Installations IS</t>
  </si>
  <si>
    <t>Secured Transactions Not on IS</t>
  </si>
  <si>
    <t xml:space="preserve">General A&amp;P/Subscription/Admin </t>
  </si>
  <si>
    <t xml:space="preserve">FY19 General A&amp;P/Subscription/Admin </t>
  </si>
  <si>
    <t xml:space="preserve">FY20 General A&amp;P/Subscription/Admin </t>
  </si>
  <si>
    <t xml:space="preserve">FY21General A&amp;P/Subscription/Admin </t>
  </si>
  <si>
    <t>Current Job Revenue (YTD + Secured)</t>
  </si>
  <si>
    <t>FY21 YTD Income (6 months)</t>
  </si>
  <si>
    <t>Summary</t>
  </si>
  <si>
    <t xml:space="preserve">YTD Exp (Input Changes Value) </t>
  </si>
  <si>
    <t>Net Income
 $ 000</t>
  </si>
  <si>
    <t>Projected Growth Modeler</t>
  </si>
  <si>
    <t>Year Annualized Job Income (End 2021)</t>
  </si>
  <si>
    <t>Expected FY21 Annualized Income</t>
  </si>
  <si>
    <t xml:space="preserve">Latrice Cushionberry </t>
  </si>
  <si>
    <t xml:space="preserve">Rosendo &amp; Alejandro </t>
  </si>
  <si>
    <t xml:space="preserve">P&amp;L for the Bath Department. </t>
  </si>
  <si>
    <t xml:space="preserve">Total Office/General Administrative </t>
  </si>
  <si>
    <t>LEVEL 1</t>
  </si>
  <si>
    <t>LEVEL 2</t>
  </si>
  <si>
    <t>LEVEL 3</t>
  </si>
  <si>
    <t>Marketing Requirements for One Day Bath &amp; Shower Leads</t>
  </si>
  <si>
    <t>Date Completed</t>
  </si>
  <si>
    <t>Monthly / Quarterly / Annual Budget Completed by Owner</t>
  </si>
  <si>
    <t>Place Job Posts for Events Coordinator (Indeed, Zip Recruiter, Craigslist, Facebook)</t>
  </si>
  <si>
    <t>Events Coordinator Hired</t>
  </si>
  <si>
    <t>Events Coordinator read through the entire Events/Shows Playbook on DRC</t>
  </si>
  <si>
    <t>Events Coordinator hangs up Weekly Calendar responsibilities at their desk</t>
  </si>
  <si>
    <t>Place Job Posts for Events Demonstrators (Indeed, Zip Recruiter, Craigslist, Facebook)</t>
  </si>
  <si>
    <t>2-4 Demonstrators Hired and Trained to work Events &amp; Shows</t>
  </si>
  <si>
    <t>Event Demonstrators Accountability Metrics turned in/sent in on Sunday before the Monday Morning Meeting</t>
  </si>
  <si>
    <t>Owner holds a weekly Monday Morning Meeting with Events Coordinator to go over their Results/Metrics</t>
  </si>
  <si>
    <t>1 Event/Show Booked every weekend for the next 6-12 months</t>
  </si>
  <si>
    <t>CRM System Installed (Lead Perfection, Market Sharp, Improveit360, Sales Force, Builder Trend)</t>
  </si>
  <si>
    <t>Pay Per Click Campaign with an Authorized Vendor (Spectrum, Keyword Connects, Quin Street)</t>
  </si>
  <si>
    <t>Existing Customer Letter Sent Out (Repeat &amp; Referral Program set up)</t>
  </si>
  <si>
    <t>Generate 12 Run Appts. Per Week - Support 1 Sales Rep</t>
  </si>
  <si>
    <t>Create FREE accounts for Digital Lead Gen (Google Local Listing, Home Advisor, Angie's List, Houzz, Porch, BBB)</t>
  </si>
  <si>
    <t>Social Media Lead Generation started (Facebook, Instagram, Twitter)</t>
  </si>
  <si>
    <t>Generate 24 Run Appts. Per Week - Support 2 Sales Reps</t>
  </si>
  <si>
    <t>Certain Weekends - 2 Events/Shows booked on weekends for the next 6-12 months</t>
  </si>
  <si>
    <t>Promote one of the Events Demonstrators to Team Lead so they can run the Extra Show/Event per weekend</t>
  </si>
  <si>
    <t>Place Job Posts for Call Center Manager (Indeed, Zip Recruiter, Craigslist, Facebook)</t>
  </si>
  <si>
    <t xml:space="preserve">Call Center Manager Hired </t>
  </si>
  <si>
    <t>Call Center Manager read through the entire Confirmation Manager &amp; Call Center Playbook on DRC</t>
  </si>
  <si>
    <t>Call Center Manager hangs up Weekly Calendar responsibilities at their desk</t>
  </si>
  <si>
    <t>2-4 Events/Shows Booked every weekend for the next 6-12 months</t>
  </si>
  <si>
    <t>Place Job Posts for more Events Demonstrators (Indeed, Zip Recruiter, Craigslist, Facebook)</t>
  </si>
  <si>
    <t>6-10+ Demonstrators Hired and Trained to work Events &amp; Shows</t>
  </si>
  <si>
    <t>Place Job Posts for Call Center Reps (Indeed, Zip Recruiter, Craigslist, Facebook)</t>
  </si>
  <si>
    <t>Call Center Reps Hired (2-3 to start)</t>
  </si>
  <si>
    <t>Call Center Reps Accountability Metrics turned in/sent in on Sunday before the Monday Morning Meeting</t>
  </si>
  <si>
    <t>Owner holds a weekly Monday Morning Meeting with Call Center Manager to go over their Results/Metrics</t>
  </si>
  <si>
    <t>Build out a Bath/Shower/Walk-in Tub Showroom</t>
  </si>
  <si>
    <t>Generate 36 Run Appts. Per Week - Support 3 Sales Reps</t>
  </si>
  <si>
    <t>Automatic Dialer Installed (Five9, Callhub, Capterra)</t>
  </si>
  <si>
    <t>Host a Showroom Open House twice a year (Spring &amp; Fall)</t>
  </si>
  <si>
    <t>Marriage Mail - Coupon Book Print Ads (HomeMag, Clipper, ValPak, SaveOn, etc.)</t>
  </si>
  <si>
    <t xml:space="preserve">Newspaper - Pay for Performance Campaign Negotiated with Local Paper </t>
  </si>
  <si>
    <t>YouTube &amp; Retargeting Digital Campaign Added</t>
  </si>
  <si>
    <t>Possibly Hire/Partner with a Marketing Agency to produce Print/TV Call to Action Creative</t>
  </si>
  <si>
    <t>Contract with a Mall to have a Kiosk from October - January to start</t>
  </si>
  <si>
    <t>Generate 48 Run Appts. Per Week - Support 4 Sales Reps</t>
  </si>
  <si>
    <t>Run Local TV (:60 spots, commit to at least 3 months budget in peak months Mar.-May &amp; Aug.-Oct.)</t>
  </si>
  <si>
    <t>Place Job Posts for a Marketing Manager (Indeed, Zip Recruiter, Craigslist, Facebook)</t>
  </si>
  <si>
    <t>Marketing Manager Hired (Oversees Events Coordinator, Call Center Manager and is responsible for all Traditional Marketing)</t>
  </si>
  <si>
    <t>Generate 60 Run Appts. Per Week - Support 5 Sales Reps</t>
  </si>
  <si>
    <t>Contract with a Mall to have a Showroom all year long</t>
  </si>
  <si>
    <t>Run Targeted Direct Mail Campaign</t>
  </si>
  <si>
    <t>Run Local Radio (branding ads)</t>
  </si>
  <si>
    <t>Place Job Posts for Canvassing Manager (Indeed, Zip Recruiter, Craigslist, Facebook)</t>
  </si>
  <si>
    <t>Canvassing Manager Hired</t>
  </si>
  <si>
    <t>Place Job Posts for Canvassing Reps (Indeed, Zip Recruiter, Craigslist, Facebook)</t>
  </si>
  <si>
    <t>Canvassing Reps Hired (2-4 to start)</t>
  </si>
  <si>
    <t>Canvassing Reps Accountability Metrics turned in/sent in on Sunday before the Monday Morning Meeting</t>
  </si>
  <si>
    <t>Owner holds a weekly Monday Morning Meeting with Canvassing Manager to go over their Results/Metrics</t>
  </si>
  <si>
    <t>Generate 72 Run Appts. Per Week - Support 6 Sales Reps</t>
  </si>
  <si>
    <t>Generate 84+ Run Appts. Per Week - Support 7 Sales Reps</t>
  </si>
  <si>
    <t>Sales Requirements for One Day Bath &amp; Shower Leads</t>
  </si>
  <si>
    <t>LendHI Dealer Accounts created by Owner for 3 Financing Lenders (lendhomeimprovements.com/dealers)</t>
  </si>
  <si>
    <t>Place Job Posts for Sales Reps (Indeed, Zip Recruiter, Craigslist, Facebook)</t>
  </si>
  <si>
    <t>1 Sales Rep = 12 Run Appts. Per Week = 3-4 Net Sales</t>
  </si>
  <si>
    <t>2 Sales Reps = 24 Run Appts. Per Week = 7-8 Net Sales</t>
  </si>
  <si>
    <t>New Sales Reps attend BCI Corporate Sales Training Class</t>
  </si>
  <si>
    <t>New Sales Reps watch the Sales Training Video on the DRC at least 10 times</t>
  </si>
  <si>
    <t>BCI Regional Sales Manager Visit to Run Leads and Conduct Additional Product &amp; Sales Training</t>
  </si>
  <si>
    <t>Place Job Posts for Sales Manager (Indeed, Zip Recruiter, Craigslist, Facebook)</t>
  </si>
  <si>
    <t>Sales Manager Hired</t>
  </si>
  <si>
    <t>Sales Manager hangs up Weekly Calendar responsibilities at their desk</t>
  </si>
  <si>
    <t>Sales Reps Accountability Metrics turned in/sent in on Sunday before the Monday Morning Meeting</t>
  </si>
  <si>
    <t>Owner holds a weekly Monday Morning Meeting with Sales Manager to go over their Results/Metrics</t>
  </si>
  <si>
    <t>Place Job Posts for more Sales Reps (Indeed, Zip Recruiter, Craigslist, Facebook)</t>
  </si>
  <si>
    <t>3 Sales Reps = 36 Run Appts. Per Week = 10 Net Sales</t>
  </si>
  <si>
    <t>4 Sales Reps = 48 Run Appts. Per Week = 15 Net Sales</t>
  </si>
  <si>
    <t>5 Sales Reps = 60 Run Appts. Per Week = 18 Net Sales</t>
  </si>
  <si>
    <t>6 Sales Reps = 72 Run Appts. Per Week = 22 Net Sales</t>
  </si>
  <si>
    <t>7+ Sales Reps = 84+ Run Appts. Per Week = 25 Net Sales</t>
  </si>
  <si>
    <t>Installation/Customer Service Requirements for One Day Bath &amp; Shower Leads</t>
  </si>
  <si>
    <t>Place Job Posts for Installers that is always running (Indeed, Zip Recruiter, Craigslist, Facebook)</t>
  </si>
  <si>
    <t>1 Installation Crew = 4 Completed Jobs Per Week</t>
  </si>
  <si>
    <t>Installers attend BCI Corporate Installation Training Class</t>
  </si>
  <si>
    <t>2 Installation Crews = 8 Completed Jobs Per Week</t>
  </si>
  <si>
    <t>Place Job Posts for Installation Manager (Indeed, Zip Recruiter, Craigslist, Facebook)</t>
  </si>
  <si>
    <t>Installation Manager Hired</t>
  </si>
  <si>
    <t>Installation Manager hangs up Weekly Calendar responsibilities at their desk</t>
  </si>
  <si>
    <t>Installation Manager attends BCI Corporate Installation Training Class</t>
  </si>
  <si>
    <t>Recruit at Local Technical College/School</t>
  </si>
  <si>
    <t>Installation Manager Accountability Metrics turned in/sent in on Sunday before the Monday Morning Meeting</t>
  </si>
  <si>
    <t>Owner holds a weekly Monday Morning Meeting with Installation Manager to go over their Results/Metrics</t>
  </si>
  <si>
    <t>Place Job Posts for Customer Service Rep (Indeed, Zip Recruiter, Craigslist, Facebook)</t>
  </si>
  <si>
    <t>Customer Service Rep Hired</t>
  </si>
  <si>
    <t>3 Installation Crews = 12 Completed Jobs Per Week</t>
  </si>
  <si>
    <t>4 Installation Crews = 16 Completed Jobs Per Week</t>
  </si>
  <si>
    <t>5 Installation Crews = 20 Completed Jobs Per Week</t>
  </si>
  <si>
    <t>6 Installation Crews = 24 Completed Jobs Per Week</t>
  </si>
  <si>
    <t>7+ Installation Crews = 28 Completed Jobs Per Week</t>
  </si>
  <si>
    <t>Product Order Volume by Level 1-5</t>
  </si>
  <si>
    <t>Dealer Orders $0 - $99,999 in product from BCI</t>
  </si>
  <si>
    <t>Dealer Orders $100,000 - $249,999 in product from BCI</t>
  </si>
  <si>
    <t>Dealer Orders $250,000+ in product from BCI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</si>
</sst>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_-&quot;R&quot;* #,##0.00_-;\-&quot;R&quot;* #,##0.00_-;_-&quot;R&quot;* &quot;-&quot;??_-;_-@_-"/>
    <numFmt numFmtId="165" formatCode="m/d/yy"/>
    <numFmt numFmtId="166" formatCode="0.0%"/>
    <numFmt numFmtId="167" formatCode="&quot;$&quot;#,##0.00"/>
    <numFmt numFmtId="168" formatCode="m/d/yy;@"/>
    <numFmt numFmtId="169" formatCode="#,##0,_);\(#,##0,\);&quot; &quot;"/>
    <numFmt numFmtId="170" formatCode="#,##0.0,_);\(#,##0.0,\);&quot; &quot;"/>
    <numFmt numFmtId="171" formatCode="#,##0.00,_);\(#,##0.00,\);&quot; &quot;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sz val="8"/>
      <color rgb="FFFF0000"/>
      <name val="Calibri"/>
      <family val="2"/>
    </font>
    <font>
      <sz val="8"/>
      <color theme="1"/>
      <name val="Calibri"/>
      <family val="2"/>
    </font>
    <font>
      <sz val="8"/>
      <color rgb="FFFF0000"/>
      <name val="Calibri"/>
      <family val="2"/>
    </font>
    <font>
      <b/>
      <sz val="8"/>
      <color theme="4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name val="Calibri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323232"/>
      <name val="Calibri"/>
      <family val="2"/>
      <scheme val="minor"/>
    </font>
    <font>
      <b/>
      <sz val="10"/>
      <color rgb="FF323232"/>
      <name val="Calibri"/>
      <family val="2"/>
      <scheme val="minor"/>
    </font>
    <font>
      <i/>
      <sz val="10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rgb="FFD8D8D8"/>
      </patternFill>
    </fill>
    <fill>
      <patternFill patternType="solid">
        <fgColor rgb="FFFFFF00"/>
        <bgColor rgb="FFC5E0B3"/>
      </patternFill>
    </fill>
    <fill>
      <patternFill patternType="solid">
        <fgColor rgb="FFFFFF00"/>
        <bgColor rgb="FFB4C6E7"/>
      </patternFill>
    </fill>
    <fill>
      <patternFill patternType="solid">
        <fgColor rgb="FFFFFF00"/>
        <bgColor rgb="FFFF66FF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98">
    <xf numFmtId="0" fontId="0" fillId="0" borderId="0" xfId="0"/>
    <xf numFmtId="167" fontId="8" fillId="0" borderId="0" xfId="0" applyNumberFormat="1" applyFont="1" applyAlignment="1"/>
    <xf numFmtId="0" fontId="4" fillId="0" borderId="0" xfId="0" applyFont="1" applyAlignment="1">
      <alignment horizontal="left" vertical="center"/>
    </xf>
    <xf numFmtId="44" fontId="5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/>
    </xf>
    <xf numFmtId="4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4" fontId="2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44" fontId="4" fillId="0" borderId="7" xfId="1" applyFont="1" applyFill="1" applyBorder="1" applyAlignment="1">
      <alignment horizontal="center" vertical="center"/>
    </xf>
    <xf numFmtId="44" fontId="4" fillId="0" borderId="7" xfId="0" applyNumberFormat="1" applyFont="1" applyFill="1" applyBorder="1" applyAlignment="1">
      <alignment horizontal="center" vertical="center"/>
    </xf>
    <xf numFmtId="44" fontId="4" fillId="4" borderId="7" xfId="1" applyFont="1" applyFill="1" applyBorder="1" applyAlignment="1">
      <alignment horizontal="center" vertical="center"/>
    </xf>
    <xf numFmtId="44" fontId="4" fillId="11" borderId="7" xfId="1" applyFont="1" applyFill="1" applyBorder="1" applyAlignment="1">
      <alignment horizontal="center" vertical="center"/>
    </xf>
    <xf numFmtId="44" fontId="4" fillId="0" borderId="7" xfId="0" applyNumberFormat="1" applyFont="1" applyBorder="1" applyAlignment="1">
      <alignment horizontal="center" vertical="center"/>
    </xf>
    <xf numFmtId="44" fontId="5" fillId="0" borderId="7" xfId="1" applyFont="1" applyFill="1" applyBorder="1" applyAlignment="1">
      <alignment horizontal="center" vertical="center"/>
    </xf>
    <xf numFmtId="166" fontId="4" fillId="0" borderId="12" xfId="0" applyNumberFormat="1" applyFont="1" applyBorder="1" applyAlignment="1">
      <alignment horizontal="center" vertical="center"/>
    </xf>
    <xf numFmtId="0" fontId="9" fillId="0" borderId="7" xfId="0" applyFont="1" applyFill="1" applyBorder="1" applyAlignment="1">
      <alignment horizontal="left" vertical="center"/>
    </xf>
    <xf numFmtId="9" fontId="5" fillId="10" borderId="7" xfId="0" applyNumberFormat="1" applyFont="1" applyFill="1" applyBorder="1" applyAlignment="1">
      <alignment horizontal="center" vertical="center"/>
    </xf>
    <xf numFmtId="44" fontId="9" fillId="0" borderId="7" xfId="0" applyNumberFormat="1" applyFont="1" applyFill="1" applyBorder="1" applyAlignment="1">
      <alignment horizontal="center" vertical="center"/>
    </xf>
    <xf numFmtId="44" fontId="3" fillId="10" borderId="6" xfId="0" applyNumberFormat="1" applyFont="1" applyFill="1" applyBorder="1" applyAlignment="1">
      <alignment horizontal="center" vertical="center"/>
    </xf>
    <xf numFmtId="44" fontId="3" fillId="12" borderId="6" xfId="0" applyNumberFormat="1" applyFont="1" applyFill="1" applyBorder="1" applyAlignment="1">
      <alignment horizontal="center" vertical="center"/>
    </xf>
    <xf numFmtId="44" fontId="5" fillId="10" borderId="7" xfId="0" applyNumberFormat="1" applyFont="1" applyFill="1" applyBorder="1" applyAlignment="1">
      <alignment horizontal="center" vertical="center"/>
    </xf>
    <xf numFmtId="9" fontId="4" fillId="11" borderId="12" xfId="2" applyFont="1" applyFill="1" applyBorder="1" applyAlignment="1">
      <alignment horizontal="center" vertical="center"/>
    </xf>
    <xf numFmtId="44" fontId="5" fillId="10" borderId="0" xfId="0" applyNumberFormat="1" applyFont="1" applyFill="1" applyAlignment="1">
      <alignment horizontal="left" vertical="center"/>
    </xf>
    <xf numFmtId="44" fontId="6" fillId="0" borderId="14" xfId="0" applyNumberFormat="1" applyFont="1" applyBorder="1" applyAlignment="1">
      <alignment horizontal="left" vertical="center"/>
    </xf>
    <xf numFmtId="9" fontId="4" fillId="0" borderId="12" xfId="2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center"/>
    </xf>
    <xf numFmtId="9" fontId="5" fillId="10" borderId="10" xfId="0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horizontal="center" vertical="center"/>
    </xf>
    <xf numFmtId="168" fontId="9" fillId="0" borderId="8" xfId="0" applyNumberFormat="1" applyFont="1" applyFill="1" applyBorder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44" fontId="4" fillId="0" borderId="0" xfId="1" applyFont="1" applyAlignment="1">
      <alignment horizontal="left" vertical="center"/>
    </xf>
    <xf numFmtId="9" fontId="5" fillId="10" borderId="12" xfId="2" applyFont="1" applyFill="1" applyBorder="1" applyAlignment="1">
      <alignment horizontal="center" vertical="center"/>
    </xf>
    <xf numFmtId="44" fontId="9" fillId="11" borderId="7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166" fontId="2" fillId="0" borderId="14" xfId="0" applyNumberFormat="1" applyFont="1" applyBorder="1" applyAlignment="1">
      <alignment horizontal="center"/>
    </xf>
    <xf numFmtId="0" fontId="4" fillId="0" borderId="7" xfId="0" applyFont="1" applyFill="1" applyBorder="1" applyAlignment="1">
      <alignment horizontal="left" vertical="center"/>
    </xf>
    <xf numFmtId="44" fontId="4" fillId="0" borderId="7" xfId="0" applyNumberFormat="1" applyFont="1" applyFill="1" applyBorder="1" applyAlignment="1">
      <alignment horizontal="left" vertical="center"/>
    </xf>
    <xf numFmtId="44" fontId="4" fillId="0" borderId="7" xfId="1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 readingOrder="1"/>
    </xf>
    <xf numFmtId="168" fontId="4" fillId="0" borderId="8" xfId="0" applyNumberFormat="1" applyFont="1" applyFill="1" applyBorder="1" applyAlignment="1">
      <alignment horizontal="left" vertical="center"/>
    </xf>
    <xf numFmtId="168" fontId="4" fillId="0" borderId="8" xfId="0" applyNumberFormat="1" applyFont="1" applyFill="1" applyBorder="1" applyAlignment="1">
      <alignment horizontal="left" vertical="center" readingOrder="1"/>
    </xf>
    <xf numFmtId="166" fontId="4" fillId="0" borderId="12" xfId="0" applyNumberFormat="1" applyFont="1" applyFill="1" applyBorder="1" applyAlignment="1">
      <alignment horizontal="center" vertical="center"/>
    </xf>
    <xf numFmtId="168" fontId="4" fillId="0" borderId="9" xfId="0" applyNumberFormat="1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44" fontId="4" fillId="0" borderId="10" xfId="1" applyFont="1" applyFill="1" applyBorder="1" applyAlignment="1">
      <alignment horizontal="left" vertical="center"/>
    </xf>
    <xf numFmtId="44" fontId="4" fillId="0" borderId="10" xfId="0" applyNumberFormat="1" applyFont="1" applyFill="1" applyBorder="1" applyAlignment="1">
      <alignment horizontal="left" vertical="center"/>
    </xf>
    <xf numFmtId="166" fontId="4" fillId="0" borderId="13" xfId="0" applyNumberFormat="1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16" xfId="0" applyFont="1" applyFill="1" applyBorder="1" applyAlignment="1">
      <alignment horizontal="left" vertical="center"/>
    </xf>
    <xf numFmtId="0" fontId="2" fillId="5" borderId="16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9" fontId="4" fillId="0" borderId="7" xfId="0" applyNumberFormat="1" applyFont="1" applyBorder="1" applyAlignment="1">
      <alignment horizontal="center" vertical="center"/>
    </xf>
    <xf numFmtId="0" fontId="7" fillId="0" borderId="0" xfId="0" applyFont="1" applyAlignment="1"/>
    <xf numFmtId="44" fontId="4" fillId="11" borderId="7" xfId="0" applyNumberFormat="1" applyFont="1" applyFill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44" fontId="4" fillId="0" borderId="19" xfId="1" applyFont="1" applyFill="1" applyBorder="1" applyAlignment="1">
      <alignment horizontal="center" vertical="center"/>
    </xf>
    <xf numFmtId="44" fontId="4" fillId="11" borderId="19" xfId="1" applyFont="1" applyFill="1" applyBorder="1" applyAlignment="1">
      <alignment horizontal="center" vertical="center"/>
    </xf>
    <xf numFmtId="44" fontId="4" fillId="0" borderId="19" xfId="0" applyNumberFormat="1" applyFont="1" applyFill="1" applyBorder="1" applyAlignment="1">
      <alignment horizontal="center" vertical="center"/>
    </xf>
    <xf numFmtId="44" fontId="4" fillId="0" borderId="19" xfId="0" applyNumberFormat="1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168" fontId="4" fillId="0" borderId="20" xfId="0" applyNumberFormat="1" applyFont="1" applyBorder="1" applyAlignment="1">
      <alignment horizontal="left" vertical="center"/>
    </xf>
    <xf numFmtId="166" fontId="4" fillId="0" borderId="21" xfId="0" applyNumberFormat="1" applyFont="1" applyBorder="1" applyAlignment="1">
      <alignment horizontal="center" vertical="center"/>
    </xf>
    <xf numFmtId="168" fontId="4" fillId="0" borderId="8" xfId="0" applyNumberFormat="1" applyFont="1" applyBorder="1" applyAlignment="1">
      <alignment horizontal="left" vertical="center"/>
    </xf>
    <xf numFmtId="44" fontId="4" fillId="11" borderId="10" xfId="0" applyNumberFormat="1" applyFont="1" applyFill="1" applyBorder="1" applyAlignment="1">
      <alignment horizontal="left" vertical="center"/>
    </xf>
    <xf numFmtId="9" fontId="2" fillId="5" borderId="16" xfId="0" applyNumberFormat="1" applyFont="1" applyFill="1" applyBorder="1" applyAlignment="1">
      <alignment horizontal="center" vertical="center"/>
    </xf>
    <xf numFmtId="9" fontId="4" fillId="0" borderId="19" xfId="0" applyNumberFormat="1" applyFont="1" applyBorder="1" applyAlignment="1">
      <alignment horizontal="center" vertical="center"/>
    </xf>
    <xf numFmtId="44" fontId="2" fillId="11" borderId="6" xfId="1" applyFont="1" applyFill="1" applyBorder="1" applyAlignment="1">
      <alignment horizontal="center" vertical="center"/>
    </xf>
    <xf numFmtId="44" fontId="3" fillId="11" borderId="6" xfId="1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11" fillId="11" borderId="8" xfId="0" applyFont="1" applyFill="1" applyBorder="1" applyAlignment="1">
      <alignment horizontal="left"/>
    </xf>
    <xf numFmtId="0" fontId="11" fillId="11" borderId="7" xfId="0" applyFont="1" applyFill="1" applyBorder="1" applyAlignment="1">
      <alignment horizontal="left"/>
    </xf>
    <xf numFmtId="0" fontId="11" fillId="11" borderId="7" xfId="0" applyFont="1" applyFill="1" applyBorder="1" applyAlignment="1">
      <alignment horizontal="center"/>
    </xf>
    <xf numFmtId="0" fontId="11" fillId="11" borderId="12" xfId="0" applyFont="1" applyFill="1" applyBorder="1" applyAlignment="1">
      <alignment horizontal="center"/>
    </xf>
    <xf numFmtId="0" fontId="10" fillId="0" borderId="8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44" fontId="16" fillId="17" borderId="7" xfId="1" applyFont="1" applyFill="1" applyBorder="1" applyAlignment="1">
      <alignment horizontal="left"/>
    </xf>
    <xf numFmtId="44" fontId="10" fillId="11" borderId="7" xfId="1" applyFont="1" applyFill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44" fontId="10" fillId="11" borderId="10" xfId="1" applyFont="1" applyFill="1" applyBorder="1" applyAlignment="1">
      <alignment horizontal="left"/>
    </xf>
    <xf numFmtId="44" fontId="14" fillId="0" borderId="5" xfId="0" applyNumberFormat="1" applyFont="1" applyBorder="1" applyAlignment="1">
      <alignment horizontal="left"/>
    </xf>
    <xf numFmtId="44" fontId="17" fillId="0" borderId="7" xfId="1" applyFont="1" applyBorder="1" applyAlignment="1">
      <alignment horizontal="left"/>
    </xf>
    <xf numFmtId="44" fontId="17" fillId="0" borderId="7" xfId="1" applyFont="1" applyFill="1" applyBorder="1" applyAlignment="1">
      <alignment horizontal="left"/>
    </xf>
    <xf numFmtId="0" fontId="16" fillId="17" borderId="8" xfId="0" applyFont="1" applyFill="1" applyBorder="1" applyAlignment="1">
      <alignment horizontal="left"/>
    </xf>
    <xf numFmtId="9" fontId="16" fillId="11" borderId="12" xfId="2" applyFont="1" applyFill="1" applyBorder="1" applyAlignment="1">
      <alignment horizontal="center"/>
    </xf>
    <xf numFmtId="9" fontId="17" fillId="0" borderId="12" xfId="2" applyFont="1" applyFill="1" applyBorder="1" applyAlignment="1">
      <alignment horizontal="center"/>
    </xf>
    <xf numFmtId="9" fontId="10" fillId="0" borderId="12" xfId="0" applyNumberFormat="1" applyFont="1" applyBorder="1" applyAlignment="1">
      <alignment horizontal="center"/>
    </xf>
    <xf numFmtId="9" fontId="10" fillId="0" borderId="13" xfId="0" applyNumberFormat="1" applyFont="1" applyBorder="1" applyAlignment="1">
      <alignment horizontal="center"/>
    </xf>
    <xf numFmtId="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8" fillId="16" borderId="0" xfId="0" applyFont="1" applyFill="1"/>
    <xf numFmtId="0" fontId="12" fillId="0" borderId="0" xfId="0" pivotButton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pivotButton="1" applyFont="1"/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center"/>
    </xf>
    <xf numFmtId="1" fontId="12" fillId="0" borderId="0" xfId="0" pivotButton="1" applyNumberFormat="1" applyFont="1" applyAlignment="1">
      <alignment horizontal="center"/>
    </xf>
    <xf numFmtId="0" fontId="19" fillId="16" borderId="0" xfId="0" applyFont="1" applyFill="1"/>
    <xf numFmtId="0" fontId="13" fillId="19" borderId="0" xfId="0" applyFont="1" applyFill="1" applyAlignment="1">
      <alignment horizontal="center"/>
    </xf>
    <xf numFmtId="0" fontId="13" fillId="19" borderId="38" xfId="0" applyFont="1" applyFill="1" applyBorder="1"/>
    <xf numFmtId="0" fontId="13" fillId="19" borderId="38" xfId="0" applyFont="1" applyFill="1" applyBorder="1" applyAlignment="1">
      <alignment horizontal="center"/>
    </xf>
    <xf numFmtId="0" fontId="13" fillId="19" borderId="39" xfId="0" applyFont="1" applyFill="1" applyBorder="1" applyAlignment="1">
      <alignment horizontal="left"/>
    </xf>
    <xf numFmtId="1" fontId="13" fillId="19" borderId="39" xfId="0" applyNumberFormat="1" applyFont="1" applyFill="1" applyBorder="1" applyAlignment="1">
      <alignment horizontal="center"/>
    </xf>
    <xf numFmtId="2" fontId="19" fillId="16" borderId="0" xfId="0" applyNumberFormat="1" applyFont="1" applyFill="1"/>
    <xf numFmtId="2" fontId="13" fillId="19" borderId="0" xfId="0" applyNumberFormat="1" applyFont="1" applyFill="1" applyAlignment="1">
      <alignment horizontal="center"/>
    </xf>
    <xf numFmtId="2" fontId="13" fillId="19" borderId="38" xfId="0" applyNumberFormat="1" applyFont="1" applyFill="1" applyBorder="1"/>
    <xf numFmtId="1" fontId="13" fillId="19" borderId="38" xfId="0" applyNumberFormat="1" applyFont="1" applyFill="1" applyBorder="1" applyAlignment="1">
      <alignment horizontal="center"/>
    </xf>
    <xf numFmtId="2" fontId="12" fillId="0" borderId="0" xfId="0" applyNumberFormat="1" applyFont="1" applyAlignment="1">
      <alignment horizontal="left"/>
    </xf>
    <xf numFmtId="2" fontId="13" fillId="19" borderId="39" xfId="0" applyNumberFormat="1" applyFont="1" applyFill="1" applyBorder="1" applyAlignment="1">
      <alignment horizontal="left"/>
    </xf>
    <xf numFmtId="0" fontId="13" fillId="0" borderId="7" xfId="0" applyFont="1" applyBorder="1" applyAlignment="1">
      <alignment horizontal="center" vertical="center"/>
    </xf>
    <xf numFmtId="0" fontId="20" fillId="18" borderId="27" xfId="0" applyFont="1" applyFill="1" applyBorder="1" applyAlignment="1">
      <alignment horizontal="center" vertical="center"/>
    </xf>
    <xf numFmtId="170" fontId="12" fillId="0" borderId="19" xfId="0" applyNumberFormat="1" applyFont="1" applyFill="1" applyBorder="1" applyAlignment="1">
      <alignment horizontal="center" vertical="center"/>
    </xf>
    <xf numFmtId="170" fontId="12" fillId="13" borderId="19" xfId="0" applyNumberFormat="1" applyFont="1" applyFill="1" applyBorder="1" applyAlignment="1">
      <alignment horizontal="center" vertical="center"/>
    </xf>
    <xf numFmtId="170" fontId="13" fillId="16" borderId="19" xfId="0" applyNumberFormat="1" applyFont="1" applyFill="1" applyBorder="1" applyAlignment="1">
      <alignment horizontal="center" vertical="center"/>
    </xf>
    <xf numFmtId="171" fontId="12" fillId="13" borderId="18" xfId="0" applyNumberFormat="1" applyFont="1" applyFill="1" applyBorder="1" applyAlignment="1">
      <alignment horizontal="center" vertical="center"/>
    </xf>
    <xf numFmtId="171" fontId="12" fillId="13" borderId="22" xfId="0" applyNumberFormat="1" applyFont="1" applyFill="1" applyBorder="1" applyAlignment="1">
      <alignment horizontal="center" vertical="center"/>
    </xf>
    <xf numFmtId="171" fontId="12" fillId="13" borderId="19" xfId="0" applyNumberFormat="1" applyFont="1" applyFill="1" applyBorder="1" applyAlignment="1">
      <alignment horizontal="center" vertical="center"/>
    </xf>
    <xf numFmtId="170" fontId="13" fillId="16" borderId="7" xfId="0" applyNumberFormat="1" applyFont="1" applyFill="1" applyBorder="1" applyAlignment="1">
      <alignment horizontal="center" vertical="center"/>
    </xf>
    <xf numFmtId="170" fontId="13" fillId="16" borderId="22" xfId="0" applyNumberFormat="1" applyFont="1" applyFill="1" applyBorder="1" applyAlignment="1">
      <alignment horizontal="center" vertical="center"/>
    </xf>
    <xf numFmtId="0" fontId="19" fillId="16" borderId="23" xfId="0" applyFont="1" applyFill="1" applyBorder="1" applyAlignment="1">
      <alignment horizontal="left" vertical="center"/>
    </xf>
    <xf numFmtId="0" fontId="19" fillId="16" borderId="24" xfId="0" applyFont="1" applyFill="1" applyBorder="1" applyAlignment="1">
      <alignment horizontal="left" vertical="center"/>
    </xf>
    <xf numFmtId="0" fontId="19" fillId="16" borderId="25" xfId="0" applyFont="1" applyFill="1" applyBorder="1" applyAlignment="1">
      <alignment horizontal="left" vertical="center"/>
    </xf>
    <xf numFmtId="0" fontId="21" fillId="0" borderId="0" xfId="0" applyFont="1" applyAlignment="1">
      <alignment horizontal="left"/>
    </xf>
    <xf numFmtId="49" fontId="22" fillId="0" borderId="0" xfId="0" applyNumberFormat="1" applyFont="1" applyAlignment="1">
      <alignment horizontal="left"/>
    </xf>
    <xf numFmtId="49" fontId="23" fillId="0" borderId="0" xfId="0" applyNumberFormat="1" applyFont="1" applyAlignment="1">
      <alignment horizontal="left"/>
    </xf>
    <xf numFmtId="49" fontId="21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Fill="1" applyAlignment="1">
      <alignment horizontal="left"/>
    </xf>
    <xf numFmtId="0" fontId="12" fillId="0" borderId="0" xfId="0" applyFont="1" applyAlignment="1">
      <alignment horizontal="left" vertical="center"/>
    </xf>
    <xf numFmtId="49" fontId="13" fillId="14" borderId="7" xfId="0" applyNumberFormat="1" applyFont="1" applyFill="1" applyBorder="1" applyAlignment="1">
      <alignment horizontal="left" vertical="center"/>
    </xf>
    <xf numFmtId="2" fontId="13" fillId="14" borderId="7" xfId="0" applyNumberFormat="1" applyFont="1" applyFill="1" applyBorder="1" applyAlignment="1">
      <alignment horizontal="left" vertical="center"/>
    </xf>
    <xf numFmtId="170" fontId="13" fillId="11" borderId="7" xfId="0" applyNumberFormat="1" applyFont="1" applyFill="1" applyBorder="1" applyAlignment="1">
      <alignment horizontal="center" vertical="center"/>
    </xf>
    <xf numFmtId="0" fontId="19" fillId="16" borderId="40" xfId="0" applyFont="1" applyFill="1" applyBorder="1" applyAlignment="1">
      <alignment horizontal="center" vertical="center"/>
    </xf>
    <xf numFmtId="169" fontId="12" fillId="14" borderId="41" xfId="0" applyNumberFormat="1" applyFont="1" applyFill="1" applyBorder="1" applyAlignment="1">
      <alignment horizontal="center" vertical="center"/>
    </xf>
    <xf numFmtId="9" fontId="13" fillId="14" borderId="41" xfId="2" applyFont="1" applyFill="1" applyBorder="1" applyAlignment="1">
      <alignment horizontal="center" vertical="center"/>
    </xf>
    <xf numFmtId="169" fontId="12" fillId="14" borderId="22" xfId="0" applyNumberFormat="1" applyFont="1" applyFill="1" applyBorder="1" applyAlignment="1">
      <alignment horizontal="center" vertical="center"/>
    </xf>
    <xf numFmtId="9" fontId="13" fillId="14" borderId="22" xfId="2" applyFont="1" applyFill="1" applyBorder="1" applyAlignment="1">
      <alignment horizontal="center" vertical="center"/>
    </xf>
    <xf numFmtId="169" fontId="12" fillId="14" borderId="19" xfId="0" applyNumberFormat="1" applyFont="1" applyFill="1" applyBorder="1" applyAlignment="1">
      <alignment horizontal="center" vertical="center"/>
    </xf>
    <xf numFmtId="9" fontId="13" fillId="14" borderId="19" xfId="2" applyFont="1" applyFill="1" applyBorder="1" applyAlignment="1">
      <alignment horizontal="center" vertical="center"/>
    </xf>
    <xf numFmtId="169" fontId="12" fillId="11" borderId="22" xfId="0" applyNumberFormat="1" applyFont="1" applyFill="1" applyBorder="1" applyAlignment="1">
      <alignment horizontal="center" vertical="center"/>
    </xf>
    <xf numFmtId="9" fontId="12" fillId="11" borderId="22" xfId="2" applyFont="1" applyFill="1" applyBorder="1" applyAlignment="1">
      <alignment vertical="center"/>
    </xf>
    <xf numFmtId="169" fontId="20" fillId="20" borderId="40" xfId="0" applyNumberFormat="1" applyFont="1" applyFill="1" applyBorder="1" applyAlignment="1">
      <alignment horizontal="center" vertical="center"/>
    </xf>
    <xf numFmtId="9" fontId="20" fillId="20" borderId="40" xfId="2" applyFont="1" applyFill="1" applyBorder="1" applyAlignment="1">
      <alignment vertical="center"/>
    </xf>
    <xf numFmtId="9" fontId="13" fillId="16" borderId="19" xfId="0" applyNumberFormat="1" applyFont="1" applyFill="1" applyBorder="1" applyAlignment="1">
      <alignment horizontal="center" vertical="center"/>
    </xf>
    <xf numFmtId="169" fontId="13" fillId="11" borderId="44" xfId="0" applyNumberFormat="1" applyFont="1" applyFill="1" applyBorder="1" applyAlignment="1">
      <alignment horizontal="center" vertical="center"/>
    </xf>
    <xf numFmtId="169" fontId="13" fillId="11" borderId="45" xfId="0" applyNumberFormat="1" applyFont="1" applyFill="1" applyBorder="1" applyAlignment="1">
      <alignment horizontal="center" vertical="center"/>
    </xf>
    <xf numFmtId="169" fontId="13" fillId="11" borderId="46" xfId="0" applyNumberFormat="1" applyFont="1" applyFill="1" applyBorder="1" applyAlignment="1">
      <alignment horizontal="center" vertical="center"/>
    </xf>
    <xf numFmtId="169" fontId="12" fillId="12" borderId="22" xfId="0" applyNumberFormat="1" applyFont="1" applyFill="1" applyBorder="1" applyAlignment="1">
      <alignment horizontal="center" vertical="center"/>
    </xf>
    <xf numFmtId="9" fontId="13" fillId="12" borderId="41" xfId="2" applyFont="1" applyFill="1" applyBorder="1" applyAlignment="1">
      <alignment horizontal="center" vertical="center"/>
    </xf>
    <xf numFmtId="9" fontId="13" fillId="12" borderId="22" xfId="2" applyFont="1" applyFill="1" applyBorder="1" applyAlignment="1">
      <alignment horizontal="center" vertical="center"/>
    </xf>
    <xf numFmtId="9" fontId="13" fillId="12" borderId="19" xfId="2" applyFont="1" applyFill="1" applyBorder="1" applyAlignment="1">
      <alignment horizontal="center" vertical="center"/>
    </xf>
    <xf numFmtId="9" fontId="13" fillId="16" borderId="23" xfId="2" applyFont="1" applyFill="1" applyBorder="1" applyAlignment="1">
      <alignment horizontal="center" vertical="center"/>
    </xf>
    <xf numFmtId="9" fontId="13" fillId="16" borderId="24" xfId="2" applyFont="1" applyFill="1" applyBorder="1" applyAlignment="1">
      <alignment horizontal="center" vertical="center"/>
    </xf>
    <xf numFmtId="9" fontId="13" fillId="16" borderId="25" xfId="2" applyFont="1" applyFill="1" applyBorder="1" applyAlignment="1">
      <alignment horizontal="center" vertical="center"/>
    </xf>
    <xf numFmtId="9" fontId="13" fillId="11" borderId="26" xfId="2" applyFont="1" applyFill="1" applyBorder="1" applyAlignment="1">
      <alignment horizontal="center" vertical="center"/>
    </xf>
    <xf numFmtId="9" fontId="13" fillId="11" borderId="27" xfId="2" applyFont="1" applyFill="1" applyBorder="1" applyAlignment="1">
      <alignment horizontal="center" vertical="center"/>
    </xf>
    <xf numFmtId="9" fontId="13" fillId="11" borderId="28" xfId="2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7" xfId="0" applyFont="1" applyBorder="1" applyAlignment="1">
      <alignment horizontal="left" vertical="center"/>
    </xf>
    <xf numFmtId="0" fontId="12" fillId="0" borderId="0" xfId="0" applyFont="1" applyAlignment="1"/>
    <xf numFmtId="169" fontId="13" fillId="15" borderId="7" xfId="0" applyNumberFormat="1" applyFont="1" applyFill="1" applyBorder="1" applyAlignment="1">
      <alignment horizontal="center" vertical="center"/>
    </xf>
    <xf numFmtId="0" fontId="12" fillId="14" borderId="41" xfId="0" applyFont="1" applyFill="1" applyBorder="1" applyAlignment="1"/>
    <xf numFmtId="0" fontId="12" fillId="14" borderId="22" xfId="0" applyFont="1" applyFill="1" applyBorder="1" applyAlignment="1"/>
    <xf numFmtId="0" fontId="12" fillId="14" borderId="19" xfId="0" applyFont="1" applyFill="1" applyBorder="1" applyAlignment="1"/>
    <xf numFmtId="0" fontId="12" fillId="11" borderId="22" xfId="0" applyFont="1" applyFill="1" applyBorder="1" applyAlignment="1"/>
    <xf numFmtId="0" fontId="20" fillId="20" borderId="40" xfId="0" applyFont="1" applyFill="1" applyBorder="1" applyAlignment="1"/>
    <xf numFmtId="0" fontId="13" fillId="11" borderId="22" xfId="0" applyFont="1" applyFill="1" applyBorder="1" applyAlignment="1"/>
    <xf numFmtId="0" fontId="24" fillId="11" borderId="0" xfId="0" applyFont="1" applyFill="1" applyAlignment="1"/>
    <xf numFmtId="0" fontId="12" fillId="12" borderId="41" xfId="0" applyFont="1" applyFill="1" applyBorder="1" applyAlignment="1"/>
    <xf numFmtId="0" fontId="12" fillId="12" borderId="22" xfId="0" applyFont="1" applyFill="1" applyBorder="1" applyAlignment="1"/>
    <xf numFmtId="0" fontId="12" fillId="12" borderId="19" xfId="0" applyFont="1" applyFill="1" applyBorder="1" applyAlignment="1"/>
    <xf numFmtId="0" fontId="13" fillId="16" borderId="7" xfId="0" applyFont="1" applyFill="1" applyBorder="1" applyAlignment="1"/>
    <xf numFmtId="0" fontId="13" fillId="16" borderId="0" xfId="0" applyFont="1" applyFill="1" applyBorder="1" applyAlignment="1"/>
    <xf numFmtId="0" fontId="13" fillId="11" borderId="7" xfId="0" applyFont="1" applyFill="1" applyBorder="1" applyAlignment="1"/>
    <xf numFmtId="0" fontId="13" fillId="11" borderId="41" xfId="0" applyFont="1" applyFill="1" applyBorder="1" applyAlignment="1">
      <alignment horizontal="center"/>
    </xf>
    <xf numFmtId="0" fontId="13" fillId="11" borderId="22" xfId="0" applyFont="1" applyFill="1" applyBorder="1" applyAlignment="1">
      <alignment horizontal="center"/>
    </xf>
    <xf numFmtId="0" fontId="13" fillId="11" borderId="19" xfId="0" applyFont="1" applyFill="1" applyBorder="1" applyAlignment="1">
      <alignment horizontal="center"/>
    </xf>
    <xf numFmtId="169" fontId="13" fillId="0" borderId="48" xfId="0" applyNumberFormat="1" applyFont="1" applyFill="1" applyBorder="1" applyAlignment="1">
      <alignment horizontal="center" vertical="center"/>
    </xf>
    <xf numFmtId="169" fontId="13" fillId="0" borderId="49" xfId="0" applyNumberFormat="1" applyFont="1" applyFill="1" applyBorder="1" applyAlignment="1">
      <alignment horizontal="center" vertical="center"/>
    </xf>
    <xf numFmtId="169" fontId="13" fillId="0" borderId="47" xfId="0" applyNumberFormat="1" applyFont="1" applyFill="1" applyBorder="1" applyAlignment="1">
      <alignment horizontal="center" vertical="center"/>
    </xf>
    <xf numFmtId="169" fontId="13" fillId="0" borderId="42" xfId="0" applyNumberFormat="1" applyFont="1" applyFill="1" applyBorder="1" applyAlignment="1">
      <alignment horizontal="center" vertical="center"/>
    </xf>
    <xf numFmtId="169" fontId="13" fillId="0" borderId="0" xfId="0" applyNumberFormat="1" applyFont="1" applyFill="1" applyBorder="1" applyAlignment="1">
      <alignment horizontal="center" vertical="center"/>
    </xf>
    <xf numFmtId="169" fontId="13" fillId="0" borderId="43" xfId="0" applyNumberFormat="1" applyFont="1" applyFill="1" applyBorder="1" applyAlignment="1">
      <alignment horizontal="center" vertical="center"/>
    </xf>
    <xf numFmtId="169" fontId="13" fillId="0" borderId="26" xfId="0" applyNumberFormat="1" applyFont="1" applyFill="1" applyBorder="1" applyAlignment="1">
      <alignment horizontal="center" vertical="center"/>
    </xf>
    <xf numFmtId="169" fontId="13" fillId="0" borderId="27" xfId="0" applyNumberFormat="1" applyFont="1" applyFill="1" applyBorder="1" applyAlignment="1">
      <alignment horizontal="center" vertical="center"/>
    </xf>
    <xf numFmtId="169" fontId="13" fillId="0" borderId="28" xfId="0" applyNumberFormat="1" applyFont="1" applyFill="1" applyBorder="1" applyAlignment="1">
      <alignment horizontal="center" vertical="center"/>
    </xf>
    <xf numFmtId="0" fontId="12" fillId="0" borderId="22" xfId="0" applyFont="1" applyBorder="1" applyAlignment="1">
      <alignment horizontal="left"/>
    </xf>
    <xf numFmtId="0" fontId="12" fillId="0" borderId="19" xfId="0" applyFont="1" applyBorder="1" applyAlignment="1">
      <alignment horizontal="left"/>
    </xf>
    <xf numFmtId="0" fontId="13" fillId="16" borderId="40" xfId="0" applyFont="1" applyFill="1" applyBorder="1" applyAlignment="1">
      <alignment horizontal="left"/>
    </xf>
    <xf numFmtId="44" fontId="12" fillId="0" borderId="22" xfId="1" applyFont="1" applyBorder="1" applyAlignment="1">
      <alignment horizontal="left"/>
    </xf>
    <xf numFmtId="44" fontId="12" fillId="0" borderId="19" xfId="1" applyFont="1" applyBorder="1" applyAlignment="1">
      <alignment horizontal="left"/>
    </xf>
    <xf numFmtId="0" fontId="13" fillId="16" borderId="44" xfId="0" applyFont="1" applyFill="1" applyBorder="1" applyAlignment="1">
      <alignment horizontal="center" vertical="center"/>
    </xf>
    <xf numFmtId="0" fontId="13" fillId="16" borderId="45" xfId="0" applyFont="1" applyFill="1" applyBorder="1" applyAlignment="1">
      <alignment horizontal="center" vertical="center"/>
    </xf>
    <xf numFmtId="0" fontId="13" fillId="16" borderId="46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left" vertical="center"/>
    </xf>
    <xf numFmtId="0" fontId="13" fillId="16" borderId="40" xfId="0" applyFont="1" applyFill="1" applyBorder="1" applyAlignment="1">
      <alignment horizontal="left" vertical="center"/>
    </xf>
    <xf numFmtId="0" fontId="12" fillId="0" borderId="22" xfId="0" applyFont="1" applyFill="1" applyBorder="1" applyAlignment="1">
      <alignment horizontal="left" vertical="center"/>
    </xf>
    <xf numFmtId="0" fontId="12" fillId="0" borderId="19" xfId="0" applyFont="1" applyFill="1" applyBorder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3" fillId="16" borderId="48" xfId="0" applyFont="1" applyFill="1" applyBorder="1" applyAlignment="1">
      <alignment horizontal="center" vertical="center"/>
    </xf>
    <xf numFmtId="0" fontId="13" fillId="16" borderId="47" xfId="0" applyFont="1" applyFill="1" applyBorder="1" applyAlignment="1">
      <alignment horizontal="center" vertical="center"/>
    </xf>
    <xf numFmtId="0" fontId="13" fillId="16" borderId="26" xfId="0" applyFont="1" applyFill="1" applyBorder="1" applyAlignment="1">
      <alignment horizontal="center" vertical="center"/>
    </xf>
    <xf numFmtId="0" fontId="13" fillId="16" borderId="28" xfId="0" applyFont="1" applyFill="1" applyBorder="1" applyAlignment="1">
      <alignment horizontal="center" vertical="center"/>
    </xf>
    <xf numFmtId="0" fontId="2" fillId="16" borderId="44" xfId="0" applyFont="1" applyFill="1" applyBorder="1" applyAlignment="1">
      <alignment horizontal="center"/>
    </xf>
    <xf numFmtId="0" fontId="2" fillId="16" borderId="46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4" fontId="9" fillId="11" borderId="0" xfId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44" fontId="4" fillId="0" borderId="14" xfId="0" applyNumberFormat="1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44" fontId="6" fillId="0" borderId="11" xfId="0" applyNumberFormat="1" applyFont="1" applyBorder="1" applyAlignment="1">
      <alignment horizontal="left" vertical="center"/>
    </xf>
    <xf numFmtId="0" fontId="11" fillId="16" borderId="50" xfId="0" applyFont="1" applyFill="1" applyBorder="1" applyAlignment="1">
      <alignment horizontal="center"/>
    </xf>
    <xf numFmtId="0" fontId="11" fillId="16" borderId="51" xfId="0" applyFont="1" applyFill="1" applyBorder="1" applyAlignment="1">
      <alignment horizontal="center"/>
    </xf>
    <xf numFmtId="0" fontId="11" fillId="16" borderId="52" xfId="0" applyFont="1" applyFill="1" applyBorder="1" applyAlignment="1">
      <alignment horizontal="center"/>
    </xf>
    <xf numFmtId="49" fontId="10" fillId="0" borderId="0" xfId="0" applyNumberFormat="1" applyFont="1" applyFill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49" fontId="10" fillId="0" borderId="0" xfId="0" applyNumberFormat="1" applyFont="1" applyFill="1"/>
    <xf numFmtId="39" fontId="10" fillId="0" borderId="0" xfId="0" applyNumberFormat="1" applyFont="1" applyFill="1"/>
    <xf numFmtId="39" fontId="10" fillId="0" borderId="2" xfId="0" applyNumberFormat="1" applyFont="1" applyFill="1" applyBorder="1"/>
    <xf numFmtId="39" fontId="10" fillId="0" borderId="3" xfId="0" applyNumberFormat="1" applyFont="1" applyFill="1" applyBorder="1"/>
    <xf numFmtId="39" fontId="10" fillId="0" borderId="4" xfId="0" applyNumberFormat="1" applyFont="1" applyFill="1" applyBorder="1"/>
    <xf numFmtId="39" fontId="10" fillId="0" borderId="5" xfId="0" applyNumberFormat="1" applyFont="1" applyFill="1" applyBorder="1"/>
    <xf numFmtId="49" fontId="10" fillId="0" borderId="29" xfId="0" applyNumberFormat="1" applyFont="1" applyFill="1" applyBorder="1"/>
    <xf numFmtId="0" fontId="10" fillId="0" borderId="3" xfId="0" applyFont="1" applyFill="1" applyBorder="1"/>
    <xf numFmtId="0" fontId="10" fillId="0" borderId="30" xfId="0" applyFont="1" applyFill="1" applyBorder="1"/>
    <xf numFmtId="0" fontId="10" fillId="0" borderId="33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/>
    <xf numFmtId="0" fontId="10" fillId="0" borderId="34" xfId="0" applyFont="1" applyFill="1" applyBorder="1"/>
    <xf numFmtId="0" fontId="10" fillId="0" borderId="31" xfId="0" applyFont="1" applyFill="1" applyBorder="1" applyAlignment="1">
      <alignment horizontal="left"/>
    </xf>
    <xf numFmtId="44" fontId="10" fillId="0" borderId="4" xfId="1" applyFont="1" applyFill="1" applyBorder="1"/>
    <xf numFmtId="44" fontId="10" fillId="0" borderId="32" xfId="1" applyFont="1" applyFill="1" applyBorder="1"/>
    <xf numFmtId="49" fontId="10" fillId="0" borderId="33" xfId="0" applyNumberFormat="1" applyFont="1" applyFill="1" applyBorder="1"/>
    <xf numFmtId="0" fontId="10" fillId="0" borderId="0" xfId="0" applyFont="1" applyFill="1" applyBorder="1" applyAlignment="1"/>
    <xf numFmtId="44" fontId="10" fillId="0" borderId="0" xfId="1" applyFont="1" applyFill="1" applyBorder="1"/>
    <xf numFmtId="44" fontId="10" fillId="0" borderId="0" xfId="1" applyFont="1" applyFill="1" applyBorder="1" applyAlignment="1"/>
    <xf numFmtId="44" fontId="10" fillId="0" borderId="32" xfId="0" applyNumberFormat="1" applyFont="1" applyFill="1" applyBorder="1"/>
    <xf numFmtId="44" fontId="10" fillId="0" borderId="0" xfId="0" applyNumberFormat="1" applyFont="1" applyFill="1"/>
    <xf numFmtId="44" fontId="10" fillId="0" borderId="4" xfId="0" applyNumberFormat="1" applyFont="1" applyFill="1" applyBorder="1"/>
    <xf numFmtId="39" fontId="10" fillId="0" borderId="0" xfId="0" applyNumberFormat="1" applyFont="1" applyFill="1" applyBorder="1"/>
    <xf numFmtId="0" fontId="10" fillId="0" borderId="0" xfId="0" applyFont="1" applyFill="1" applyAlignment="1">
      <alignment horizontal="left"/>
    </xf>
    <xf numFmtId="44" fontId="10" fillId="0" borderId="34" xfId="0" applyNumberFormat="1" applyFont="1" applyFill="1" applyBorder="1"/>
    <xf numFmtId="0" fontId="10" fillId="0" borderId="34" xfId="0" applyFont="1" applyFill="1" applyBorder="1" applyAlignment="1">
      <alignment horizontal="left"/>
    </xf>
    <xf numFmtId="0" fontId="10" fillId="0" borderId="0" xfId="0" applyFont="1"/>
    <xf numFmtId="2" fontId="10" fillId="0" borderId="0" xfId="0" applyNumberFormat="1" applyFont="1" applyFill="1"/>
    <xf numFmtId="2" fontId="10" fillId="0" borderId="0" xfId="0" applyNumberFormat="1" applyFont="1" applyFill="1" applyAlignment="1">
      <alignment horizontal="center"/>
    </xf>
    <xf numFmtId="44" fontId="10" fillId="0" borderId="4" xfId="1" applyFont="1" applyFill="1" applyBorder="1" applyAlignment="1">
      <alignment horizontal="left"/>
    </xf>
    <xf numFmtId="0" fontId="10" fillId="0" borderId="31" xfId="0" applyFont="1" applyFill="1" applyBorder="1"/>
    <xf numFmtId="0" fontId="10" fillId="13" borderId="0" xfId="0" applyFont="1" applyFill="1"/>
    <xf numFmtId="0" fontId="11" fillId="22" borderId="36" xfId="0" applyFont="1" applyFill="1" applyBorder="1" applyAlignment="1">
      <alignment horizontal="center"/>
    </xf>
    <xf numFmtId="0" fontId="11" fillId="21" borderId="36" xfId="0" applyFont="1" applyFill="1" applyBorder="1" applyAlignment="1">
      <alignment horizontal="center"/>
    </xf>
    <xf numFmtId="0" fontId="11" fillId="23" borderId="37" xfId="0" applyFont="1" applyFill="1" applyBorder="1" applyAlignment="1">
      <alignment horizontal="center"/>
    </xf>
    <xf numFmtId="0" fontId="10" fillId="13" borderId="8" xfId="0" applyFont="1" applyFill="1" applyBorder="1"/>
    <xf numFmtId="0" fontId="14" fillId="13" borderId="8" xfId="0" applyFont="1" applyFill="1" applyBorder="1"/>
    <xf numFmtId="0" fontId="10" fillId="17" borderId="8" xfId="0" applyFont="1" applyFill="1" applyBorder="1"/>
    <xf numFmtId="0" fontId="10" fillId="17" borderId="9" xfId="0" applyFont="1" applyFill="1" applyBorder="1"/>
    <xf numFmtId="0" fontId="10" fillId="13" borderId="20" xfId="0" applyFont="1" applyFill="1" applyBorder="1"/>
    <xf numFmtId="0" fontId="11" fillId="16" borderId="15" xfId="0" applyFont="1" applyFill="1" applyBorder="1" applyAlignment="1">
      <alignment vertical="center"/>
    </xf>
    <xf numFmtId="0" fontId="11" fillId="22" borderId="16" xfId="0" applyFont="1" applyFill="1" applyBorder="1" applyAlignment="1">
      <alignment horizontal="center"/>
    </xf>
    <xf numFmtId="0" fontId="11" fillId="21" borderId="16" xfId="0" applyFont="1" applyFill="1" applyBorder="1" applyAlignment="1">
      <alignment horizontal="center"/>
    </xf>
    <xf numFmtId="0" fontId="11" fillId="23" borderId="17" xfId="0" applyFont="1" applyFill="1" applyBorder="1" applyAlignment="1">
      <alignment horizontal="center"/>
    </xf>
    <xf numFmtId="0" fontId="11" fillId="16" borderId="15" xfId="0" applyFont="1" applyFill="1" applyBorder="1"/>
    <xf numFmtId="0" fontId="10" fillId="13" borderId="9" xfId="0" applyFont="1" applyFill="1" applyBorder="1"/>
    <xf numFmtId="0" fontId="10" fillId="13" borderId="53" xfId="0" applyFont="1" applyFill="1" applyBorder="1"/>
    <xf numFmtId="0" fontId="10" fillId="17" borderId="53" xfId="0" applyFont="1" applyFill="1" applyBorder="1"/>
    <xf numFmtId="0" fontId="11" fillId="13" borderId="35" xfId="0" applyFont="1" applyFill="1" applyBorder="1"/>
    <xf numFmtId="0" fontId="10" fillId="22" borderId="19" xfId="0" applyFont="1" applyFill="1" applyBorder="1" applyAlignment="1">
      <alignment horizontal="center"/>
    </xf>
    <xf numFmtId="0" fontId="10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22" borderId="40" xfId="0" applyFont="1" applyFill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21" borderId="40" xfId="0" applyFont="1" applyFill="1" applyBorder="1" applyAlignment="1">
      <alignment horizontal="center"/>
    </xf>
    <xf numFmtId="0" fontId="10" fillId="23" borderId="12" xfId="0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23" borderId="13" xfId="0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13" borderId="12" xfId="0" applyFont="1" applyFill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0" fillId="23" borderId="54" xfId="0" applyFont="1" applyFill="1" applyBorder="1" applyAlignment="1">
      <alignment horizontal="center"/>
    </xf>
    <xf numFmtId="0" fontId="10" fillId="13" borderId="40" xfId="0" applyFont="1" applyFill="1" applyBorder="1" applyAlignment="1">
      <alignment horizontal="center"/>
    </xf>
    <xf numFmtId="0" fontId="10" fillId="13" borderId="0" xfId="0" applyFont="1" applyFill="1" applyAlignment="1">
      <alignment horizontal="center"/>
    </xf>
  </cellXfs>
  <cellStyles count="4">
    <cellStyle name="Currency" xfId="1" builtinId="4"/>
    <cellStyle name="Currency 2" xfId="3" xr:uid="{00000000-0005-0000-0000-000001000000}"/>
    <cellStyle name="Normal" xfId="0" builtinId="0"/>
    <cellStyle name="Percent" xfId="2" builtinId="5"/>
  </cellStyles>
  <dxfs count="45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sz val="10"/>
      </font>
    </dxf>
    <dxf>
      <numFmt numFmtId="1" formatCode="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FFFF00"/>
        </patternFill>
      </fill>
    </dxf>
    <dxf>
      <numFmt numFmtId="169" formatCode="#,##0,_);\(#,##0,\);&quot; &quot;"/>
    </dxf>
    <dxf>
      <alignment horizontal="center" readingOrder="0"/>
    </dxf>
    <dxf>
      <numFmt numFmtId="171" formatCode="#,##0.00,_);\(#,##0.00,\);&quot; &quot;"/>
    </dxf>
    <dxf>
      <font>
        <sz val="10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FFFF00"/>
        </patternFill>
      </fill>
    </dxf>
    <dxf>
      <numFmt numFmtId="169" formatCode="#,##0,_);\(#,##0,\);&quot; &quot;"/>
    </dxf>
    <dxf>
      <alignment horizontal="center" readingOrder="0"/>
    </dxf>
    <dxf>
      <numFmt numFmtId="171" formatCode="#,##0.00,_);\(#,##0.00,\);&quot; &quot;"/>
    </dxf>
    <dxf>
      <font>
        <sz val="10"/>
      </font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FFFF00"/>
        </patternFill>
      </fill>
    </dxf>
    <dxf>
      <numFmt numFmtId="169" formatCode="#,##0,_);\(#,##0,\);&quot; &quot;"/>
    </dxf>
    <dxf>
      <alignment horizontal="center" readingOrder="0"/>
    </dxf>
    <dxf>
      <numFmt numFmtId="171" formatCode="#,##0.00,_);\(#,##0.00,\);&quot; &quot;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ters, Ryan" refreshedDate="44404.823323495373" createdVersion="4" refreshedVersion="4" minRefreshableVersion="3" recordCount="134" xr:uid="{00000000-000A-0000-FFFF-FFFF0A000000}">
  <cacheSource type="worksheet">
    <worksheetSource ref="A1:D1048576" sheet="Staff By Year Detail"/>
  </cacheSource>
  <cacheFields count="4">
    <cacheField name="Category" numFmtId="0">
      <sharedItems containsBlank="1" count="4">
        <s v="Sales Commissions "/>
        <s v="Operations "/>
        <s v="Install Labor "/>
        <m/>
      </sharedItems>
    </cacheField>
    <cacheField name="Name" numFmtId="0">
      <sharedItems containsBlank="1" count="31">
        <s v="Brandon Simmons"/>
        <s v="Ryan Scott"/>
        <s v="Reed Scott"/>
        <s v="Jana Purcell"/>
        <s v="Dan Coats"/>
        <s v="Ronnie Lewis"/>
        <s v="Chris Stanford"/>
        <s v="Chris Buzek"/>
        <s v="Amy Sgro"/>
        <s v="Dustin Seagraves"/>
        <s v="Kate Mann"/>
        <s v="Dharma Cramer"/>
        <s v="Melisa Nault"/>
        <s v="Latrice Cushionbery "/>
        <s v="Spencer Crane"/>
        <s v="Ashley Rivas"/>
        <s v="Jason Hester"/>
        <s v="Justin Hester"/>
        <s v="Mike Hartsell"/>
        <s v="Ross Martin"/>
        <s v="Travis Cowart"/>
        <s v="Andrew Molenstra"/>
        <s v="Scott Peck"/>
        <s v="Ilya Yuriychuk"/>
        <s v="Santos"/>
        <s v="First Glass"/>
        <s v="Chad Parker"/>
        <s v="Adam Snelling"/>
        <s v="Peter Yuriychuk"/>
        <s v="Rosendo"/>
        <m/>
      </sharedItems>
    </cacheField>
    <cacheField name="Amount" numFmtId="0">
      <sharedItems containsString="0" containsBlank="1" containsNumber="1" minValue="0" maxValue="73477.350000000006"/>
    </cacheField>
    <cacheField name="Year" numFmtId="0">
      <sharedItems containsString="0" containsBlank="1" containsNumber="1" containsInteger="1" minValue="2018" maxValue="2021" count="5">
        <n v="2018"/>
        <n v="2019"/>
        <n v="2020"/>
        <n v="202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x v="0"/>
    <x v="0"/>
    <n v="0"/>
    <x v="0"/>
  </r>
  <r>
    <x v="0"/>
    <x v="1"/>
    <n v="0"/>
    <x v="0"/>
  </r>
  <r>
    <x v="0"/>
    <x v="2"/>
    <n v="0"/>
    <x v="0"/>
  </r>
  <r>
    <x v="0"/>
    <x v="3"/>
    <n v="0"/>
    <x v="0"/>
  </r>
  <r>
    <x v="0"/>
    <x v="4"/>
    <n v="0"/>
    <x v="0"/>
  </r>
  <r>
    <x v="0"/>
    <x v="5"/>
    <n v="0"/>
    <x v="0"/>
  </r>
  <r>
    <x v="0"/>
    <x v="6"/>
    <n v="0"/>
    <x v="0"/>
  </r>
  <r>
    <x v="1"/>
    <x v="7"/>
    <n v="3000"/>
    <x v="0"/>
  </r>
  <r>
    <x v="1"/>
    <x v="8"/>
    <n v="0"/>
    <x v="0"/>
  </r>
  <r>
    <x v="1"/>
    <x v="9"/>
    <n v="0"/>
    <x v="0"/>
  </r>
  <r>
    <x v="1"/>
    <x v="10"/>
    <n v="0"/>
    <x v="0"/>
  </r>
  <r>
    <x v="1"/>
    <x v="11"/>
    <n v="0"/>
    <x v="0"/>
  </r>
  <r>
    <x v="1"/>
    <x v="12"/>
    <n v="0"/>
    <x v="0"/>
  </r>
  <r>
    <x v="1"/>
    <x v="13"/>
    <n v="0"/>
    <x v="0"/>
  </r>
  <r>
    <x v="1"/>
    <x v="14"/>
    <n v="0"/>
    <x v="0"/>
  </r>
  <r>
    <x v="1"/>
    <x v="15"/>
    <n v="0"/>
    <x v="0"/>
  </r>
  <r>
    <x v="1"/>
    <x v="16"/>
    <n v="0"/>
    <x v="0"/>
  </r>
  <r>
    <x v="1"/>
    <x v="2"/>
    <n v="0"/>
    <x v="0"/>
  </r>
  <r>
    <x v="1"/>
    <x v="17"/>
    <n v="0"/>
    <x v="0"/>
  </r>
  <r>
    <x v="1"/>
    <x v="18"/>
    <n v="0"/>
    <x v="0"/>
  </r>
  <r>
    <x v="1"/>
    <x v="4"/>
    <n v="0"/>
    <x v="0"/>
  </r>
  <r>
    <x v="2"/>
    <x v="19"/>
    <n v="0"/>
    <x v="0"/>
  </r>
  <r>
    <x v="2"/>
    <x v="20"/>
    <m/>
    <x v="0"/>
  </r>
  <r>
    <x v="2"/>
    <x v="21"/>
    <m/>
    <x v="0"/>
  </r>
  <r>
    <x v="2"/>
    <x v="22"/>
    <m/>
    <x v="0"/>
  </r>
  <r>
    <x v="2"/>
    <x v="23"/>
    <n v="0"/>
    <x v="0"/>
  </r>
  <r>
    <x v="2"/>
    <x v="24"/>
    <n v="2681.2799999999997"/>
    <x v="0"/>
  </r>
  <r>
    <x v="2"/>
    <x v="25"/>
    <m/>
    <x v="0"/>
  </r>
  <r>
    <x v="2"/>
    <x v="7"/>
    <n v="0"/>
    <x v="0"/>
  </r>
  <r>
    <x v="2"/>
    <x v="26"/>
    <n v="0"/>
    <x v="0"/>
  </r>
  <r>
    <x v="2"/>
    <x v="27"/>
    <n v="0"/>
    <x v="0"/>
  </r>
  <r>
    <x v="2"/>
    <x v="28"/>
    <n v="0"/>
    <x v="0"/>
  </r>
  <r>
    <x v="2"/>
    <x v="29"/>
    <m/>
    <x v="0"/>
  </r>
  <r>
    <x v="0"/>
    <x v="0"/>
    <n v="56896.9"/>
    <x v="1"/>
  </r>
  <r>
    <x v="0"/>
    <x v="1"/>
    <n v="0"/>
    <x v="1"/>
  </r>
  <r>
    <x v="0"/>
    <x v="2"/>
    <n v="0"/>
    <x v="1"/>
  </r>
  <r>
    <x v="0"/>
    <x v="3"/>
    <n v="2600"/>
    <x v="1"/>
  </r>
  <r>
    <x v="0"/>
    <x v="4"/>
    <n v="0"/>
    <x v="1"/>
  </r>
  <r>
    <x v="0"/>
    <x v="5"/>
    <n v="0"/>
    <x v="1"/>
  </r>
  <r>
    <x v="0"/>
    <x v="6"/>
    <n v="0"/>
    <x v="1"/>
  </r>
  <r>
    <x v="1"/>
    <x v="7"/>
    <n v="40121.74"/>
    <x v="1"/>
  </r>
  <r>
    <x v="1"/>
    <x v="8"/>
    <n v="10580"/>
    <x v="1"/>
  </r>
  <r>
    <x v="1"/>
    <x v="9"/>
    <n v="0"/>
    <x v="1"/>
  </r>
  <r>
    <x v="1"/>
    <x v="10"/>
    <n v="11150"/>
    <x v="1"/>
  </r>
  <r>
    <x v="1"/>
    <x v="11"/>
    <n v="21200"/>
    <x v="1"/>
  </r>
  <r>
    <x v="1"/>
    <x v="12"/>
    <n v="21000"/>
    <x v="1"/>
  </r>
  <r>
    <x v="1"/>
    <x v="13"/>
    <n v="7694.24"/>
    <x v="1"/>
  </r>
  <r>
    <x v="1"/>
    <x v="14"/>
    <n v="0"/>
    <x v="1"/>
  </r>
  <r>
    <x v="1"/>
    <x v="15"/>
    <n v="0"/>
    <x v="1"/>
  </r>
  <r>
    <x v="1"/>
    <x v="16"/>
    <n v="0"/>
    <x v="1"/>
  </r>
  <r>
    <x v="1"/>
    <x v="2"/>
    <n v="0"/>
    <x v="1"/>
  </r>
  <r>
    <x v="1"/>
    <x v="17"/>
    <n v="0"/>
    <x v="1"/>
  </r>
  <r>
    <x v="1"/>
    <x v="18"/>
    <n v="0"/>
    <x v="1"/>
  </r>
  <r>
    <x v="1"/>
    <x v="4"/>
    <n v="0"/>
    <x v="1"/>
  </r>
  <r>
    <x v="2"/>
    <x v="19"/>
    <n v="35513.699999999997"/>
    <x v="1"/>
  </r>
  <r>
    <x v="2"/>
    <x v="20"/>
    <n v="25121.31"/>
    <x v="1"/>
  </r>
  <r>
    <x v="2"/>
    <x v="21"/>
    <n v="30234.65"/>
    <x v="1"/>
  </r>
  <r>
    <x v="2"/>
    <x v="22"/>
    <n v="18350"/>
    <x v="1"/>
  </r>
  <r>
    <x v="2"/>
    <x v="23"/>
    <n v="0"/>
    <x v="1"/>
  </r>
  <r>
    <x v="2"/>
    <x v="24"/>
    <n v="54107.25"/>
    <x v="1"/>
  </r>
  <r>
    <x v="2"/>
    <x v="25"/>
    <n v="0"/>
    <x v="1"/>
  </r>
  <r>
    <x v="2"/>
    <x v="7"/>
    <n v="0"/>
    <x v="1"/>
  </r>
  <r>
    <x v="2"/>
    <x v="26"/>
    <n v="0"/>
    <x v="1"/>
  </r>
  <r>
    <x v="2"/>
    <x v="27"/>
    <n v="0"/>
    <x v="1"/>
  </r>
  <r>
    <x v="2"/>
    <x v="28"/>
    <n v="0"/>
    <x v="1"/>
  </r>
  <r>
    <x v="2"/>
    <x v="29"/>
    <n v="15107.35"/>
    <x v="1"/>
  </r>
  <r>
    <x v="0"/>
    <x v="0"/>
    <n v="73477.350000000006"/>
    <x v="2"/>
  </r>
  <r>
    <x v="0"/>
    <x v="1"/>
    <n v="69547.649999999994"/>
    <x v="2"/>
  </r>
  <r>
    <x v="0"/>
    <x v="2"/>
    <n v="16832.849999999999"/>
    <x v="2"/>
  </r>
  <r>
    <x v="0"/>
    <x v="3"/>
    <n v="1800"/>
    <x v="2"/>
  </r>
  <r>
    <x v="0"/>
    <x v="4"/>
    <n v="0"/>
    <x v="2"/>
  </r>
  <r>
    <x v="0"/>
    <x v="5"/>
    <n v="10814.57"/>
    <x v="2"/>
  </r>
  <r>
    <x v="0"/>
    <x v="6"/>
    <n v="10277.299999999999"/>
    <x v="2"/>
  </r>
  <r>
    <x v="1"/>
    <x v="7"/>
    <n v="0"/>
    <x v="2"/>
  </r>
  <r>
    <x v="1"/>
    <x v="8"/>
    <n v="64705.77"/>
    <x v="2"/>
  </r>
  <r>
    <x v="1"/>
    <x v="9"/>
    <n v="11075"/>
    <x v="2"/>
  </r>
  <r>
    <x v="1"/>
    <x v="10"/>
    <n v="0"/>
    <x v="2"/>
  </r>
  <r>
    <x v="1"/>
    <x v="11"/>
    <n v="0"/>
    <x v="2"/>
  </r>
  <r>
    <x v="1"/>
    <x v="12"/>
    <n v="0"/>
    <x v="2"/>
  </r>
  <r>
    <x v="1"/>
    <x v="13"/>
    <n v="0"/>
    <x v="2"/>
  </r>
  <r>
    <x v="1"/>
    <x v="14"/>
    <n v="13750"/>
    <x v="2"/>
  </r>
  <r>
    <x v="1"/>
    <x v="15"/>
    <n v="0"/>
    <x v="2"/>
  </r>
  <r>
    <x v="1"/>
    <x v="16"/>
    <n v="0"/>
    <x v="2"/>
  </r>
  <r>
    <x v="1"/>
    <x v="2"/>
    <n v="0"/>
    <x v="2"/>
  </r>
  <r>
    <x v="1"/>
    <x v="17"/>
    <n v="0"/>
    <x v="2"/>
  </r>
  <r>
    <x v="1"/>
    <x v="18"/>
    <n v="11649.85"/>
    <x v="2"/>
  </r>
  <r>
    <x v="1"/>
    <x v="4"/>
    <n v="18923.21"/>
    <x v="2"/>
  </r>
  <r>
    <x v="2"/>
    <x v="19"/>
    <n v="23088.41"/>
    <x v="2"/>
  </r>
  <r>
    <x v="2"/>
    <x v="20"/>
    <n v="24000.66"/>
    <x v="2"/>
  </r>
  <r>
    <x v="2"/>
    <x v="21"/>
    <n v="0"/>
    <x v="2"/>
  </r>
  <r>
    <x v="2"/>
    <x v="22"/>
    <n v="16109"/>
    <x v="2"/>
  </r>
  <r>
    <x v="2"/>
    <x v="23"/>
    <n v="4450"/>
    <x v="2"/>
  </r>
  <r>
    <x v="2"/>
    <x v="24"/>
    <n v="33555.040000000001"/>
    <x v="2"/>
  </r>
  <r>
    <x v="2"/>
    <x v="25"/>
    <n v="67173.06"/>
    <x v="2"/>
  </r>
  <r>
    <x v="2"/>
    <x v="7"/>
    <n v="0"/>
    <x v="2"/>
  </r>
  <r>
    <x v="2"/>
    <x v="26"/>
    <n v="4045"/>
    <x v="2"/>
  </r>
  <r>
    <x v="2"/>
    <x v="27"/>
    <n v="0"/>
    <x v="2"/>
  </r>
  <r>
    <x v="2"/>
    <x v="28"/>
    <n v="0"/>
    <x v="2"/>
  </r>
  <r>
    <x v="2"/>
    <x v="29"/>
    <n v="20626.099999999999"/>
    <x v="2"/>
  </r>
  <r>
    <x v="0"/>
    <x v="0"/>
    <n v="46482.36"/>
    <x v="3"/>
  </r>
  <r>
    <x v="0"/>
    <x v="1"/>
    <n v="45770.720000000001"/>
    <x v="3"/>
  </r>
  <r>
    <x v="0"/>
    <x v="2"/>
    <n v="12788.62"/>
    <x v="3"/>
  </r>
  <r>
    <x v="0"/>
    <x v="3"/>
    <n v="0"/>
    <x v="3"/>
  </r>
  <r>
    <x v="0"/>
    <x v="4"/>
    <n v="50893.33"/>
    <x v="3"/>
  </r>
  <r>
    <x v="0"/>
    <x v="5"/>
    <n v="6658.89"/>
    <x v="3"/>
  </r>
  <r>
    <x v="0"/>
    <x v="6"/>
    <n v="11481.95"/>
    <x v="3"/>
  </r>
  <r>
    <x v="1"/>
    <x v="7"/>
    <n v="0"/>
    <x v="3"/>
  </r>
  <r>
    <x v="1"/>
    <x v="8"/>
    <n v="1750"/>
    <x v="3"/>
  </r>
  <r>
    <x v="1"/>
    <x v="9"/>
    <n v="874"/>
    <x v="3"/>
  </r>
  <r>
    <x v="1"/>
    <x v="10"/>
    <n v="0"/>
    <x v="3"/>
  </r>
  <r>
    <x v="1"/>
    <x v="11"/>
    <n v="0"/>
    <x v="3"/>
  </r>
  <r>
    <x v="1"/>
    <x v="12"/>
    <n v="0"/>
    <x v="3"/>
  </r>
  <r>
    <x v="1"/>
    <x v="13"/>
    <n v="0"/>
    <x v="3"/>
  </r>
  <r>
    <x v="1"/>
    <x v="14"/>
    <n v="0"/>
    <x v="3"/>
  </r>
  <r>
    <x v="1"/>
    <x v="15"/>
    <n v="27800"/>
    <x v="3"/>
  </r>
  <r>
    <x v="1"/>
    <x v="16"/>
    <n v="23264.17"/>
    <x v="3"/>
  </r>
  <r>
    <x v="1"/>
    <x v="2"/>
    <n v="10842.09"/>
    <x v="3"/>
  </r>
  <r>
    <x v="1"/>
    <x v="17"/>
    <n v="4534.96"/>
    <x v="3"/>
  </r>
  <r>
    <x v="1"/>
    <x v="18"/>
    <n v="10953.09"/>
    <x v="3"/>
  </r>
  <r>
    <x v="1"/>
    <x v="4"/>
    <n v="0"/>
    <x v="3"/>
  </r>
  <r>
    <x v="2"/>
    <x v="19"/>
    <n v="22925.759999999998"/>
    <x v="3"/>
  </r>
  <r>
    <x v="2"/>
    <x v="20"/>
    <n v="20335.2"/>
    <x v="3"/>
  </r>
  <r>
    <x v="2"/>
    <x v="21"/>
    <n v="0"/>
    <x v="3"/>
  </r>
  <r>
    <x v="2"/>
    <x v="22"/>
    <n v="11983"/>
    <x v="3"/>
  </r>
  <r>
    <x v="2"/>
    <x v="23"/>
    <n v="25402.560000000001"/>
    <x v="3"/>
  </r>
  <r>
    <x v="2"/>
    <x v="24"/>
    <n v="8465.61"/>
    <x v="3"/>
  </r>
  <r>
    <x v="2"/>
    <x v="25"/>
    <n v="68321.539999999994"/>
    <x v="3"/>
  </r>
  <r>
    <x v="2"/>
    <x v="7"/>
    <n v="9721"/>
    <x v="3"/>
  </r>
  <r>
    <x v="2"/>
    <x v="26"/>
    <n v="8465"/>
    <x v="3"/>
  </r>
  <r>
    <x v="2"/>
    <x v="27"/>
    <n v="37661.46"/>
    <x v="3"/>
  </r>
  <r>
    <x v="2"/>
    <x v="28"/>
    <n v="7899.25"/>
    <x v="3"/>
  </r>
  <r>
    <x v="2"/>
    <x v="29"/>
    <n v="4000.3"/>
    <x v="3"/>
  </r>
  <r>
    <x v="3"/>
    <x v="30"/>
    <m/>
    <x v="4"/>
  </r>
  <r>
    <x v="3"/>
    <x v="30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0" applyNumberFormats="0" applyBorderFormats="0" applyFontFormats="0" applyPatternFormats="0" applyAlignmentFormats="0" applyWidthHeightFormats="1" dataCaption="Values" grandTotalCaption="Total" updatedVersion="4" minRefreshableVersion="3" useAutoFormatting="1" colGrandTotals="0" itemPrintTitles="1" createdVersion="4" indent="0" outline="1" outlineData="1" multipleFieldFilters="0" rowHeaderCaption="Category">
  <location ref="H1:L6" firstHeaderRow="1" firstDataRow="2" firstDataCol="1"/>
  <pivotFields count="4">
    <pivotField axis="axisRow" showAll="0">
      <items count="5">
        <item x="2"/>
        <item x="1"/>
        <item x="0"/>
        <item h="1" x="3"/>
        <item t="default"/>
      </items>
    </pivotField>
    <pivotField dataField="1" showAll="0">
      <items count="32">
        <item x="27"/>
        <item x="8"/>
        <item x="21"/>
        <item x="15"/>
        <item x="0"/>
        <item x="26"/>
        <item x="7"/>
        <item x="6"/>
        <item x="4"/>
        <item x="11"/>
        <item x="9"/>
        <item x="25"/>
        <item x="23"/>
        <item x="3"/>
        <item x="16"/>
        <item x="17"/>
        <item x="10"/>
        <item x="13"/>
        <item x="12"/>
        <item x="18"/>
        <item x="28"/>
        <item x="2"/>
        <item x="5"/>
        <item x="29"/>
        <item x="19"/>
        <item x="1"/>
        <item x="24"/>
        <item x="22"/>
        <item x="14"/>
        <item x="20"/>
        <item x="30"/>
        <item t="default"/>
      </items>
    </pivotField>
    <pivotField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Count of Name" fld="1" subtotal="count" baseField="0" baseItem="0"/>
  </dataFields>
  <formats count="13"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type="origin" dataOnly="0" labelOnly="1" outline="0" fieldPosition="0"/>
    </format>
    <format dxfId="11">
      <pivotArea outline="0" collapsedLevelsAreSubtotals="1" fieldPosition="0"/>
    </format>
    <format dxfId="10">
      <pivotArea field="3" type="button" dataOnly="0" labelOnly="1" outline="0" axis="axisCol" fieldPosition="0"/>
    </format>
    <format dxfId="9">
      <pivotArea type="topRight" dataOnly="0" labelOnly="1" outline="0" fieldPosition="0"/>
    </format>
    <format dxfId="8">
      <pivotArea dataOnly="0" labelOnly="1" fieldPosition="0">
        <references count="1">
          <reference field="3" count="4">
            <x v="0"/>
            <x v="1"/>
            <x v="2"/>
            <x v="3"/>
          </reference>
        </references>
      </pivotArea>
    </format>
    <format dxfId="7">
      <pivotArea dataOnly="0" labelOnly="1" grandCol="1" outline="0" fieldPosition="0"/>
    </format>
    <format dxfId="6">
      <pivotArea collapsedLevelsAreSubtotals="1" fieldPosition="0">
        <references count="1">
          <reference field="0" count="0"/>
        </references>
      </pivotArea>
    </format>
    <format dxfId="5">
      <pivotArea grandRow="1" outline="0" collapsedLevelsAreSubtotals="1" fieldPosition="0"/>
    </format>
    <format dxfId="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Values" grandTotalCaption="Total" updatedVersion="4" minRefreshableVersion="3" useAutoFormatting="1" itemPrintTitles="1" createdVersion="4" indent="0" outline="1" outlineData="1" multipleFieldFilters="0" rowHeaderCaption="Category">
  <location ref="A8:F40" firstHeaderRow="1" firstDataRow="2" firstDataCol="1"/>
  <pivotFields count="4">
    <pivotField showAll="0">
      <items count="5">
        <item x="2"/>
        <item x="1"/>
        <item x="0"/>
        <item h="1" x="3"/>
        <item t="default"/>
      </items>
    </pivotField>
    <pivotField axis="axisRow" showAll="0">
      <items count="32">
        <item x="27"/>
        <item x="8"/>
        <item x="21"/>
        <item x="15"/>
        <item x="0"/>
        <item x="26"/>
        <item x="7"/>
        <item x="6"/>
        <item x="4"/>
        <item x="11"/>
        <item x="9"/>
        <item x="25"/>
        <item x="23"/>
        <item x="3"/>
        <item x="16"/>
        <item x="17"/>
        <item x="10"/>
        <item n="Latrice Cushionberry " x="13"/>
        <item x="12"/>
        <item x="18"/>
        <item x="28"/>
        <item x="2"/>
        <item x="5"/>
        <item x="29"/>
        <item x="19"/>
        <item x="1"/>
        <item x="24"/>
        <item x="22"/>
        <item x="14"/>
        <item x="20"/>
        <item x="30"/>
        <item t="default"/>
      </items>
    </pivotField>
    <pivotField dataField="1" showAll="0"/>
    <pivotField axis="axisCol" showAll="0">
      <items count="6">
        <item x="0"/>
        <item x="1"/>
        <item x="2"/>
        <item x="3"/>
        <item h="1" x="4"/>
        <item t="default"/>
      </items>
    </pivotField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By Person $000" fld="2" baseField="0" baseItem="0" numFmtId="1"/>
  </dataFields>
  <formats count="16">
    <format dxfId="32">
      <pivotArea outline="0" collapsedLevelsAreSubtotals="1" fieldPosition="0"/>
    </format>
    <format dxfId="31">
      <pivotArea outline="0" collapsedLevelsAreSubtotals="1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type="origin" dataOnly="0" labelOnly="1" outline="0" fieldPosition="0"/>
    </format>
    <format dxfId="27">
      <pivotArea outline="0" collapsedLevelsAreSubtotals="1" fieldPosition="0"/>
    </format>
    <format dxfId="26">
      <pivotArea field="3" type="button" dataOnly="0" labelOnly="1" outline="0" axis="axisCol" fieldPosition="0"/>
    </format>
    <format dxfId="25">
      <pivotArea type="topRight" dataOnly="0" labelOnly="1" outline="0" fieldPosition="0"/>
    </format>
    <format dxfId="24">
      <pivotArea dataOnly="0" labelOnly="1" fieldPosition="0">
        <references count="1">
          <reference field="3" count="4">
            <x v="0"/>
            <x v="1"/>
            <x v="2"/>
            <x v="3"/>
          </reference>
        </references>
      </pivotArea>
    </format>
    <format dxfId="23">
      <pivotArea dataOnly="0" labelOnly="1" grandCol="1" outline="0" fieldPosition="0"/>
    </format>
    <format dxfId="22">
      <pivotArea outline="0" collapsedLevelsAreSubtotals="1" fieldPosition="0"/>
    </format>
    <format dxfId="21">
      <pivotArea field="3" type="button" dataOnly="0" labelOnly="1" outline="0" axis="axisCol" fieldPosition="0"/>
    </format>
    <format dxfId="20">
      <pivotArea type="topRight" dataOnly="0" labelOnly="1" outline="0" fieldPosition="0"/>
    </format>
    <format dxfId="19">
      <pivotArea dataOnly="0" labelOnly="1" fieldPosition="0">
        <references count="1">
          <reference field="3" count="0"/>
        </references>
      </pivotArea>
    </format>
    <format dxfId="18">
      <pivotArea dataOnly="0" labelOnly="1" grandCol="1" outline="0" fieldPosition="0"/>
    </format>
    <format dxfId="17">
      <pivotArea type="all" dataOnly="0" outline="0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3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grandTotalCaption="Total" updatedVersion="4" minRefreshableVersion="3" useAutoFormatting="1" itemPrintTitles="1" createdVersion="4" indent="0" outline="1" outlineData="1" multipleFieldFilters="0" rowHeaderCaption="Category">
  <location ref="A1:F6" firstHeaderRow="1" firstDataRow="2" firstDataCol="1"/>
  <pivotFields count="4">
    <pivotField axis="axisRow" showAll="0">
      <items count="5">
        <item x="2"/>
        <item x="1"/>
        <item x="0"/>
        <item h="1" x="3"/>
        <item t="default"/>
      </items>
    </pivotField>
    <pivotField showAll="0">
      <items count="32">
        <item x="27"/>
        <item x="8"/>
        <item x="21"/>
        <item x="15"/>
        <item x="0"/>
        <item x="26"/>
        <item x="7"/>
        <item x="6"/>
        <item x="4"/>
        <item x="11"/>
        <item x="9"/>
        <item x="25"/>
        <item x="23"/>
        <item x="3"/>
        <item x="16"/>
        <item x="17"/>
        <item x="10"/>
        <item x="13"/>
        <item x="12"/>
        <item x="18"/>
        <item x="28"/>
        <item x="2"/>
        <item x="5"/>
        <item x="29"/>
        <item x="19"/>
        <item x="1"/>
        <item x="24"/>
        <item x="22"/>
        <item x="14"/>
        <item x="20"/>
        <item x="30"/>
        <item t="default"/>
      </items>
    </pivotField>
    <pivotField dataField="1"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Category $000" fld="2" baseField="0" baseItem="0" numFmtId="1"/>
  </dataFields>
  <formats count="12">
    <format dxfId="44">
      <pivotArea outline="0" collapsedLevelsAreSubtotals="1" fieldPosition="0"/>
    </format>
    <format dxfId="43">
      <pivotArea outline="0" collapsedLevelsAreSubtotals="1" fieldPosition="0"/>
    </format>
    <format dxfId="42">
      <pivotArea outline="0" collapsedLevelsAreSubtotals="1" fieldPosition="0"/>
    </format>
    <format dxfId="41">
      <pivotArea type="origin" dataOnly="0" labelOnly="1" outline="0" fieldPosition="0"/>
    </format>
    <format dxfId="40">
      <pivotArea type="origin" dataOnly="0" labelOnly="1" outline="0" fieldPosition="0"/>
    </format>
    <format dxfId="39">
      <pivotArea outline="0" collapsedLevelsAreSubtotals="1" fieldPosition="0"/>
    </format>
    <format dxfId="38">
      <pivotArea field="3" type="button" dataOnly="0" labelOnly="1" outline="0" axis="axisCol" fieldPosition="0"/>
    </format>
    <format dxfId="37">
      <pivotArea type="topRight" dataOnly="0" labelOnly="1" outline="0" fieldPosition="0"/>
    </format>
    <format dxfId="36">
      <pivotArea dataOnly="0" labelOnly="1" fieldPosition="0">
        <references count="1">
          <reference field="3" count="4">
            <x v="0"/>
            <x v="1"/>
            <x v="2"/>
            <x v="3"/>
          </reference>
        </references>
      </pivotArea>
    </format>
    <format dxfId="35">
      <pivotArea dataOnly="0" labelOnly="1" grandCol="1" outline="0" fieldPosition="0"/>
    </format>
    <format dxfId="34">
      <pivotArea outline="0" collapsedLevelsAreSubtotals="1" fieldPosition="0"/>
    </format>
    <format dxfId="3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showGridLines="0" topLeftCell="A4" zoomScale="80" zoomScaleNormal="80" workbookViewId="0">
      <selection activeCell="K8" sqref="K8"/>
    </sheetView>
  </sheetViews>
  <sheetFormatPr defaultColWidth="8.7265625" defaultRowHeight="13" x14ac:dyDescent="0.3"/>
  <cols>
    <col min="1" max="1" width="15.453125" style="106" bestFit="1" customWidth="1"/>
    <col min="2" max="2" width="30.453125" style="106" bestFit="1" customWidth="1"/>
    <col min="3" max="3" width="9.54296875" style="106" bestFit="1" customWidth="1"/>
    <col min="4" max="4" width="10.08984375" style="140" bestFit="1" customWidth="1"/>
    <col min="5" max="6" width="9.90625" style="140" bestFit="1" customWidth="1"/>
    <col min="7" max="7" width="12.36328125" style="140" bestFit="1" customWidth="1"/>
    <col min="8" max="8" width="11.453125" style="106" bestFit="1" customWidth="1"/>
    <col min="9" max="10" width="11" style="106" bestFit="1" customWidth="1"/>
    <col min="11" max="11" width="9.81640625" style="106" bestFit="1" customWidth="1"/>
    <col min="12" max="12" width="10.7265625" style="106" bestFit="1" customWidth="1"/>
    <col min="13" max="16384" width="8.7265625" style="106"/>
  </cols>
  <sheetData>
    <row r="1" spans="1:11" s="134" customFormat="1" x14ac:dyDescent="0.3">
      <c r="A1" s="131" t="s">
        <v>333</v>
      </c>
      <c r="B1" s="132"/>
      <c r="C1" s="133"/>
      <c r="D1" s="122" t="s">
        <v>317</v>
      </c>
      <c r="E1" s="122"/>
      <c r="F1" s="122"/>
      <c r="G1" s="122"/>
    </row>
    <row r="2" spans="1:11" x14ac:dyDescent="0.3">
      <c r="A2" s="135"/>
      <c r="B2" s="135"/>
      <c r="D2" s="141" t="str">
        <f>'2018'!G2</f>
        <v>Oct - Dec 18</v>
      </c>
      <c r="E2" s="141" t="str">
        <f>'2019'!G2</f>
        <v>Jan - Dec 19</v>
      </c>
      <c r="F2" s="142" t="str">
        <f>'2020'!G2</f>
        <v>Jan - Dec 20</v>
      </c>
      <c r="G2" s="142" t="str">
        <f>'2021'!G2</f>
        <v>Jan 1 - Jul 8, 21</v>
      </c>
    </row>
    <row r="3" spans="1:11" x14ac:dyDescent="0.3">
      <c r="A3" s="136" t="s">
        <v>2</v>
      </c>
      <c r="B3" s="135"/>
      <c r="D3" s="123">
        <f>IFERROR(VLOOKUP($B3,'2018'!$F:$G,2, )," ")</f>
        <v>0</v>
      </c>
      <c r="E3" s="123">
        <f>IFERROR(VLOOKUP($B3,'2019'!$F:$G,2, )," ")</f>
        <v>0</v>
      </c>
      <c r="F3" s="123"/>
      <c r="G3" s="123">
        <f>IFERROR(VLOOKUP($B3,'2021'!$F:$G,2, )," ")</f>
        <v>0</v>
      </c>
    </row>
    <row r="4" spans="1:11" x14ac:dyDescent="0.3">
      <c r="A4" s="135"/>
      <c r="B4" s="135" t="s">
        <v>3</v>
      </c>
      <c r="D4" s="124">
        <f>IFERROR(VLOOKUP($B4,'2018'!$F:$G,2, )," ")</f>
        <v>5934.63</v>
      </c>
      <c r="E4" s="124">
        <f>IFERROR(VLOOKUP($B4,'2019'!$F:$G,2, )," ")</f>
        <v>556281.92000000004</v>
      </c>
      <c r="F4" s="124">
        <f>IFERROR(VLOOKUP($B4,'2020'!$F:$G,2, )," ")</f>
        <v>879726.01</v>
      </c>
      <c r="G4" s="124">
        <f>IFERROR(VLOOKUP($B4,'2021'!$F:$G,2, )," ")</f>
        <v>923375.96</v>
      </c>
    </row>
    <row r="5" spans="1:11" x14ac:dyDescent="0.3">
      <c r="B5" s="135" t="s">
        <v>4</v>
      </c>
      <c r="D5" s="125">
        <f>ROUND(SUM(D4:D4),5)</f>
        <v>5934.63</v>
      </c>
      <c r="E5" s="125">
        <f>ROUND(SUM(E4:E4),5)</f>
        <v>556281.92000000004</v>
      </c>
      <c r="F5" s="125">
        <f>ROUND(SUM(F4:F4),5)</f>
        <v>879726.01</v>
      </c>
      <c r="G5" s="125">
        <f>ROUND(SUM(G4:G4),5)</f>
        <v>923375.96</v>
      </c>
    </row>
    <row r="6" spans="1:11" x14ac:dyDescent="0.3">
      <c r="A6" s="135"/>
      <c r="B6" s="135" t="s">
        <v>21</v>
      </c>
      <c r="D6" s="126" t="str">
        <f>IFERROR(VLOOKUP($B6,'2018'!$F:$G,2, )," ")</f>
        <v xml:space="preserve"> </v>
      </c>
      <c r="E6" s="126" t="str">
        <f>IFERROR(VLOOKUP($B6,'2019'!$F:$G,2, )," ")</f>
        <v xml:space="preserve"> </v>
      </c>
      <c r="F6" s="126">
        <f>IFERROR(VLOOKUP($B6,'2020'!$F:$G,2, )," ")</f>
        <v>10100</v>
      </c>
      <c r="G6" s="126">
        <f>IFERROR(VLOOKUP($B6,'2021'!$F:$G,2, )," ")</f>
        <v>1200</v>
      </c>
    </row>
    <row r="7" spans="1:11" x14ac:dyDescent="0.3">
      <c r="A7" s="135"/>
      <c r="B7" s="135" t="s">
        <v>22</v>
      </c>
      <c r="D7" s="127" t="str">
        <f>IFERROR(VLOOKUP($B7,'2018'!$F:$G,2, )," ")</f>
        <v xml:space="preserve"> </v>
      </c>
      <c r="E7" s="127" t="str">
        <f>IFERROR(VLOOKUP($B7,'2019'!$F:$G,2, )," ")</f>
        <v xml:space="preserve"> </v>
      </c>
      <c r="F7" s="127">
        <f>IFERROR(VLOOKUP($B7,'2020'!$F:$G,2, )," ")</f>
        <v>2152.94</v>
      </c>
      <c r="G7" s="127" t="str">
        <f>IFERROR(VLOOKUP($B7,'2021'!$F:$G,2, )," ")</f>
        <v xml:space="preserve"> </v>
      </c>
    </row>
    <row r="8" spans="1:11" x14ac:dyDescent="0.3">
      <c r="A8" s="135"/>
      <c r="B8" s="135" t="s">
        <v>23</v>
      </c>
      <c r="D8" s="127" t="str">
        <f>IFERROR(VLOOKUP($B8,'2018'!$F:$G,2, )," ")</f>
        <v xml:space="preserve"> </v>
      </c>
      <c r="E8" s="127" t="str">
        <f>IFERROR(VLOOKUP($B8,'2019'!$F:$G,2, )," ")</f>
        <v xml:space="preserve"> </v>
      </c>
      <c r="F8" s="127">
        <f>IFERROR(VLOOKUP($B8,'2020'!$F:$G,2, )," ")</f>
        <v>1175.31</v>
      </c>
      <c r="G8" s="127" t="str">
        <f>IFERROR(VLOOKUP($B8,'2021'!$F:$G,2, )," ")</f>
        <v xml:space="preserve"> </v>
      </c>
    </row>
    <row r="9" spans="1:11" x14ac:dyDescent="0.3">
      <c r="A9" s="135"/>
      <c r="B9" s="135" t="s">
        <v>24</v>
      </c>
      <c r="D9" s="127" t="str">
        <f>IFERROR(VLOOKUP($B9,'2018'!$F:$G,2, )," ")</f>
        <v xml:space="preserve"> </v>
      </c>
      <c r="E9" s="127" t="str">
        <f>IFERROR(VLOOKUP($B9,'2019'!$F:$G,2, )," ")</f>
        <v xml:space="preserve"> </v>
      </c>
      <c r="F9" s="127">
        <f>IFERROR(VLOOKUP($B9,'2020'!$F:$G,2, )," ")</f>
        <v>2096.7199999999998</v>
      </c>
      <c r="G9" s="127">
        <f>IFERROR(VLOOKUP($B9,'2021'!$F:$G,2, )," ")</f>
        <v>249.97</v>
      </c>
    </row>
    <row r="10" spans="1:11" x14ac:dyDescent="0.3">
      <c r="A10" s="135"/>
      <c r="B10" s="135" t="s">
        <v>33</v>
      </c>
      <c r="D10" s="127" t="str">
        <f>IFERROR(VLOOKUP($B10,'2018'!$F:$G,2, )," ")</f>
        <v xml:space="preserve"> </v>
      </c>
      <c r="E10" s="127" t="str">
        <f>IFERROR(VLOOKUP($B10,'2019'!$F:$G,2, )," ")</f>
        <v xml:space="preserve"> </v>
      </c>
      <c r="F10" s="127" t="str">
        <f>IFERROR(VLOOKUP($B10,'2020'!$F:$G,2, )," ")</f>
        <v xml:space="preserve"> </v>
      </c>
      <c r="G10" s="127">
        <f>IFERROR(VLOOKUP($B10,'2021'!$F:$G,2, )," ")</f>
        <v>1003</v>
      </c>
    </row>
    <row r="11" spans="1:11" x14ac:dyDescent="0.3">
      <c r="A11" s="135"/>
      <c r="B11" s="135" t="s">
        <v>18</v>
      </c>
      <c r="D11" s="127" t="str">
        <f>IFERROR(VLOOKUP($B11,'2018'!$F:$G,2, )," ")</f>
        <v xml:space="preserve"> </v>
      </c>
      <c r="E11" s="127">
        <f>IFERROR(VLOOKUP($B11,'2019'!$F:$G,2, )," ")</f>
        <v>29443.5</v>
      </c>
      <c r="F11" s="127">
        <f>IFERROR(VLOOKUP($B11,'2020'!$F:$G,2, )," ")</f>
        <v>35861.79</v>
      </c>
      <c r="G11" s="127">
        <f>IFERROR(VLOOKUP($B11,'2021'!$F:$G,2, )," ")</f>
        <v>21514.1</v>
      </c>
    </row>
    <row r="12" spans="1:11" x14ac:dyDescent="0.3">
      <c r="A12" s="135"/>
      <c r="B12" s="135" t="s">
        <v>6</v>
      </c>
      <c r="D12" s="127">
        <f>IFERROR(VLOOKUP($B12,'2018'!$F:$G,2, )," ")</f>
        <v>2338.38</v>
      </c>
      <c r="E12" s="127">
        <f>IFERROR(VLOOKUP($B12,'2019'!$F:$G,2, )," ")</f>
        <v>164242.23999999999</v>
      </c>
      <c r="F12" s="127">
        <f>IFERROR(VLOOKUP($B12,'2020'!$F:$G,2, )," ")</f>
        <v>259739.1</v>
      </c>
      <c r="G12" s="127">
        <f>IFERROR(VLOOKUP($B12,'2021'!$F:$G,2, )," ")</f>
        <v>272626.75</v>
      </c>
    </row>
    <row r="13" spans="1:11" x14ac:dyDescent="0.3">
      <c r="A13" s="135"/>
      <c r="B13" s="135" t="s">
        <v>25</v>
      </c>
      <c r="D13" s="127" t="str">
        <f>IFERROR(VLOOKUP($B13,'2018'!$F:$G,2, )," ")</f>
        <v xml:space="preserve"> </v>
      </c>
      <c r="E13" s="127" t="str">
        <f>IFERROR(VLOOKUP($B13,'2019'!$F:$G,2, )," ")</f>
        <v xml:space="preserve"> </v>
      </c>
      <c r="F13" s="127">
        <f>IFERROR(VLOOKUP($B13,'2020'!$F:$G,2, )," ")</f>
        <v>7697.82</v>
      </c>
      <c r="G13" s="127">
        <f>IFERROR(VLOOKUP($B13,'2021'!$F:$G,2, )," ")</f>
        <v>23477.26</v>
      </c>
    </row>
    <row r="14" spans="1:11" x14ac:dyDescent="0.3">
      <c r="A14" s="135"/>
      <c r="B14" s="135" t="s">
        <v>26</v>
      </c>
      <c r="D14" s="127">
        <f>IFERROR(VLOOKUP($B14,'2018'!$F:$G,2, )," ")</f>
        <v>5681.28</v>
      </c>
      <c r="E14" s="127">
        <f>IFERROR(VLOOKUP($B14,'2019'!$F:$G,2, )," ")</f>
        <v>349677.14</v>
      </c>
      <c r="F14" s="127">
        <f>IFERROR(VLOOKUP($B14,'2020'!$F:$G,2, )," ")</f>
        <v>495900.82</v>
      </c>
      <c r="G14" s="127">
        <f>IFERROR(VLOOKUP($B14,'2021'!$F:$G,2, )," ")</f>
        <v>478274.86</v>
      </c>
    </row>
    <row r="15" spans="1:11" x14ac:dyDescent="0.3">
      <c r="A15" s="135"/>
      <c r="B15" s="135" t="s">
        <v>27</v>
      </c>
      <c r="D15" s="128" t="str">
        <f>IFERROR(VLOOKUP($B15,'2018'!$F:$G,2, )," ")</f>
        <v xml:space="preserve"> </v>
      </c>
      <c r="E15" s="128" t="str">
        <f>IFERROR(VLOOKUP($B15,'2019'!$F:$G,2, )," ")</f>
        <v xml:space="preserve"> </v>
      </c>
      <c r="F15" s="128">
        <f>IFERROR(VLOOKUP($B15,'2020'!$F:$G,2, )," ")</f>
        <v>1317.5</v>
      </c>
      <c r="G15" s="128">
        <f>IFERROR(VLOOKUP($B15,'2021'!$F:$G,2, )," ")</f>
        <v>2250</v>
      </c>
    </row>
    <row r="16" spans="1:11" x14ac:dyDescent="0.3">
      <c r="A16" s="136" t="s">
        <v>5</v>
      </c>
      <c r="D16" s="125">
        <f>ROUND(SUM(D6:D15),5)</f>
        <v>8019.66</v>
      </c>
      <c r="E16" s="125">
        <f>ROUND(SUM(E6:E15),5)</f>
        <v>543362.88</v>
      </c>
      <c r="F16" s="125">
        <f>ROUND(SUM(F6:F15),5)</f>
        <v>816042</v>
      </c>
      <c r="G16" s="125">
        <f>ROUND(SUM(G6:G15),5)</f>
        <v>800595.94</v>
      </c>
      <c r="H16" s="119"/>
      <c r="I16" s="119"/>
      <c r="J16" s="119"/>
      <c r="K16" s="119"/>
    </row>
    <row r="17" spans="1:8" x14ac:dyDescent="0.3">
      <c r="A17" s="136" t="s">
        <v>9</v>
      </c>
      <c r="D17" s="125">
        <f>ROUND(D5-D16,5)</f>
        <v>-2085.0300000000002</v>
      </c>
      <c r="E17" s="125">
        <f>ROUND(E5-E16,5)</f>
        <v>12919.04</v>
      </c>
      <c r="F17" s="125">
        <f>ROUND(F5-F16,5)</f>
        <v>63684.01</v>
      </c>
      <c r="G17" s="125">
        <f>ROUND(G5-G16,5)</f>
        <v>122780.02</v>
      </c>
    </row>
    <row r="18" spans="1:8" x14ac:dyDescent="0.3">
      <c r="A18" s="135"/>
      <c r="B18" s="135" t="s">
        <v>29</v>
      </c>
      <c r="D18" s="127" t="str">
        <f>IFERROR(VLOOKUP($B18,'2018'!$F:$G,2, )," ")</f>
        <v xml:space="preserve"> </v>
      </c>
      <c r="E18" s="127" t="str">
        <f>IFERROR(VLOOKUP($B18,'2019'!$F:$G,2, )," ")</f>
        <v xml:space="preserve"> </v>
      </c>
      <c r="F18" s="127">
        <f>IFERROR(VLOOKUP($B18,'2020'!$F:$G,2, )," ")</f>
        <v>3222.5</v>
      </c>
      <c r="G18" s="127">
        <f>IFERROR(VLOOKUP($B18,'2021'!$F:$G,2, )," ")</f>
        <v>2677.95</v>
      </c>
    </row>
    <row r="19" spans="1:8" x14ac:dyDescent="0.3">
      <c r="A19" s="135"/>
      <c r="B19" s="135" t="s">
        <v>30</v>
      </c>
      <c r="D19" s="127" t="str">
        <f>IFERROR(VLOOKUP($B19,'2018'!$F:$G,2, )," ")</f>
        <v xml:space="preserve"> </v>
      </c>
      <c r="E19" s="127" t="str">
        <f>IFERROR(VLOOKUP($B19,'2019'!$F:$G,2, )," ")</f>
        <v xml:space="preserve"> </v>
      </c>
      <c r="F19" s="127">
        <f>IFERROR(VLOOKUP($B19,'2020'!$F:$G,2, )," ")</f>
        <v>5863.62</v>
      </c>
      <c r="G19" s="127">
        <f>IFERROR(VLOOKUP($B19,'2021'!$F:$G,2, )," ")</f>
        <v>219.84</v>
      </c>
    </row>
    <row r="20" spans="1:8" x14ac:dyDescent="0.3">
      <c r="B20" s="136" t="s">
        <v>31</v>
      </c>
      <c r="D20" s="143">
        <f>SUM(D18:D19)</f>
        <v>0</v>
      </c>
      <c r="E20" s="143">
        <f t="shared" ref="E20:G20" si="0">SUM(E18:E19)</f>
        <v>0</v>
      </c>
      <c r="F20" s="129">
        <f t="shared" si="0"/>
        <v>9086.119999999999</v>
      </c>
      <c r="G20" s="129">
        <f t="shared" si="0"/>
        <v>2897.79</v>
      </c>
    </row>
    <row r="21" spans="1:8" x14ac:dyDescent="0.3">
      <c r="A21" s="135"/>
      <c r="B21" s="135" t="s">
        <v>11</v>
      </c>
      <c r="D21" s="127">
        <f>IFERROR(VLOOKUP($B21,'2018'!$F:$G,2, )," ")</f>
        <v>681.45</v>
      </c>
      <c r="E21" s="127">
        <f>IFERROR(VLOOKUP($B21,'2019'!$F:$G,2, )," ")</f>
        <v>7410.08</v>
      </c>
      <c r="F21" s="127">
        <f>IFERROR(VLOOKUP($B21,'2020'!$F:$G,2, )," ")</f>
        <v>8502.15</v>
      </c>
      <c r="G21" s="127">
        <f>IFERROR(VLOOKUP($B21,'2021'!$F:$G,2, )," ")</f>
        <v>6775.88</v>
      </c>
    </row>
    <row r="22" spans="1:8" x14ac:dyDescent="0.3">
      <c r="A22" s="135"/>
      <c r="B22" s="135" t="s">
        <v>12</v>
      </c>
      <c r="D22" s="127">
        <f>IFERROR(VLOOKUP($B22,'2018'!$F:$G,2, )," ")</f>
        <v>97.04</v>
      </c>
      <c r="E22" s="127">
        <f>IFERROR(VLOOKUP($B22,'2019'!$F:$G,2, )," ")</f>
        <v>441.34</v>
      </c>
      <c r="F22" s="127">
        <f>IFERROR(VLOOKUP($B22,'2020'!$F:$G,2, )," ")</f>
        <v>100.04</v>
      </c>
      <c r="G22" s="127">
        <f>IFERROR(VLOOKUP($B22,'2021'!$F:$G,2, )," ")</f>
        <v>1750</v>
      </c>
    </row>
    <row r="23" spans="1:8" x14ac:dyDescent="0.3">
      <c r="B23" s="136" t="s">
        <v>13</v>
      </c>
      <c r="D23" s="129">
        <f>ROUND(SUM(D21:D22),5)</f>
        <v>778.49</v>
      </c>
      <c r="E23" s="129">
        <f>ROUND(SUM(E21:E22),5)</f>
        <v>7851.42</v>
      </c>
      <c r="F23" s="129">
        <f>ROUND(SUM(F21:F22),5)</f>
        <v>8602.19</v>
      </c>
      <c r="G23" s="129">
        <f>ROUND(SUM(G21:G22),5)</f>
        <v>8525.8799999999992</v>
      </c>
    </row>
    <row r="24" spans="1:8" x14ac:dyDescent="0.3">
      <c r="B24" s="136" t="s">
        <v>34</v>
      </c>
      <c r="D24" s="130"/>
      <c r="E24" s="130"/>
      <c r="F24" s="130"/>
      <c r="G24" s="130"/>
    </row>
    <row r="25" spans="1:8" x14ac:dyDescent="0.3">
      <c r="A25" s="136" t="s">
        <v>316</v>
      </c>
      <c r="B25" s="137" t="str">
        <f>A25</f>
        <v>Expenses</v>
      </c>
      <c r="D25" s="130">
        <f>D23+D20+D24</f>
        <v>778.49</v>
      </c>
      <c r="E25" s="130">
        <f>E23+E20+E24</f>
        <v>7851.42</v>
      </c>
      <c r="F25" s="130">
        <f>F23+F20+F24</f>
        <v>17688.309999999998</v>
      </c>
      <c r="G25" s="130">
        <f>G23+G20+G24</f>
        <v>11423.669999999998</v>
      </c>
    </row>
    <row r="26" spans="1:8" x14ac:dyDescent="0.3">
      <c r="A26" s="136" t="s">
        <v>16</v>
      </c>
      <c r="B26" s="136"/>
      <c r="C26" s="138"/>
      <c r="D26" s="129">
        <f>ROUND(D3+D17-D25,5)</f>
        <v>-2863.52</v>
      </c>
      <c r="E26" s="129">
        <f>ROUND(E3+E17-E25,5)</f>
        <v>5067.62</v>
      </c>
      <c r="F26" s="129">
        <f>ROUND(F3+F17-F25,5)</f>
        <v>45995.7</v>
      </c>
      <c r="G26" s="129">
        <f>ROUND(G3+G17-G25,5)</f>
        <v>111356.35</v>
      </c>
      <c r="H26" s="139"/>
    </row>
  </sheetData>
  <mergeCells count="2">
    <mergeCell ref="A1:C1"/>
    <mergeCell ref="D1:G1"/>
  </mergeCells>
  <pageMargins left="0.7" right="0.7" top="0.75" bottom="0.75" header="0.3" footer="0.3"/>
  <pageSetup orientation="portrait" r:id="rId1"/>
  <ignoredErrors>
    <ignoredError sqref="F4 F11:F15 F6:F9 D20:G20 D5:G5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"/>
  <sheetViews>
    <sheetView workbookViewId="0">
      <selection activeCell="F14" sqref="F14"/>
    </sheetView>
  </sheetViews>
  <sheetFormatPr defaultColWidth="8.7265625" defaultRowHeight="13" x14ac:dyDescent="0.3"/>
  <cols>
    <col min="1" max="1" width="59.7265625" style="79" bestFit="1" customWidth="1"/>
    <col min="2" max="16384" width="8.7265625" style="79"/>
  </cols>
  <sheetData>
    <row r="1" spans="1:1" x14ac:dyDescent="0.3">
      <c r="A1" s="80" t="s">
        <v>349</v>
      </c>
    </row>
    <row r="2" spans="1:1" x14ac:dyDescent="0.3">
      <c r="A2" s="80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P32"/>
  <sheetViews>
    <sheetView showGridLines="0" topLeftCell="B15" zoomScaleNormal="100" workbookViewId="0">
      <selection activeCell="J43" sqref="J43"/>
    </sheetView>
  </sheetViews>
  <sheetFormatPr defaultColWidth="8.7265625" defaultRowHeight="10.5" x14ac:dyDescent="0.25"/>
  <cols>
    <col min="1" max="1" width="13.26953125" style="230" bestFit="1" customWidth="1"/>
    <col min="2" max="2" width="17" style="230" bestFit="1" customWidth="1"/>
    <col min="3" max="3" width="9.453125" style="230" bestFit="1" customWidth="1"/>
    <col min="4" max="4" width="12.453125" style="230" bestFit="1" customWidth="1"/>
    <col min="5" max="5" width="17.90625" style="230" bestFit="1" customWidth="1"/>
    <col min="6" max="6" width="21.36328125" style="230" bestFit="1" customWidth="1"/>
    <col min="7" max="7" width="8.81640625" style="230" bestFit="1" customWidth="1"/>
    <col min="8" max="8" width="13.6328125" style="230" bestFit="1" customWidth="1"/>
    <col min="9" max="9" width="9.6328125" style="230" bestFit="1" customWidth="1"/>
    <col min="10" max="10" width="8.6328125" style="230" bestFit="1" customWidth="1"/>
    <col min="11" max="11" width="9.6328125" style="230" bestFit="1" customWidth="1"/>
    <col min="12" max="12" width="10.453125" style="230" bestFit="1" customWidth="1"/>
    <col min="13" max="13" width="8.7265625" style="230" bestFit="1" customWidth="1"/>
    <col min="14" max="14" width="9.1796875" style="230" bestFit="1" customWidth="1"/>
    <col min="15" max="15" width="7.1796875" style="230" bestFit="1" customWidth="1"/>
    <col min="16" max="16" width="7.90625" style="230" bestFit="1" customWidth="1"/>
    <col min="17" max="16384" width="8.7265625" style="230"/>
  </cols>
  <sheetData>
    <row r="2" spans="1:8" ht="11" thickBot="1" x14ac:dyDescent="0.3">
      <c r="A2" s="227"/>
      <c r="B2" s="227"/>
      <c r="C2" s="227"/>
      <c r="D2" s="227"/>
      <c r="E2" s="227"/>
      <c r="F2" s="227"/>
      <c r="G2" s="228" t="s">
        <v>0</v>
      </c>
      <c r="H2" s="229"/>
    </row>
    <row r="3" spans="1:8" ht="11" thickTop="1" x14ac:dyDescent="0.25">
      <c r="A3" s="231"/>
      <c r="B3" s="231" t="s">
        <v>1</v>
      </c>
      <c r="C3" s="231"/>
      <c r="D3" s="231"/>
      <c r="E3" s="231"/>
      <c r="F3" s="231"/>
      <c r="G3" s="232"/>
    </row>
    <row r="4" spans="1:8" x14ac:dyDescent="0.25">
      <c r="A4" s="231"/>
      <c r="B4" s="231"/>
      <c r="C4" s="231"/>
      <c r="D4" s="231" t="s">
        <v>2</v>
      </c>
      <c r="E4" s="231"/>
      <c r="F4" s="231"/>
      <c r="G4" s="232"/>
    </row>
    <row r="5" spans="1:8" x14ac:dyDescent="0.25">
      <c r="A5" s="231"/>
      <c r="B5" s="231"/>
      <c r="C5" s="231"/>
      <c r="D5" s="231"/>
      <c r="E5" s="231" t="s">
        <v>2</v>
      </c>
      <c r="F5" s="231"/>
      <c r="G5" s="232"/>
    </row>
    <row r="6" spans="1:8" ht="11" thickBot="1" x14ac:dyDescent="0.3">
      <c r="A6" s="231"/>
      <c r="B6" s="231"/>
      <c r="C6" s="231"/>
      <c r="D6" s="231"/>
      <c r="E6" s="231"/>
      <c r="F6" s="231" t="s">
        <v>3</v>
      </c>
      <c r="G6" s="232">
        <v>5934.63</v>
      </c>
    </row>
    <row r="7" spans="1:8" ht="11" thickBot="1" x14ac:dyDescent="0.3">
      <c r="A7" s="231"/>
      <c r="B7" s="231"/>
      <c r="C7" s="231"/>
      <c r="D7" s="231"/>
      <c r="E7" s="231" t="s">
        <v>4</v>
      </c>
      <c r="F7" s="231"/>
      <c r="G7" s="233">
        <f>ROUND(SUM(G5:G6),5)</f>
        <v>5934.63</v>
      </c>
    </row>
    <row r="8" spans="1:8" x14ac:dyDescent="0.25">
      <c r="A8" s="231"/>
      <c r="B8" s="231"/>
      <c r="C8" s="231"/>
      <c r="D8" s="231" t="s">
        <v>4</v>
      </c>
      <c r="E8" s="231"/>
      <c r="F8" s="231"/>
      <c r="G8" s="232">
        <f>ROUND(G4+G7,5)</f>
        <v>5934.63</v>
      </c>
    </row>
    <row r="9" spans="1:8" x14ac:dyDescent="0.25">
      <c r="A9" s="231"/>
      <c r="B9" s="231"/>
      <c r="C9" s="231"/>
      <c r="D9" s="231" t="s">
        <v>5</v>
      </c>
      <c r="E9" s="231"/>
      <c r="F9" s="231"/>
      <c r="G9" s="232"/>
    </row>
    <row r="10" spans="1:8" x14ac:dyDescent="0.25">
      <c r="A10" s="231"/>
      <c r="B10" s="231"/>
      <c r="C10" s="231"/>
      <c r="D10" s="231"/>
      <c r="E10" s="231" t="s">
        <v>5</v>
      </c>
      <c r="F10" s="231"/>
      <c r="G10" s="232"/>
    </row>
    <row r="11" spans="1:8" x14ac:dyDescent="0.25">
      <c r="A11" s="231"/>
      <c r="B11" s="231"/>
      <c r="C11" s="231"/>
      <c r="D11" s="231"/>
      <c r="E11" s="231"/>
      <c r="F11" s="231" t="s">
        <v>6</v>
      </c>
      <c r="G11" s="232">
        <v>2338.38</v>
      </c>
    </row>
    <row r="12" spans="1:8" ht="11" thickBot="1" x14ac:dyDescent="0.3">
      <c r="A12" s="231"/>
      <c r="B12" s="231"/>
      <c r="C12" s="231"/>
      <c r="D12" s="231"/>
      <c r="E12" s="231"/>
      <c r="F12" s="231" t="s">
        <v>26</v>
      </c>
      <c r="G12" s="232">
        <v>5681.28</v>
      </c>
    </row>
    <row r="13" spans="1:8" ht="11" thickBot="1" x14ac:dyDescent="0.3">
      <c r="A13" s="231"/>
      <c r="B13" s="231"/>
      <c r="C13" s="231"/>
      <c r="D13" s="231"/>
      <c r="E13" s="231" t="s">
        <v>7</v>
      </c>
      <c r="F13" s="231"/>
      <c r="G13" s="234">
        <f>ROUND(SUM(G10:G12),5)</f>
        <v>8019.66</v>
      </c>
    </row>
    <row r="14" spans="1:8" ht="11" thickBot="1" x14ac:dyDescent="0.3">
      <c r="A14" s="231"/>
      <c r="B14" s="231"/>
      <c r="C14" s="231"/>
      <c r="D14" s="231" t="s">
        <v>8</v>
      </c>
      <c r="E14" s="231"/>
      <c r="F14" s="231"/>
      <c r="G14" s="233">
        <f>ROUND(G9+G13,5)</f>
        <v>8019.66</v>
      </c>
    </row>
    <row r="15" spans="1:8" x14ac:dyDescent="0.25">
      <c r="A15" s="231"/>
      <c r="B15" s="231"/>
      <c r="C15" s="231" t="s">
        <v>9</v>
      </c>
      <c r="D15" s="231"/>
      <c r="E15" s="231"/>
      <c r="F15" s="231"/>
      <c r="G15" s="232">
        <f>ROUND(G8-G14,5)</f>
        <v>-2085.0300000000002</v>
      </c>
    </row>
    <row r="16" spans="1:8" x14ac:dyDescent="0.25">
      <c r="A16" s="231"/>
      <c r="B16" s="231"/>
      <c r="C16" s="231"/>
      <c r="D16" s="231" t="s">
        <v>10</v>
      </c>
      <c r="E16" s="231"/>
      <c r="F16" s="231"/>
      <c r="G16" s="232"/>
    </row>
    <row r="17" spans="1:16" x14ac:dyDescent="0.25">
      <c r="A17" s="231"/>
      <c r="B17" s="231"/>
      <c r="C17" s="231"/>
      <c r="D17" s="231"/>
      <c r="E17" s="231"/>
      <c r="F17" s="231" t="s">
        <v>11</v>
      </c>
      <c r="G17" s="232">
        <v>681.45</v>
      </c>
    </row>
    <row r="18" spans="1:16" ht="11" thickBot="1" x14ac:dyDescent="0.3">
      <c r="A18" s="231"/>
      <c r="B18" s="231"/>
      <c r="C18" s="231"/>
      <c r="D18" s="231"/>
      <c r="E18" s="231"/>
      <c r="F18" s="231" t="s">
        <v>12</v>
      </c>
      <c r="G18" s="235">
        <v>97.04</v>
      </c>
    </row>
    <row r="19" spans="1:16" ht="11" thickBot="1" x14ac:dyDescent="0.3">
      <c r="A19" s="231"/>
      <c r="B19" s="231"/>
      <c r="C19" s="231"/>
      <c r="D19" s="231"/>
      <c r="E19" s="231" t="s">
        <v>13</v>
      </c>
      <c r="F19" s="231"/>
      <c r="G19" s="232">
        <f>ROUND(SUM(G17:G18),5)</f>
        <v>778.49</v>
      </c>
    </row>
    <row r="20" spans="1:16" ht="11" thickBot="1" x14ac:dyDescent="0.3">
      <c r="A20" s="231"/>
      <c r="B20" s="231"/>
      <c r="C20" s="231"/>
      <c r="D20" s="231" t="s">
        <v>14</v>
      </c>
      <c r="E20" s="231"/>
      <c r="F20" s="231"/>
      <c r="G20" s="234">
        <f>G19</f>
        <v>778.49</v>
      </c>
    </row>
    <row r="21" spans="1:16" ht="11" thickBot="1" x14ac:dyDescent="0.3">
      <c r="A21" s="231"/>
      <c r="B21" s="231" t="s">
        <v>15</v>
      </c>
      <c r="C21" s="231"/>
      <c r="D21" s="231"/>
      <c r="E21" s="231"/>
      <c r="F21" s="231"/>
      <c r="G21" s="234">
        <f>ROUND(G3+G15-G20,5)</f>
        <v>-2863.52</v>
      </c>
    </row>
    <row r="22" spans="1:16" ht="11" thickBot="1" x14ac:dyDescent="0.3">
      <c r="A22" s="231" t="s">
        <v>16</v>
      </c>
      <c r="B22" s="231"/>
      <c r="C22" s="231"/>
      <c r="D22" s="231"/>
      <c r="E22" s="231"/>
      <c r="F22" s="231"/>
      <c r="G22" s="236">
        <f>G21</f>
        <v>-2863.52</v>
      </c>
    </row>
    <row r="23" spans="1:16" ht="11.5" thickTop="1" thickBot="1" x14ac:dyDescent="0.3"/>
    <row r="24" spans="1:16" x14ac:dyDescent="0.25">
      <c r="A24" s="237" t="s">
        <v>198</v>
      </c>
      <c r="B24" s="238"/>
      <c r="C24" s="238"/>
      <c r="D24" s="238"/>
      <c r="E24" s="238"/>
      <c r="F24" s="238"/>
      <c r="G24" s="238"/>
      <c r="H24" s="238"/>
      <c r="I24" s="239"/>
    </row>
    <row r="25" spans="1:16" x14ac:dyDescent="0.25">
      <c r="A25" s="240" t="s">
        <v>188</v>
      </c>
      <c r="B25" s="241" t="s">
        <v>189</v>
      </c>
      <c r="C25" s="242" t="s">
        <v>190</v>
      </c>
      <c r="D25" s="242" t="s">
        <v>191</v>
      </c>
      <c r="E25" s="242" t="s">
        <v>192</v>
      </c>
      <c r="F25" s="242" t="s">
        <v>193</v>
      </c>
      <c r="G25" s="242" t="s">
        <v>194</v>
      </c>
      <c r="H25" s="242" t="s">
        <v>195</v>
      </c>
      <c r="I25" s="243" t="s">
        <v>196</v>
      </c>
    </row>
    <row r="26" spans="1:16" ht="11" thickBot="1" x14ac:dyDescent="0.3">
      <c r="A26" s="244">
        <v>2018</v>
      </c>
      <c r="B26" s="245">
        <v>0</v>
      </c>
      <c r="C26" s="245">
        <v>0</v>
      </c>
      <c r="D26" s="245">
        <v>0</v>
      </c>
      <c r="E26" s="245">
        <v>0</v>
      </c>
      <c r="F26" s="245">
        <v>0</v>
      </c>
      <c r="G26" s="245">
        <v>0</v>
      </c>
      <c r="H26" s="245">
        <v>0</v>
      </c>
      <c r="I26" s="246">
        <f>SUM(B26:H26)</f>
        <v>0</v>
      </c>
    </row>
    <row r="27" spans="1:16" x14ac:dyDescent="0.25">
      <c r="A27" s="247" t="s">
        <v>211</v>
      </c>
      <c r="B27" s="242"/>
      <c r="C27" s="242"/>
      <c r="D27" s="242"/>
      <c r="E27" s="242"/>
      <c r="F27" s="242"/>
      <c r="G27" s="242"/>
      <c r="H27" s="242"/>
      <c r="I27" s="242"/>
      <c r="J27" s="238"/>
      <c r="K27" s="238"/>
      <c r="L27" s="238"/>
      <c r="M27" s="238"/>
      <c r="N27" s="238"/>
      <c r="O27" s="238"/>
      <c r="P27" s="239"/>
    </row>
    <row r="28" spans="1:16" x14ac:dyDescent="0.25">
      <c r="A28" s="240" t="s">
        <v>188</v>
      </c>
      <c r="B28" s="241" t="s">
        <v>199</v>
      </c>
      <c r="C28" s="242" t="s">
        <v>200</v>
      </c>
      <c r="D28" s="248" t="s">
        <v>201</v>
      </c>
      <c r="E28" s="242" t="s">
        <v>202</v>
      </c>
      <c r="F28" s="242" t="s">
        <v>203</v>
      </c>
      <c r="G28" s="242" t="s">
        <v>204</v>
      </c>
      <c r="H28" s="242" t="s">
        <v>205</v>
      </c>
      <c r="I28" s="242" t="s">
        <v>206</v>
      </c>
      <c r="J28" s="242" t="s">
        <v>207</v>
      </c>
      <c r="K28" s="242" t="s">
        <v>208</v>
      </c>
      <c r="L28" s="242" t="s">
        <v>191</v>
      </c>
      <c r="M28" s="242" t="s">
        <v>209</v>
      </c>
      <c r="N28" s="242" t="s">
        <v>210</v>
      </c>
      <c r="O28" s="242" t="s">
        <v>193</v>
      </c>
      <c r="P28" s="243" t="s">
        <v>196</v>
      </c>
    </row>
    <row r="29" spans="1:16" ht="11" thickBot="1" x14ac:dyDescent="0.3">
      <c r="A29" s="240">
        <v>2018</v>
      </c>
      <c r="B29" s="249">
        <v>3000</v>
      </c>
      <c r="C29" s="249">
        <v>0</v>
      </c>
      <c r="D29" s="250">
        <v>0</v>
      </c>
      <c r="E29" s="249">
        <v>0</v>
      </c>
      <c r="F29" s="249">
        <v>0</v>
      </c>
      <c r="G29" s="249">
        <v>0</v>
      </c>
      <c r="H29" s="249">
        <v>0</v>
      </c>
      <c r="I29" s="249">
        <v>0</v>
      </c>
      <c r="J29" s="249">
        <v>0</v>
      </c>
      <c r="K29" s="249">
        <v>0</v>
      </c>
      <c r="L29" s="249">
        <v>0</v>
      </c>
      <c r="M29" s="249">
        <v>0</v>
      </c>
      <c r="N29" s="249">
        <v>0</v>
      </c>
      <c r="O29" s="245">
        <v>0</v>
      </c>
      <c r="P29" s="251">
        <f>SUM(B29:O29)</f>
        <v>3000</v>
      </c>
    </row>
    <row r="30" spans="1:16" x14ac:dyDescent="0.25">
      <c r="A30" s="237" t="s">
        <v>223</v>
      </c>
      <c r="B30" s="238"/>
      <c r="C30" s="238"/>
      <c r="D30" s="238"/>
      <c r="E30" s="238"/>
      <c r="F30" s="238"/>
      <c r="G30" s="238"/>
      <c r="H30" s="238"/>
      <c r="I30" s="238"/>
      <c r="J30" s="238"/>
      <c r="K30" s="238"/>
      <c r="L30" s="238"/>
      <c r="M30" s="238"/>
      <c r="N30" s="239"/>
      <c r="P30" s="252"/>
    </row>
    <row r="31" spans="1:16" x14ac:dyDescent="0.25">
      <c r="A31" s="240" t="s">
        <v>188</v>
      </c>
      <c r="B31" s="241" t="s">
        <v>212</v>
      </c>
      <c r="C31" s="242" t="s">
        <v>213</v>
      </c>
      <c r="D31" s="242" t="s">
        <v>214</v>
      </c>
      <c r="E31" s="242" t="s">
        <v>215</v>
      </c>
      <c r="F31" s="242" t="s">
        <v>216</v>
      </c>
      <c r="G31" s="242" t="s">
        <v>217</v>
      </c>
      <c r="H31" s="242" t="s">
        <v>218</v>
      </c>
      <c r="I31" s="242" t="s">
        <v>199</v>
      </c>
      <c r="J31" s="242" t="s">
        <v>219</v>
      </c>
      <c r="K31" s="242" t="s">
        <v>220</v>
      </c>
      <c r="L31" s="242" t="s">
        <v>221</v>
      </c>
      <c r="M31" s="242" t="s">
        <v>222</v>
      </c>
      <c r="N31" s="243" t="s">
        <v>196</v>
      </c>
    </row>
    <row r="32" spans="1:16" ht="11" thickBot="1" x14ac:dyDescent="0.3">
      <c r="A32" s="244">
        <v>2018</v>
      </c>
      <c r="B32" s="245">
        <v>0</v>
      </c>
      <c r="C32" s="245"/>
      <c r="D32" s="245"/>
      <c r="E32" s="245"/>
      <c r="F32" s="245">
        <v>0</v>
      </c>
      <c r="G32" s="253">
        <v>2681.2799999999997</v>
      </c>
      <c r="H32" s="245"/>
      <c r="I32" s="245">
        <v>0</v>
      </c>
      <c r="J32" s="245">
        <v>0</v>
      </c>
      <c r="K32" s="245">
        <v>0</v>
      </c>
      <c r="L32" s="245">
        <v>0</v>
      </c>
      <c r="M32" s="245"/>
      <c r="N32" s="251">
        <f>SUM(B32:M32)</f>
        <v>2681.2799999999997</v>
      </c>
    </row>
  </sheetData>
  <pageMargins left="0.7" right="0.7" top="0.75" bottom="0.75" header="0.3" footer="0.3"/>
  <ignoredErrors>
    <ignoredError sqref="I26 N29:P29 O31:P31 O30:P30 N33:P33 N32 P32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34"/>
  <sheetViews>
    <sheetView showGridLines="0" topLeftCell="C19" zoomScaleNormal="100" zoomScaleSheetLayoutView="90" workbookViewId="0">
      <selection activeCell="K43" sqref="K43"/>
    </sheetView>
  </sheetViews>
  <sheetFormatPr defaultColWidth="8.7265625" defaultRowHeight="10.5" x14ac:dyDescent="0.25"/>
  <cols>
    <col min="1" max="1" width="12.26953125" style="230" bestFit="1" customWidth="1"/>
    <col min="2" max="2" width="15.90625" style="230" bestFit="1" customWidth="1"/>
    <col min="3" max="3" width="8.7265625" style="230" bestFit="1" customWidth="1"/>
    <col min="4" max="4" width="11.7265625" style="230" bestFit="1" customWidth="1"/>
    <col min="5" max="5" width="16.6328125" style="230" bestFit="1" customWidth="1"/>
    <col min="6" max="6" width="20.08984375" style="230" bestFit="1" customWidth="1"/>
    <col min="7" max="7" width="8.453125" style="230" bestFit="1" customWidth="1"/>
    <col min="8" max="8" width="12.7265625" style="230" bestFit="1" customWidth="1"/>
    <col min="9" max="9" width="9.08984375" style="230" bestFit="1" customWidth="1"/>
    <col min="10" max="10" width="8.08984375" style="230" bestFit="1" customWidth="1"/>
    <col min="11" max="11" width="9" style="230" bestFit="1" customWidth="1"/>
    <col min="12" max="12" width="9.7265625" style="230" bestFit="1" customWidth="1"/>
    <col min="13" max="13" width="8.26953125" style="230" bestFit="1" customWidth="1"/>
    <col min="14" max="14" width="8.81640625" style="230" bestFit="1" customWidth="1"/>
    <col min="15" max="15" width="6.7265625" style="230" bestFit="1" customWidth="1"/>
    <col min="16" max="16" width="8.81640625" style="230" bestFit="1" customWidth="1"/>
    <col min="17" max="17" width="4.453125" style="229" bestFit="1" customWidth="1"/>
    <col min="18" max="16384" width="8.7265625" style="230"/>
  </cols>
  <sheetData>
    <row r="2" spans="1:8" ht="11" thickBot="1" x14ac:dyDescent="0.3">
      <c r="A2" s="227"/>
      <c r="B2" s="227"/>
      <c r="C2" s="227"/>
      <c r="D2" s="227"/>
      <c r="E2" s="227"/>
      <c r="F2" s="227"/>
      <c r="G2" s="228" t="s">
        <v>17</v>
      </c>
      <c r="H2" s="229"/>
    </row>
    <row r="3" spans="1:8" ht="11" thickTop="1" x14ac:dyDescent="0.25">
      <c r="A3" s="231"/>
      <c r="B3" s="231" t="s">
        <v>1</v>
      </c>
      <c r="C3" s="231"/>
      <c r="D3" s="231"/>
      <c r="E3" s="231"/>
      <c r="F3" s="231"/>
      <c r="G3" s="232"/>
    </row>
    <row r="4" spans="1:8" x14ac:dyDescent="0.25">
      <c r="A4" s="231"/>
      <c r="B4" s="231"/>
      <c r="C4" s="231"/>
      <c r="D4" s="231" t="s">
        <v>2</v>
      </c>
      <c r="E4" s="231"/>
      <c r="F4" s="231"/>
      <c r="G4" s="232"/>
    </row>
    <row r="5" spans="1:8" x14ac:dyDescent="0.25">
      <c r="A5" s="231"/>
      <c r="B5" s="231"/>
      <c r="C5" s="231"/>
      <c r="D5" s="231"/>
      <c r="E5" s="231" t="s">
        <v>2</v>
      </c>
      <c r="F5" s="231"/>
      <c r="G5" s="232"/>
    </row>
    <row r="6" spans="1:8" ht="11" thickBot="1" x14ac:dyDescent="0.3">
      <c r="A6" s="231"/>
      <c r="B6" s="231"/>
      <c r="C6" s="231"/>
      <c r="D6" s="231"/>
      <c r="E6" s="231"/>
      <c r="F6" s="231" t="s">
        <v>3</v>
      </c>
      <c r="G6" s="232">
        <v>556281.92000000004</v>
      </c>
    </row>
    <row r="7" spans="1:8" ht="11" thickBot="1" x14ac:dyDescent="0.3">
      <c r="A7" s="231"/>
      <c r="B7" s="231"/>
      <c r="C7" s="231"/>
      <c r="D7" s="231"/>
      <c r="E7" s="231" t="s">
        <v>4</v>
      </c>
      <c r="F7" s="231"/>
      <c r="G7" s="233">
        <f>ROUND(SUM(G5:G6),5)</f>
        <v>556281.92000000004</v>
      </c>
    </row>
    <row r="8" spans="1:8" x14ac:dyDescent="0.25">
      <c r="A8" s="231"/>
      <c r="B8" s="231"/>
      <c r="C8" s="231"/>
      <c r="D8" s="231" t="s">
        <v>4</v>
      </c>
      <c r="E8" s="231"/>
      <c r="F8" s="231"/>
      <c r="G8" s="232">
        <f>ROUND(G4+G7,5)</f>
        <v>556281.92000000004</v>
      </c>
    </row>
    <row r="9" spans="1:8" x14ac:dyDescent="0.25">
      <c r="A9" s="231"/>
      <c r="B9" s="231"/>
      <c r="C9" s="231"/>
      <c r="D9" s="231" t="s">
        <v>5</v>
      </c>
      <c r="E9" s="231"/>
      <c r="F9" s="231"/>
      <c r="G9" s="232"/>
    </row>
    <row r="10" spans="1:8" x14ac:dyDescent="0.25">
      <c r="A10" s="231"/>
      <c r="B10" s="231"/>
      <c r="C10" s="231"/>
      <c r="D10" s="231"/>
      <c r="E10" s="231" t="s">
        <v>5</v>
      </c>
      <c r="F10" s="231"/>
      <c r="G10" s="232"/>
    </row>
    <row r="11" spans="1:8" x14ac:dyDescent="0.25">
      <c r="A11" s="231"/>
      <c r="B11" s="231"/>
      <c r="C11" s="231"/>
      <c r="D11" s="231"/>
      <c r="E11" s="231"/>
      <c r="F11" s="231" t="s">
        <v>18</v>
      </c>
      <c r="G11" s="232">
        <v>29443.5</v>
      </c>
    </row>
    <row r="12" spans="1:8" x14ac:dyDescent="0.25">
      <c r="A12" s="231"/>
      <c r="B12" s="231"/>
      <c r="C12" s="231"/>
      <c r="D12" s="231"/>
      <c r="E12" s="231"/>
      <c r="F12" s="231" t="s">
        <v>6</v>
      </c>
      <c r="G12" s="232">
        <v>164242.23999999999</v>
      </c>
    </row>
    <row r="13" spans="1:8" ht="11" thickBot="1" x14ac:dyDescent="0.3">
      <c r="A13" s="231"/>
      <c r="B13" s="231"/>
      <c r="C13" s="231"/>
      <c r="D13" s="231"/>
      <c r="E13" s="231"/>
      <c r="F13" s="231" t="s">
        <v>26</v>
      </c>
      <c r="G13" s="232">
        <v>349677.14</v>
      </c>
    </row>
    <row r="14" spans="1:8" ht="11" thickBot="1" x14ac:dyDescent="0.3">
      <c r="A14" s="231"/>
      <c r="B14" s="231"/>
      <c r="C14" s="231"/>
      <c r="D14" s="231"/>
      <c r="E14" s="231" t="s">
        <v>7</v>
      </c>
      <c r="F14" s="231"/>
      <c r="G14" s="234">
        <f>ROUND(SUM(G10:G13),5)</f>
        <v>543362.88</v>
      </c>
    </row>
    <row r="15" spans="1:8" ht="11" thickBot="1" x14ac:dyDescent="0.3">
      <c r="A15" s="231"/>
      <c r="B15" s="231"/>
      <c r="C15" s="231"/>
      <c r="D15" s="231" t="s">
        <v>8</v>
      </c>
      <c r="E15" s="231"/>
      <c r="F15" s="231"/>
      <c r="G15" s="233">
        <f>ROUND(G9+G14,5)</f>
        <v>543362.88</v>
      </c>
    </row>
    <row r="16" spans="1:8" x14ac:dyDescent="0.25">
      <c r="A16" s="231"/>
      <c r="B16" s="231"/>
      <c r="C16" s="231" t="s">
        <v>9</v>
      </c>
      <c r="D16" s="231"/>
      <c r="E16" s="231"/>
      <c r="F16" s="231"/>
      <c r="G16" s="232">
        <f>ROUND(G8-G15,5)</f>
        <v>12919.04</v>
      </c>
    </row>
    <row r="17" spans="1:16" x14ac:dyDescent="0.25">
      <c r="A17" s="231"/>
      <c r="B17" s="231"/>
      <c r="C17" s="231"/>
      <c r="D17" s="231" t="s">
        <v>10</v>
      </c>
      <c r="E17" s="231"/>
      <c r="F17" s="231"/>
      <c r="G17" s="232"/>
    </row>
    <row r="18" spans="1:16" x14ac:dyDescent="0.25">
      <c r="A18" s="231"/>
      <c r="B18" s="231"/>
      <c r="C18" s="231"/>
      <c r="D18" s="231"/>
      <c r="E18" s="231" t="s">
        <v>19</v>
      </c>
      <c r="F18" s="231"/>
      <c r="G18" s="232"/>
    </row>
    <row r="19" spans="1:16" x14ac:dyDescent="0.25">
      <c r="A19" s="231"/>
      <c r="B19" s="231"/>
      <c r="C19" s="231"/>
      <c r="D19" s="231"/>
      <c r="E19" s="231"/>
      <c r="F19" s="231" t="s">
        <v>11</v>
      </c>
      <c r="G19" s="232">
        <v>7410.08</v>
      </c>
    </row>
    <row r="20" spans="1:16" ht="11" thickBot="1" x14ac:dyDescent="0.3">
      <c r="A20" s="231"/>
      <c r="B20" s="231"/>
      <c r="C20" s="231"/>
      <c r="D20" s="231"/>
      <c r="E20" s="231"/>
      <c r="F20" s="231" t="s">
        <v>12</v>
      </c>
      <c r="G20" s="235">
        <v>441.34</v>
      </c>
    </row>
    <row r="21" spans="1:16" ht="11" thickBot="1" x14ac:dyDescent="0.3">
      <c r="A21" s="231"/>
      <c r="B21" s="231"/>
      <c r="C21" s="231"/>
      <c r="D21" s="231"/>
      <c r="E21" s="231" t="s">
        <v>13</v>
      </c>
      <c r="F21" s="231"/>
      <c r="G21" s="232">
        <f>ROUND(SUM(G18:G20),5)</f>
        <v>7851.42</v>
      </c>
    </row>
    <row r="22" spans="1:16" ht="11" thickBot="1" x14ac:dyDescent="0.3">
      <c r="A22" s="231"/>
      <c r="B22" s="231"/>
      <c r="C22" s="231"/>
      <c r="D22" s="231" t="s">
        <v>14</v>
      </c>
      <c r="E22" s="231"/>
      <c r="F22" s="231"/>
      <c r="G22" s="234">
        <f>G21</f>
        <v>7851.42</v>
      </c>
    </row>
    <row r="23" spans="1:16" ht="11" thickBot="1" x14ac:dyDescent="0.3">
      <c r="A23" s="231"/>
      <c r="B23" s="231" t="s">
        <v>15</v>
      </c>
      <c r="C23" s="231"/>
      <c r="D23" s="231"/>
      <c r="E23" s="231"/>
      <c r="F23" s="231"/>
      <c r="G23" s="234">
        <f>ROUND(G3+G16-G22,5)</f>
        <v>5067.62</v>
      </c>
    </row>
    <row r="24" spans="1:16" ht="11" thickBot="1" x14ac:dyDescent="0.3">
      <c r="A24" s="231" t="s">
        <v>16</v>
      </c>
      <c r="B24" s="231"/>
      <c r="C24" s="231"/>
      <c r="D24" s="231"/>
      <c r="E24" s="231"/>
      <c r="F24" s="231"/>
      <c r="G24" s="236">
        <f>G23</f>
        <v>5067.62</v>
      </c>
    </row>
    <row r="25" spans="1:16" ht="11.5" thickTop="1" thickBot="1" x14ac:dyDescent="0.3">
      <c r="A25" s="231"/>
      <c r="B25" s="231"/>
      <c r="C25" s="231"/>
      <c r="D25" s="231"/>
      <c r="E25" s="231"/>
      <c r="F25" s="231"/>
      <c r="G25" s="254"/>
    </row>
    <row r="26" spans="1:16" x14ac:dyDescent="0.25">
      <c r="A26" s="237" t="s">
        <v>198</v>
      </c>
      <c r="B26" s="238"/>
      <c r="C26" s="238"/>
      <c r="D26" s="238"/>
      <c r="E26" s="238"/>
      <c r="F26" s="238"/>
      <c r="G26" s="238"/>
      <c r="H26" s="238"/>
      <c r="I26" s="239"/>
    </row>
    <row r="27" spans="1:16" x14ac:dyDescent="0.25">
      <c r="A27" s="240" t="s">
        <v>188</v>
      </c>
      <c r="B27" s="255" t="s">
        <v>189</v>
      </c>
      <c r="C27" s="230" t="s">
        <v>190</v>
      </c>
      <c r="D27" s="230" t="s">
        <v>191</v>
      </c>
      <c r="E27" s="230" t="s">
        <v>192</v>
      </c>
      <c r="F27" s="230" t="s">
        <v>193</v>
      </c>
      <c r="G27" s="230" t="s">
        <v>194</v>
      </c>
      <c r="H27" s="230" t="s">
        <v>195</v>
      </c>
      <c r="I27" s="243" t="s">
        <v>196</v>
      </c>
    </row>
    <row r="28" spans="1:16" ht="11" thickBot="1" x14ac:dyDescent="0.3">
      <c r="A28" s="240">
        <v>2019</v>
      </c>
      <c r="B28" s="249">
        <v>56896.9</v>
      </c>
      <c r="C28" s="249">
        <v>0</v>
      </c>
      <c r="D28" s="249">
        <v>0</v>
      </c>
      <c r="E28" s="249">
        <v>2600</v>
      </c>
      <c r="F28" s="249">
        <v>0</v>
      </c>
      <c r="G28" s="249">
        <v>0</v>
      </c>
      <c r="H28" s="249">
        <v>0</v>
      </c>
      <c r="I28" s="256">
        <f>SUM(B28:H28)</f>
        <v>59496.9</v>
      </c>
    </row>
    <row r="29" spans="1:16" x14ac:dyDescent="0.25">
      <c r="A29" s="237" t="s">
        <v>211</v>
      </c>
      <c r="B29" s="238"/>
      <c r="C29" s="238"/>
      <c r="D29" s="238"/>
      <c r="E29" s="238"/>
      <c r="F29" s="238"/>
      <c r="G29" s="238"/>
      <c r="H29" s="238"/>
      <c r="I29" s="238"/>
      <c r="J29" s="238"/>
      <c r="K29" s="238"/>
      <c r="L29" s="238"/>
      <c r="M29" s="238"/>
      <c r="N29" s="238"/>
      <c r="O29" s="238"/>
      <c r="P29" s="239"/>
    </row>
    <row r="30" spans="1:16" x14ac:dyDescent="0.25">
      <c r="A30" s="240" t="s">
        <v>188</v>
      </c>
      <c r="B30" s="255" t="s">
        <v>199</v>
      </c>
      <c r="C30" s="230" t="s">
        <v>200</v>
      </c>
      <c r="D30" s="230" t="s">
        <v>201</v>
      </c>
      <c r="E30" s="230" t="s">
        <v>202</v>
      </c>
      <c r="F30" s="230" t="s">
        <v>203</v>
      </c>
      <c r="G30" s="230" t="s">
        <v>204</v>
      </c>
      <c r="H30" s="230" t="s">
        <v>205</v>
      </c>
      <c r="I30" s="230" t="s">
        <v>206</v>
      </c>
      <c r="J30" s="230" t="s">
        <v>207</v>
      </c>
      <c r="K30" s="230" t="s">
        <v>208</v>
      </c>
      <c r="L30" s="230" t="s">
        <v>191</v>
      </c>
      <c r="M30" s="230" t="s">
        <v>209</v>
      </c>
      <c r="N30" s="230" t="s">
        <v>210</v>
      </c>
      <c r="O30" s="230" t="s">
        <v>193</v>
      </c>
      <c r="P30" s="243" t="s">
        <v>196</v>
      </c>
    </row>
    <row r="31" spans="1:16" ht="11" thickBot="1" x14ac:dyDescent="0.3">
      <c r="A31" s="240">
        <v>2019</v>
      </c>
      <c r="B31" s="249">
        <v>40121.74</v>
      </c>
      <c r="C31" s="249">
        <v>10580</v>
      </c>
      <c r="D31" s="250">
        <v>0</v>
      </c>
      <c r="E31" s="249">
        <v>11150</v>
      </c>
      <c r="F31" s="249">
        <v>21200</v>
      </c>
      <c r="G31" s="249">
        <v>21000</v>
      </c>
      <c r="H31" s="249">
        <v>7694.24</v>
      </c>
      <c r="I31" s="249">
        <v>0</v>
      </c>
      <c r="J31" s="249">
        <v>0</v>
      </c>
      <c r="K31" s="249">
        <v>0</v>
      </c>
      <c r="L31" s="249">
        <v>0</v>
      </c>
      <c r="M31" s="249">
        <v>0</v>
      </c>
      <c r="N31" s="249">
        <v>0</v>
      </c>
      <c r="O31" s="245">
        <v>0</v>
      </c>
      <c r="P31" s="251">
        <f>SUM(B31:O31)</f>
        <v>111745.98</v>
      </c>
    </row>
    <row r="32" spans="1:16" x14ac:dyDescent="0.25">
      <c r="A32" s="237" t="s">
        <v>223</v>
      </c>
      <c r="B32" s="238"/>
      <c r="C32" s="238"/>
      <c r="D32" s="238"/>
      <c r="E32" s="238"/>
      <c r="F32" s="238"/>
      <c r="G32" s="238"/>
      <c r="H32" s="238"/>
      <c r="I32" s="238"/>
      <c r="J32" s="238"/>
      <c r="K32" s="238"/>
      <c r="L32" s="238"/>
      <c r="M32" s="238"/>
      <c r="N32" s="239"/>
    </row>
    <row r="33" spans="1:14" x14ac:dyDescent="0.25">
      <c r="A33" s="240" t="s">
        <v>188</v>
      </c>
      <c r="B33" s="255" t="s">
        <v>212</v>
      </c>
      <c r="C33" s="255" t="s">
        <v>213</v>
      </c>
      <c r="D33" s="255" t="s">
        <v>214</v>
      </c>
      <c r="E33" s="255" t="s">
        <v>215</v>
      </c>
      <c r="F33" s="255" t="s">
        <v>216</v>
      </c>
      <c r="G33" s="255" t="s">
        <v>217</v>
      </c>
      <c r="H33" s="255" t="s">
        <v>218</v>
      </c>
      <c r="I33" s="255" t="s">
        <v>199</v>
      </c>
      <c r="J33" s="255" t="s">
        <v>219</v>
      </c>
      <c r="K33" s="255" t="s">
        <v>220</v>
      </c>
      <c r="L33" s="255" t="s">
        <v>221</v>
      </c>
      <c r="M33" s="255" t="s">
        <v>222</v>
      </c>
      <c r="N33" s="257" t="s">
        <v>196</v>
      </c>
    </row>
    <row r="34" spans="1:14" ht="11" thickBot="1" x14ac:dyDescent="0.3">
      <c r="A34" s="244">
        <v>2019</v>
      </c>
      <c r="B34" s="245">
        <v>35513.699999999997</v>
      </c>
      <c r="C34" s="245">
        <v>25121.31</v>
      </c>
      <c r="D34" s="245">
        <v>30234.65</v>
      </c>
      <c r="E34" s="245">
        <v>18350</v>
      </c>
      <c r="F34" s="245">
        <v>0</v>
      </c>
      <c r="G34" s="245">
        <v>54107.25</v>
      </c>
      <c r="H34" s="245">
        <v>0</v>
      </c>
      <c r="I34" s="245">
        <v>0</v>
      </c>
      <c r="J34" s="245">
        <v>0</v>
      </c>
      <c r="K34" s="245">
        <v>0</v>
      </c>
      <c r="L34" s="245">
        <v>0</v>
      </c>
      <c r="M34" s="245">
        <v>15107.35</v>
      </c>
      <c r="N34" s="246">
        <f>SUM(B34:M34)</f>
        <v>178434.26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5"/>
  <sheetViews>
    <sheetView showGridLines="0" topLeftCell="A22" zoomScaleNormal="100" workbookViewId="0">
      <selection activeCell="I31" sqref="I31"/>
    </sheetView>
  </sheetViews>
  <sheetFormatPr defaultColWidth="8.7265625" defaultRowHeight="10.5" x14ac:dyDescent="0.25"/>
  <cols>
    <col min="1" max="1" width="13.26953125" style="230" bestFit="1" customWidth="1"/>
    <col min="2" max="2" width="17" style="230" bestFit="1" customWidth="1"/>
    <col min="3" max="3" width="9.453125" style="230" bestFit="1" customWidth="1"/>
    <col min="4" max="4" width="12.453125" style="230" bestFit="1" customWidth="1"/>
    <col min="5" max="5" width="20" style="230" bestFit="1" customWidth="1"/>
    <col min="6" max="6" width="22.36328125" style="230" bestFit="1" customWidth="1"/>
    <col min="7" max="7" width="8.81640625" style="230" bestFit="1" customWidth="1"/>
    <col min="8" max="8" width="13.6328125" style="230" bestFit="1" customWidth="1"/>
    <col min="9" max="9" width="9.6328125" style="230" bestFit="1" customWidth="1"/>
    <col min="10" max="10" width="8.6328125" style="230" bestFit="1" customWidth="1"/>
    <col min="11" max="11" width="9.6328125" style="230" bestFit="1" customWidth="1"/>
    <col min="12" max="12" width="10.453125" style="230" bestFit="1" customWidth="1"/>
    <col min="13" max="13" width="8.7265625" style="230" bestFit="1" customWidth="1"/>
    <col min="14" max="14" width="9.54296875" style="230" bestFit="1" customWidth="1"/>
    <col min="15" max="15" width="8.7265625" style="230" bestFit="1" customWidth="1"/>
    <col min="16" max="16" width="9.54296875" style="230" bestFit="1" customWidth="1"/>
    <col min="17" max="16384" width="8.7265625" style="230"/>
  </cols>
  <sheetData>
    <row r="1" spans="1:8" x14ac:dyDescent="0.25">
      <c r="F1" s="259"/>
    </row>
    <row r="2" spans="1:8" ht="11" thickBot="1" x14ac:dyDescent="0.3">
      <c r="A2" s="227"/>
      <c r="B2" s="227"/>
      <c r="C2" s="227"/>
      <c r="D2" s="227"/>
      <c r="E2" s="227"/>
      <c r="F2" s="260"/>
      <c r="G2" s="228" t="s">
        <v>20</v>
      </c>
      <c r="H2" s="229"/>
    </row>
    <row r="3" spans="1:8" ht="11" thickTop="1" x14ac:dyDescent="0.25">
      <c r="A3" s="231"/>
      <c r="B3" s="231" t="s">
        <v>1</v>
      </c>
      <c r="C3" s="231"/>
      <c r="D3" s="231"/>
      <c r="E3" s="231"/>
      <c r="F3" s="259"/>
      <c r="G3" s="232"/>
    </row>
    <row r="4" spans="1:8" x14ac:dyDescent="0.25">
      <c r="A4" s="231"/>
      <c r="B4" s="231"/>
      <c r="C4" s="231"/>
      <c r="D4" s="231" t="s">
        <v>2</v>
      </c>
      <c r="E4" s="231"/>
      <c r="F4" s="259"/>
      <c r="G4" s="232"/>
    </row>
    <row r="5" spans="1:8" x14ac:dyDescent="0.25">
      <c r="A5" s="231"/>
      <c r="B5" s="231"/>
      <c r="C5" s="231"/>
      <c r="D5" s="231"/>
      <c r="E5" s="231" t="s">
        <v>2</v>
      </c>
      <c r="F5" s="259"/>
      <c r="G5" s="232"/>
    </row>
    <row r="6" spans="1:8" ht="11" thickBot="1" x14ac:dyDescent="0.3">
      <c r="A6" s="231"/>
      <c r="B6" s="231"/>
      <c r="C6" s="231"/>
      <c r="D6" s="231"/>
      <c r="E6" s="231"/>
      <c r="F6" s="259" t="s">
        <v>3</v>
      </c>
      <c r="G6" s="232">
        <v>879726.01</v>
      </c>
    </row>
    <row r="7" spans="1:8" ht="11" thickBot="1" x14ac:dyDescent="0.3">
      <c r="A7" s="231"/>
      <c r="B7" s="231"/>
      <c r="C7" s="231"/>
      <c r="D7" s="231"/>
      <c r="E7" s="231" t="s">
        <v>4</v>
      </c>
      <c r="F7" s="259"/>
      <c r="G7" s="233">
        <f>ROUND(SUM(G5:G6),5)</f>
        <v>879726.01</v>
      </c>
    </row>
    <row r="8" spans="1:8" x14ac:dyDescent="0.25">
      <c r="A8" s="231"/>
      <c r="B8" s="231"/>
      <c r="C8" s="231"/>
      <c r="D8" s="231" t="s">
        <v>4</v>
      </c>
      <c r="E8" s="231"/>
      <c r="F8" s="259"/>
      <c r="G8" s="232">
        <f>ROUND(G4+G7,5)</f>
        <v>879726.01</v>
      </c>
    </row>
    <row r="9" spans="1:8" x14ac:dyDescent="0.25">
      <c r="A9" s="231"/>
      <c r="B9" s="231"/>
      <c r="C9" s="231"/>
      <c r="D9" s="231" t="s">
        <v>5</v>
      </c>
      <c r="E9" s="231"/>
      <c r="F9" s="259"/>
      <c r="G9" s="232"/>
    </row>
    <row r="10" spans="1:8" x14ac:dyDescent="0.25">
      <c r="A10" s="231"/>
      <c r="B10" s="231"/>
      <c r="C10" s="231"/>
      <c r="D10" s="231"/>
      <c r="E10" s="231" t="s">
        <v>5</v>
      </c>
      <c r="F10" s="259"/>
      <c r="G10" s="232"/>
    </row>
    <row r="11" spans="1:8" x14ac:dyDescent="0.25">
      <c r="A11" s="231"/>
      <c r="B11" s="231"/>
      <c r="C11" s="231"/>
      <c r="D11" s="231"/>
      <c r="E11" s="231"/>
      <c r="F11" s="259" t="s">
        <v>21</v>
      </c>
      <c r="G11" s="232">
        <v>10100</v>
      </c>
    </row>
    <row r="12" spans="1:8" x14ac:dyDescent="0.25">
      <c r="A12" s="231"/>
      <c r="B12" s="231"/>
      <c r="C12" s="231"/>
      <c r="D12" s="231"/>
      <c r="E12" s="231"/>
      <c r="F12" s="259" t="s">
        <v>22</v>
      </c>
      <c r="G12" s="232">
        <v>2152.94</v>
      </c>
    </row>
    <row r="13" spans="1:8" x14ac:dyDescent="0.25">
      <c r="A13" s="231"/>
      <c r="B13" s="231"/>
      <c r="C13" s="231"/>
      <c r="D13" s="231"/>
      <c r="E13" s="231"/>
      <c r="F13" s="259" t="s">
        <v>23</v>
      </c>
      <c r="G13" s="232">
        <v>1175.31</v>
      </c>
    </row>
    <row r="14" spans="1:8" x14ac:dyDescent="0.25">
      <c r="A14" s="231"/>
      <c r="B14" s="231"/>
      <c r="C14" s="231"/>
      <c r="D14" s="231"/>
      <c r="E14" s="231"/>
      <c r="F14" s="259" t="s">
        <v>24</v>
      </c>
      <c r="G14" s="232">
        <v>2096.7199999999998</v>
      </c>
    </row>
    <row r="15" spans="1:8" x14ac:dyDescent="0.25">
      <c r="A15" s="231"/>
      <c r="B15" s="231"/>
      <c r="C15" s="231"/>
      <c r="D15" s="231"/>
      <c r="E15" s="231"/>
      <c r="F15" s="259" t="s">
        <v>18</v>
      </c>
      <c r="G15" s="232">
        <v>35861.79</v>
      </c>
    </row>
    <row r="16" spans="1:8" x14ac:dyDescent="0.25">
      <c r="A16" s="231"/>
      <c r="B16" s="231"/>
      <c r="C16" s="231"/>
      <c r="D16" s="231"/>
      <c r="E16" s="231"/>
      <c r="F16" s="259" t="s">
        <v>6</v>
      </c>
      <c r="G16" s="232">
        <v>259739.1</v>
      </c>
    </row>
    <row r="17" spans="1:7" x14ac:dyDescent="0.25">
      <c r="A17" s="231"/>
      <c r="B17" s="231"/>
      <c r="C17" s="231"/>
      <c r="D17" s="231"/>
      <c r="E17" s="231"/>
      <c r="F17" s="259" t="s">
        <v>25</v>
      </c>
      <c r="G17" s="232">
        <v>7697.82</v>
      </c>
    </row>
    <row r="18" spans="1:7" x14ac:dyDescent="0.25">
      <c r="A18" s="231"/>
      <c r="B18" s="231"/>
      <c r="C18" s="231"/>
      <c r="D18" s="231"/>
      <c r="E18" s="231"/>
      <c r="F18" s="259" t="s">
        <v>26</v>
      </c>
      <c r="G18" s="232">
        <v>495900.82</v>
      </c>
    </row>
    <row r="19" spans="1:7" ht="11" thickBot="1" x14ac:dyDescent="0.3">
      <c r="A19" s="231"/>
      <c r="B19" s="231"/>
      <c r="C19" s="231"/>
      <c r="D19" s="231"/>
      <c r="E19" s="231"/>
      <c r="F19" s="259" t="s">
        <v>27</v>
      </c>
      <c r="G19" s="232">
        <v>1317.5</v>
      </c>
    </row>
    <row r="20" spans="1:7" ht="11" thickBot="1" x14ac:dyDescent="0.3">
      <c r="A20" s="231"/>
      <c r="B20" s="231"/>
      <c r="C20" s="231"/>
      <c r="D20" s="231"/>
      <c r="E20" s="231" t="s">
        <v>7</v>
      </c>
      <c r="F20" s="259"/>
      <c r="G20" s="234">
        <f>ROUND(SUM(G10:G19),5)</f>
        <v>816042</v>
      </c>
    </row>
    <row r="21" spans="1:7" ht="11" thickBot="1" x14ac:dyDescent="0.3">
      <c r="A21" s="231"/>
      <c r="B21" s="231"/>
      <c r="C21" s="231"/>
      <c r="D21" s="231" t="s">
        <v>8</v>
      </c>
      <c r="E21" s="231"/>
      <c r="F21" s="259"/>
      <c r="G21" s="233">
        <f>ROUND(G9+G20,5)</f>
        <v>816042</v>
      </c>
    </row>
    <row r="22" spans="1:7" x14ac:dyDescent="0.25">
      <c r="A22" s="231"/>
      <c r="B22" s="231"/>
      <c r="C22" s="231" t="s">
        <v>9</v>
      </c>
      <c r="D22" s="231"/>
      <c r="E22" s="231"/>
      <c r="F22" s="259"/>
      <c r="G22" s="232">
        <f>ROUND(G8-G21,5)</f>
        <v>63684.01</v>
      </c>
    </row>
    <row r="23" spans="1:7" x14ac:dyDescent="0.25">
      <c r="A23" s="231"/>
      <c r="B23" s="231"/>
      <c r="C23" s="231"/>
      <c r="D23" s="231" t="s">
        <v>10</v>
      </c>
      <c r="E23" s="231"/>
      <c r="F23" s="259"/>
      <c r="G23" s="232"/>
    </row>
    <row r="24" spans="1:7" x14ac:dyDescent="0.25">
      <c r="A24" s="231"/>
      <c r="B24" s="231"/>
      <c r="C24" s="231"/>
      <c r="D24" s="231"/>
      <c r="E24" s="231" t="s">
        <v>28</v>
      </c>
      <c r="F24" s="259"/>
      <c r="G24" s="232"/>
    </row>
    <row r="25" spans="1:7" x14ac:dyDescent="0.25">
      <c r="A25" s="231"/>
      <c r="B25" s="231"/>
      <c r="C25" s="231"/>
      <c r="D25" s="231"/>
      <c r="E25" s="231"/>
      <c r="F25" s="259" t="s">
        <v>29</v>
      </c>
      <c r="G25" s="232">
        <v>3222.5</v>
      </c>
    </row>
    <row r="26" spans="1:7" x14ac:dyDescent="0.25">
      <c r="A26" s="231"/>
      <c r="B26" s="231"/>
      <c r="C26" s="231"/>
      <c r="D26" s="231"/>
      <c r="E26" s="231"/>
      <c r="F26" s="259" t="s">
        <v>30</v>
      </c>
      <c r="G26" s="232">
        <v>5863.62</v>
      </c>
    </row>
    <row r="27" spans="1:7" x14ac:dyDescent="0.25">
      <c r="A27" s="231"/>
      <c r="B27" s="231"/>
      <c r="C27" s="231"/>
      <c r="D27" s="231"/>
      <c r="E27" s="231" t="s">
        <v>31</v>
      </c>
      <c r="F27" s="259"/>
      <c r="G27" s="232">
        <f>ROUND(SUM(G24:G26),5)</f>
        <v>9086.1200000000008</v>
      </c>
    </row>
    <row r="28" spans="1:7" x14ac:dyDescent="0.25">
      <c r="A28" s="231"/>
      <c r="B28" s="231"/>
      <c r="C28" s="231"/>
      <c r="D28" s="231"/>
      <c r="E28" s="231" t="s">
        <v>19</v>
      </c>
      <c r="F28" s="259"/>
      <c r="G28" s="232"/>
    </row>
    <row r="29" spans="1:7" x14ac:dyDescent="0.25">
      <c r="A29" s="231"/>
      <c r="B29" s="231"/>
      <c r="C29" s="231"/>
      <c r="D29" s="231"/>
      <c r="E29" s="231"/>
      <c r="F29" s="259" t="s">
        <v>11</v>
      </c>
      <c r="G29" s="232">
        <v>8502.15</v>
      </c>
    </row>
    <row r="30" spans="1:7" x14ac:dyDescent="0.25">
      <c r="A30" s="231"/>
      <c r="B30" s="231"/>
      <c r="C30" s="231"/>
      <c r="D30" s="231"/>
      <c r="E30" s="231"/>
      <c r="F30" s="259" t="s">
        <v>12</v>
      </c>
      <c r="G30" s="232">
        <v>100.04</v>
      </c>
    </row>
    <row r="31" spans="1:7" ht="11" thickBot="1" x14ac:dyDescent="0.3">
      <c r="A31" s="231"/>
      <c r="B31" s="231"/>
      <c r="C31" s="231"/>
      <c r="D31" s="231"/>
      <c r="E31" s="231" t="s">
        <v>13</v>
      </c>
      <c r="F31" s="259"/>
      <c r="G31" s="232">
        <f>ROUND(SUM(G28:G30),5)</f>
        <v>8602.19</v>
      </c>
    </row>
    <row r="32" spans="1:7" ht="11" thickBot="1" x14ac:dyDescent="0.3">
      <c r="A32" s="231"/>
      <c r="B32" s="231"/>
      <c r="C32" s="231"/>
      <c r="D32" s="231" t="s">
        <v>14</v>
      </c>
      <c r="E32" s="231"/>
      <c r="F32" s="259"/>
      <c r="G32" s="234">
        <f>G31+G27</f>
        <v>17688.310000000001</v>
      </c>
    </row>
    <row r="33" spans="1:16" ht="11" thickBot="1" x14ac:dyDescent="0.3">
      <c r="A33" s="231"/>
      <c r="B33" s="231" t="s">
        <v>15</v>
      </c>
      <c r="C33" s="231"/>
      <c r="D33" s="231"/>
      <c r="E33" s="231"/>
      <c r="F33" s="259"/>
      <c r="G33" s="234">
        <f>ROUND(G3+G22-G32,5)</f>
        <v>45995.7</v>
      </c>
    </row>
    <row r="34" spans="1:16" ht="11" thickBot="1" x14ac:dyDescent="0.3">
      <c r="A34" s="231" t="s">
        <v>16</v>
      </c>
      <c r="B34" s="231"/>
      <c r="C34" s="231"/>
      <c r="D34" s="231"/>
      <c r="E34" s="231"/>
      <c r="F34" s="259"/>
      <c r="G34" s="236">
        <f>G33</f>
        <v>45995.7</v>
      </c>
    </row>
    <row r="35" spans="1:16" ht="11" thickTop="1" x14ac:dyDescent="0.25">
      <c r="F35" s="259"/>
    </row>
    <row r="36" spans="1:16" ht="11" thickBot="1" x14ac:dyDescent="0.3">
      <c r="F36" s="259"/>
    </row>
    <row r="37" spans="1:16" x14ac:dyDescent="0.25">
      <c r="A37" s="237" t="s">
        <v>198</v>
      </c>
      <c r="B37" s="238"/>
      <c r="C37" s="238"/>
      <c r="D37" s="238"/>
      <c r="E37" s="238"/>
      <c r="F37" s="238"/>
      <c r="G37" s="238"/>
      <c r="H37" s="238"/>
      <c r="I37" s="239"/>
    </row>
    <row r="38" spans="1:16" x14ac:dyDescent="0.25">
      <c r="A38" s="240" t="s">
        <v>188</v>
      </c>
      <c r="B38" s="255" t="s">
        <v>189</v>
      </c>
      <c r="C38" s="255" t="s">
        <v>190</v>
      </c>
      <c r="D38" s="255" t="s">
        <v>191</v>
      </c>
      <c r="E38" s="255" t="s">
        <v>192</v>
      </c>
      <c r="F38" s="255" t="s">
        <v>193</v>
      </c>
      <c r="G38" s="255" t="s">
        <v>194</v>
      </c>
      <c r="H38" s="255" t="s">
        <v>195</v>
      </c>
      <c r="I38" s="257" t="s">
        <v>196</v>
      </c>
    </row>
    <row r="39" spans="1:16" ht="11" thickBot="1" x14ac:dyDescent="0.3">
      <c r="A39" s="240">
        <v>2020</v>
      </c>
      <c r="B39" s="249">
        <v>73477.350000000006</v>
      </c>
      <c r="C39" s="249">
        <v>69547.649999999994</v>
      </c>
      <c r="D39" s="249">
        <v>16832.849999999999</v>
      </c>
      <c r="E39" s="249">
        <v>1800</v>
      </c>
      <c r="F39" s="249">
        <v>0</v>
      </c>
      <c r="G39" s="249">
        <v>10814.57</v>
      </c>
      <c r="H39" s="249">
        <v>10277.299999999999</v>
      </c>
      <c r="I39" s="256">
        <f>SUM(B39:H39)</f>
        <v>182749.72</v>
      </c>
    </row>
    <row r="40" spans="1:16" x14ac:dyDescent="0.25">
      <c r="A40" s="237" t="s">
        <v>211</v>
      </c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9"/>
    </row>
    <row r="41" spans="1:16" x14ac:dyDescent="0.25">
      <c r="A41" s="240" t="s">
        <v>188</v>
      </c>
      <c r="B41" s="255" t="s">
        <v>199</v>
      </c>
      <c r="C41" s="230" t="s">
        <v>200</v>
      </c>
      <c r="D41" s="230" t="s">
        <v>201</v>
      </c>
      <c r="E41" s="230" t="s">
        <v>202</v>
      </c>
      <c r="F41" s="230" t="s">
        <v>203</v>
      </c>
      <c r="G41" s="230" t="s">
        <v>204</v>
      </c>
      <c r="H41" s="230" t="s">
        <v>205</v>
      </c>
      <c r="I41" s="230" t="s">
        <v>206</v>
      </c>
      <c r="J41" s="230" t="s">
        <v>207</v>
      </c>
      <c r="K41" s="230" t="s">
        <v>208</v>
      </c>
      <c r="L41" s="230" t="s">
        <v>191</v>
      </c>
      <c r="M41" s="230" t="s">
        <v>209</v>
      </c>
      <c r="N41" s="230" t="s">
        <v>210</v>
      </c>
      <c r="O41" s="230" t="s">
        <v>193</v>
      </c>
      <c r="P41" s="257" t="s">
        <v>196</v>
      </c>
    </row>
    <row r="42" spans="1:16" ht="11" thickBot="1" x14ac:dyDescent="0.3">
      <c r="A42" s="244">
        <v>2020</v>
      </c>
      <c r="B42" s="245">
        <v>0</v>
      </c>
      <c r="C42" s="245">
        <v>64705.77</v>
      </c>
      <c r="D42" s="261">
        <v>11075</v>
      </c>
      <c r="E42" s="245">
        <v>0</v>
      </c>
      <c r="F42" s="245">
        <v>0</v>
      </c>
      <c r="G42" s="245">
        <v>0</v>
      </c>
      <c r="H42" s="245">
        <v>0</v>
      </c>
      <c r="I42" s="245">
        <v>13750</v>
      </c>
      <c r="J42" s="245">
        <v>0</v>
      </c>
      <c r="K42" s="245">
        <v>0</v>
      </c>
      <c r="L42" s="245">
        <v>0</v>
      </c>
      <c r="M42" s="245">
        <v>0</v>
      </c>
      <c r="N42" s="245">
        <v>11649.85</v>
      </c>
      <c r="O42" s="245">
        <v>18923.21</v>
      </c>
      <c r="P42" s="251">
        <f>SUM(B42:O42)</f>
        <v>120103.82999999999</v>
      </c>
    </row>
    <row r="43" spans="1:16" x14ac:dyDescent="0.25">
      <c r="A43" s="237" t="s">
        <v>223</v>
      </c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9"/>
    </row>
    <row r="44" spans="1:16" x14ac:dyDescent="0.25">
      <c r="A44" s="240" t="s">
        <v>188</v>
      </c>
      <c r="B44" s="255" t="s">
        <v>212</v>
      </c>
      <c r="C44" s="230" t="s">
        <v>213</v>
      </c>
      <c r="D44" s="230" t="s">
        <v>214</v>
      </c>
      <c r="E44" s="230" t="s">
        <v>215</v>
      </c>
      <c r="F44" s="230" t="s">
        <v>216</v>
      </c>
      <c r="G44" s="230" t="s">
        <v>217</v>
      </c>
      <c r="H44" s="230" t="s">
        <v>218</v>
      </c>
      <c r="I44" s="230" t="s">
        <v>199</v>
      </c>
      <c r="J44" s="230" t="s">
        <v>219</v>
      </c>
      <c r="K44" s="230" t="s">
        <v>220</v>
      </c>
      <c r="L44" s="230" t="s">
        <v>221</v>
      </c>
      <c r="M44" s="230" t="s">
        <v>222</v>
      </c>
      <c r="N44" s="257" t="s">
        <v>196</v>
      </c>
    </row>
    <row r="45" spans="1:16" ht="11" thickBot="1" x14ac:dyDescent="0.3">
      <c r="A45" s="244">
        <v>2020</v>
      </c>
      <c r="B45" s="245">
        <v>23088.41</v>
      </c>
      <c r="C45" s="245">
        <v>24000.66</v>
      </c>
      <c r="D45" s="245">
        <v>0</v>
      </c>
      <c r="E45" s="245">
        <v>16109</v>
      </c>
      <c r="F45" s="245">
        <v>4450</v>
      </c>
      <c r="G45" s="245">
        <v>33555.040000000001</v>
      </c>
      <c r="H45" s="245">
        <v>67173.06</v>
      </c>
      <c r="I45" s="245">
        <v>0</v>
      </c>
      <c r="J45" s="245">
        <v>4045</v>
      </c>
      <c r="K45" s="245">
        <v>0</v>
      </c>
      <c r="L45" s="245">
        <v>0</v>
      </c>
      <c r="M45" s="245">
        <v>20626.099999999999</v>
      </c>
      <c r="N45" s="246">
        <f>SUM(B45:M45)</f>
        <v>193047.27000000002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P45"/>
  <sheetViews>
    <sheetView showGridLines="0" topLeftCell="A28" zoomScaleNormal="100" workbookViewId="0">
      <selection activeCell="J54" sqref="J54"/>
    </sheetView>
  </sheetViews>
  <sheetFormatPr defaultColWidth="8.7265625" defaultRowHeight="10.5" x14ac:dyDescent="0.25"/>
  <cols>
    <col min="1" max="1" width="13.26953125" style="230" bestFit="1" customWidth="1"/>
    <col min="2" max="2" width="17" style="230" bestFit="1" customWidth="1"/>
    <col min="3" max="3" width="9.453125" style="230" bestFit="1" customWidth="1"/>
    <col min="4" max="4" width="12.453125" style="230" bestFit="1" customWidth="1"/>
    <col min="5" max="5" width="23.7265625" style="230" bestFit="1" customWidth="1"/>
    <col min="6" max="6" width="21.36328125" style="230" bestFit="1" customWidth="1"/>
    <col min="7" max="7" width="10.1796875" style="230" bestFit="1" customWidth="1"/>
    <col min="8" max="8" width="13.6328125" style="230" bestFit="1" customWidth="1"/>
    <col min="9" max="9" width="9.6328125" style="230" bestFit="1" customWidth="1"/>
    <col min="10" max="10" width="8.7265625" style="230" bestFit="1" customWidth="1"/>
    <col min="11" max="11" width="9.6328125" style="230" bestFit="1" customWidth="1"/>
    <col min="12" max="12" width="10.453125" style="230" bestFit="1" customWidth="1"/>
    <col min="13" max="13" width="8.7265625" style="230" bestFit="1" customWidth="1"/>
    <col min="14" max="14" width="9.54296875" style="230" bestFit="1" customWidth="1"/>
    <col min="15" max="15" width="7.1796875" style="230" bestFit="1" customWidth="1"/>
    <col min="16" max="16" width="8.7265625" style="230" bestFit="1" customWidth="1"/>
    <col min="17" max="16384" width="8.7265625" style="230"/>
  </cols>
  <sheetData>
    <row r="2" spans="1:8" ht="11" thickBot="1" x14ac:dyDescent="0.3">
      <c r="A2" s="227"/>
      <c r="B2" s="227"/>
      <c r="C2" s="227"/>
      <c r="D2" s="227"/>
      <c r="E2" s="227"/>
      <c r="F2" s="227"/>
      <c r="G2" s="228" t="s">
        <v>32</v>
      </c>
      <c r="H2" s="229"/>
    </row>
    <row r="3" spans="1:8" ht="11" thickTop="1" x14ac:dyDescent="0.25">
      <c r="A3" s="231"/>
      <c r="B3" s="231" t="s">
        <v>1</v>
      </c>
      <c r="C3" s="231"/>
      <c r="D3" s="231"/>
      <c r="E3" s="231"/>
      <c r="F3" s="231"/>
      <c r="G3" s="232"/>
    </row>
    <row r="4" spans="1:8" x14ac:dyDescent="0.25">
      <c r="A4" s="231"/>
      <c r="B4" s="231"/>
      <c r="C4" s="231"/>
      <c r="D4" s="231" t="s">
        <v>2</v>
      </c>
      <c r="E4" s="231"/>
      <c r="F4" s="231"/>
      <c r="G4" s="232"/>
    </row>
    <row r="5" spans="1:8" x14ac:dyDescent="0.25">
      <c r="A5" s="231"/>
      <c r="B5" s="231"/>
      <c r="C5" s="231"/>
      <c r="D5" s="231"/>
      <c r="E5" s="231" t="s">
        <v>2</v>
      </c>
      <c r="F5" s="231"/>
      <c r="G5" s="232"/>
    </row>
    <row r="6" spans="1:8" ht="11" thickBot="1" x14ac:dyDescent="0.3">
      <c r="A6" s="231"/>
      <c r="B6" s="231"/>
      <c r="C6" s="231"/>
      <c r="D6" s="231"/>
      <c r="E6" s="231"/>
      <c r="F6" s="231" t="s">
        <v>3</v>
      </c>
      <c r="G6" s="232">
        <v>923375.96</v>
      </c>
    </row>
    <row r="7" spans="1:8" ht="11" thickBot="1" x14ac:dyDescent="0.3">
      <c r="A7" s="231"/>
      <c r="B7" s="231"/>
      <c r="C7" s="231"/>
      <c r="D7" s="231"/>
      <c r="E7" s="231" t="s">
        <v>4</v>
      </c>
      <c r="F7" s="231"/>
      <c r="G7" s="233">
        <f>ROUND(SUM(G5:G6),5)</f>
        <v>923375.96</v>
      </c>
    </row>
    <row r="8" spans="1:8" x14ac:dyDescent="0.25">
      <c r="A8" s="231"/>
      <c r="B8" s="231"/>
      <c r="C8" s="231"/>
      <c r="D8" s="231" t="s">
        <v>4</v>
      </c>
      <c r="E8" s="231"/>
      <c r="F8" s="231"/>
      <c r="G8" s="232">
        <f>ROUND(G4+G7,5)</f>
        <v>923375.96</v>
      </c>
    </row>
    <row r="9" spans="1:8" x14ac:dyDescent="0.25">
      <c r="A9" s="231"/>
      <c r="B9" s="231"/>
      <c r="C9" s="231"/>
      <c r="D9" s="231" t="s">
        <v>5</v>
      </c>
      <c r="E9" s="231"/>
      <c r="F9" s="231"/>
      <c r="G9" s="232"/>
    </row>
    <row r="10" spans="1:8" x14ac:dyDescent="0.25">
      <c r="A10" s="231"/>
      <c r="B10" s="231"/>
      <c r="C10" s="231"/>
      <c r="D10" s="231"/>
      <c r="E10" s="231" t="s">
        <v>5</v>
      </c>
      <c r="F10" s="231"/>
      <c r="G10" s="232"/>
    </row>
    <row r="11" spans="1:8" x14ac:dyDescent="0.25">
      <c r="A11" s="231"/>
      <c r="B11" s="231"/>
      <c r="C11" s="231"/>
      <c r="D11" s="231"/>
      <c r="E11" s="231"/>
      <c r="F11" s="231" t="s">
        <v>21</v>
      </c>
      <c r="G11" s="232">
        <v>1200</v>
      </c>
    </row>
    <row r="12" spans="1:8" x14ac:dyDescent="0.25">
      <c r="A12" s="231"/>
      <c r="B12" s="231"/>
      <c r="C12" s="231"/>
      <c r="D12" s="231"/>
      <c r="E12" s="231"/>
      <c r="F12" s="231" t="s">
        <v>33</v>
      </c>
      <c r="G12" s="232">
        <v>1003</v>
      </c>
    </row>
    <row r="13" spans="1:8" x14ac:dyDescent="0.25">
      <c r="A13" s="231"/>
      <c r="B13" s="231"/>
      <c r="C13" s="231"/>
      <c r="D13" s="231"/>
      <c r="E13" s="231"/>
      <c r="F13" s="231" t="s">
        <v>24</v>
      </c>
      <c r="G13" s="232">
        <v>249.97</v>
      </c>
    </row>
    <row r="14" spans="1:8" x14ac:dyDescent="0.25">
      <c r="A14" s="231"/>
      <c r="B14" s="231"/>
      <c r="C14" s="231"/>
      <c r="D14" s="231"/>
      <c r="E14" s="231"/>
      <c r="F14" s="231" t="s">
        <v>25</v>
      </c>
      <c r="G14" s="232">
        <v>23477.26</v>
      </c>
    </row>
    <row r="15" spans="1:8" x14ac:dyDescent="0.25">
      <c r="A15" s="231"/>
      <c r="B15" s="231"/>
      <c r="C15" s="231"/>
      <c r="D15" s="231"/>
      <c r="E15" s="231"/>
      <c r="F15" s="231" t="s">
        <v>18</v>
      </c>
      <c r="G15" s="232">
        <v>21514.1</v>
      </c>
    </row>
    <row r="16" spans="1:8" x14ac:dyDescent="0.25">
      <c r="A16" s="231"/>
      <c r="B16" s="231"/>
      <c r="C16" s="231"/>
      <c r="D16" s="231"/>
      <c r="E16" s="231"/>
      <c r="F16" s="231" t="s">
        <v>6</v>
      </c>
      <c r="G16" s="232">
        <v>272626.75</v>
      </c>
    </row>
    <row r="17" spans="1:7" x14ac:dyDescent="0.25">
      <c r="A17" s="231"/>
      <c r="B17" s="231"/>
      <c r="C17" s="231"/>
      <c r="D17" s="231"/>
      <c r="E17" s="231"/>
      <c r="F17" s="259" t="s">
        <v>26</v>
      </c>
      <c r="G17" s="232">
        <v>478274.86</v>
      </c>
    </row>
    <row r="18" spans="1:7" ht="11" thickBot="1" x14ac:dyDescent="0.3">
      <c r="A18" s="231"/>
      <c r="B18" s="231"/>
      <c r="C18" s="231"/>
      <c r="D18" s="231"/>
      <c r="E18" s="231"/>
      <c r="F18" s="231" t="s">
        <v>27</v>
      </c>
      <c r="G18" s="232">
        <v>2250</v>
      </c>
    </row>
    <row r="19" spans="1:7" ht="11" thickBot="1" x14ac:dyDescent="0.3">
      <c r="A19" s="231"/>
      <c r="B19" s="231"/>
      <c r="C19" s="231"/>
      <c r="D19" s="231"/>
      <c r="E19" s="231" t="s">
        <v>7</v>
      </c>
      <c r="F19" s="231"/>
      <c r="G19" s="234">
        <f>ROUND(SUM(G10:G18),5)</f>
        <v>800595.94</v>
      </c>
    </row>
    <row r="20" spans="1:7" ht="11" thickBot="1" x14ac:dyDescent="0.3">
      <c r="A20" s="231"/>
      <c r="B20" s="231"/>
      <c r="C20" s="231"/>
      <c r="D20" s="231" t="s">
        <v>8</v>
      </c>
      <c r="E20" s="231"/>
      <c r="F20" s="231"/>
      <c r="G20" s="233">
        <f>ROUND(G9+G19,5)</f>
        <v>800595.94</v>
      </c>
    </row>
    <row r="21" spans="1:7" x14ac:dyDescent="0.25">
      <c r="A21" s="231"/>
      <c r="B21" s="231"/>
      <c r="C21" s="231" t="s">
        <v>9</v>
      </c>
      <c r="D21" s="231"/>
      <c r="E21" s="231"/>
      <c r="F21" s="231"/>
      <c r="G21" s="232">
        <f>ROUND(G8-G20,5)</f>
        <v>122780.02</v>
      </c>
    </row>
    <row r="22" spans="1:7" x14ac:dyDescent="0.25">
      <c r="A22" s="231"/>
      <c r="B22" s="231"/>
      <c r="C22" s="231"/>
      <c r="D22" s="231" t="s">
        <v>10</v>
      </c>
      <c r="E22" s="231"/>
      <c r="F22" s="231"/>
      <c r="G22" s="232"/>
    </row>
    <row r="23" spans="1:7" x14ac:dyDescent="0.25">
      <c r="A23" s="231"/>
      <c r="B23" s="231"/>
      <c r="C23" s="231"/>
      <c r="D23" s="231"/>
      <c r="E23" s="231" t="s">
        <v>28</v>
      </c>
      <c r="F23" s="231"/>
      <c r="G23" s="232"/>
    </row>
    <row r="24" spans="1:7" x14ac:dyDescent="0.25">
      <c r="A24" s="231"/>
      <c r="B24" s="231"/>
      <c r="C24" s="231"/>
      <c r="D24" s="231"/>
      <c r="E24" s="231"/>
      <c r="F24" s="231" t="s">
        <v>29</v>
      </c>
      <c r="G24" s="232">
        <v>2677.95</v>
      </c>
    </row>
    <row r="25" spans="1:7" ht="11" thickBot="1" x14ac:dyDescent="0.3">
      <c r="A25" s="231"/>
      <c r="B25" s="231"/>
      <c r="C25" s="231"/>
      <c r="D25" s="231"/>
      <c r="E25" s="231"/>
      <c r="F25" s="231" t="s">
        <v>30</v>
      </c>
      <c r="G25" s="235">
        <v>219.84</v>
      </c>
    </row>
    <row r="26" spans="1:7" x14ac:dyDescent="0.25">
      <c r="A26" s="231"/>
      <c r="B26" s="231"/>
      <c r="C26" s="231"/>
      <c r="D26" s="231"/>
      <c r="E26" s="231" t="s">
        <v>31</v>
      </c>
      <c r="F26" s="231"/>
      <c r="G26" s="232">
        <f>ROUND(SUM(G23:G25),5)</f>
        <v>2897.79</v>
      </c>
    </row>
    <row r="27" spans="1:7" x14ac:dyDescent="0.25">
      <c r="A27" s="231"/>
      <c r="B27" s="231"/>
      <c r="C27" s="231"/>
      <c r="D27" s="231"/>
      <c r="E27" s="231" t="s">
        <v>19</v>
      </c>
      <c r="F27" s="231"/>
      <c r="G27" s="232"/>
    </row>
    <row r="28" spans="1:7" x14ac:dyDescent="0.25">
      <c r="A28" s="231"/>
      <c r="B28" s="231"/>
      <c r="C28" s="231"/>
      <c r="D28" s="231"/>
      <c r="E28" s="231"/>
      <c r="F28" s="231" t="s">
        <v>11</v>
      </c>
      <c r="G28" s="232">
        <v>6775.88</v>
      </c>
    </row>
    <row r="29" spans="1:7" x14ac:dyDescent="0.25">
      <c r="A29" s="231"/>
      <c r="B29" s="231"/>
      <c r="C29" s="231"/>
      <c r="D29" s="231"/>
      <c r="E29" s="231" t="s">
        <v>13</v>
      </c>
      <c r="F29" s="231"/>
      <c r="G29" s="232">
        <f>ROUND(SUM(G27:G28),5)</f>
        <v>6775.88</v>
      </c>
    </row>
    <row r="30" spans="1:7" ht="11" thickBot="1" x14ac:dyDescent="0.3">
      <c r="A30" s="231"/>
      <c r="B30" s="231"/>
      <c r="C30" s="231"/>
      <c r="D30" s="231"/>
      <c r="E30" s="231"/>
      <c r="F30" s="231" t="s">
        <v>12</v>
      </c>
      <c r="G30" s="235">
        <v>1750</v>
      </c>
    </row>
    <row r="31" spans="1:7" ht="11" thickBot="1" x14ac:dyDescent="0.3">
      <c r="A31" s="231"/>
      <c r="B31" s="231"/>
      <c r="C31" s="231"/>
      <c r="D31" s="231"/>
      <c r="E31" s="231" t="s">
        <v>350</v>
      </c>
      <c r="F31" s="231" t="s">
        <v>315</v>
      </c>
      <c r="G31" s="232">
        <f>ROUND(SUM(G30:G30),5)</f>
        <v>1750</v>
      </c>
    </row>
    <row r="32" spans="1:7" ht="11" thickBot="1" x14ac:dyDescent="0.3">
      <c r="A32" s="231"/>
      <c r="B32" s="231"/>
      <c r="C32" s="231"/>
      <c r="D32" s="231" t="s">
        <v>14</v>
      </c>
      <c r="E32" s="231"/>
      <c r="F32" s="231"/>
      <c r="G32" s="234">
        <f>G31+G26</f>
        <v>4647.79</v>
      </c>
    </row>
    <row r="33" spans="1:16" ht="11" thickBot="1" x14ac:dyDescent="0.3">
      <c r="A33" s="231"/>
      <c r="B33" s="231" t="s">
        <v>15</v>
      </c>
      <c r="C33" s="231"/>
      <c r="D33" s="231"/>
      <c r="E33" s="231"/>
      <c r="F33" s="231"/>
      <c r="G33" s="234">
        <f>ROUND(G3+G21-G32,5)</f>
        <v>118132.23</v>
      </c>
    </row>
    <row r="34" spans="1:16" ht="11" thickBot="1" x14ac:dyDescent="0.3">
      <c r="A34" s="231" t="s">
        <v>16</v>
      </c>
      <c r="B34" s="231"/>
      <c r="C34" s="231"/>
      <c r="D34" s="231"/>
      <c r="E34" s="231"/>
      <c r="F34" s="231"/>
      <c r="G34" s="236">
        <f>G33</f>
        <v>118132.23</v>
      </c>
    </row>
    <row r="35" spans="1:16" ht="11" thickTop="1" x14ac:dyDescent="0.25"/>
    <row r="36" spans="1:16" ht="11" thickBot="1" x14ac:dyDescent="0.3"/>
    <row r="37" spans="1:16" x14ac:dyDescent="0.25">
      <c r="A37" s="237" t="s">
        <v>198</v>
      </c>
      <c r="B37" s="238"/>
      <c r="C37" s="238"/>
      <c r="D37" s="238"/>
      <c r="E37" s="238"/>
      <c r="F37" s="238"/>
      <c r="G37" s="238"/>
      <c r="H37" s="238"/>
      <c r="I37" s="239"/>
    </row>
    <row r="38" spans="1:16" x14ac:dyDescent="0.25">
      <c r="A38" s="240" t="s">
        <v>188</v>
      </c>
      <c r="B38" s="255" t="s">
        <v>189</v>
      </c>
      <c r="C38" s="255" t="s">
        <v>190</v>
      </c>
      <c r="D38" s="255" t="s">
        <v>191</v>
      </c>
      <c r="E38" s="255" t="s">
        <v>192</v>
      </c>
      <c r="F38" s="255" t="s">
        <v>193</v>
      </c>
      <c r="G38" s="255" t="s">
        <v>194</v>
      </c>
      <c r="H38" s="255" t="s">
        <v>195</v>
      </c>
      <c r="I38" s="257" t="s">
        <v>196</v>
      </c>
    </row>
    <row r="39" spans="1:16" ht="11" thickBot="1" x14ac:dyDescent="0.3">
      <c r="A39" s="240" t="s">
        <v>197</v>
      </c>
      <c r="B39" s="249">
        <v>46482.36</v>
      </c>
      <c r="C39" s="249">
        <v>45770.720000000001</v>
      </c>
      <c r="D39" s="249">
        <v>12788.62</v>
      </c>
      <c r="E39" s="249">
        <v>0</v>
      </c>
      <c r="F39" s="249">
        <v>50893.33</v>
      </c>
      <c r="G39" s="249">
        <v>6658.89</v>
      </c>
      <c r="H39" s="249">
        <v>11481.95</v>
      </c>
      <c r="I39" s="256">
        <f>SUM(B39:H39)</f>
        <v>174075.87000000002</v>
      </c>
    </row>
    <row r="40" spans="1:16" x14ac:dyDescent="0.25">
      <c r="A40" s="237" t="s">
        <v>211</v>
      </c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9"/>
    </row>
    <row r="41" spans="1:16" x14ac:dyDescent="0.25">
      <c r="A41" s="240" t="s">
        <v>188</v>
      </c>
      <c r="B41" s="255" t="s">
        <v>199</v>
      </c>
      <c r="C41" s="230" t="s">
        <v>200</v>
      </c>
      <c r="D41" s="230" t="s">
        <v>201</v>
      </c>
      <c r="E41" s="230" t="s">
        <v>202</v>
      </c>
      <c r="F41" s="230" t="s">
        <v>203</v>
      </c>
      <c r="G41" s="230" t="s">
        <v>204</v>
      </c>
      <c r="H41" s="230" t="s">
        <v>205</v>
      </c>
      <c r="I41" s="230" t="s">
        <v>206</v>
      </c>
      <c r="J41" s="230" t="s">
        <v>207</v>
      </c>
      <c r="K41" s="230" t="s">
        <v>208</v>
      </c>
      <c r="L41" s="230" t="s">
        <v>191</v>
      </c>
      <c r="M41" s="230" t="s">
        <v>209</v>
      </c>
      <c r="N41" s="230" t="s">
        <v>210</v>
      </c>
      <c r="O41" s="230" t="s">
        <v>193</v>
      </c>
      <c r="P41" s="257" t="s">
        <v>196</v>
      </c>
    </row>
    <row r="42" spans="1:16" ht="11" thickBot="1" x14ac:dyDescent="0.3">
      <c r="A42" s="240" t="s">
        <v>224</v>
      </c>
      <c r="B42" s="249">
        <v>0</v>
      </c>
      <c r="C42" s="249">
        <v>1750</v>
      </c>
      <c r="D42" s="250">
        <v>874</v>
      </c>
      <c r="E42" s="249">
        <v>0</v>
      </c>
      <c r="F42" s="249">
        <v>0</v>
      </c>
      <c r="G42" s="249">
        <v>0</v>
      </c>
      <c r="H42" s="249">
        <v>0</v>
      </c>
      <c r="I42" s="249">
        <v>0</v>
      </c>
      <c r="J42" s="249">
        <v>27800</v>
      </c>
      <c r="K42" s="249">
        <v>23264.17</v>
      </c>
      <c r="L42" s="249">
        <v>10842.09</v>
      </c>
      <c r="M42" s="249">
        <v>4534.96</v>
      </c>
      <c r="N42" s="249">
        <v>10953.09</v>
      </c>
      <c r="O42" s="245">
        <v>0</v>
      </c>
      <c r="P42" s="251">
        <f>SUM(B42:O42)</f>
        <v>80018.31</v>
      </c>
    </row>
    <row r="43" spans="1:16" x14ac:dyDescent="0.25">
      <c r="A43" s="237" t="s">
        <v>223</v>
      </c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9"/>
    </row>
    <row r="44" spans="1:16" x14ac:dyDescent="0.25">
      <c r="A44" s="240" t="s">
        <v>188</v>
      </c>
      <c r="B44" s="255" t="s">
        <v>212</v>
      </c>
      <c r="C44" s="230" t="s">
        <v>213</v>
      </c>
      <c r="D44" s="230" t="s">
        <v>214</v>
      </c>
      <c r="E44" s="230" t="s">
        <v>215</v>
      </c>
      <c r="F44" s="230" t="s">
        <v>216</v>
      </c>
      <c r="G44" s="230" t="s">
        <v>217</v>
      </c>
      <c r="H44" s="230" t="s">
        <v>218</v>
      </c>
      <c r="I44" s="230" t="s">
        <v>199</v>
      </c>
      <c r="J44" s="230" t="s">
        <v>219</v>
      </c>
      <c r="K44" s="230" t="s">
        <v>220</v>
      </c>
      <c r="L44" s="230" t="s">
        <v>221</v>
      </c>
      <c r="M44" s="230" t="s">
        <v>222</v>
      </c>
      <c r="N44" s="257" t="s">
        <v>196</v>
      </c>
    </row>
    <row r="45" spans="1:16" ht="11" thickBot="1" x14ac:dyDescent="0.3">
      <c r="A45" s="262" t="s">
        <v>197</v>
      </c>
      <c r="B45" s="245">
        <v>22925.759999999998</v>
      </c>
      <c r="C45" s="245">
        <v>20335.2</v>
      </c>
      <c r="D45" s="245">
        <v>0</v>
      </c>
      <c r="E45" s="245">
        <v>11983</v>
      </c>
      <c r="F45" s="245">
        <v>25402.560000000001</v>
      </c>
      <c r="G45" s="245">
        <v>8465.61</v>
      </c>
      <c r="H45" s="245">
        <v>68321.539999999994</v>
      </c>
      <c r="I45" s="245">
        <v>9721</v>
      </c>
      <c r="J45" s="245">
        <v>8465</v>
      </c>
      <c r="K45" s="245">
        <v>37661.46</v>
      </c>
      <c r="L45" s="245">
        <v>7899.25</v>
      </c>
      <c r="M45" s="245">
        <v>4000.3</v>
      </c>
      <c r="N45" s="246">
        <f>SUM(B45:M45)</f>
        <v>225180.67999999996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68690-B430-42FF-A013-53173ABA0C2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showGridLines="0" workbookViewId="0">
      <selection sqref="A1:XFD1048576"/>
    </sheetView>
  </sheetViews>
  <sheetFormatPr defaultRowHeight="13" x14ac:dyDescent="0.3"/>
  <cols>
    <col min="1" max="1" width="31.36328125" style="171" bestFit="1" customWidth="1"/>
    <col min="2" max="2" width="15.26953125" style="169" bestFit="1" customWidth="1"/>
    <col min="3" max="3" width="15.08984375" style="169" bestFit="1" customWidth="1"/>
    <col min="4" max="4" width="8" style="169" bestFit="1" customWidth="1"/>
    <col min="5" max="5" width="24.7265625" style="171" bestFit="1" customWidth="1"/>
    <col min="6" max="16384" width="8.7265625" style="171"/>
  </cols>
  <sheetData>
    <row r="1" spans="1:7" x14ac:dyDescent="0.3">
      <c r="A1" s="144" t="s">
        <v>344</v>
      </c>
      <c r="B1" s="144"/>
      <c r="C1" s="144"/>
      <c r="D1" s="144"/>
    </row>
    <row r="2" spans="1:7" x14ac:dyDescent="0.3">
      <c r="A2" s="144"/>
      <c r="B2" s="144"/>
      <c r="C2" s="144"/>
      <c r="D2" s="144"/>
    </row>
    <row r="3" spans="1:7" x14ac:dyDescent="0.3">
      <c r="A3" s="170" t="s">
        <v>183</v>
      </c>
      <c r="B3" s="121" t="s">
        <v>187</v>
      </c>
      <c r="C3" s="121" t="s">
        <v>343</v>
      </c>
      <c r="D3" s="172" t="s">
        <v>185</v>
      </c>
    </row>
    <row r="4" spans="1:7" x14ac:dyDescent="0.3">
      <c r="A4" s="173" t="s">
        <v>328</v>
      </c>
      <c r="B4" s="145">
        <f>'IS Summary'!E4</f>
        <v>556281.92000000004</v>
      </c>
      <c r="C4" s="145">
        <f>'IS Summary'!E26</f>
        <v>5067.62</v>
      </c>
      <c r="D4" s="146">
        <f>C4/B4</f>
        <v>9.1098053303619846E-3</v>
      </c>
    </row>
    <row r="5" spans="1:7" x14ac:dyDescent="0.3">
      <c r="A5" s="174" t="s">
        <v>186</v>
      </c>
      <c r="B5" s="147">
        <f>'IS Summary'!F4</f>
        <v>879726.01</v>
      </c>
      <c r="C5" s="147">
        <f>'IS Summary'!F26</f>
        <v>45995.7</v>
      </c>
      <c r="D5" s="148">
        <f>C5/B5</f>
        <v>5.2284119688583493E-2</v>
      </c>
    </row>
    <row r="6" spans="1:7" x14ac:dyDescent="0.3">
      <c r="A6" s="175" t="s">
        <v>340</v>
      </c>
      <c r="B6" s="149">
        <f>'2021'!G6</f>
        <v>923375.96</v>
      </c>
      <c r="C6" s="149">
        <f>B6*D5</f>
        <v>48277.899210200681</v>
      </c>
      <c r="D6" s="150">
        <f>C6/B6</f>
        <v>5.2284119688583493E-2</v>
      </c>
    </row>
    <row r="7" spans="1:7" x14ac:dyDescent="0.3">
      <c r="A7" s="176" t="s">
        <v>339</v>
      </c>
      <c r="B7" s="151">
        <f>'Secured Transactions '!H107</f>
        <v>1088279.1755000006</v>
      </c>
      <c r="C7" s="151">
        <f>B7*D5</f>
        <v>56899.718666434994</v>
      </c>
      <c r="D7" s="152"/>
    </row>
    <row r="8" spans="1:7" x14ac:dyDescent="0.3">
      <c r="A8" s="177" t="s">
        <v>345</v>
      </c>
      <c r="B8" s="153">
        <f>B6+B7*$B$9</f>
        <v>2011655.1355000006</v>
      </c>
      <c r="C8" s="153">
        <f>C6+C7</f>
        <v>105177.61787663568</v>
      </c>
      <c r="D8" s="154"/>
    </row>
    <row r="9" spans="1:7" x14ac:dyDescent="0.3">
      <c r="A9" s="178" t="s">
        <v>334</v>
      </c>
      <c r="B9" s="155">
        <v>1</v>
      </c>
      <c r="C9" s="155"/>
      <c r="D9" s="155"/>
      <c r="E9" s="179" t="s">
        <v>342</v>
      </c>
      <c r="F9" s="179"/>
      <c r="G9" s="179"/>
    </row>
    <row r="10" spans="1:7" x14ac:dyDescent="0.3">
      <c r="A10" s="176" t="s">
        <v>346</v>
      </c>
      <c r="B10" s="156">
        <f>B8*B9</f>
        <v>2011655.1355000006</v>
      </c>
      <c r="C10" s="157"/>
      <c r="D10" s="158"/>
    </row>
    <row r="11" spans="1:7" x14ac:dyDescent="0.3">
      <c r="A11" s="180" t="s">
        <v>329</v>
      </c>
      <c r="B11" s="159">
        <f>'IS Summary'!$E$16</f>
        <v>543362.88</v>
      </c>
      <c r="C11" s="159">
        <f>'IS Summary'!$E$5</f>
        <v>556281.92000000004</v>
      </c>
      <c r="D11" s="160">
        <f>B11/C11</f>
        <v>0.97677609223754736</v>
      </c>
    </row>
    <row r="12" spans="1:7" x14ac:dyDescent="0.3">
      <c r="A12" s="181" t="s">
        <v>330</v>
      </c>
      <c r="B12" s="159">
        <f>'IS Summary'!$F$16</f>
        <v>816042</v>
      </c>
      <c r="C12" s="159">
        <f>'IS Summary'!$F$5</f>
        <v>879726.01</v>
      </c>
      <c r="D12" s="161">
        <f>B12/C12</f>
        <v>0.92760926779918673</v>
      </c>
    </row>
    <row r="13" spans="1:7" x14ac:dyDescent="0.3">
      <c r="A13" s="182" t="s">
        <v>331</v>
      </c>
      <c r="B13" s="159">
        <f>'IS Summary'!$G$16</f>
        <v>800595.94</v>
      </c>
      <c r="C13" s="159">
        <f>'IS Summary'!$G$5</f>
        <v>923375.96</v>
      </c>
      <c r="D13" s="162">
        <f>B13/C13</f>
        <v>0.86703138773506727</v>
      </c>
    </row>
    <row r="14" spans="1:7" x14ac:dyDescent="0.3">
      <c r="A14" s="183" t="s">
        <v>184</v>
      </c>
      <c r="B14" s="163">
        <f>IFERROR(RATE(3,,D11,-D13),"")</f>
        <v>-3.8948635751764341E-2</v>
      </c>
      <c r="C14" s="164"/>
      <c r="D14" s="165"/>
    </row>
    <row r="15" spans="1:7" ht="15" customHeight="1" x14ac:dyDescent="0.3">
      <c r="A15" s="180" t="s">
        <v>336</v>
      </c>
      <c r="B15" s="159">
        <f>'IS Summary'!$E$25</f>
        <v>7851.42</v>
      </c>
      <c r="C15" s="159">
        <f>'IS Summary'!$E$5</f>
        <v>556281.92000000004</v>
      </c>
      <c r="D15" s="160">
        <f>(B15/C15)</f>
        <v>1.4114102432090547E-2</v>
      </c>
    </row>
    <row r="16" spans="1:7" ht="15" customHeight="1" x14ac:dyDescent="0.3">
      <c r="A16" s="181" t="s">
        <v>337</v>
      </c>
      <c r="B16" s="159">
        <f>'IS Summary'!$F$25</f>
        <v>17688.309999999998</v>
      </c>
      <c r="C16" s="159">
        <f>'IS Summary'!$F$5</f>
        <v>879726.01</v>
      </c>
      <c r="D16" s="161">
        <f>(B16/C16)</f>
        <v>2.01066125122298E-2</v>
      </c>
    </row>
    <row r="17" spans="1:4" x14ac:dyDescent="0.3">
      <c r="A17" s="182" t="s">
        <v>338</v>
      </c>
      <c r="B17" s="159">
        <f>'IS Summary'!$G$25</f>
        <v>11423.669999999998</v>
      </c>
      <c r="C17" s="159">
        <f>'IS Summary'!$G$5</f>
        <v>923375.96</v>
      </c>
      <c r="D17" s="162">
        <f>(B17/C17)</f>
        <v>1.2371634626485184E-2</v>
      </c>
    </row>
    <row r="18" spans="1:4" x14ac:dyDescent="0.3">
      <c r="A18" s="184" t="s">
        <v>335</v>
      </c>
      <c r="B18" s="163">
        <f>IFERROR(RATE(3,,D15,-D17),"")</f>
        <v>-4.297208241981456E-2</v>
      </c>
      <c r="C18" s="164"/>
      <c r="D18" s="165"/>
    </row>
    <row r="19" spans="1:4" x14ac:dyDescent="0.3">
      <c r="A19" s="185" t="s">
        <v>332</v>
      </c>
      <c r="B19" s="166">
        <f>IFERROR(RATE(3,,B4,-B10),"")</f>
        <v>0.53492159086665492</v>
      </c>
      <c r="C19" s="167"/>
      <c r="D19" s="168"/>
    </row>
    <row r="20" spans="1:4" x14ac:dyDescent="0.3">
      <c r="A20" s="186">
        <v>2022</v>
      </c>
      <c r="B20" s="189">
        <f>(B8*$B$19+B8)*(1-(B14-B18))</f>
        <v>3075309.5722049559</v>
      </c>
      <c r="C20" s="190"/>
      <c r="D20" s="191"/>
    </row>
    <row r="21" spans="1:4" x14ac:dyDescent="0.3">
      <c r="A21" s="187">
        <f>A20+1</f>
        <v>2023</v>
      </c>
      <c r="B21" s="192">
        <f>B20*$B$19+B20*(1-($B$14-$B$18))</f>
        <v>4707985.7169247717</v>
      </c>
      <c r="C21" s="193">
        <f t="shared" ref="C21" si="0">B21*D21</f>
        <v>-183369.62081301204</v>
      </c>
      <c r="D21" s="194">
        <f>D20+$B$14</f>
        <v>-3.8948635751764341E-2</v>
      </c>
    </row>
    <row r="22" spans="1:4" x14ac:dyDescent="0.3">
      <c r="A22" s="188">
        <f t="shared" ref="A22" si="1">A21+1</f>
        <v>2024</v>
      </c>
      <c r="B22" s="195">
        <f>B21*$B$19+B21*(1-($B$14-$B$18))</f>
        <v>7207446.5969536705</v>
      </c>
      <c r="C22" s="196">
        <f>B22*D22</f>
        <v>-561440.42441008391</v>
      </c>
      <c r="D22" s="197">
        <f t="shared" ref="D22" si="2">D21+$B$14</f>
        <v>-7.7897271503528681E-2</v>
      </c>
    </row>
  </sheetData>
  <mergeCells count="9">
    <mergeCell ref="B20:D20"/>
    <mergeCell ref="B21:D21"/>
    <mergeCell ref="B22:D22"/>
    <mergeCell ref="A1:D2"/>
    <mergeCell ref="B14:D14"/>
    <mergeCell ref="B19:D19"/>
    <mergeCell ref="B9:D9"/>
    <mergeCell ref="B10:D10"/>
    <mergeCell ref="B18:D18"/>
  </mergeCells>
  <conditionalFormatting sqref="B14:D14">
    <cfRule type="cellIs" dxfId="3" priority="4" operator="greaterThan">
      <formula>0</formula>
    </cfRule>
    <cfRule type="cellIs" dxfId="2" priority="5" operator="lessThan">
      <formula>0</formula>
    </cfRule>
  </conditionalFormatting>
  <conditionalFormatting sqref="B18:D18">
    <cfRule type="cellIs" dxfId="1" priority="2" operator="lessThan">
      <formula>0</formula>
    </cfRule>
    <cfRule type="cellIs" dxfId="0" priority="3" operator="greaterThan">
      <formula>0</formula>
    </cfRule>
  </conditionalFormatting>
  <conditionalFormatting sqref="B20:D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{230E9017-3F64-4F5C-B47C-C84F10CA79F6}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0E9017-3F64-4F5C-B47C-C84F10CA79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B20:D22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1"/>
  <sheetViews>
    <sheetView showGridLines="0" workbookViewId="0">
      <selection activeCell="M28" sqref="M28"/>
    </sheetView>
  </sheetViews>
  <sheetFormatPr defaultColWidth="9.1796875" defaultRowHeight="13" x14ac:dyDescent="0.3"/>
  <cols>
    <col min="1" max="1" width="20.1796875" style="79" bestFit="1" customWidth="1"/>
    <col min="2" max="6" width="9.26953125" style="104" customWidth="1"/>
    <col min="7" max="7" width="6.1796875" style="79" customWidth="1"/>
    <col min="8" max="8" width="16.7265625" style="79" customWidth="1"/>
    <col min="9" max="12" width="10.26953125" style="79" customWidth="1"/>
    <col min="13" max="13" width="5.453125" style="79" customWidth="1"/>
    <col min="14" max="16384" width="9.1796875" style="79"/>
  </cols>
  <sheetData>
    <row r="1" spans="1:12" x14ac:dyDescent="0.3">
      <c r="A1" s="102" t="s">
        <v>325</v>
      </c>
      <c r="B1" s="103" t="s">
        <v>321</v>
      </c>
      <c r="H1" s="102" t="s">
        <v>323</v>
      </c>
      <c r="I1" s="103" t="s">
        <v>321</v>
      </c>
      <c r="J1" s="104"/>
      <c r="K1" s="104"/>
      <c r="L1" s="104"/>
    </row>
    <row r="2" spans="1:12" x14ac:dyDescent="0.3">
      <c r="A2" s="105" t="s">
        <v>319</v>
      </c>
      <c r="B2" s="104">
        <v>2018</v>
      </c>
      <c r="C2" s="104">
        <v>2019</v>
      </c>
      <c r="D2" s="104">
        <v>2020</v>
      </c>
      <c r="E2" s="104">
        <v>2021</v>
      </c>
      <c r="F2" s="104" t="s">
        <v>322</v>
      </c>
      <c r="H2" s="105" t="s">
        <v>319</v>
      </c>
      <c r="I2" s="104">
        <v>2018</v>
      </c>
      <c r="J2" s="104">
        <v>2019</v>
      </c>
      <c r="K2" s="104">
        <v>2020</v>
      </c>
      <c r="L2" s="104">
        <v>2021</v>
      </c>
    </row>
    <row r="3" spans="1:12" x14ac:dyDescent="0.3">
      <c r="A3" s="106" t="s">
        <v>223</v>
      </c>
      <c r="B3" s="107">
        <v>2681.2799999999997</v>
      </c>
      <c r="C3" s="107">
        <v>178434.26</v>
      </c>
      <c r="D3" s="107">
        <v>193047.27000000002</v>
      </c>
      <c r="E3" s="107">
        <v>225180.67999999996</v>
      </c>
      <c r="F3" s="107">
        <v>599343.49</v>
      </c>
      <c r="H3" s="106" t="s">
        <v>223</v>
      </c>
      <c r="I3" s="107">
        <v>12</v>
      </c>
      <c r="J3" s="107">
        <v>12</v>
      </c>
      <c r="K3" s="107">
        <v>12</v>
      </c>
      <c r="L3" s="107">
        <v>12</v>
      </c>
    </row>
    <row r="4" spans="1:12" x14ac:dyDescent="0.3">
      <c r="A4" s="106" t="s">
        <v>211</v>
      </c>
      <c r="B4" s="107">
        <v>3000</v>
      </c>
      <c r="C4" s="107">
        <v>111745.98</v>
      </c>
      <c r="D4" s="107">
        <v>120103.82999999999</v>
      </c>
      <c r="E4" s="107">
        <v>80018.31</v>
      </c>
      <c r="F4" s="107">
        <v>314868.12</v>
      </c>
      <c r="H4" s="106" t="s">
        <v>211</v>
      </c>
      <c r="I4" s="107">
        <v>14</v>
      </c>
      <c r="J4" s="107">
        <v>14</v>
      </c>
      <c r="K4" s="107">
        <v>14</v>
      </c>
      <c r="L4" s="107">
        <v>14</v>
      </c>
    </row>
    <row r="5" spans="1:12" x14ac:dyDescent="0.3">
      <c r="A5" s="106" t="s">
        <v>198</v>
      </c>
      <c r="B5" s="107">
        <v>0</v>
      </c>
      <c r="C5" s="107">
        <v>59496.9</v>
      </c>
      <c r="D5" s="107">
        <v>182749.72</v>
      </c>
      <c r="E5" s="107">
        <v>174075.87000000002</v>
      </c>
      <c r="F5" s="107">
        <v>416322.49</v>
      </c>
      <c r="H5" s="106" t="s">
        <v>198</v>
      </c>
      <c r="I5" s="107">
        <v>7</v>
      </c>
      <c r="J5" s="107">
        <v>7</v>
      </c>
      <c r="K5" s="107">
        <v>7</v>
      </c>
      <c r="L5" s="107">
        <v>7</v>
      </c>
    </row>
    <row r="6" spans="1:12" x14ac:dyDescent="0.3">
      <c r="A6" s="106" t="s">
        <v>322</v>
      </c>
      <c r="B6" s="107">
        <v>5681.28</v>
      </c>
      <c r="C6" s="107">
        <v>349677.14</v>
      </c>
      <c r="D6" s="107">
        <v>495900.81999999995</v>
      </c>
      <c r="E6" s="107">
        <v>479274.86</v>
      </c>
      <c r="F6" s="107">
        <v>1330534.1000000001</v>
      </c>
      <c r="H6" s="106" t="s">
        <v>322</v>
      </c>
      <c r="I6" s="107">
        <v>33</v>
      </c>
      <c r="J6" s="107">
        <v>33</v>
      </c>
      <c r="K6" s="107">
        <v>33</v>
      </c>
      <c r="L6" s="107">
        <v>33</v>
      </c>
    </row>
    <row r="7" spans="1:12" x14ac:dyDescent="0.3">
      <c r="B7" s="107"/>
      <c r="C7" s="107"/>
      <c r="D7" s="107"/>
      <c r="E7" s="107"/>
      <c r="F7" s="107"/>
    </row>
    <row r="8" spans="1:12" x14ac:dyDescent="0.3">
      <c r="A8" s="102" t="s">
        <v>324</v>
      </c>
      <c r="B8" s="108" t="s">
        <v>321</v>
      </c>
      <c r="C8" s="107"/>
      <c r="D8" s="107"/>
      <c r="E8" s="107"/>
      <c r="F8" s="107"/>
      <c r="H8" s="109" t="s">
        <v>326</v>
      </c>
      <c r="I8" s="110"/>
      <c r="J8" s="110"/>
      <c r="K8" s="110"/>
      <c r="L8" s="110"/>
    </row>
    <row r="9" spans="1:12" x14ac:dyDescent="0.3">
      <c r="A9" s="105" t="s">
        <v>319</v>
      </c>
      <c r="B9" s="107">
        <v>2018</v>
      </c>
      <c r="C9" s="107">
        <v>2019</v>
      </c>
      <c r="D9" s="107">
        <v>2020</v>
      </c>
      <c r="E9" s="107">
        <v>2021</v>
      </c>
      <c r="F9" s="107" t="s">
        <v>322</v>
      </c>
      <c r="H9" s="111" t="s">
        <v>319</v>
      </c>
      <c r="I9" s="112">
        <v>2018</v>
      </c>
      <c r="J9" s="112">
        <v>2019</v>
      </c>
      <c r="K9" s="112">
        <v>2020</v>
      </c>
      <c r="L9" s="112">
        <v>2021</v>
      </c>
    </row>
    <row r="10" spans="1:12" x14ac:dyDescent="0.3">
      <c r="A10" s="106" t="s">
        <v>220</v>
      </c>
      <c r="B10" s="107">
        <v>0</v>
      </c>
      <c r="C10" s="107">
        <v>0</v>
      </c>
      <c r="D10" s="107">
        <v>0</v>
      </c>
      <c r="E10" s="107">
        <v>37661.46</v>
      </c>
      <c r="F10" s="107">
        <v>37661.46</v>
      </c>
      <c r="H10" s="106" t="s">
        <v>223</v>
      </c>
      <c r="I10" s="107">
        <f>B3/I3</f>
        <v>223.43999999999997</v>
      </c>
      <c r="J10" s="107">
        <f t="shared" ref="J10:L10" si="0">C3/J3</f>
        <v>14869.521666666667</v>
      </c>
      <c r="K10" s="107">
        <f t="shared" si="0"/>
        <v>16087.272500000001</v>
      </c>
      <c r="L10" s="107">
        <f t="shared" si="0"/>
        <v>18765.056666666664</v>
      </c>
    </row>
    <row r="11" spans="1:12" x14ac:dyDescent="0.3">
      <c r="A11" s="106" t="s">
        <v>200</v>
      </c>
      <c r="B11" s="107">
        <v>0</v>
      </c>
      <c r="C11" s="107">
        <v>10580</v>
      </c>
      <c r="D11" s="107">
        <v>64705.77</v>
      </c>
      <c r="E11" s="107">
        <v>1750</v>
      </c>
      <c r="F11" s="107">
        <v>77035.76999999999</v>
      </c>
      <c r="H11" s="106" t="s">
        <v>211</v>
      </c>
      <c r="I11" s="107">
        <f t="shared" ref="I11:L11" si="1">B4/I4</f>
        <v>214.28571428571428</v>
      </c>
      <c r="J11" s="107">
        <f t="shared" si="1"/>
        <v>7981.8557142857144</v>
      </c>
      <c r="K11" s="107">
        <f t="shared" si="1"/>
        <v>8578.8449999999993</v>
      </c>
      <c r="L11" s="107">
        <f t="shared" si="1"/>
        <v>5715.5935714285715</v>
      </c>
    </row>
    <row r="12" spans="1:12" x14ac:dyDescent="0.3">
      <c r="A12" s="106" t="s">
        <v>214</v>
      </c>
      <c r="B12" s="107"/>
      <c r="C12" s="107">
        <v>30234.65</v>
      </c>
      <c r="D12" s="107">
        <v>0</v>
      </c>
      <c r="E12" s="107">
        <v>0</v>
      </c>
      <c r="F12" s="107">
        <v>30234.65</v>
      </c>
      <c r="H12" s="106" t="s">
        <v>198</v>
      </c>
      <c r="I12" s="107">
        <f t="shared" ref="I12:L12" si="2">B5/I5</f>
        <v>0</v>
      </c>
      <c r="J12" s="107">
        <f t="shared" si="2"/>
        <v>8499.5571428571438</v>
      </c>
      <c r="K12" s="107">
        <f t="shared" si="2"/>
        <v>26107.102857142858</v>
      </c>
      <c r="L12" s="107">
        <f t="shared" si="2"/>
        <v>24867.981428571431</v>
      </c>
    </row>
    <row r="13" spans="1:12" x14ac:dyDescent="0.3">
      <c r="A13" s="106" t="s">
        <v>207</v>
      </c>
      <c r="B13" s="107">
        <v>0</v>
      </c>
      <c r="C13" s="107">
        <v>0</v>
      </c>
      <c r="D13" s="107">
        <v>0</v>
      </c>
      <c r="E13" s="107">
        <v>27800</v>
      </c>
      <c r="F13" s="107">
        <v>27800</v>
      </c>
      <c r="H13" s="113" t="s">
        <v>322</v>
      </c>
      <c r="I13" s="114">
        <f t="shared" ref="I13:L13" si="3">B6/I6</f>
        <v>172.16</v>
      </c>
      <c r="J13" s="114">
        <f t="shared" si="3"/>
        <v>10596.27696969697</v>
      </c>
      <c r="K13" s="114">
        <f t="shared" si="3"/>
        <v>15027.297575757575</v>
      </c>
      <c r="L13" s="114">
        <f t="shared" si="3"/>
        <v>14523.480606060606</v>
      </c>
    </row>
    <row r="14" spans="1:12" x14ac:dyDescent="0.3">
      <c r="A14" s="106" t="s">
        <v>189</v>
      </c>
      <c r="B14" s="107">
        <v>0</v>
      </c>
      <c r="C14" s="107">
        <v>56896.9</v>
      </c>
      <c r="D14" s="107">
        <v>73477.350000000006</v>
      </c>
      <c r="E14" s="107">
        <v>46482.36</v>
      </c>
      <c r="F14" s="107">
        <v>176856.61</v>
      </c>
    </row>
    <row r="15" spans="1:12" x14ac:dyDescent="0.3">
      <c r="A15" s="106" t="s">
        <v>219</v>
      </c>
      <c r="B15" s="107">
        <v>0</v>
      </c>
      <c r="C15" s="107">
        <v>0</v>
      </c>
      <c r="D15" s="107">
        <v>4045</v>
      </c>
      <c r="E15" s="107">
        <v>8465</v>
      </c>
      <c r="F15" s="107">
        <v>12510</v>
      </c>
      <c r="H15" s="115" t="s">
        <v>327</v>
      </c>
      <c r="I15" s="116"/>
      <c r="J15" s="116"/>
      <c r="K15" s="116"/>
      <c r="L15" s="116"/>
    </row>
    <row r="16" spans="1:12" x14ac:dyDescent="0.3">
      <c r="A16" s="106" t="s">
        <v>199</v>
      </c>
      <c r="B16" s="107">
        <v>3000</v>
      </c>
      <c r="C16" s="107">
        <v>40121.74</v>
      </c>
      <c r="D16" s="107">
        <v>0</v>
      </c>
      <c r="E16" s="107">
        <v>9721</v>
      </c>
      <c r="F16" s="107">
        <v>52842.74</v>
      </c>
      <c r="H16" s="117" t="s">
        <v>319</v>
      </c>
      <c r="I16" s="118">
        <v>2018</v>
      </c>
      <c r="J16" s="118">
        <v>2019</v>
      </c>
      <c r="K16" s="118">
        <v>2020</v>
      </c>
      <c r="L16" s="118">
        <v>2021</v>
      </c>
    </row>
    <row r="17" spans="1:12" x14ac:dyDescent="0.3">
      <c r="A17" s="106" t="s">
        <v>195</v>
      </c>
      <c r="B17" s="107">
        <v>0</v>
      </c>
      <c r="C17" s="107">
        <v>0</v>
      </c>
      <c r="D17" s="107">
        <v>10277.299999999999</v>
      </c>
      <c r="E17" s="107">
        <v>11481.95</v>
      </c>
      <c r="F17" s="107">
        <v>21759.25</v>
      </c>
      <c r="H17" s="119" t="s">
        <v>223</v>
      </c>
      <c r="I17" s="107">
        <f>I$20/I3</f>
        <v>494.55250000000001</v>
      </c>
      <c r="J17" s="107">
        <f t="shared" ref="J17:L17" si="4">J$20/J3</f>
        <v>46356.826666666668</v>
      </c>
      <c r="K17" s="107">
        <f t="shared" si="4"/>
        <v>73310.500833333339</v>
      </c>
      <c r="L17" s="107">
        <f t="shared" si="4"/>
        <v>76947.996666666659</v>
      </c>
    </row>
    <row r="18" spans="1:12" x14ac:dyDescent="0.3">
      <c r="A18" s="106" t="s">
        <v>193</v>
      </c>
      <c r="B18" s="107">
        <v>0</v>
      </c>
      <c r="C18" s="107">
        <v>0</v>
      </c>
      <c r="D18" s="107">
        <v>18923.21</v>
      </c>
      <c r="E18" s="107">
        <v>50893.33</v>
      </c>
      <c r="F18" s="107">
        <v>69816.540000000008</v>
      </c>
      <c r="H18" s="119" t="s">
        <v>211</v>
      </c>
      <c r="I18" s="107">
        <f t="shared" ref="I18:L19" si="5">I$20/I4</f>
        <v>423.90214285714285</v>
      </c>
      <c r="J18" s="107">
        <f t="shared" si="5"/>
        <v>39734.422857142861</v>
      </c>
      <c r="K18" s="107">
        <f t="shared" si="5"/>
        <v>62837.572142857141</v>
      </c>
      <c r="L18" s="107">
        <f t="shared" si="5"/>
        <v>65955.42571428571</v>
      </c>
    </row>
    <row r="19" spans="1:12" x14ac:dyDescent="0.3">
      <c r="A19" s="106" t="s">
        <v>203</v>
      </c>
      <c r="B19" s="107">
        <v>0</v>
      </c>
      <c r="C19" s="107">
        <v>21200</v>
      </c>
      <c r="D19" s="107">
        <v>0</v>
      </c>
      <c r="E19" s="107">
        <v>0</v>
      </c>
      <c r="F19" s="107">
        <v>21200</v>
      </c>
      <c r="H19" s="119" t="s">
        <v>198</v>
      </c>
      <c r="I19" s="107">
        <f t="shared" si="5"/>
        <v>847.8042857142857</v>
      </c>
      <c r="J19" s="107">
        <f t="shared" si="5"/>
        <v>79468.845714285722</v>
      </c>
      <c r="K19" s="107">
        <f t="shared" si="5"/>
        <v>125675.14428571428</v>
      </c>
      <c r="L19" s="107">
        <f t="shared" si="5"/>
        <v>131910.85142857142</v>
      </c>
    </row>
    <row r="20" spans="1:12" x14ac:dyDescent="0.3">
      <c r="A20" s="106" t="s">
        <v>201</v>
      </c>
      <c r="B20" s="107">
        <v>0</v>
      </c>
      <c r="C20" s="107">
        <v>0</v>
      </c>
      <c r="D20" s="107">
        <v>11075</v>
      </c>
      <c r="E20" s="107">
        <v>874</v>
      </c>
      <c r="F20" s="107">
        <v>11949</v>
      </c>
      <c r="H20" s="120" t="s">
        <v>322</v>
      </c>
      <c r="I20" s="114">
        <f>'IS Summary'!D5</f>
        <v>5934.63</v>
      </c>
      <c r="J20" s="114">
        <f>'IS Summary'!E5</f>
        <v>556281.92000000004</v>
      </c>
      <c r="K20" s="114">
        <f>'IS Summary'!F5</f>
        <v>879726.01</v>
      </c>
      <c r="L20" s="114">
        <f>'IS Summary'!G5</f>
        <v>923375.96</v>
      </c>
    </row>
    <row r="21" spans="1:12" x14ac:dyDescent="0.3">
      <c r="A21" s="106" t="s">
        <v>218</v>
      </c>
      <c r="B21" s="107"/>
      <c r="C21" s="107">
        <v>0</v>
      </c>
      <c r="D21" s="107">
        <v>67173.06</v>
      </c>
      <c r="E21" s="107">
        <v>68321.539999999994</v>
      </c>
      <c r="F21" s="107">
        <v>135494.59999999998</v>
      </c>
    </row>
    <row r="22" spans="1:12" x14ac:dyDescent="0.3">
      <c r="A22" s="106" t="s">
        <v>216</v>
      </c>
      <c r="B22" s="107">
        <v>0</v>
      </c>
      <c r="C22" s="107">
        <v>0</v>
      </c>
      <c r="D22" s="107">
        <v>4450</v>
      </c>
      <c r="E22" s="107">
        <v>25402.560000000001</v>
      </c>
      <c r="F22" s="107">
        <v>29852.560000000001</v>
      </c>
    </row>
    <row r="23" spans="1:12" x14ac:dyDescent="0.3">
      <c r="A23" s="106" t="s">
        <v>192</v>
      </c>
      <c r="B23" s="107">
        <v>0</v>
      </c>
      <c r="C23" s="107">
        <v>2600</v>
      </c>
      <c r="D23" s="107">
        <v>1800</v>
      </c>
      <c r="E23" s="107">
        <v>0</v>
      </c>
      <c r="F23" s="107">
        <v>4400</v>
      </c>
    </row>
    <row r="24" spans="1:12" x14ac:dyDescent="0.3">
      <c r="A24" s="106" t="s">
        <v>208</v>
      </c>
      <c r="B24" s="107">
        <v>0</v>
      </c>
      <c r="C24" s="107">
        <v>0</v>
      </c>
      <c r="D24" s="107">
        <v>0</v>
      </c>
      <c r="E24" s="107">
        <v>23264.17</v>
      </c>
      <c r="F24" s="107">
        <v>23264.17</v>
      </c>
    </row>
    <row r="25" spans="1:12" x14ac:dyDescent="0.3">
      <c r="A25" s="106" t="s">
        <v>209</v>
      </c>
      <c r="B25" s="107">
        <v>0</v>
      </c>
      <c r="C25" s="107">
        <v>0</v>
      </c>
      <c r="D25" s="107">
        <v>0</v>
      </c>
      <c r="E25" s="107">
        <v>4534.96</v>
      </c>
      <c r="F25" s="107">
        <v>4534.96</v>
      </c>
    </row>
    <row r="26" spans="1:12" x14ac:dyDescent="0.3">
      <c r="A26" s="106" t="s">
        <v>202</v>
      </c>
      <c r="B26" s="107">
        <v>0</v>
      </c>
      <c r="C26" s="107">
        <v>11150</v>
      </c>
      <c r="D26" s="107">
        <v>0</v>
      </c>
      <c r="E26" s="107">
        <v>0</v>
      </c>
      <c r="F26" s="107">
        <v>11150</v>
      </c>
    </row>
    <row r="27" spans="1:12" x14ac:dyDescent="0.3">
      <c r="A27" s="106" t="s">
        <v>347</v>
      </c>
      <c r="B27" s="107">
        <v>0</v>
      </c>
      <c r="C27" s="107">
        <v>7694.24</v>
      </c>
      <c r="D27" s="107">
        <v>0</v>
      </c>
      <c r="E27" s="107">
        <v>0</v>
      </c>
      <c r="F27" s="107">
        <v>7694.24</v>
      </c>
    </row>
    <row r="28" spans="1:12" x14ac:dyDescent="0.3">
      <c r="A28" s="106" t="s">
        <v>204</v>
      </c>
      <c r="B28" s="107">
        <v>0</v>
      </c>
      <c r="C28" s="107">
        <v>21000</v>
      </c>
      <c r="D28" s="107">
        <v>0</v>
      </c>
      <c r="E28" s="107">
        <v>0</v>
      </c>
      <c r="F28" s="107">
        <v>21000</v>
      </c>
    </row>
    <row r="29" spans="1:12" x14ac:dyDescent="0.3">
      <c r="A29" s="106" t="s">
        <v>210</v>
      </c>
      <c r="B29" s="107">
        <v>0</v>
      </c>
      <c r="C29" s="107">
        <v>0</v>
      </c>
      <c r="D29" s="107">
        <v>11649.85</v>
      </c>
      <c r="E29" s="107">
        <v>10953.09</v>
      </c>
      <c r="F29" s="107">
        <v>22602.940000000002</v>
      </c>
    </row>
    <row r="30" spans="1:12" x14ac:dyDescent="0.3">
      <c r="A30" s="106" t="s">
        <v>221</v>
      </c>
      <c r="B30" s="107">
        <v>0</v>
      </c>
      <c r="C30" s="107">
        <v>0</v>
      </c>
      <c r="D30" s="107">
        <v>0</v>
      </c>
      <c r="E30" s="107">
        <v>7899.25</v>
      </c>
      <c r="F30" s="107">
        <v>7899.25</v>
      </c>
    </row>
    <row r="31" spans="1:12" x14ac:dyDescent="0.3">
      <c r="A31" s="106" t="s">
        <v>191</v>
      </c>
      <c r="B31" s="107">
        <v>0</v>
      </c>
      <c r="C31" s="107">
        <v>0</v>
      </c>
      <c r="D31" s="107">
        <v>16832.849999999999</v>
      </c>
      <c r="E31" s="107">
        <v>23630.71</v>
      </c>
      <c r="F31" s="107">
        <v>40463.56</v>
      </c>
    </row>
    <row r="32" spans="1:12" x14ac:dyDescent="0.3">
      <c r="A32" s="106" t="s">
        <v>194</v>
      </c>
      <c r="B32" s="107">
        <v>0</v>
      </c>
      <c r="C32" s="107">
        <v>0</v>
      </c>
      <c r="D32" s="107">
        <v>10814.57</v>
      </c>
      <c r="E32" s="107">
        <v>6658.89</v>
      </c>
      <c r="F32" s="107">
        <v>17473.46</v>
      </c>
    </row>
    <row r="33" spans="1:6" x14ac:dyDescent="0.3">
      <c r="A33" s="106" t="s">
        <v>222</v>
      </c>
      <c r="B33" s="107"/>
      <c r="C33" s="107">
        <v>15107.35</v>
      </c>
      <c r="D33" s="107">
        <v>20626.099999999999</v>
      </c>
      <c r="E33" s="107">
        <v>4000.3</v>
      </c>
      <c r="F33" s="107">
        <v>39733.75</v>
      </c>
    </row>
    <row r="34" spans="1:6" x14ac:dyDescent="0.3">
      <c r="A34" s="106" t="s">
        <v>212</v>
      </c>
      <c r="B34" s="107">
        <v>0</v>
      </c>
      <c r="C34" s="107">
        <v>35513.699999999997</v>
      </c>
      <c r="D34" s="107">
        <v>23088.41</v>
      </c>
      <c r="E34" s="107">
        <v>22925.759999999998</v>
      </c>
      <c r="F34" s="107">
        <v>81527.87</v>
      </c>
    </row>
    <row r="35" spans="1:6" x14ac:dyDescent="0.3">
      <c r="A35" s="106" t="s">
        <v>190</v>
      </c>
      <c r="B35" s="107">
        <v>0</v>
      </c>
      <c r="C35" s="107">
        <v>0</v>
      </c>
      <c r="D35" s="107">
        <v>69547.649999999994</v>
      </c>
      <c r="E35" s="107">
        <v>45770.720000000001</v>
      </c>
      <c r="F35" s="107">
        <v>115318.37</v>
      </c>
    </row>
    <row r="36" spans="1:6" x14ac:dyDescent="0.3">
      <c r="A36" s="106" t="s">
        <v>217</v>
      </c>
      <c r="B36" s="107">
        <v>2681.2799999999997</v>
      </c>
      <c r="C36" s="107">
        <v>54107.25</v>
      </c>
      <c r="D36" s="107">
        <v>33555.040000000001</v>
      </c>
      <c r="E36" s="107">
        <v>8465.61</v>
      </c>
      <c r="F36" s="107">
        <v>98809.180000000008</v>
      </c>
    </row>
    <row r="37" spans="1:6" x14ac:dyDescent="0.3">
      <c r="A37" s="106" t="s">
        <v>215</v>
      </c>
      <c r="B37" s="107"/>
      <c r="C37" s="107">
        <v>18350</v>
      </c>
      <c r="D37" s="107">
        <v>16109</v>
      </c>
      <c r="E37" s="107">
        <v>11983</v>
      </c>
      <c r="F37" s="107">
        <v>46442</v>
      </c>
    </row>
    <row r="38" spans="1:6" x14ac:dyDescent="0.3">
      <c r="A38" s="106" t="s">
        <v>206</v>
      </c>
      <c r="B38" s="107">
        <v>0</v>
      </c>
      <c r="C38" s="107">
        <v>0</v>
      </c>
      <c r="D38" s="107">
        <v>13750</v>
      </c>
      <c r="E38" s="107">
        <v>0</v>
      </c>
      <c r="F38" s="107">
        <v>13750</v>
      </c>
    </row>
    <row r="39" spans="1:6" x14ac:dyDescent="0.3">
      <c r="A39" s="106" t="s">
        <v>213</v>
      </c>
      <c r="B39" s="107"/>
      <c r="C39" s="107">
        <v>25121.31</v>
      </c>
      <c r="D39" s="107">
        <v>24000.66</v>
      </c>
      <c r="E39" s="107">
        <v>20335.2</v>
      </c>
      <c r="F39" s="107">
        <v>69457.17</v>
      </c>
    </row>
    <row r="40" spans="1:6" x14ac:dyDescent="0.3">
      <c r="A40" s="106" t="s">
        <v>322</v>
      </c>
      <c r="B40" s="107">
        <v>5681.28</v>
      </c>
      <c r="C40" s="107">
        <v>349677.14</v>
      </c>
      <c r="D40" s="107">
        <v>495900.81999999983</v>
      </c>
      <c r="E40" s="107">
        <v>479274.86000000004</v>
      </c>
      <c r="F40" s="107">
        <v>1330534.0999999999</v>
      </c>
    </row>
    <row r="41" spans="1:6" x14ac:dyDescent="0.3">
      <c r="B41" s="79"/>
      <c r="C41" s="79"/>
      <c r="D41" s="79"/>
      <c r="E41" s="79"/>
      <c r="F41" s="79"/>
    </row>
  </sheetData>
  <conditionalFormatting pivot="1" sqref="B10:E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3"/>
  <sheetViews>
    <sheetView showGridLines="0" topLeftCell="A97" workbookViewId="0">
      <selection activeCell="H114" sqref="H114"/>
    </sheetView>
  </sheetViews>
  <sheetFormatPr defaultRowHeight="13" x14ac:dyDescent="0.3"/>
  <cols>
    <col min="1" max="1" width="15.6328125" style="106" bestFit="1" customWidth="1"/>
    <col min="2" max="2" width="16.36328125" style="106" bestFit="1" customWidth="1"/>
    <col min="3" max="3" width="10.08984375" style="106" bestFit="1" customWidth="1"/>
    <col min="4" max="4" width="4.453125" style="106" bestFit="1" customWidth="1"/>
    <col min="5" max="5" width="19.1796875" style="106" bestFit="1" customWidth="1"/>
    <col min="6" max="16384" width="8.7265625" style="106"/>
  </cols>
  <sheetData>
    <row r="1" spans="1:4" x14ac:dyDescent="0.3">
      <c r="A1" s="200" t="s">
        <v>319</v>
      </c>
      <c r="B1" s="200" t="s">
        <v>320</v>
      </c>
      <c r="C1" s="200" t="s">
        <v>318</v>
      </c>
      <c r="D1" s="200" t="s">
        <v>188</v>
      </c>
    </row>
    <row r="2" spans="1:4" x14ac:dyDescent="0.3">
      <c r="A2" s="198" t="s">
        <v>198</v>
      </c>
      <c r="B2" s="198" t="s">
        <v>189</v>
      </c>
      <c r="C2" s="201">
        <v>0</v>
      </c>
      <c r="D2" s="198">
        <v>2018</v>
      </c>
    </row>
    <row r="3" spans="1:4" x14ac:dyDescent="0.3">
      <c r="A3" s="198" t="s">
        <v>198</v>
      </c>
      <c r="B3" s="198" t="s">
        <v>190</v>
      </c>
      <c r="C3" s="201">
        <v>0</v>
      </c>
      <c r="D3" s="198">
        <v>2018</v>
      </c>
    </row>
    <row r="4" spans="1:4" x14ac:dyDescent="0.3">
      <c r="A4" s="198" t="s">
        <v>198</v>
      </c>
      <c r="B4" s="198" t="s">
        <v>191</v>
      </c>
      <c r="C4" s="201">
        <v>0</v>
      </c>
      <c r="D4" s="198">
        <v>2018</v>
      </c>
    </row>
    <row r="5" spans="1:4" x14ac:dyDescent="0.3">
      <c r="A5" s="198" t="s">
        <v>198</v>
      </c>
      <c r="B5" s="198" t="s">
        <v>192</v>
      </c>
      <c r="C5" s="201">
        <v>0</v>
      </c>
      <c r="D5" s="198">
        <v>2018</v>
      </c>
    </row>
    <row r="6" spans="1:4" x14ac:dyDescent="0.3">
      <c r="A6" s="198" t="s">
        <v>198</v>
      </c>
      <c r="B6" s="198" t="s">
        <v>193</v>
      </c>
      <c r="C6" s="201">
        <v>0</v>
      </c>
      <c r="D6" s="198">
        <v>2018</v>
      </c>
    </row>
    <row r="7" spans="1:4" x14ac:dyDescent="0.3">
      <c r="A7" s="198" t="s">
        <v>198</v>
      </c>
      <c r="B7" s="198" t="s">
        <v>194</v>
      </c>
      <c r="C7" s="201">
        <v>0</v>
      </c>
      <c r="D7" s="198">
        <v>2018</v>
      </c>
    </row>
    <row r="8" spans="1:4" x14ac:dyDescent="0.3">
      <c r="A8" s="198" t="s">
        <v>198</v>
      </c>
      <c r="B8" s="198" t="s">
        <v>195</v>
      </c>
      <c r="C8" s="201">
        <v>0</v>
      </c>
      <c r="D8" s="198">
        <v>2018</v>
      </c>
    </row>
    <row r="9" spans="1:4" x14ac:dyDescent="0.3">
      <c r="A9" s="198" t="s">
        <v>211</v>
      </c>
      <c r="B9" s="198" t="s">
        <v>199</v>
      </c>
      <c r="C9" s="201">
        <v>3000</v>
      </c>
      <c r="D9" s="198">
        <v>2018</v>
      </c>
    </row>
    <row r="10" spans="1:4" x14ac:dyDescent="0.3">
      <c r="A10" s="198" t="s">
        <v>211</v>
      </c>
      <c r="B10" s="198" t="s">
        <v>200</v>
      </c>
      <c r="C10" s="201">
        <v>0</v>
      </c>
      <c r="D10" s="198">
        <v>2018</v>
      </c>
    </row>
    <row r="11" spans="1:4" x14ac:dyDescent="0.3">
      <c r="A11" s="198" t="s">
        <v>211</v>
      </c>
      <c r="B11" s="198" t="s">
        <v>201</v>
      </c>
      <c r="C11" s="201">
        <v>0</v>
      </c>
      <c r="D11" s="198">
        <v>2018</v>
      </c>
    </row>
    <row r="12" spans="1:4" x14ac:dyDescent="0.3">
      <c r="A12" s="198" t="s">
        <v>211</v>
      </c>
      <c r="B12" s="198" t="s">
        <v>202</v>
      </c>
      <c r="C12" s="201">
        <v>0</v>
      </c>
      <c r="D12" s="198">
        <v>2018</v>
      </c>
    </row>
    <row r="13" spans="1:4" x14ac:dyDescent="0.3">
      <c r="A13" s="198" t="s">
        <v>211</v>
      </c>
      <c r="B13" s="198" t="s">
        <v>203</v>
      </c>
      <c r="C13" s="201">
        <v>0</v>
      </c>
      <c r="D13" s="198">
        <v>2018</v>
      </c>
    </row>
    <row r="14" spans="1:4" x14ac:dyDescent="0.3">
      <c r="A14" s="198" t="s">
        <v>211</v>
      </c>
      <c r="B14" s="198" t="s">
        <v>204</v>
      </c>
      <c r="C14" s="201">
        <v>0</v>
      </c>
      <c r="D14" s="198">
        <v>2018</v>
      </c>
    </row>
    <row r="15" spans="1:4" x14ac:dyDescent="0.3">
      <c r="A15" s="198" t="s">
        <v>211</v>
      </c>
      <c r="B15" s="198" t="s">
        <v>205</v>
      </c>
      <c r="C15" s="201">
        <v>0</v>
      </c>
      <c r="D15" s="198">
        <v>2018</v>
      </c>
    </row>
    <row r="16" spans="1:4" x14ac:dyDescent="0.3">
      <c r="A16" s="198" t="s">
        <v>211</v>
      </c>
      <c r="B16" s="198" t="s">
        <v>206</v>
      </c>
      <c r="C16" s="201">
        <v>0</v>
      </c>
      <c r="D16" s="198">
        <v>2018</v>
      </c>
    </row>
    <row r="17" spans="1:4" x14ac:dyDescent="0.3">
      <c r="A17" s="198" t="s">
        <v>211</v>
      </c>
      <c r="B17" s="198" t="s">
        <v>207</v>
      </c>
      <c r="C17" s="201">
        <v>0</v>
      </c>
      <c r="D17" s="198">
        <v>2018</v>
      </c>
    </row>
    <row r="18" spans="1:4" x14ac:dyDescent="0.3">
      <c r="A18" s="198" t="s">
        <v>211</v>
      </c>
      <c r="B18" s="198" t="s">
        <v>208</v>
      </c>
      <c r="C18" s="201">
        <v>0</v>
      </c>
      <c r="D18" s="198">
        <v>2018</v>
      </c>
    </row>
    <row r="19" spans="1:4" x14ac:dyDescent="0.3">
      <c r="A19" s="198" t="s">
        <v>211</v>
      </c>
      <c r="B19" s="198" t="s">
        <v>191</v>
      </c>
      <c r="C19" s="201">
        <v>0</v>
      </c>
      <c r="D19" s="198">
        <v>2018</v>
      </c>
    </row>
    <row r="20" spans="1:4" x14ac:dyDescent="0.3">
      <c r="A20" s="198" t="s">
        <v>211</v>
      </c>
      <c r="B20" s="198" t="s">
        <v>209</v>
      </c>
      <c r="C20" s="201">
        <v>0</v>
      </c>
      <c r="D20" s="198">
        <v>2018</v>
      </c>
    </row>
    <row r="21" spans="1:4" x14ac:dyDescent="0.3">
      <c r="A21" s="198" t="s">
        <v>211</v>
      </c>
      <c r="B21" s="198" t="s">
        <v>210</v>
      </c>
      <c r="C21" s="201">
        <v>0</v>
      </c>
      <c r="D21" s="198">
        <v>2018</v>
      </c>
    </row>
    <row r="22" spans="1:4" x14ac:dyDescent="0.3">
      <c r="A22" s="198" t="s">
        <v>211</v>
      </c>
      <c r="B22" s="198" t="s">
        <v>193</v>
      </c>
      <c r="C22" s="201">
        <v>0</v>
      </c>
      <c r="D22" s="198">
        <v>2018</v>
      </c>
    </row>
    <row r="23" spans="1:4" x14ac:dyDescent="0.3">
      <c r="A23" s="198" t="s">
        <v>223</v>
      </c>
      <c r="B23" s="198" t="s">
        <v>212</v>
      </c>
      <c r="C23" s="201">
        <v>0</v>
      </c>
      <c r="D23" s="198">
        <v>2018</v>
      </c>
    </row>
    <row r="24" spans="1:4" x14ac:dyDescent="0.3">
      <c r="A24" s="198" t="s">
        <v>223</v>
      </c>
      <c r="B24" s="198" t="s">
        <v>213</v>
      </c>
      <c r="C24" s="201"/>
      <c r="D24" s="198">
        <v>2018</v>
      </c>
    </row>
    <row r="25" spans="1:4" x14ac:dyDescent="0.3">
      <c r="A25" s="198" t="s">
        <v>223</v>
      </c>
      <c r="B25" s="198" t="s">
        <v>214</v>
      </c>
      <c r="C25" s="201"/>
      <c r="D25" s="198">
        <v>2018</v>
      </c>
    </row>
    <row r="26" spans="1:4" x14ac:dyDescent="0.3">
      <c r="A26" s="198" t="s">
        <v>223</v>
      </c>
      <c r="B26" s="198" t="s">
        <v>215</v>
      </c>
      <c r="C26" s="201"/>
      <c r="D26" s="198">
        <v>2018</v>
      </c>
    </row>
    <row r="27" spans="1:4" x14ac:dyDescent="0.3">
      <c r="A27" s="198" t="s">
        <v>223</v>
      </c>
      <c r="B27" s="198" t="s">
        <v>216</v>
      </c>
      <c r="C27" s="201">
        <v>0</v>
      </c>
      <c r="D27" s="198">
        <v>2018</v>
      </c>
    </row>
    <row r="28" spans="1:4" x14ac:dyDescent="0.3">
      <c r="A28" s="198" t="s">
        <v>223</v>
      </c>
      <c r="B28" s="198" t="s">
        <v>217</v>
      </c>
      <c r="C28" s="201">
        <v>2681.2799999999997</v>
      </c>
      <c r="D28" s="198">
        <v>2018</v>
      </c>
    </row>
    <row r="29" spans="1:4" x14ac:dyDescent="0.3">
      <c r="A29" s="198" t="s">
        <v>223</v>
      </c>
      <c r="B29" s="198" t="s">
        <v>218</v>
      </c>
      <c r="C29" s="201"/>
      <c r="D29" s="198">
        <v>2018</v>
      </c>
    </row>
    <row r="30" spans="1:4" x14ac:dyDescent="0.3">
      <c r="A30" s="198" t="s">
        <v>223</v>
      </c>
      <c r="B30" s="198" t="s">
        <v>199</v>
      </c>
      <c r="C30" s="201">
        <v>0</v>
      </c>
      <c r="D30" s="198">
        <v>2018</v>
      </c>
    </row>
    <row r="31" spans="1:4" x14ac:dyDescent="0.3">
      <c r="A31" s="198" t="s">
        <v>223</v>
      </c>
      <c r="B31" s="198" t="s">
        <v>219</v>
      </c>
      <c r="C31" s="201">
        <v>0</v>
      </c>
      <c r="D31" s="198">
        <v>2018</v>
      </c>
    </row>
    <row r="32" spans="1:4" x14ac:dyDescent="0.3">
      <c r="A32" s="198" t="s">
        <v>223</v>
      </c>
      <c r="B32" s="198" t="s">
        <v>220</v>
      </c>
      <c r="C32" s="201">
        <v>0</v>
      </c>
      <c r="D32" s="198">
        <v>2018</v>
      </c>
    </row>
    <row r="33" spans="1:4" x14ac:dyDescent="0.3">
      <c r="A33" s="198" t="s">
        <v>223</v>
      </c>
      <c r="B33" s="198" t="s">
        <v>221</v>
      </c>
      <c r="C33" s="201">
        <v>0</v>
      </c>
      <c r="D33" s="198">
        <v>2018</v>
      </c>
    </row>
    <row r="34" spans="1:4" x14ac:dyDescent="0.3">
      <c r="A34" s="198" t="s">
        <v>223</v>
      </c>
      <c r="B34" s="198" t="s">
        <v>222</v>
      </c>
      <c r="C34" s="201"/>
      <c r="D34" s="198">
        <v>2018</v>
      </c>
    </row>
    <row r="35" spans="1:4" x14ac:dyDescent="0.3">
      <c r="A35" s="198" t="s">
        <v>198</v>
      </c>
      <c r="B35" s="198" t="s">
        <v>189</v>
      </c>
      <c r="C35" s="201">
        <v>56896.9</v>
      </c>
      <c r="D35" s="198">
        <v>2019</v>
      </c>
    </row>
    <row r="36" spans="1:4" x14ac:dyDescent="0.3">
      <c r="A36" s="198" t="s">
        <v>198</v>
      </c>
      <c r="B36" s="198" t="s">
        <v>190</v>
      </c>
      <c r="C36" s="201">
        <v>0</v>
      </c>
      <c r="D36" s="198">
        <v>2019</v>
      </c>
    </row>
    <row r="37" spans="1:4" x14ac:dyDescent="0.3">
      <c r="A37" s="198" t="s">
        <v>198</v>
      </c>
      <c r="B37" s="198" t="s">
        <v>191</v>
      </c>
      <c r="C37" s="201">
        <v>0</v>
      </c>
      <c r="D37" s="198">
        <v>2019</v>
      </c>
    </row>
    <row r="38" spans="1:4" x14ac:dyDescent="0.3">
      <c r="A38" s="198" t="s">
        <v>198</v>
      </c>
      <c r="B38" s="198" t="s">
        <v>192</v>
      </c>
      <c r="C38" s="201">
        <v>2600</v>
      </c>
      <c r="D38" s="198">
        <v>2019</v>
      </c>
    </row>
    <row r="39" spans="1:4" x14ac:dyDescent="0.3">
      <c r="A39" s="198" t="s">
        <v>198</v>
      </c>
      <c r="B39" s="198" t="s">
        <v>193</v>
      </c>
      <c r="C39" s="201">
        <v>0</v>
      </c>
      <c r="D39" s="198">
        <v>2019</v>
      </c>
    </row>
    <row r="40" spans="1:4" x14ac:dyDescent="0.3">
      <c r="A40" s="198" t="s">
        <v>198</v>
      </c>
      <c r="B40" s="198" t="s">
        <v>194</v>
      </c>
      <c r="C40" s="201">
        <v>0</v>
      </c>
      <c r="D40" s="198">
        <v>2019</v>
      </c>
    </row>
    <row r="41" spans="1:4" x14ac:dyDescent="0.3">
      <c r="A41" s="198" t="s">
        <v>198</v>
      </c>
      <c r="B41" s="198" t="s">
        <v>195</v>
      </c>
      <c r="C41" s="201">
        <v>0</v>
      </c>
      <c r="D41" s="198">
        <v>2019</v>
      </c>
    </row>
    <row r="42" spans="1:4" x14ac:dyDescent="0.3">
      <c r="A42" s="198" t="s">
        <v>211</v>
      </c>
      <c r="B42" s="198" t="s">
        <v>199</v>
      </c>
      <c r="C42" s="201">
        <v>40121.74</v>
      </c>
      <c r="D42" s="198">
        <v>2019</v>
      </c>
    </row>
    <row r="43" spans="1:4" x14ac:dyDescent="0.3">
      <c r="A43" s="198" t="s">
        <v>211</v>
      </c>
      <c r="B43" s="198" t="s">
        <v>200</v>
      </c>
      <c r="C43" s="201">
        <v>10580</v>
      </c>
      <c r="D43" s="198">
        <v>2019</v>
      </c>
    </row>
    <row r="44" spans="1:4" x14ac:dyDescent="0.3">
      <c r="A44" s="198" t="s">
        <v>211</v>
      </c>
      <c r="B44" s="198" t="s">
        <v>201</v>
      </c>
      <c r="C44" s="201">
        <v>0</v>
      </c>
      <c r="D44" s="198">
        <v>2019</v>
      </c>
    </row>
    <row r="45" spans="1:4" x14ac:dyDescent="0.3">
      <c r="A45" s="198" t="s">
        <v>211</v>
      </c>
      <c r="B45" s="198" t="s">
        <v>202</v>
      </c>
      <c r="C45" s="201">
        <v>11150</v>
      </c>
      <c r="D45" s="198">
        <v>2019</v>
      </c>
    </row>
    <row r="46" spans="1:4" x14ac:dyDescent="0.3">
      <c r="A46" s="198" t="s">
        <v>211</v>
      </c>
      <c r="B46" s="198" t="s">
        <v>203</v>
      </c>
      <c r="C46" s="201">
        <v>21200</v>
      </c>
      <c r="D46" s="198">
        <v>2019</v>
      </c>
    </row>
    <row r="47" spans="1:4" x14ac:dyDescent="0.3">
      <c r="A47" s="198" t="s">
        <v>211</v>
      </c>
      <c r="B47" s="198" t="s">
        <v>204</v>
      </c>
      <c r="C47" s="201">
        <v>21000</v>
      </c>
      <c r="D47" s="198">
        <v>2019</v>
      </c>
    </row>
    <row r="48" spans="1:4" x14ac:dyDescent="0.3">
      <c r="A48" s="198" t="s">
        <v>211</v>
      </c>
      <c r="B48" s="198" t="s">
        <v>205</v>
      </c>
      <c r="C48" s="201">
        <v>7694.24</v>
      </c>
      <c r="D48" s="198">
        <v>2019</v>
      </c>
    </row>
    <row r="49" spans="1:4" x14ac:dyDescent="0.3">
      <c r="A49" s="198" t="s">
        <v>211</v>
      </c>
      <c r="B49" s="198" t="s">
        <v>206</v>
      </c>
      <c r="C49" s="201">
        <v>0</v>
      </c>
      <c r="D49" s="198">
        <v>2019</v>
      </c>
    </row>
    <row r="50" spans="1:4" x14ac:dyDescent="0.3">
      <c r="A50" s="198" t="s">
        <v>211</v>
      </c>
      <c r="B50" s="198" t="s">
        <v>207</v>
      </c>
      <c r="C50" s="201">
        <v>0</v>
      </c>
      <c r="D50" s="198">
        <v>2019</v>
      </c>
    </row>
    <row r="51" spans="1:4" x14ac:dyDescent="0.3">
      <c r="A51" s="198" t="s">
        <v>211</v>
      </c>
      <c r="B51" s="198" t="s">
        <v>208</v>
      </c>
      <c r="C51" s="201">
        <v>0</v>
      </c>
      <c r="D51" s="198">
        <v>2019</v>
      </c>
    </row>
    <row r="52" spans="1:4" x14ac:dyDescent="0.3">
      <c r="A52" s="198" t="s">
        <v>211</v>
      </c>
      <c r="B52" s="198" t="s">
        <v>191</v>
      </c>
      <c r="C52" s="201">
        <v>0</v>
      </c>
      <c r="D52" s="198">
        <v>2019</v>
      </c>
    </row>
    <row r="53" spans="1:4" x14ac:dyDescent="0.3">
      <c r="A53" s="198" t="s">
        <v>211</v>
      </c>
      <c r="B53" s="198" t="s">
        <v>209</v>
      </c>
      <c r="C53" s="201">
        <v>0</v>
      </c>
      <c r="D53" s="198">
        <v>2019</v>
      </c>
    </row>
    <row r="54" spans="1:4" x14ac:dyDescent="0.3">
      <c r="A54" s="198" t="s">
        <v>211</v>
      </c>
      <c r="B54" s="198" t="s">
        <v>210</v>
      </c>
      <c r="C54" s="201">
        <v>0</v>
      </c>
      <c r="D54" s="198">
        <v>2019</v>
      </c>
    </row>
    <row r="55" spans="1:4" x14ac:dyDescent="0.3">
      <c r="A55" s="198" t="s">
        <v>211</v>
      </c>
      <c r="B55" s="198" t="s">
        <v>193</v>
      </c>
      <c r="C55" s="201">
        <v>0</v>
      </c>
      <c r="D55" s="198">
        <v>2019</v>
      </c>
    </row>
    <row r="56" spans="1:4" x14ac:dyDescent="0.3">
      <c r="A56" s="198" t="s">
        <v>223</v>
      </c>
      <c r="B56" s="198" t="s">
        <v>212</v>
      </c>
      <c r="C56" s="201">
        <v>35513.699999999997</v>
      </c>
      <c r="D56" s="198">
        <v>2019</v>
      </c>
    </row>
    <row r="57" spans="1:4" x14ac:dyDescent="0.3">
      <c r="A57" s="198" t="s">
        <v>223</v>
      </c>
      <c r="B57" s="198" t="s">
        <v>213</v>
      </c>
      <c r="C57" s="201">
        <v>25121.31</v>
      </c>
      <c r="D57" s="198">
        <v>2019</v>
      </c>
    </row>
    <row r="58" spans="1:4" x14ac:dyDescent="0.3">
      <c r="A58" s="198" t="s">
        <v>223</v>
      </c>
      <c r="B58" s="198" t="s">
        <v>214</v>
      </c>
      <c r="C58" s="201">
        <v>30234.65</v>
      </c>
      <c r="D58" s="198">
        <v>2019</v>
      </c>
    </row>
    <row r="59" spans="1:4" x14ac:dyDescent="0.3">
      <c r="A59" s="198" t="s">
        <v>223</v>
      </c>
      <c r="B59" s="198" t="s">
        <v>215</v>
      </c>
      <c r="C59" s="201">
        <v>18350</v>
      </c>
      <c r="D59" s="198">
        <v>2019</v>
      </c>
    </row>
    <row r="60" spans="1:4" x14ac:dyDescent="0.3">
      <c r="A60" s="198" t="s">
        <v>223</v>
      </c>
      <c r="B60" s="198" t="s">
        <v>216</v>
      </c>
      <c r="C60" s="201">
        <v>0</v>
      </c>
      <c r="D60" s="198">
        <v>2019</v>
      </c>
    </row>
    <row r="61" spans="1:4" x14ac:dyDescent="0.3">
      <c r="A61" s="198" t="s">
        <v>223</v>
      </c>
      <c r="B61" s="198" t="s">
        <v>217</v>
      </c>
      <c r="C61" s="201">
        <v>54107.25</v>
      </c>
      <c r="D61" s="198">
        <v>2019</v>
      </c>
    </row>
    <row r="62" spans="1:4" x14ac:dyDescent="0.3">
      <c r="A62" s="198" t="s">
        <v>223</v>
      </c>
      <c r="B62" s="198" t="s">
        <v>218</v>
      </c>
      <c r="C62" s="201">
        <v>0</v>
      </c>
      <c r="D62" s="198">
        <v>2019</v>
      </c>
    </row>
    <row r="63" spans="1:4" x14ac:dyDescent="0.3">
      <c r="A63" s="198" t="s">
        <v>223</v>
      </c>
      <c r="B63" s="198" t="s">
        <v>199</v>
      </c>
      <c r="C63" s="201">
        <v>0</v>
      </c>
      <c r="D63" s="198">
        <v>2019</v>
      </c>
    </row>
    <row r="64" spans="1:4" x14ac:dyDescent="0.3">
      <c r="A64" s="198" t="s">
        <v>223</v>
      </c>
      <c r="B64" s="198" t="s">
        <v>219</v>
      </c>
      <c r="C64" s="201">
        <v>0</v>
      </c>
      <c r="D64" s="198">
        <v>2019</v>
      </c>
    </row>
    <row r="65" spans="1:4" x14ac:dyDescent="0.3">
      <c r="A65" s="198" t="s">
        <v>223</v>
      </c>
      <c r="B65" s="198" t="s">
        <v>220</v>
      </c>
      <c r="C65" s="201">
        <v>0</v>
      </c>
      <c r="D65" s="198">
        <v>2019</v>
      </c>
    </row>
    <row r="66" spans="1:4" x14ac:dyDescent="0.3">
      <c r="A66" s="198" t="s">
        <v>223</v>
      </c>
      <c r="B66" s="198" t="s">
        <v>221</v>
      </c>
      <c r="C66" s="201">
        <v>0</v>
      </c>
      <c r="D66" s="198">
        <v>2019</v>
      </c>
    </row>
    <row r="67" spans="1:4" x14ac:dyDescent="0.3">
      <c r="A67" s="198" t="s">
        <v>223</v>
      </c>
      <c r="B67" s="198" t="s">
        <v>222</v>
      </c>
      <c r="C67" s="201">
        <v>15107.35</v>
      </c>
      <c r="D67" s="198">
        <v>2019</v>
      </c>
    </row>
    <row r="68" spans="1:4" x14ac:dyDescent="0.3">
      <c r="A68" s="198" t="s">
        <v>198</v>
      </c>
      <c r="B68" s="198" t="s">
        <v>189</v>
      </c>
      <c r="C68" s="201">
        <v>73477.350000000006</v>
      </c>
      <c r="D68" s="198">
        <v>2020</v>
      </c>
    </row>
    <row r="69" spans="1:4" x14ac:dyDescent="0.3">
      <c r="A69" s="198" t="s">
        <v>198</v>
      </c>
      <c r="B69" s="198" t="s">
        <v>190</v>
      </c>
      <c r="C69" s="201">
        <v>69547.649999999994</v>
      </c>
      <c r="D69" s="198">
        <v>2020</v>
      </c>
    </row>
    <row r="70" spans="1:4" x14ac:dyDescent="0.3">
      <c r="A70" s="198" t="s">
        <v>198</v>
      </c>
      <c r="B70" s="198" t="s">
        <v>191</v>
      </c>
      <c r="C70" s="201">
        <v>16832.849999999999</v>
      </c>
      <c r="D70" s="198">
        <v>2020</v>
      </c>
    </row>
    <row r="71" spans="1:4" x14ac:dyDescent="0.3">
      <c r="A71" s="198" t="s">
        <v>198</v>
      </c>
      <c r="B71" s="198" t="s">
        <v>192</v>
      </c>
      <c r="C71" s="201">
        <v>1800</v>
      </c>
      <c r="D71" s="198">
        <v>2020</v>
      </c>
    </row>
    <row r="72" spans="1:4" x14ac:dyDescent="0.3">
      <c r="A72" s="198" t="s">
        <v>198</v>
      </c>
      <c r="B72" s="198" t="s">
        <v>193</v>
      </c>
      <c r="C72" s="201">
        <v>0</v>
      </c>
      <c r="D72" s="198">
        <v>2020</v>
      </c>
    </row>
    <row r="73" spans="1:4" x14ac:dyDescent="0.3">
      <c r="A73" s="198" t="s">
        <v>198</v>
      </c>
      <c r="B73" s="198" t="s">
        <v>194</v>
      </c>
      <c r="C73" s="201">
        <v>10814.57</v>
      </c>
      <c r="D73" s="198">
        <v>2020</v>
      </c>
    </row>
    <row r="74" spans="1:4" x14ac:dyDescent="0.3">
      <c r="A74" s="198" t="s">
        <v>198</v>
      </c>
      <c r="B74" s="198" t="s">
        <v>195</v>
      </c>
      <c r="C74" s="201">
        <v>10277.299999999999</v>
      </c>
      <c r="D74" s="198">
        <v>2020</v>
      </c>
    </row>
    <row r="75" spans="1:4" x14ac:dyDescent="0.3">
      <c r="A75" s="198" t="s">
        <v>211</v>
      </c>
      <c r="B75" s="198" t="s">
        <v>199</v>
      </c>
      <c r="C75" s="201">
        <v>0</v>
      </c>
      <c r="D75" s="198">
        <v>2020</v>
      </c>
    </row>
    <row r="76" spans="1:4" x14ac:dyDescent="0.3">
      <c r="A76" s="198" t="s">
        <v>211</v>
      </c>
      <c r="B76" s="198" t="s">
        <v>200</v>
      </c>
      <c r="C76" s="201">
        <v>64705.77</v>
      </c>
      <c r="D76" s="198">
        <v>2020</v>
      </c>
    </row>
    <row r="77" spans="1:4" x14ac:dyDescent="0.3">
      <c r="A77" s="198" t="s">
        <v>211</v>
      </c>
      <c r="B77" s="198" t="s">
        <v>201</v>
      </c>
      <c r="C77" s="201">
        <v>11075</v>
      </c>
      <c r="D77" s="198">
        <v>2020</v>
      </c>
    </row>
    <row r="78" spans="1:4" x14ac:dyDescent="0.3">
      <c r="A78" s="198" t="s">
        <v>211</v>
      </c>
      <c r="B78" s="198" t="s">
        <v>202</v>
      </c>
      <c r="C78" s="201">
        <v>0</v>
      </c>
      <c r="D78" s="198">
        <v>2020</v>
      </c>
    </row>
    <row r="79" spans="1:4" x14ac:dyDescent="0.3">
      <c r="A79" s="198" t="s">
        <v>211</v>
      </c>
      <c r="B79" s="198" t="s">
        <v>203</v>
      </c>
      <c r="C79" s="201">
        <v>0</v>
      </c>
      <c r="D79" s="198">
        <v>2020</v>
      </c>
    </row>
    <row r="80" spans="1:4" x14ac:dyDescent="0.3">
      <c r="A80" s="198" t="s">
        <v>211</v>
      </c>
      <c r="B80" s="198" t="s">
        <v>204</v>
      </c>
      <c r="C80" s="201">
        <v>0</v>
      </c>
      <c r="D80" s="198">
        <v>2020</v>
      </c>
    </row>
    <row r="81" spans="1:4" x14ac:dyDescent="0.3">
      <c r="A81" s="198" t="s">
        <v>211</v>
      </c>
      <c r="B81" s="198" t="s">
        <v>205</v>
      </c>
      <c r="C81" s="201">
        <v>0</v>
      </c>
      <c r="D81" s="198">
        <v>2020</v>
      </c>
    </row>
    <row r="82" spans="1:4" x14ac:dyDescent="0.3">
      <c r="A82" s="198" t="s">
        <v>211</v>
      </c>
      <c r="B82" s="198" t="s">
        <v>206</v>
      </c>
      <c r="C82" s="201">
        <v>13750</v>
      </c>
      <c r="D82" s="198">
        <v>2020</v>
      </c>
    </row>
    <row r="83" spans="1:4" x14ac:dyDescent="0.3">
      <c r="A83" s="198" t="s">
        <v>211</v>
      </c>
      <c r="B83" s="198" t="s">
        <v>207</v>
      </c>
      <c r="C83" s="201">
        <v>0</v>
      </c>
      <c r="D83" s="198">
        <v>2020</v>
      </c>
    </row>
    <row r="84" spans="1:4" x14ac:dyDescent="0.3">
      <c r="A84" s="198" t="s">
        <v>211</v>
      </c>
      <c r="B84" s="198" t="s">
        <v>208</v>
      </c>
      <c r="C84" s="201">
        <v>0</v>
      </c>
      <c r="D84" s="198">
        <v>2020</v>
      </c>
    </row>
    <row r="85" spans="1:4" x14ac:dyDescent="0.3">
      <c r="A85" s="198" t="s">
        <v>211</v>
      </c>
      <c r="B85" s="198" t="s">
        <v>191</v>
      </c>
      <c r="C85" s="201">
        <v>0</v>
      </c>
      <c r="D85" s="198">
        <v>2020</v>
      </c>
    </row>
    <row r="86" spans="1:4" x14ac:dyDescent="0.3">
      <c r="A86" s="198" t="s">
        <v>211</v>
      </c>
      <c r="B86" s="198" t="s">
        <v>209</v>
      </c>
      <c r="C86" s="201">
        <v>0</v>
      </c>
      <c r="D86" s="198">
        <v>2020</v>
      </c>
    </row>
    <row r="87" spans="1:4" x14ac:dyDescent="0.3">
      <c r="A87" s="198" t="s">
        <v>211</v>
      </c>
      <c r="B87" s="198" t="s">
        <v>210</v>
      </c>
      <c r="C87" s="201">
        <v>11649.85</v>
      </c>
      <c r="D87" s="198">
        <v>2020</v>
      </c>
    </row>
    <row r="88" spans="1:4" x14ac:dyDescent="0.3">
      <c r="A88" s="198" t="s">
        <v>211</v>
      </c>
      <c r="B88" s="198" t="s">
        <v>193</v>
      </c>
      <c r="C88" s="201">
        <v>18923.21</v>
      </c>
      <c r="D88" s="198">
        <v>2020</v>
      </c>
    </row>
    <row r="89" spans="1:4" x14ac:dyDescent="0.3">
      <c r="A89" s="198" t="s">
        <v>223</v>
      </c>
      <c r="B89" s="198" t="s">
        <v>212</v>
      </c>
      <c r="C89" s="201">
        <v>23088.41</v>
      </c>
      <c r="D89" s="198">
        <v>2020</v>
      </c>
    </row>
    <row r="90" spans="1:4" x14ac:dyDescent="0.3">
      <c r="A90" s="198" t="s">
        <v>223</v>
      </c>
      <c r="B90" s="198" t="s">
        <v>213</v>
      </c>
      <c r="C90" s="201">
        <v>24000.66</v>
      </c>
      <c r="D90" s="198">
        <v>2020</v>
      </c>
    </row>
    <row r="91" spans="1:4" x14ac:dyDescent="0.3">
      <c r="A91" s="198" t="s">
        <v>223</v>
      </c>
      <c r="B91" s="198" t="s">
        <v>214</v>
      </c>
      <c r="C91" s="201">
        <v>0</v>
      </c>
      <c r="D91" s="198">
        <v>2020</v>
      </c>
    </row>
    <row r="92" spans="1:4" x14ac:dyDescent="0.3">
      <c r="A92" s="198" t="s">
        <v>223</v>
      </c>
      <c r="B92" s="198" t="s">
        <v>215</v>
      </c>
      <c r="C92" s="201">
        <v>16109</v>
      </c>
      <c r="D92" s="198">
        <v>2020</v>
      </c>
    </row>
    <row r="93" spans="1:4" x14ac:dyDescent="0.3">
      <c r="A93" s="198" t="s">
        <v>223</v>
      </c>
      <c r="B93" s="198" t="s">
        <v>216</v>
      </c>
      <c r="C93" s="201">
        <v>4450</v>
      </c>
      <c r="D93" s="198">
        <v>2020</v>
      </c>
    </row>
    <row r="94" spans="1:4" x14ac:dyDescent="0.3">
      <c r="A94" s="198" t="s">
        <v>223</v>
      </c>
      <c r="B94" s="198" t="s">
        <v>217</v>
      </c>
      <c r="C94" s="201">
        <v>33555.040000000001</v>
      </c>
      <c r="D94" s="198">
        <v>2020</v>
      </c>
    </row>
    <row r="95" spans="1:4" x14ac:dyDescent="0.3">
      <c r="A95" s="198" t="s">
        <v>223</v>
      </c>
      <c r="B95" s="198" t="s">
        <v>218</v>
      </c>
      <c r="C95" s="201">
        <v>67173.06</v>
      </c>
      <c r="D95" s="198">
        <v>2020</v>
      </c>
    </row>
    <row r="96" spans="1:4" x14ac:dyDescent="0.3">
      <c r="A96" s="198" t="s">
        <v>223</v>
      </c>
      <c r="B96" s="198" t="s">
        <v>199</v>
      </c>
      <c r="C96" s="201">
        <v>0</v>
      </c>
      <c r="D96" s="198">
        <v>2020</v>
      </c>
    </row>
    <row r="97" spans="1:4" x14ac:dyDescent="0.3">
      <c r="A97" s="198" t="s">
        <v>223</v>
      </c>
      <c r="B97" s="198" t="s">
        <v>219</v>
      </c>
      <c r="C97" s="201">
        <v>4045</v>
      </c>
      <c r="D97" s="198">
        <v>2020</v>
      </c>
    </row>
    <row r="98" spans="1:4" x14ac:dyDescent="0.3">
      <c r="A98" s="198" t="s">
        <v>223</v>
      </c>
      <c r="B98" s="198" t="s">
        <v>220</v>
      </c>
      <c r="C98" s="201">
        <v>0</v>
      </c>
      <c r="D98" s="198">
        <v>2020</v>
      </c>
    </row>
    <row r="99" spans="1:4" x14ac:dyDescent="0.3">
      <c r="A99" s="198" t="s">
        <v>223</v>
      </c>
      <c r="B99" s="198" t="s">
        <v>221</v>
      </c>
      <c r="C99" s="201">
        <v>0</v>
      </c>
      <c r="D99" s="198">
        <v>2020</v>
      </c>
    </row>
    <row r="100" spans="1:4" x14ac:dyDescent="0.3">
      <c r="A100" s="198" t="s">
        <v>223</v>
      </c>
      <c r="B100" s="198" t="s">
        <v>222</v>
      </c>
      <c r="C100" s="201">
        <v>20626.099999999999</v>
      </c>
      <c r="D100" s="198">
        <v>2020</v>
      </c>
    </row>
    <row r="101" spans="1:4" x14ac:dyDescent="0.3">
      <c r="A101" s="198" t="s">
        <v>198</v>
      </c>
      <c r="B101" s="198" t="s">
        <v>189</v>
      </c>
      <c r="C101" s="201">
        <v>46482.36</v>
      </c>
      <c r="D101" s="198">
        <v>2021</v>
      </c>
    </row>
    <row r="102" spans="1:4" x14ac:dyDescent="0.3">
      <c r="A102" s="198" t="s">
        <v>198</v>
      </c>
      <c r="B102" s="198" t="s">
        <v>190</v>
      </c>
      <c r="C102" s="201">
        <v>45770.720000000001</v>
      </c>
      <c r="D102" s="198">
        <v>2021</v>
      </c>
    </row>
    <row r="103" spans="1:4" x14ac:dyDescent="0.3">
      <c r="A103" s="198" t="s">
        <v>198</v>
      </c>
      <c r="B103" s="198" t="s">
        <v>191</v>
      </c>
      <c r="C103" s="201">
        <v>12788.62</v>
      </c>
      <c r="D103" s="198">
        <v>2021</v>
      </c>
    </row>
    <row r="104" spans="1:4" x14ac:dyDescent="0.3">
      <c r="A104" s="198" t="s">
        <v>198</v>
      </c>
      <c r="B104" s="198" t="s">
        <v>192</v>
      </c>
      <c r="C104" s="201">
        <v>0</v>
      </c>
      <c r="D104" s="198">
        <v>2021</v>
      </c>
    </row>
    <row r="105" spans="1:4" x14ac:dyDescent="0.3">
      <c r="A105" s="198" t="s">
        <v>198</v>
      </c>
      <c r="B105" s="198" t="s">
        <v>193</v>
      </c>
      <c r="C105" s="201">
        <v>50893.33</v>
      </c>
      <c r="D105" s="198">
        <v>2021</v>
      </c>
    </row>
    <row r="106" spans="1:4" x14ac:dyDescent="0.3">
      <c r="A106" s="198" t="s">
        <v>198</v>
      </c>
      <c r="B106" s="198" t="s">
        <v>194</v>
      </c>
      <c r="C106" s="201">
        <v>6658.89</v>
      </c>
      <c r="D106" s="198">
        <v>2021</v>
      </c>
    </row>
    <row r="107" spans="1:4" x14ac:dyDescent="0.3">
      <c r="A107" s="198" t="s">
        <v>198</v>
      </c>
      <c r="B107" s="198" t="s">
        <v>195</v>
      </c>
      <c r="C107" s="201">
        <v>11481.95</v>
      </c>
      <c r="D107" s="198">
        <v>2021</v>
      </c>
    </row>
    <row r="108" spans="1:4" x14ac:dyDescent="0.3">
      <c r="A108" s="198" t="s">
        <v>211</v>
      </c>
      <c r="B108" s="198" t="s">
        <v>199</v>
      </c>
      <c r="C108" s="201">
        <v>0</v>
      </c>
      <c r="D108" s="198">
        <v>2021</v>
      </c>
    </row>
    <row r="109" spans="1:4" x14ac:dyDescent="0.3">
      <c r="A109" s="198" t="s">
        <v>211</v>
      </c>
      <c r="B109" s="198" t="s">
        <v>200</v>
      </c>
      <c r="C109" s="201">
        <v>1750</v>
      </c>
      <c r="D109" s="198">
        <v>2021</v>
      </c>
    </row>
    <row r="110" spans="1:4" x14ac:dyDescent="0.3">
      <c r="A110" s="198" t="s">
        <v>211</v>
      </c>
      <c r="B110" s="198" t="s">
        <v>201</v>
      </c>
      <c r="C110" s="201">
        <v>874</v>
      </c>
      <c r="D110" s="198">
        <v>2021</v>
      </c>
    </row>
    <row r="111" spans="1:4" x14ac:dyDescent="0.3">
      <c r="A111" s="198" t="s">
        <v>211</v>
      </c>
      <c r="B111" s="198" t="s">
        <v>202</v>
      </c>
      <c r="C111" s="201">
        <v>0</v>
      </c>
      <c r="D111" s="198">
        <v>2021</v>
      </c>
    </row>
    <row r="112" spans="1:4" x14ac:dyDescent="0.3">
      <c r="A112" s="198" t="s">
        <v>211</v>
      </c>
      <c r="B112" s="198" t="s">
        <v>203</v>
      </c>
      <c r="C112" s="201">
        <v>0</v>
      </c>
      <c r="D112" s="198">
        <v>2021</v>
      </c>
    </row>
    <row r="113" spans="1:4" x14ac:dyDescent="0.3">
      <c r="A113" s="198" t="s">
        <v>211</v>
      </c>
      <c r="B113" s="198" t="s">
        <v>204</v>
      </c>
      <c r="C113" s="201">
        <v>0</v>
      </c>
      <c r="D113" s="198">
        <v>2021</v>
      </c>
    </row>
    <row r="114" spans="1:4" x14ac:dyDescent="0.3">
      <c r="A114" s="198" t="s">
        <v>211</v>
      </c>
      <c r="B114" s="198" t="s">
        <v>205</v>
      </c>
      <c r="C114" s="201">
        <v>0</v>
      </c>
      <c r="D114" s="198">
        <v>2021</v>
      </c>
    </row>
    <row r="115" spans="1:4" x14ac:dyDescent="0.3">
      <c r="A115" s="198" t="s">
        <v>211</v>
      </c>
      <c r="B115" s="198" t="s">
        <v>206</v>
      </c>
      <c r="C115" s="201">
        <v>0</v>
      </c>
      <c r="D115" s="198">
        <v>2021</v>
      </c>
    </row>
    <row r="116" spans="1:4" x14ac:dyDescent="0.3">
      <c r="A116" s="198" t="s">
        <v>211</v>
      </c>
      <c r="B116" s="198" t="s">
        <v>207</v>
      </c>
      <c r="C116" s="201">
        <v>27800</v>
      </c>
      <c r="D116" s="198">
        <v>2021</v>
      </c>
    </row>
    <row r="117" spans="1:4" x14ac:dyDescent="0.3">
      <c r="A117" s="198" t="s">
        <v>211</v>
      </c>
      <c r="B117" s="198" t="s">
        <v>208</v>
      </c>
      <c r="C117" s="201">
        <v>23264.17</v>
      </c>
      <c r="D117" s="198">
        <v>2021</v>
      </c>
    </row>
    <row r="118" spans="1:4" x14ac:dyDescent="0.3">
      <c r="A118" s="198" t="s">
        <v>211</v>
      </c>
      <c r="B118" s="198" t="s">
        <v>191</v>
      </c>
      <c r="C118" s="201">
        <v>10842.09</v>
      </c>
      <c r="D118" s="198">
        <v>2021</v>
      </c>
    </row>
    <row r="119" spans="1:4" x14ac:dyDescent="0.3">
      <c r="A119" s="198" t="s">
        <v>211</v>
      </c>
      <c r="B119" s="198" t="s">
        <v>209</v>
      </c>
      <c r="C119" s="201">
        <v>4534.96</v>
      </c>
      <c r="D119" s="198">
        <v>2021</v>
      </c>
    </row>
    <row r="120" spans="1:4" x14ac:dyDescent="0.3">
      <c r="A120" s="198" t="s">
        <v>211</v>
      </c>
      <c r="B120" s="198" t="s">
        <v>210</v>
      </c>
      <c r="C120" s="201">
        <v>10953.09</v>
      </c>
      <c r="D120" s="198">
        <v>2021</v>
      </c>
    </row>
    <row r="121" spans="1:4" x14ac:dyDescent="0.3">
      <c r="A121" s="198" t="s">
        <v>211</v>
      </c>
      <c r="B121" s="198" t="s">
        <v>193</v>
      </c>
      <c r="C121" s="201">
        <v>0</v>
      </c>
      <c r="D121" s="198">
        <v>2021</v>
      </c>
    </row>
    <row r="122" spans="1:4" x14ac:dyDescent="0.3">
      <c r="A122" s="198" t="s">
        <v>223</v>
      </c>
      <c r="B122" s="198" t="s">
        <v>212</v>
      </c>
      <c r="C122" s="201">
        <v>22925.759999999998</v>
      </c>
      <c r="D122" s="198">
        <v>2021</v>
      </c>
    </row>
    <row r="123" spans="1:4" x14ac:dyDescent="0.3">
      <c r="A123" s="198" t="s">
        <v>223</v>
      </c>
      <c r="B123" s="198" t="s">
        <v>213</v>
      </c>
      <c r="C123" s="201">
        <v>20335.2</v>
      </c>
      <c r="D123" s="198">
        <v>2021</v>
      </c>
    </row>
    <row r="124" spans="1:4" x14ac:dyDescent="0.3">
      <c r="A124" s="198" t="s">
        <v>223</v>
      </c>
      <c r="B124" s="198" t="s">
        <v>214</v>
      </c>
      <c r="C124" s="201">
        <v>0</v>
      </c>
      <c r="D124" s="198">
        <v>2021</v>
      </c>
    </row>
    <row r="125" spans="1:4" x14ac:dyDescent="0.3">
      <c r="A125" s="198" t="s">
        <v>223</v>
      </c>
      <c r="B125" s="198" t="s">
        <v>215</v>
      </c>
      <c r="C125" s="201">
        <v>11983</v>
      </c>
      <c r="D125" s="198">
        <v>2021</v>
      </c>
    </row>
    <row r="126" spans="1:4" x14ac:dyDescent="0.3">
      <c r="A126" s="198" t="s">
        <v>223</v>
      </c>
      <c r="B126" s="198" t="s">
        <v>216</v>
      </c>
      <c r="C126" s="201">
        <v>25402.560000000001</v>
      </c>
      <c r="D126" s="198">
        <v>2021</v>
      </c>
    </row>
    <row r="127" spans="1:4" x14ac:dyDescent="0.3">
      <c r="A127" s="198" t="s">
        <v>223</v>
      </c>
      <c r="B127" s="198" t="s">
        <v>217</v>
      </c>
      <c r="C127" s="201">
        <v>8465.61</v>
      </c>
      <c r="D127" s="198">
        <v>2021</v>
      </c>
    </row>
    <row r="128" spans="1:4" x14ac:dyDescent="0.3">
      <c r="A128" s="198" t="s">
        <v>223</v>
      </c>
      <c r="B128" s="198" t="s">
        <v>218</v>
      </c>
      <c r="C128" s="201">
        <v>68321.539999999994</v>
      </c>
      <c r="D128" s="198">
        <v>2021</v>
      </c>
    </row>
    <row r="129" spans="1:4" x14ac:dyDescent="0.3">
      <c r="A129" s="198" t="s">
        <v>223</v>
      </c>
      <c r="B129" s="198" t="s">
        <v>199</v>
      </c>
      <c r="C129" s="201">
        <v>9721</v>
      </c>
      <c r="D129" s="198">
        <v>2021</v>
      </c>
    </row>
    <row r="130" spans="1:4" x14ac:dyDescent="0.3">
      <c r="A130" s="198" t="s">
        <v>223</v>
      </c>
      <c r="B130" s="198" t="s">
        <v>219</v>
      </c>
      <c r="C130" s="201">
        <v>8465</v>
      </c>
      <c r="D130" s="198">
        <v>2021</v>
      </c>
    </row>
    <row r="131" spans="1:4" x14ac:dyDescent="0.3">
      <c r="A131" s="198" t="s">
        <v>223</v>
      </c>
      <c r="B131" s="198" t="s">
        <v>220</v>
      </c>
      <c r="C131" s="201">
        <v>37661.46</v>
      </c>
      <c r="D131" s="198">
        <v>2021</v>
      </c>
    </row>
    <row r="132" spans="1:4" x14ac:dyDescent="0.3">
      <c r="A132" s="198" t="s">
        <v>223</v>
      </c>
      <c r="B132" s="198" t="s">
        <v>221</v>
      </c>
      <c r="C132" s="201">
        <v>7899.25</v>
      </c>
      <c r="D132" s="198">
        <v>2021</v>
      </c>
    </row>
    <row r="133" spans="1:4" x14ac:dyDescent="0.3">
      <c r="A133" s="199" t="s">
        <v>223</v>
      </c>
      <c r="B133" s="199" t="s">
        <v>222</v>
      </c>
      <c r="C133" s="202">
        <v>4000.3</v>
      </c>
      <c r="D133" s="199">
        <v>2021</v>
      </c>
    </row>
  </sheetData>
  <autoFilter ref="B1:B134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7"/>
  <sheetViews>
    <sheetView showGridLines="0" workbookViewId="0">
      <selection activeCell="I12" sqref="I12"/>
    </sheetView>
  </sheetViews>
  <sheetFormatPr defaultColWidth="12.81640625" defaultRowHeight="13" x14ac:dyDescent="0.35"/>
  <cols>
    <col min="1" max="1" width="9.08984375" style="206" bestFit="1" customWidth="1"/>
    <col min="2" max="2" width="20.6328125" style="206" bestFit="1" customWidth="1"/>
    <col min="3" max="3" width="6.1796875" style="206" bestFit="1" customWidth="1"/>
    <col min="4" max="4" width="13.36328125" style="210" bestFit="1" customWidth="1"/>
    <col min="5" max="5" width="12" style="206" bestFit="1" customWidth="1"/>
    <col min="6" max="6" width="7.7265625" style="206" bestFit="1" customWidth="1"/>
    <col min="7" max="16384" width="12.81640625" style="206"/>
  </cols>
  <sheetData>
    <row r="1" spans="1:8" x14ac:dyDescent="0.35">
      <c r="A1" s="203" t="s">
        <v>313</v>
      </c>
      <c r="B1" s="204"/>
      <c r="C1" s="204"/>
      <c r="D1" s="204"/>
      <c r="E1" s="204"/>
      <c r="F1" s="205"/>
      <c r="G1" s="211">
        <f>COUNT(C3:C47)</f>
        <v>45</v>
      </c>
      <c r="H1" s="212"/>
    </row>
    <row r="2" spans="1:8" x14ac:dyDescent="0.35">
      <c r="A2" s="207" t="s">
        <v>257</v>
      </c>
      <c r="B2" s="207" t="s">
        <v>314</v>
      </c>
      <c r="C2" s="207" t="s">
        <v>258</v>
      </c>
      <c r="D2" s="207" t="s">
        <v>259</v>
      </c>
      <c r="E2" s="207" t="s">
        <v>260</v>
      </c>
      <c r="F2" s="207" t="s">
        <v>261</v>
      </c>
      <c r="G2" s="213"/>
      <c r="H2" s="214"/>
    </row>
    <row r="3" spans="1:8" x14ac:dyDescent="0.35">
      <c r="A3" s="208" t="s">
        <v>262</v>
      </c>
      <c r="B3" s="208" t="s">
        <v>266</v>
      </c>
      <c r="C3" s="208">
        <v>149</v>
      </c>
      <c r="D3" s="208" t="s">
        <v>263</v>
      </c>
      <c r="E3" s="208" t="s">
        <v>264</v>
      </c>
      <c r="F3" s="208" t="s">
        <v>265</v>
      </c>
    </row>
    <row r="4" spans="1:8" x14ac:dyDescent="0.35">
      <c r="A4" s="208" t="s">
        <v>262</v>
      </c>
      <c r="B4" s="208" t="s">
        <v>267</v>
      </c>
      <c r="C4" s="208">
        <v>129</v>
      </c>
      <c r="D4" s="208" t="s">
        <v>263</v>
      </c>
      <c r="E4" s="208" t="s">
        <v>264</v>
      </c>
      <c r="F4" s="208" t="s">
        <v>265</v>
      </c>
    </row>
    <row r="5" spans="1:8" x14ac:dyDescent="0.35">
      <c r="A5" s="208" t="s">
        <v>262</v>
      </c>
      <c r="B5" s="208" t="s">
        <v>268</v>
      </c>
      <c r="C5" s="208">
        <v>1750</v>
      </c>
      <c r="D5" s="208" t="s">
        <v>263</v>
      </c>
      <c r="E5" s="208" t="s">
        <v>264</v>
      </c>
      <c r="F5" s="208" t="s">
        <v>265</v>
      </c>
    </row>
    <row r="6" spans="1:8" x14ac:dyDescent="0.35">
      <c r="A6" s="208" t="s">
        <v>262</v>
      </c>
      <c r="B6" s="208" t="s">
        <v>269</v>
      </c>
      <c r="C6" s="208">
        <v>1771</v>
      </c>
      <c r="D6" s="208" t="s">
        <v>263</v>
      </c>
      <c r="E6" s="208" t="s">
        <v>264</v>
      </c>
      <c r="F6" s="208" t="s">
        <v>265</v>
      </c>
    </row>
    <row r="7" spans="1:8" x14ac:dyDescent="0.35">
      <c r="A7" s="208" t="s">
        <v>262</v>
      </c>
      <c r="B7" s="208" t="s">
        <v>270</v>
      </c>
      <c r="C7" s="208">
        <v>6978</v>
      </c>
      <c r="D7" s="208" t="s">
        <v>263</v>
      </c>
      <c r="E7" s="208" t="s">
        <v>264</v>
      </c>
      <c r="F7" s="208" t="s">
        <v>265</v>
      </c>
    </row>
    <row r="8" spans="1:8" x14ac:dyDescent="0.35">
      <c r="A8" s="208" t="s">
        <v>262</v>
      </c>
      <c r="B8" s="208" t="s">
        <v>271</v>
      </c>
      <c r="C8" s="208">
        <v>6986</v>
      </c>
      <c r="D8" s="208" t="s">
        <v>263</v>
      </c>
      <c r="E8" s="208" t="s">
        <v>264</v>
      </c>
      <c r="F8" s="208" t="s">
        <v>265</v>
      </c>
    </row>
    <row r="9" spans="1:8" x14ac:dyDescent="0.35">
      <c r="A9" s="208" t="s">
        <v>262</v>
      </c>
      <c r="B9" s="208" t="s">
        <v>272</v>
      </c>
      <c r="C9" s="208">
        <v>147</v>
      </c>
      <c r="D9" s="208" t="s">
        <v>263</v>
      </c>
      <c r="E9" s="208" t="s">
        <v>264</v>
      </c>
      <c r="F9" s="208" t="s">
        <v>265</v>
      </c>
    </row>
    <row r="10" spans="1:8" x14ac:dyDescent="0.35">
      <c r="A10" s="208" t="s">
        <v>262</v>
      </c>
      <c r="B10" s="208" t="s">
        <v>273</v>
      </c>
      <c r="C10" s="208">
        <v>8924</v>
      </c>
      <c r="D10" s="208" t="s">
        <v>263</v>
      </c>
      <c r="E10" s="208" t="s">
        <v>264</v>
      </c>
      <c r="F10" s="208" t="s">
        <v>265</v>
      </c>
    </row>
    <row r="11" spans="1:8" x14ac:dyDescent="0.35">
      <c r="A11" s="208" t="s">
        <v>262</v>
      </c>
      <c r="B11" s="208" t="s">
        <v>274</v>
      </c>
      <c r="C11" s="208">
        <v>145</v>
      </c>
      <c r="D11" s="208" t="s">
        <v>263</v>
      </c>
      <c r="E11" s="208" t="s">
        <v>264</v>
      </c>
      <c r="F11" s="208" t="s">
        <v>265</v>
      </c>
    </row>
    <row r="12" spans="1:8" x14ac:dyDescent="0.35">
      <c r="A12" s="208" t="s">
        <v>262</v>
      </c>
      <c r="B12" s="208" t="s">
        <v>275</v>
      </c>
      <c r="C12" s="208">
        <v>133</v>
      </c>
      <c r="D12" s="208" t="s">
        <v>263</v>
      </c>
      <c r="E12" s="208" t="s">
        <v>264</v>
      </c>
      <c r="F12" s="208" t="s">
        <v>265</v>
      </c>
    </row>
    <row r="13" spans="1:8" x14ac:dyDescent="0.35">
      <c r="A13" s="208" t="s">
        <v>262</v>
      </c>
      <c r="B13" s="208" t="s">
        <v>276</v>
      </c>
      <c r="C13" s="208">
        <v>6942</v>
      </c>
      <c r="D13" s="208" t="s">
        <v>263</v>
      </c>
      <c r="E13" s="208" t="s">
        <v>264</v>
      </c>
      <c r="F13" s="208" t="s">
        <v>265</v>
      </c>
    </row>
    <row r="14" spans="1:8" x14ac:dyDescent="0.35">
      <c r="A14" s="208" t="s">
        <v>262</v>
      </c>
      <c r="B14" s="208" t="s">
        <v>277</v>
      </c>
      <c r="C14" s="208">
        <v>8412</v>
      </c>
      <c r="D14" s="208" t="s">
        <v>263</v>
      </c>
      <c r="E14" s="208" t="s">
        <v>264</v>
      </c>
      <c r="F14" s="208" t="s">
        <v>265</v>
      </c>
    </row>
    <row r="15" spans="1:8" x14ac:dyDescent="0.35">
      <c r="A15" s="208" t="s">
        <v>262</v>
      </c>
      <c r="B15" s="208" t="s">
        <v>278</v>
      </c>
      <c r="C15" s="208">
        <v>1764</v>
      </c>
      <c r="D15" s="208" t="s">
        <v>263</v>
      </c>
      <c r="E15" s="208" t="s">
        <v>264</v>
      </c>
      <c r="F15" s="208" t="s">
        <v>265</v>
      </c>
    </row>
    <row r="16" spans="1:8" x14ac:dyDescent="0.35">
      <c r="A16" s="208" t="s">
        <v>262</v>
      </c>
      <c r="B16" s="208" t="s">
        <v>279</v>
      </c>
      <c r="C16" s="208">
        <v>128</v>
      </c>
      <c r="D16" s="208" t="s">
        <v>263</v>
      </c>
      <c r="E16" s="208" t="s">
        <v>264</v>
      </c>
      <c r="F16" s="208" t="s">
        <v>265</v>
      </c>
    </row>
    <row r="17" spans="1:6" x14ac:dyDescent="0.35">
      <c r="A17" s="208" t="s">
        <v>262</v>
      </c>
      <c r="B17" s="208" t="s">
        <v>280</v>
      </c>
      <c r="C17" s="208">
        <v>165</v>
      </c>
      <c r="D17" s="208" t="s">
        <v>263</v>
      </c>
      <c r="E17" s="208" t="s">
        <v>264</v>
      </c>
      <c r="F17" s="208" t="s">
        <v>265</v>
      </c>
    </row>
    <row r="18" spans="1:6" x14ac:dyDescent="0.35">
      <c r="A18" s="208" t="s">
        <v>262</v>
      </c>
      <c r="B18" s="208" t="s">
        <v>281</v>
      </c>
      <c r="C18" s="208">
        <v>134</v>
      </c>
      <c r="D18" s="208" t="s">
        <v>263</v>
      </c>
      <c r="E18" s="208" t="s">
        <v>264</v>
      </c>
      <c r="F18" s="208" t="s">
        <v>265</v>
      </c>
    </row>
    <row r="19" spans="1:6" x14ac:dyDescent="0.35">
      <c r="A19" s="208" t="s">
        <v>262</v>
      </c>
      <c r="B19" s="208" t="s">
        <v>282</v>
      </c>
      <c r="C19" s="208">
        <v>6980</v>
      </c>
      <c r="D19" s="208" t="s">
        <v>263</v>
      </c>
      <c r="E19" s="208" t="s">
        <v>264</v>
      </c>
      <c r="F19" s="208" t="s">
        <v>265</v>
      </c>
    </row>
    <row r="20" spans="1:6" x14ac:dyDescent="0.35">
      <c r="A20" s="208" t="s">
        <v>262</v>
      </c>
      <c r="B20" s="208" t="s">
        <v>283</v>
      </c>
      <c r="C20" s="208">
        <v>174</v>
      </c>
      <c r="D20" s="208" t="s">
        <v>263</v>
      </c>
      <c r="E20" s="208" t="s">
        <v>264</v>
      </c>
      <c r="F20" s="208" t="s">
        <v>265</v>
      </c>
    </row>
    <row r="21" spans="1:6" x14ac:dyDescent="0.35">
      <c r="A21" s="208" t="s">
        <v>262</v>
      </c>
      <c r="B21" s="208" t="s">
        <v>284</v>
      </c>
      <c r="C21" s="208">
        <v>105</v>
      </c>
      <c r="D21" s="208" t="s">
        <v>263</v>
      </c>
      <c r="E21" s="208" t="s">
        <v>264</v>
      </c>
      <c r="F21" s="208" t="s">
        <v>265</v>
      </c>
    </row>
    <row r="22" spans="1:6" x14ac:dyDescent="0.35">
      <c r="A22" s="208" t="s">
        <v>262</v>
      </c>
      <c r="B22" s="208" t="s">
        <v>285</v>
      </c>
      <c r="C22" s="208">
        <v>1856</v>
      </c>
      <c r="D22" s="208" t="s">
        <v>263</v>
      </c>
      <c r="E22" s="208" t="s">
        <v>264</v>
      </c>
      <c r="F22" s="208" t="s">
        <v>265</v>
      </c>
    </row>
    <row r="23" spans="1:6" x14ac:dyDescent="0.35">
      <c r="A23" s="208" t="s">
        <v>262</v>
      </c>
      <c r="B23" s="208" t="s">
        <v>286</v>
      </c>
      <c r="C23" s="208">
        <v>152</v>
      </c>
      <c r="D23" s="208" t="s">
        <v>263</v>
      </c>
      <c r="E23" s="208" t="s">
        <v>264</v>
      </c>
      <c r="F23" s="208" t="s">
        <v>265</v>
      </c>
    </row>
    <row r="24" spans="1:6" x14ac:dyDescent="0.35">
      <c r="A24" s="208" t="s">
        <v>262</v>
      </c>
      <c r="B24" s="208" t="s">
        <v>287</v>
      </c>
      <c r="C24" s="208">
        <v>8584</v>
      </c>
      <c r="D24" s="208" t="s">
        <v>263</v>
      </c>
      <c r="E24" s="208" t="s">
        <v>264</v>
      </c>
      <c r="F24" s="208" t="s">
        <v>265</v>
      </c>
    </row>
    <row r="25" spans="1:6" x14ac:dyDescent="0.35">
      <c r="A25" s="208" t="s">
        <v>262</v>
      </c>
      <c r="B25" s="208" t="s">
        <v>288</v>
      </c>
      <c r="C25" s="208">
        <v>161</v>
      </c>
      <c r="D25" s="208" t="s">
        <v>263</v>
      </c>
      <c r="E25" s="208" t="s">
        <v>264</v>
      </c>
      <c r="F25" s="208" t="s">
        <v>265</v>
      </c>
    </row>
    <row r="26" spans="1:6" x14ac:dyDescent="0.35">
      <c r="A26" s="208" t="s">
        <v>262</v>
      </c>
      <c r="B26" s="208" t="s">
        <v>289</v>
      </c>
      <c r="C26" s="208">
        <v>1748</v>
      </c>
      <c r="D26" s="208" t="s">
        <v>263</v>
      </c>
      <c r="E26" s="208" t="s">
        <v>290</v>
      </c>
      <c r="F26" s="208" t="s">
        <v>265</v>
      </c>
    </row>
    <row r="27" spans="1:6" x14ac:dyDescent="0.35">
      <c r="A27" s="208" t="s">
        <v>262</v>
      </c>
      <c r="B27" s="208" t="s">
        <v>291</v>
      </c>
      <c r="C27" s="208">
        <v>8413</v>
      </c>
      <c r="D27" s="208" t="s">
        <v>263</v>
      </c>
      <c r="E27" s="208" t="s">
        <v>264</v>
      </c>
      <c r="F27" s="208" t="s">
        <v>265</v>
      </c>
    </row>
    <row r="28" spans="1:6" x14ac:dyDescent="0.35">
      <c r="A28" s="208" t="s">
        <v>262</v>
      </c>
      <c r="B28" s="208" t="s">
        <v>292</v>
      </c>
      <c r="C28" s="208">
        <v>126</v>
      </c>
      <c r="D28" s="208" t="s">
        <v>263</v>
      </c>
      <c r="E28" s="208" t="s">
        <v>264</v>
      </c>
      <c r="F28" s="208" t="s">
        <v>265</v>
      </c>
    </row>
    <row r="29" spans="1:6" x14ac:dyDescent="0.35">
      <c r="A29" s="208" t="s">
        <v>262</v>
      </c>
      <c r="B29" s="208" t="s">
        <v>293</v>
      </c>
      <c r="C29" s="208">
        <v>110</v>
      </c>
      <c r="D29" s="208" t="s">
        <v>263</v>
      </c>
      <c r="E29" s="208" t="s">
        <v>264</v>
      </c>
      <c r="F29" s="208" t="s">
        <v>265</v>
      </c>
    </row>
    <row r="30" spans="1:6" x14ac:dyDescent="0.35">
      <c r="A30" s="208" t="s">
        <v>262</v>
      </c>
      <c r="B30" s="208" t="s">
        <v>294</v>
      </c>
      <c r="C30" s="208">
        <v>172</v>
      </c>
      <c r="D30" s="208" t="s">
        <v>263</v>
      </c>
      <c r="E30" s="208" t="s">
        <v>264</v>
      </c>
      <c r="F30" s="208" t="s">
        <v>265</v>
      </c>
    </row>
    <row r="31" spans="1:6" x14ac:dyDescent="0.35">
      <c r="A31" s="208" t="s">
        <v>262</v>
      </c>
      <c r="B31" s="208" t="s">
        <v>295</v>
      </c>
      <c r="C31" s="208">
        <v>1774</v>
      </c>
      <c r="D31" s="208" t="s">
        <v>263</v>
      </c>
      <c r="E31" s="208" t="s">
        <v>264</v>
      </c>
      <c r="F31" s="208" t="s">
        <v>265</v>
      </c>
    </row>
    <row r="32" spans="1:6" x14ac:dyDescent="0.35">
      <c r="A32" s="208" t="s">
        <v>262</v>
      </c>
      <c r="B32" s="208" t="s">
        <v>296</v>
      </c>
      <c r="C32" s="208">
        <v>131</v>
      </c>
      <c r="D32" s="208" t="s">
        <v>263</v>
      </c>
      <c r="E32" s="208" t="s">
        <v>264</v>
      </c>
      <c r="F32" s="208" t="s">
        <v>265</v>
      </c>
    </row>
    <row r="33" spans="1:6" x14ac:dyDescent="0.35">
      <c r="A33" s="208" t="s">
        <v>262</v>
      </c>
      <c r="B33" s="208" t="s">
        <v>297</v>
      </c>
      <c r="C33" s="208">
        <v>1775</v>
      </c>
      <c r="D33" s="208" t="s">
        <v>263</v>
      </c>
      <c r="E33" s="208" t="s">
        <v>264</v>
      </c>
      <c r="F33" s="208" t="s">
        <v>265</v>
      </c>
    </row>
    <row r="34" spans="1:6" x14ac:dyDescent="0.35">
      <c r="A34" s="208" t="s">
        <v>262</v>
      </c>
      <c r="B34" s="208" t="s">
        <v>298</v>
      </c>
      <c r="C34" s="208">
        <v>146</v>
      </c>
      <c r="D34" s="208" t="s">
        <v>263</v>
      </c>
      <c r="E34" s="208" t="s">
        <v>264</v>
      </c>
      <c r="F34" s="208" t="s">
        <v>265</v>
      </c>
    </row>
    <row r="35" spans="1:6" x14ac:dyDescent="0.35">
      <c r="A35" s="208" t="s">
        <v>262</v>
      </c>
      <c r="B35" s="208" t="s">
        <v>299</v>
      </c>
      <c r="C35" s="208">
        <v>139</v>
      </c>
      <c r="D35" s="208" t="s">
        <v>263</v>
      </c>
      <c r="E35" s="208" t="s">
        <v>264</v>
      </c>
      <c r="F35" s="208" t="s">
        <v>265</v>
      </c>
    </row>
    <row r="36" spans="1:6" x14ac:dyDescent="0.35">
      <c r="A36" s="208" t="s">
        <v>262</v>
      </c>
      <c r="B36" s="208" t="s">
        <v>300</v>
      </c>
      <c r="C36" s="208">
        <v>1755</v>
      </c>
      <c r="D36" s="208" t="s">
        <v>263</v>
      </c>
      <c r="E36" s="208" t="s">
        <v>264</v>
      </c>
      <c r="F36" s="208" t="s">
        <v>265</v>
      </c>
    </row>
    <row r="37" spans="1:6" x14ac:dyDescent="0.35">
      <c r="A37" s="208" t="s">
        <v>262</v>
      </c>
      <c r="B37" s="208" t="s">
        <v>301</v>
      </c>
      <c r="C37" s="208">
        <v>1763</v>
      </c>
      <c r="D37" s="208" t="s">
        <v>263</v>
      </c>
      <c r="E37" s="208" t="s">
        <v>264</v>
      </c>
      <c r="F37" s="208" t="s">
        <v>265</v>
      </c>
    </row>
    <row r="38" spans="1:6" x14ac:dyDescent="0.35">
      <c r="A38" s="208" t="s">
        <v>262</v>
      </c>
      <c r="B38" s="208" t="s">
        <v>302</v>
      </c>
      <c r="C38" s="208">
        <v>154</v>
      </c>
      <c r="D38" s="208" t="s">
        <v>263</v>
      </c>
      <c r="E38" s="208" t="s">
        <v>264</v>
      </c>
      <c r="F38" s="208" t="s">
        <v>265</v>
      </c>
    </row>
    <row r="39" spans="1:6" x14ac:dyDescent="0.35">
      <c r="A39" s="208" t="s">
        <v>262</v>
      </c>
      <c r="B39" s="208" t="s">
        <v>303</v>
      </c>
      <c r="C39" s="208">
        <v>6943</v>
      </c>
      <c r="D39" s="208" t="s">
        <v>263</v>
      </c>
      <c r="E39" s="208" t="s">
        <v>264</v>
      </c>
      <c r="F39" s="208" t="s">
        <v>265</v>
      </c>
    </row>
    <row r="40" spans="1:6" x14ac:dyDescent="0.35">
      <c r="A40" s="208" t="s">
        <v>262</v>
      </c>
      <c r="B40" s="208" t="s">
        <v>304</v>
      </c>
      <c r="C40" s="208">
        <v>144</v>
      </c>
      <c r="D40" s="208" t="s">
        <v>263</v>
      </c>
      <c r="E40" s="208" t="s">
        <v>264</v>
      </c>
      <c r="F40" s="208" t="s">
        <v>265</v>
      </c>
    </row>
    <row r="41" spans="1:6" x14ac:dyDescent="0.35">
      <c r="A41" s="208" t="s">
        <v>262</v>
      </c>
      <c r="B41" s="208" t="s">
        <v>305</v>
      </c>
      <c r="C41" s="208">
        <v>1754</v>
      </c>
      <c r="D41" s="208" t="s">
        <v>263</v>
      </c>
      <c r="E41" s="208" t="s">
        <v>264</v>
      </c>
      <c r="F41" s="208" t="s">
        <v>265</v>
      </c>
    </row>
    <row r="42" spans="1:6" x14ac:dyDescent="0.35">
      <c r="A42" s="208" t="s">
        <v>262</v>
      </c>
      <c r="B42" s="208" t="s">
        <v>306</v>
      </c>
      <c r="C42" s="208">
        <v>115</v>
      </c>
      <c r="D42" s="208" t="s">
        <v>263</v>
      </c>
      <c r="E42" s="208" t="s">
        <v>264</v>
      </c>
      <c r="F42" s="208" t="s">
        <v>265</v>
      </c>
    </row>
    <row r="43" spans="1:6" x14ac:dyDescent="0.35">
      <c r="A43" s="208" t="s">
        <v>262</v>
      </c>
      <c r="B43" s="208" t="s">
        <v>307</v>
      </c>
      <c r="C43" s="208">
        <v>6888</v>
      </c>
      <c r="D43" s="208" t="s">
        <v>263</v>
      </c>
      <c r="E43" s="208" t="s">
        <v>290</v>
      </c>
      <c r="F43" s="208" t="s">
        <v>265</v>
      </c>
    </row>
    <row r="44" spans="1:6" x14ac:dyDescent="0.35">
      <c r="A44" s="208" t="s">
        <v>262</v>
      </c>
      <c r="B44" s="208" t="s">
        <v>54</v>
      </c>
      <c r="C44" s="208">
        <v>175</v>
      </c>
      <c r="D44" s="208" t="s">
        <v>263</v>
      </c>
      <c r="E44" s="208" t="s">
        <v>264</v>
      </c>
      <c r="F44" s="208" t="s">
        <v>265</v>
      </c>
    </row>
    <row r="45" spans="1:6" x14ac:dyDescent="0.35">
      <c r="A45" s="208" t="s">
        <v>262</v>
      </c>
      <c r="B45" s="208" t="s">
        <v>308</v>
      </c>
      <c r="C45" s="208">
        <v>117</v>
      </c>
      <c r="D45" s="208" t="s">
        <v>263</v>
      </c>
      <c r="E45" s="208" t="s">
        <v>264</v>
      </c>
      <c r="F45" s="208" t="s">
        <v>265</v>
      </c>
    </row>
    <row r="46" spans="1:6" x14ac:dyDescent="0.35">
      <c r="A46" s="208" t="s">
        <v>262</v>
      </c>
      <c r="B46" s="208" t="s">
        <v>309</v>
      </c>
      <c r="C46" s="208">
        <v>118</v>
      </c>
      <c r="D46" s="208" t="s">
        <v>263</v>
      </c>
      <c r="E46" s="208" t="s">
        <v>264</v>
      </c>
      <c r="F46" s="208" t="s">
        <v>265</v>
      </c>
    </row>
    <row r="47" spans="1:6" x14ac:dyDescent="0.35">
      <c r="A47" s="209" t="s">
        <v>262</v>
      </c>
      <c r="B47" s="209" t="s">
        <v>310</v>
      </c>
      <c r="C47" s="209">
        <v>6979</v>
      </c>
      <c r="D47" s="209" t="s">
        <v>263</v>
      </c>
      <c r="E47" s="209" t="s">
        <v>264</v>
      </c>
      <c r="F47" s="209" t="s">
        <v>265</v>
      </c>
    </row>
  </sheetData>
  <mergeCells count="2">
    <mergeCell ref="A1:F1"/>
    <mergeCell ref="G1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21"/>
  <sheetViews>
    <sheetView showGridLines="0" topLeftCell="A49" workbookViewId="0">
      <selection activeCell="P67" sqref="P67"/>
    </sheetView>
  </sheetViews>
  <sheetFormatPr defaultColWidth="8.7265625" defaultRowHeight="10.5" x14ac:dyDescent="0.25"/>
  <cols>
    <col min="1" max="1" width="6.08984375" style="38" bestFit="1" customWidth="1"/>
    <col min="2" max="2" width="11.6328125" style="38" bestFit="1" customWidth="1"/>
    <col min="3" max="3" width="5.81640625" style="4" bestFit="1" customWidth="1"/>
    <col min="4" max="4" width="20.1796875" style="38" bestFit="1" customWidth="1"/>
    <col min="5" max="5" width="9.90625" style="38" bestFit="1" customWidth="1"/>
    <col min="6" max="6" width="9.54296875" style="38" bestFit="1" customWidth="1"/>
    <col min="7" max="7" width="8.81640625" style="38" bestFit="1" customWidth="1"/>
    <col min="8" max="8" width="10.81640625" style="38" bestFit="1" customWidth="1"/>
    <col min="9" max="11" width="8.81640625" style="38" bestFit="1" customWidth="1"/>
    <col min="12" max="12" width="11" style="38" bestFit="1" customWidth="1"/>
    <col min="13" max="13" width="9.90625" style="38" bestFit="1" customWidth="1"/>
    <col min="14" max="14" width="7.81640625" style="38" bestFit="1" customWidth="1"/>
    <col min="15" max="15" width="9" style="38" bestFit="1" customWidth="1"/>
    <col min="16" max="16" width="8.54296875" style="38" bestFit="1" customWidth="1"/>
    <col min="17" max="16384" width="8.7265625" style="38"/>
  </cols>
  <sheetData>
    <row r="1" spans="1:13" x14ac:dyDescent="0.25">
      <c r="L1" s="215" t="s">
        <v>341</v>
      </c>
      <c r="M1" s="216"/>
    </row>
    <row r="2" spans="1:13" x14ac:dyDescent="0.25">
      <c r="L2" s="217" t="s">
        <v>66</v>
      </c>
      <c r="M2" s="5">
        <f>H107</f>
        <v>1088279.1755000006</v>
      </c>
    </row>
    <row r="3" spans="1:13" x14ac:dyDescent="0.25">
      <c r="L3" s="218" t="s">
        <v>67</v>
      </c>
      <c r="M3" s="219">
        <f>F107</f>
        <v>-34158.25</v>
      </c>
    </row>
    <row r="4" spans="1:13" ht="11" thickBot="1" x14ac:dyDescent="0.3">
      <c r="L4" s="220" t="s">
        <v>68</v>
      </c>
      <c r="M4" s="221">
        <f>M2+M3</f>
        <v>1054120.9255000006</v>
      </c>
    </row>
    <row r="5" spans="1:13" ht="11" thickTop="1" x14ac:dyDescent="0.25">
      <c r="L5" s="217" t="s">
        <v>182</v>
      </c>
      <c r="M5" s="5">
        <f>J107</f>
        <v>316340.20250000001</v>
      </c>
    </row>
    <row r="6" spans="1:13" x14ac:dyDescent="0.25">
      <c r="L6" s="217" t="s">
        <v>69</v>
      </c>
      <c r="M6" s="5">
        <f>K107</f>
        <v>316340.20250000001</v>
      </c>
    </row>
    <row r="7" spans="1:13" ht="11" thickBot="1" x14ac:dyDescent="0.3">
      <c r="L7" s="222" t="s">
        <v>70</v>
      </c>
      <c r="M7" s="223">
        <f>L107</f>
        <v>326013.94750000007</v>
      </c>
    </row>
    <row r="8" spans="1:13" ht="11.5" thickTop="1" thickBot="1" x14ac:dyDescent="0.3"/>
    <row r="9" spans="1:13" ht="11" thickBot="1" x14ac:dyDescent="0.3">
      <c r="A9" s="52" t="s">
        <v>35</v>
      </c>
      <c r="B9" s="53" t="s">
        <v>36</v>
      </c>
      <c r="C9" s="74" t="s">
        <v>37</v>
      </c>
      <c r="D9" s="53" t="s">
        <v>38</v>
      </c>
      <c r="E9" s="54" t="s">
        <v>39</v>
      </c>
      <c r="F9" s="54" t="s">
        <v>40</v>
      </c>
      <c r="G9" s="54" t="s">
        <v>41</v>
      </c>
      <c r="H9" s="55" t="s">
        <v>42</v>
      </c>
      <c r="I9" s="65" t="s">
        <v>43</v>
      </c>
      <c r="J9" s="66" t="s">
        <v>44</v>
      </c>
      <c r="K9" s="67" t="s">
        <v>45</v>
      </c>
      <c r="L9" s="68" t="s">
        <v>46</v>
      </c>
      <c r="M9" s="69" t="s">
        <v>47</v>
      </c>
    </row>
    <row r="10" spans="1:13" x14ac:dyDescent="0.25">
      <c r="A10" s="70">
        <v>44181</v>
      </c>
      <c r="B10" s="59" t="s">
        <v>48</v>
      </c>
      <c r="C10" s="75">
        <v>1</v>
      </c>
      <c r="D10" s="60" t="s">
        <v>49</v>
      </c>
      <c r="E10" s="61">
        <v>13443.36</v>
      </c>
      <c r="F10" s="62">
        <v>0</v>
      </c>
      <c r="G10" s="63">
        <v>2016.5039999999999</v>
      </c>
      <c r="H10" s="63">
        <v>11426.856</v>
      </c>
      <c r="I10" s="63">
        <v>1344.3360000000002</v>
      </c>
      <c r="J10" s="64">
        <v>3360.84</v>
      </c>
      <c r="K10" s="64">
        <v>3360.84</v>
      </c>
      <c r="L10" s="64">
        <v>3360.84</v>
      </c>
      <c r="M10" s="71">
        <v>0.29411764705882354</v>
      </c>
    </row>
    <row r="11" spans="1:13" x14ac:dyDescent="0.25">
      <c r="A11" s="72">
        <v>44182</v>
      </c>
      <c r="B11" s="8" t="s">
        <v>50</v>
      </c>
      <c r="C11" s="56">
        <v>1</v>
      </c>
      <c r="D11" s="9" t="s">
        <v>51</v>
      </c>
      <c r="E11" s="12">
        <v>20505.72</v>
      </c>
      <c r="F11" s="15">
        <v>0</v>
      </c>
      <c r="G11" s="13">
        <v>3075.8580000000002</v>
      </c>
      <c r="H11" s="13">
        <v>17429.862000000001</v>
      </c>
      <c r="I11" s="16">
        <v>2050.5720000000001</v>
      </c>
      <c r="J11" s="16">
        <v>5126.43</v>
      </c>
      <c r="K11" s="16">
        <v>5126.43</v>
      </c>
      <c r="L11" s="16">
        <v>5126.43</v>
      </c>
      <c r="M11" s="18">
        <v>0.29411764705882354</v>
      </c>
    </row>
    <row r="12" spans="1:13" x14ac:dyDescent="0.25">
      <c r="A12" s="72">
        <v>44169</v>
      </c>
      <c r="B12" s="8" t="s">
        <v>52</v>
      </c>
      <c r="C12" s="56">
        <v>1</v>
      </c>
      <c r="D12" s="9" t="s">
        <v>53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25">
        <v>0</v>
      </c>
    </row>
    <row r="13" spans="1:13" x14ac:dyDescent="0.25">
      <c r="A13" s="72">
        <v>44167</v>
      </c>
      <c r="B13" s="10" t="s">
        <v>55</v>
      </c>
      <c r="C13" s="56">
        <v>1</v>
      </c>
      <c r="D13" s="9" t="s">
        <v>53</v>
      </c>
      <c r="E13" s="12">
        <v>15947.13</v>
      </c>
      <c r="F13" s="15">
        <v>0</v>
      </c>
      <c r="G13" s="13">
        <v>2392.0694999999996</v>
      </c>
      <c r="H13" s="13">
        <v>13555.0605</v>
      </c>
      <c r="I13" s="16">
        <v>1594.713</v>
      </c>
      <c r="J13" s="16">
        <v>3986.7824999999998</v>
      </c>
      <c r="K13" s="16">
        <v>3986.7824999999998</v>
      </c>
      <c r="L13" s="16">
        <v>3986.7825000000007</v>
      </c>
      <c r="M13" s="18">
        <v>0.29411764705882359</v>
      </c>
    </row>
    <row r="14" spans="1:13" x14ac:dyDescent="0.25">
      <c r="A14" s="72">
        <v>44211</v>
      </c>
      <c r="B14" s="10" t="s">
        <v>56</v>
      </c>
      <c r="C14" s="56">
        <v>1</v>
      </c>
      <c r="D14" s="9" t="s">
        <v>57</v>
      </c>
      <c r="E14" s="12">
        <v>15100</v>
      </c>
      <c r="F14" s="15">
        <v>0</v>
      </c>
      <c r="G14" s="13">
        <v>2265</v>
      </c>
      <c r="H14" s="13">
        <v>12835</v>
      </c>
      <c r="I14" s="16">
        <v>1510</v>
      </c>
      <c r="J14" s="16">
        <v>3775</v>
      </c>
      <c r="K14" s="16">
        <v>3775</v>
      </c>
      <c r="L14" s="16">
        <v>3775</v>
      </c>
      <c r="M14" s="18">
        <v>0.29411764705882354</v>
      </c>
    </row>
    <row r="15" spans="1:13" x14ac:dyDescent="0.25">
      <c r="A15" s="72">
        <v>44333</v>
      </c>
      <c r="B15" s="10" t="s">
        <v>58</v>
      </c>
      <c r="C15" s="56">
        <v>1</v>
      </c>
      <c r="D15" s="9" t="s">
        <v>59</v>
      </c>
      <c r="E15" s="12">
        <v>3680</v>
      </c>
      <c r="F15" s="15">
        <v>0</v>
      </c>
      <c r="G15" s="13">
        <v>552</v>
      </c>
      <c r="H15" s="13">
        <v>3128</v>
      </c>
      <c r="I15" s="16">
        <v>368</v>
      </c>
      <c r="J15" s="16">
        <v>920</v>
      </c>
      <c r="K15" s="16">
        <v>920</v>
      </c>
      <c r="L15" s="16">
        <v>920</v>
      </c>
      <c r="M15" s="18">
        <v>0.29411764705882354</v>
      </c>
    </row>
    <row r="16" spans="1:13" x14ac:dyDescent="0.25">
      <c r="A16" s="72">
        <v>44333</v>
      </c>
      <c r="B16" s="10" t="s">
        <v>58</v>
      </c>
      <c r="C16" s="56">
        <v>1</v>
      </c>
      <c r="D16" s="9" t="s">
        <v>59</v>
      </c>
      <c r="E16" s="12">
        <v>845</v>
      </c>
      <c r="F16" s="15">
        <v>0</v>
      </c>
      <c r="G16" s="13">
        <v>126.75</v>
      </c>
      <c r="H16" s="13">
        <v>718.25</v>
      </c>
      <c r="I16" s="16">
        <v>84.5</v>
      </c>
      <c r="J16" s="16">
        <v>211.25</v>
      </c>
      <c r="K16" s="16">
        <v>211.25</v>
      </c>
      <c r="L16" s="16">
        <v>211.25</v>
      </c>
      <c r="M16" s="18">
        <v>0.29411764705882354</v>
      </c>
    </row>
    <row r="17" spans="1:15" x14ac:dyDescent="0.25">
      <c r="A17" s="72">
        <v>44168</v>
      </c>
      <c r="B17" s="10" t="s">
        <v>60</v>
      </c>
      <c r="C17" s="56">
        <v>1</v>
      </c>
      <c r="D17" s="9" t="s">
        <v>61</v>
      </c>
      <c r="E17" s="12">
        <v>16320.8</v>
      </c>
      <c r="F17" s="17">
        <v>-8100.6</v>
      </c>
      <c r="G17" s="15">
        <v>0</v>
      </c>
      <c r="H17" s="14">
        <v>16320.8</v>
      </c>
      <c r="I17" s="16">
        <v>1632.08</v>
      </c>
      <c r="J17" s="16">
        <v>4080.2</v>
      </c>
      <c r="K17" s="16">
        <v>4080.2</v>
      </c>
      <c r="L17" s="16">
        <v>6528.3200000000006</v>
      </c>
      <c r="M17" s="18">
        <v>0.40000000000000008</v>
      </c>
    </row>
    <row r="18" spans="1:15" x14ac:dyDescent="0.25">
      <c r="A18" s="72">
        <v>44230</v>
      </c>
      <c r="B18" s="10" t="s">
        <v>62</v>
      </c>
      <c r="C18" s="56">
        <v>1</v>
      </c>
      <c r="D18" s="9" t="s">
        <v>63</v>
      </c>
      <c r="E18" s="12">
        <v>6500</v>
      </c>
      <c r="F18" s="15">
        <v>0</v>
      </c>
      <c r="G18" s="15">
        <v>0</v>
      </c>
      <c r="H18" s="14">
        <v>6500</v>
      </c>
      <c r="I18" s="16">
        <v>650</v>
      </c>
      <c r="J18" s="16">
        <v>1625</v>
      </c>
      <c r="K18" s="16">
        <v>1625</v>
      </c>
      <c r="L18" s="16">
        <v>2600</v>
      </c>
      <c r="M18" s="18">
        <v>0.4</v>
      </c>
    </row>
    <row r="19" spans="1:15" x14ac:dyDescent="0.25">
      <c r="A19" s="72">
        <v>44263</v>
      </c>
      <c r="B19" s="10" t="s">
        <v>64</v>
      </c>
      <c r="C19" s="56">
        <v>1</v>
      </c>
      <c r="D19" s="9" t="s">
        <v>65</v>
      </c>
      <c r="E19" s="12">
        <v>20239.03</v>
      </c>
      <c r="F19" s="17">
        <v>-10119.65</v>
      </c>
      <c r="G19" s="15">
        <v>0</v>
      </c>
      <c r="H19" s="14">
        <v>20239.03</v>
      </c>
      <c r="I19" s="16">
        <v>2023.903</v>
      </c>
      <c r="J19" s="16">
        <v>5059.7574999999997</v>
      </c>
      <c r="K19" s="16">
        <v>5059.7574999999997</v>
      </c>
      <c r="L19" s="16">
        <v>8095.612000000001</v>
      </c>
      <c r="M19" s="18">
        <v>0.40000000000000008</v>
      </c>
    </row>
    <row r="20" spans="1:15" x14ac:dyDescent="0.25">
      <c r="A20" s="33">
        <v>44194</v>
      </c>
      <c r="B20" s="19" t="s">
        <v>71</v>
      </c>
      <c r="C20" s="20">
        <v>0</v>
      </c>
      <c r="D20" s="11" t="s">
        <v>72</v>
      </c>
      <c r="E20" s="21">
        <v>9877.3700000000008</v>
      </c>
      <c r="F20" s="37">
        <v>0</v>
      </c>
      <c r="G20" s="37">
        <v>0</v>
      </c>
      <c r="H20" s="21">
        <v>9877.3700000000008</v>
      </c>
      <c r="I20" s="21">
        <v>987.73700000000008</v>
      </c>
      <c r="J20" s="21">
        <v>2469.3425000000002</v>
      </c>
      <c r="K20" s="24">
        <v>2469.3425000000002</v>
      </c>
      <c r="L20" s="13">
        <v>3950.9480000000008</v>
      </c>
      <c r="M20" s="28">
        <v>0.4</v>
      </c>
    </row>
    <row r="21" spans="1:15" x14ac:dyDescent="0.25">
      <c r="A21" s="33">
        <v>44195</v>
      </c>
      <c r="B21" s="19" t="s">
        <v>73</v>
      </c>
      <c r="C21" s="20">
        <v>0</v>
      </c>
      <c r="D21" s="19" t="s">
        <v>63</v>
      </c>
      <c r="E21" s="21">
        <v>15047</v>
      </c>
      <c r="F21" s="37">
        <v>0</v>
      </c>
      <c r="G21" s="21">
        <v>2257.0499999999997</v>
      </c>
      <c r="H21" s="21">
        <v>12789.95</v>
      </c>
      <c r="I21" s="21">
        <v>1504.7</v>
      </c>
      <c r="J21" s="21">
        <v>3761.75</v>
      </c>
      <c r="K21" s="24">
        <v>3761.75</v>
      </c>
      <c r="L21" s="13">
        <v>3761.75</v>
      </c>
      <c r="M21" s="28">
        <v>0.29411764705882354</v>
      </c>
    </row>
    <row r="22" spans="1:15" x14ac:dyDescent="0.25">
      <c r="A22" s="33">
        <v>44200</v>
      </c>
      <c r="B22" s="19" t="s">
        <v>74</v>
      </c>
      <c r="C22" s="20">
        <v>0</v>
      </c>
      <c r="D22" s="19" t="s">
        <v>53</v>
      </c>
      <c r="E22" s="21">
        <v>20000</v>
      </c>
      <c r="F22" s="37">
        <v>0</v>
      </c>
      <c r="G22" s="21">
        <v>3000</v>
      </c>
      <c r="H22" s="21">
        <v>17000</v>
      </c>
      <c r="I22" s="21">
        <v>2000</v>
      </c>
      <c r="J22" s="21">
        <v>5000</v>
      </c>
      <c r="K22" s="24">
        <v>5000</v>
      </c>
      <c r="L22" s="13">
        <v>5000</v>
      </c>
      <c r="M22" s="28">
        <v>0.29411764705882354</v>
      </c>
    </row>
    <row r="23" spans="1:15" x14ac:dyDescent="0.25">
      <c r="A23" s="33">
        <v>44201</v>
      </c>
      <c r="B23" s="19" t="s">
        <v>75</v>
      </c>
      <c r="C23" s="20">
        <v>0</v>
      </c>
      <c r="D23" s="19" t="s">
        <v>63</v>
      </c>
      <c r="E23" s="21">
        <v>7284.97</v>
      </c>
      <c r="F23" s="37">
        <v>0</v>
      </c>
      <c r="G23" s="21">
        <v>1092.7455</v>
      </c>
      <c r="H23" s="21">
        <v>6192.2245000000003</v>
      </c>
      <c r="I23" s="21">
        <v>728.49700000000007</v>
      </c>
      <c r="J23" s="21">
        <v>1821.2425000000001</v>
      </c>
      <c r="K23" s="24">
        <v>1821.2425000000001</v>
      </c>
      <c r="L23" s="13">
        <v>1821.2424999999996</v>
      </c>
      <c r="M23" s="28">
        <v>0.29411764705882343</v>
      </c>
    </row>
    <row r="24" spans="1:15" x14ac:dyDescent="0.25">
      <c r="A24" s="33">
        <v>44214</v>
      </c>
      <c r="B24" s="19" t="s">
        <v>54</v>
      </c>
      <c r="C24" s="20">
        <v>0</v>
      </c>
      <c r="D24" s="19" t="s">
        <v>51</v>
      </c>
      <c r="E24" s="21">
        <v>29917.69</v>
      </c>
      <c r="F24" s="37">
        <v>0</v>
      </c>
      <c r="G24" s="21">
        <v>4487.6534999999994</v>
      </c>
      <c r="H24" s="21">
        <v>25430.036499999998</v>
      </c>
      <c r="I24" s="21">
        <v>2991.7690000000002</v>
      </c>
      <c r="J24" s="21">
        <v>7479.4224999999997</v>
      </c>
      <c r="K24" s="24">
        <v>7479.4224999999997</v>
      </c>
      <c r="L24" s="13">
        <v>7479.4224999999979</v>
      </c>
      <c r="M24" s="28">
        <v>0.29411764705882348</v>
      </c>
    </row>
    <row r="25" spans="1:15" x14ac:dyDescent="0.25">
      <c r="A25" s="33">
        <v>44221</v>
      </c>
      <c r="B25" s="19" t="s">
        <v>76</v>
      </c>
      <c r="C25" s="20">
        <v>0</v>
      </c>
      <c r="D25" s="19" t="s">
        <v>63</v>
      </c>
      <c r="E25" s="21">
        <v>8000</v>
      </c>
      <c r="F25" s="37">
        <v>0</v>
      </c>
      <c r="G25" s="21">
        <v>1200</v>
      </c>
      <c r="H25" s="21">
        <v>6800</v>
      </c>
      <c r="I25" s="21">
        <v>800</v>
      </c>
      <c r="J25" s="21">
        <v>2000</v>
      </c>
      <c r="K25" s="24">
        <v>2000</v>
      </c>
      <c r="L25" s="13">
        <v>2000</v>
      </c>
      <c r="M25" s="28">
        <v>0.29411764705882354</v>
      </c>
    </row>
    <row r="26" spans="1:15" x14ac:dyDescent="0.25">
      <c r="A26" s="33">
        <v>44222</v>
      </c>
      <c r="B26" s="19" t="s">
        <v>77</v>
      </c>
      <c r="C26" s="20">
        <v>0</v>
      </c>
      <c r="D26" s="19" t="s">
        <v>61</v>
      </c>
      <c r="E26" s="21">
        <v>15961.15</v>
      </c>
      <c r="F26" s="37">
        <v>0</v>
      </c>
      <c r="G26" s="21">
        <v>2394.1724999999997</v>
      </c>
      <c r="H26" s="21">
        <v>13566.977500000001</v>
      </c>
      <c r="I26" s="21">
        <v>1596.115</v>
      </c>
      <c r="J26" s="21">
        <v>3990.2874999999999</v>
      </c>
      <c r="K26" s="24">
        <v>3990.2874999999999</v>
      </c>
      <c r="L26" s="13">
        <v>3990.2875000000008</v>
      </c>
      <c r="M26" s="28">
        <v>0.29411764705882359</v>
      </c>
    </row>
    <row r="27" spans="1:15" x14ac:dyDescent="0.25">
      <c r="A27" s="33">
        <v>44223</v>
      </c>
      <c r="B27" s="19" t="s">
        <v>78</v>
      </c>
      <c r="C27" s="20">
        <v>0</v>
      </c>
      <c r="D27" s="19" t="s">
        <v>61</v>
      </c>
      <c r="E27" s="21">
        <v>19082.71</v>
      </c>
      <c r="F27" s="37">
        <v>0</v>
      </c>
      <c r="G27" s="21">
        <v>2862.4064999999996</v>
      </c>
      <c r="H27" s="21">
        <v>16220.3035</v>
      </c>
      <c r="I27" s="21">
        <v>1908.271</v>
      </c>
      <c r="J27" s="21">
        <v>4770.6774999999998</v>
      </c>
      <c r="K27" s="24">
        <v>4770.6774999999998</v>
      </c>
      <c r="L27" s="13">
        <v>4770.6774999999998</v>
      </c>
      <c r="M27" s="28">
        <v>0.29411764705882354</v>
      </c>
    </row>
    <row r="28" spans="1:15" x14ac:dyDescent="0.25">
      <c r="A28" s="33">
        <v>44224</v>
      </c>
      <c r="B28" s="19" t="s">
        <v>79</v>
      </c>
      <c r="C28" s="20">
        <v>0</v>
      </c>
      <c r="D28" s="19" t="s">
        <v>61</v>
      </c>
      <c r="E28" s="21">
        <v>22803.09</v>
      </c>
      <c r="F28" s="37">
        <v>0</v>
      </c>
      <c r="G28" s="21">
        <v>3420.4634999999998</v>
      </c>
      <c r="H28" s="21">
        <v>19382.626499999998</v>
      </c>
      <c r="I28" s="21">
        <v>2280.3090000000002</v>
      </c>
      <c r="J28" s="21">
        <v>5700.7725</v>
      </c>
      <c r="K28" s="24">
        <v>5700.7725</v>
      </c>
      <c r="L28" s="13">
        <v>5700.7724999999982</v>
      </c>
      <c r="M28" s="28">
        <v>0.29411764705882348</v>
      </c>
    </row>
    <row r="29" spans="1:15" x14ac:dyDescent="0.25">
      <c r="A29" s="33">
        <v>44224</v>
      </c>
      <c r="B29" s="19" t="s">
        <v>80</v>
      </c>
      <c r="C29" s="20">
        <v>0</v>
      </c>
      <c r="D29" s="19" t="s">
        <v>61</v>
      </c>
      <c r="E29" s="21">
        <v>9955.8700000000008</v>
      </c>
      <c r="F29" s="37">
        <v>0</v>
      </c>
      <c r="G29" s="21">
        <v>1493.3805</v>
      </c>
      <c r="H29" s="21">
        <v>8462.4895000000015</v>
      </c>
      <c r="I29" s="21">
        <v>995.5870000000001</v>
      </c>
      <c r="J29" s="21">
        <v>2488.9675000000002</v>
      </c>
      <c r="K29" s="24">
        <v>2488.9675000000002</v>
      </c>
      <c r="L29" s="13">
        <v>2488.9675000000011</v>
      </c>
      <c r="M29" s="28">
        <v>0.29411764705882359</v>
      </c>
    </row>
    <row r="30" spans="1:15" x14ac:dyDescent="0.25">
      <c r="A30" s="33">
        <v>44224</v>
      </c>
      <c r="B30" s="19" t="s">
        <v>81</v>
      </c>
      <c r="C30" s="20">
        <v>0</v>
      </c>
      <c r="D30" s="19" t="s">
        <v>51</v>
      </c>
      <c r="E30" s="21">
        <v>25500</v>
      </c>
      <c r="F30" s="37">
        <v>0</v>
      </c>
      <c r="G30" s="21">
        <v>3825</v>
      </c>
      <c r="H30" s="21">
        <v>21675</v>
      </c>
      <c r="I30" s="21">
        <v>2550</v>
      </c>
      <c r="J30" s="21">
        <v>6375</v>
      </c>
      <c r="K30" s="24">
        <v>6375</v>
      </c>
      <c r="L30" s="13">
        <v>6375</v>
      </c>
      <c r="M30" s="28">
        <v>0.29411764705882354</v>
      </c>
    </row>
    <row r="31" spans="1:15" x14ac:dyDescent="0.25">
      <c r="A31" s="33">
        <v>44232</v>
      </c>
      <c r="B31" s="19" t="s">
        <v>82</v>
      </c>
      <c r="C31" s="20">
        <v>0</v>
      </c>
      <c r="D31" s="19" t="s">
        <v>83</v>
      </c>
      <c r="E31" s="21">
        <v>10057.69</v>
      </c>
      <c r="F31" s="37">
        <v>0</v>
      </c>
      <c r="G31" s="21">
        <v>1508.6535000000001</v>
      </c>
      <c r="H31" s="21">
        <v>8549.0365000000002</v>
      </c>
      <c r="I31" s="21">
        <v>1005.7690000000001</v>
      </c>
      <c r="J31" s="21">
        <v>2514.4225000000001</v>
      </c>
      <c r="K31" s="24">
        <v>2514.4225000000001</v>
      </c>
      <c r="L31" s="13">
        <v>2514.4224999999992</v>
      </c>
      <c r="M31" s="28">
        <v>0.29411764705882343</v>
      </c>
    </row>
    <row r="32" spans="1:15" x14ac:dyDescent="0.25">
      <c r="A32" s="33">
        <v>44238</v>
      </c>
      <c r="B32" s="19" t="s">
        <v>84</v>
      </c>
      <c r="C32" s="20">
        <v>0</v>
      </c>
      <c r="D32" s="19" t="s">
        <v>61</v>
      </c>
      <c r="E32" s="21">
        <v>8655.4</v>
      </c>
      <c r="F32" s="37">
        <v>0</v>
      </c>
      <c r="G32" s="21">
        <v>1298.31</v>
      </c>
      <c r="H32" s="21">
        <v>7357.09</v>
      </c>
      <c r="I32" s="21">
        <v>865.54</v>
      </c>
      <c r="J32" s="21">
        <v>2163.85</v>
      </c>
      <c r="K32" s="24">
        <v>2163.85</v>
      </c>
      <c r="L32" s="24">
        <v>865.54000000000087</v>
      </c>
      <c r="M32" s="36">
        <v>0.11764705882352954</v>
      </c>
      <c r="N32" s="26">
        <v>-1298.31</v>
      </c>
      <c r="O32" s="34" t="s">
        <v>85</v>
      </c>
    </row>
    <row r="33" spans="1:23" x14ac:dyDescent="0.25">
      <c r="A33" s="33">
        <v>44242</v>
      </c>
      <c r="B33" s="19" t="s">
        <v>86</v>
      </c>
      <c r="C33" s="20">
        <v>0</v>
      </c>
      <c r="D33" s="19" t="s">
        <v>63</v>
      </c>
      <c r="E33" s="21">
        <v>7700</v>
      </c>
      <c r="F33" s="37">
        <v>0</v>
      </c>
      <c r="G33" s="21">
        <v>1155</v>
      </c>
      <c r="H33" s="21">
        <v>6545</v>
      </c>
      <c r="I33" s="21">
        <v>770</v>
      </c>
      <c r="J33" s="21">
        <v>1925</v>
      </c>
      <c r="K33" s="24">
        <v>1925</v>
      </c>
      <c r="L33" s="13">
        <v>1925</v>
      </c>
      <c r="M33" s="28">
        <v>0.29411764705882354</v>
      </c>
    </row>
    <row r="34" spans="1:23" x14ac:dyDescent="0.25">
      <c r="A34" s="33">
        <v>44242</v>
      </c>
      <c r="B34" s="19" t="s">
        <v>87</v>
      </c>
      <c r="C34" s="20">
        <v>0</v>
      </c>
      <c r="D34" s="19" t="s">
        <v>83</v>
      </c>
      <c r="E34" s="21">
        <v>6678.01</v>
      </c>
      <c r="F34" s="37">
        <v>0</v>
      </c>
      <c r="G34" s="21">
        <v>1001.7015</v>
      </c>
      <c r="H34" s="21">
        <v>5676.3085000000001</v>
      </c>
      <c r="I34" s="21">
        <v>667.80100000000004</v>
      </c>
      <c r="J34" s="21">
        <v>1669.5025000000001</v>
      </c>
      <c r="K34" s="24">
        <v>1669.5025000000001</v>
      </c>
      <c r="L34" s="13">
        <v>1669.5024999999996</v>
      </c>
      <c r="M34" s="28">
        <v>0.29411764705882343</v>
      </c>
    </row>
    <row r="35" spans="1:23" x14ac:dyDescent="0.25">
      <c r="A35" s="33">
        <v>44261</v>
      </c>
      <c r="B35" s="19" t="s">
        <v>88</v>
      </c>
      <c r="C35" s="20">
        <v>0</v>
      </c>
      <c r="D35" s="19" t="s">
        <v>61</v>
      </c>
      <c r="E35" s="21">
        <v>12488.08</v>
      </c>
      <c r="F35" s="37">
        <v>0</v>
      </c>
      <c r="G35" s="21">
        <v>1873.212</v>
      </c>
      <c r="H35" s="21">
        <v>10614.868</v>
      </c>
      <c r="I35" s="21">
        <v>1248.808</v>
      </c>
      <c r="J35" s="21">
        <v>3122.02</v>
      </c>
      <c r="K35" s="24">
        <v>3122.02</v>
      </c>
      <c r="L35" s="13">
        <v>3122.0200000000009</v>
      </c>
      <c r="M35" s="28">
        <v>0.29411764705882359</v>
      </c>
    </row>
    <row r="36" spans="1:23" x14ac:dyDescent="0.25">
      <c r="A36" s="44">
        <v>44229</v>
      </c>
      <c r="B36" s="40" t="s">
        <v>89</v>
      </c>
      <c r="C36" s="20">
        <v>0</v>
      </c>
      <c r="D36" s="19" t="s">
        <v>63</v>
      </c>
      <c r="E36" s="42">
        <v>7672.88</v>
      </c>
      <c r="F36" s="37">
        <v>0</v>
      </c>
      <c r="G36" s="41">
        <v>1150.932</v>
      </c>
      <c r="H36" s="41">
        <v>6521.9480000000003</v>
      </c>
      <c r="I36" s="41">
        <v>767.28800000000001</v>
      </c>
      <c r="J36" s="41">
        <v>1918.22</v>
      </c>
      <c r="K36" s="41">
        <v>1918.22</v>
      </c>
      <c r="L36" s="24">
        <v>767.28799999999956</v>
      </c>
      <c r="M36" s="36">
        <v>0.11764705882352934</v>
      </c>
      <c r="N36" s="26">
        <v>-1150.932</v>
      </c>
      <c r="O36" s="34" t="s">
        <v>85</v>
      </c>
    </row>
    <row r="37" spans="1:23" x14ac:dyDescent="0.25">
      <c r="A37" s="45">
        <v>44231</v>
      </c>
      <c r="B37" s="43" t="s">
        <v>90</v>
      </c>
      <c r="C37" s="20">
        <v>0</v>
      </c>
      <c r="D37" s="19" t="s">
        <v>91</v>
      </c>
      <c r="E37" s="42">
        <v>13789.44</v>
      </c>
      <c r="F37" s="37">
        <v>0</v>
      </c>
      <c r="G37" s="41">
        <v>2068.4160000000002</v>
      </c>
      <c r="H37" s="41">
        <v>11721.024000000001</v>
      </c>
      <c r="I37" s="41">
        <v>1378.9440000000002</v>
      </c>
      <c r="J37" s="41">
        <v>3447.36</v>
      </c>
      <c r="K37" s="41">
        <v>3447.36</v>
      </c>
      <c r="L37" s="41">
        <v>3447.360000000001</v>
      </c>
      <c r="M37" s="46">
        <v>0.29411764705882359</v>
      </c>
    </row>
    <row r="38" spans="1:23" x14ac:dyDescent="0.25">
      <c r="A38" s="44">
        <v>44244</v>
      </c>
      <c r="B38" s="40" t="s">
        <v>92</v>
      </c>
      <c r="C38" s="20">
        <v>0</v>
      </c>
      <c r="D38" s="19" t="s">
        <v>83</v>
      </c>
      <c r="E38" s="42">
        <v>6732.53</v>
      </c>
      <c r="F38" s="37">
        <v>0</v>
      </c>
      <c r="G38" s="41">
        <v>1009.8794999999999</v>
      </c>
      <c r="H38" s="41">
        <v>5722.6504999999997</v>
      </c>
      <c r="I38" s="41">
        <v>673.25300000000004</v>
      </c>
      <c r="J38" s="41">
        <v>1683.1324999999999</v>
      </c>
      <c r="K38" s="41">
        <v>1683.1324999999999</v>
      </c>
      <c r="L38" s="41">
        <v>1683.1325000000004</v>
      </c>
      <c r="M38" s="46">
        <v>0.29411764705882359</v>
      </c>
    </row>
    <row r="39" spans="1:23" x14ac:dyDescent="0.25">
      <c r="A39" s="44">
        <v>44270</v>
      </c>
      <c r="B39" s="40" t="s">
        <v>93</v>
      </c>
      <c r="C39" s="20">
        <v>0</v>
      </c>
      <c r="D39" s="19" t="s">
        <v>94</v>
      </c>
      <c r="E39" s="42">
        <v>4821.2299999999996</v>
      </c>
      <c r="F39" s="37">
        <v>0</v>
      </c>
      <c r="G39" s="41">
        <v>723.18449999999996</v>
      </c>
      <c r="H39" s="41">
        <v>4098.0454999999993</v>
      </c>
      <c r="I39" s="41">
        <v>482.12299999999999</v>
      </c>
      <c r="J39" s="41">
        <v>1205.3074999999999</v>
      </c>
      <c r="K39" s="41">
        <v>1205.3074999999999</v>
      </c>
      <c r="L39" s="41">
        <v>1205.3074999999994</v>
      </c>
      <c r="M39" s="46">
        <v>0.29411764705882343</v>
      </c>
    </row>
    <row r="40" spans="1:23" x14ac:dyDescent="0.25">
      <c r="A40" s="44">
        <v>44278</v>
      </c>
      <c r="B40" s="40" t="s">
        <v>95</v>
      </c>
      <c r="C40" s="20">
        <v>0</v>
      </c>
      <c r="D40" s="19" t="s">
        <v>83</v>
      </c>
      <c r="E40" s="42">
        <v>5995</v>
      </c>
      <c r="F40" s="37">
        <v>0</v>
      </c>
      <c r="G40" s="41">
        <v>899.25</v>
      </c>
      <c r="H40" s="41">
        <v>5095.75</v>
      </c>
      <c r="I40" s="41">
        <v>599.5</v>
      </c>
      <c r="J40" s="41">
        <v>1498.75</v>
      </c>
      <c r="K40" s="41">
        <v>1498.75</v>
      </c>
      <c r="L40" s="24">
        <v>899.25</v>
      </c>
      <c r="M40" s="36">
        <v>0.17647058823529413</v>
      </c>
      <c r="N40" s="26">
        <v>-599.5</v>
      </c>
      <c r="O40" s="34" t="s">
        <v>96</v>
      </c>
    </row>
    <row r="41" spans="1:23" x14ac:dyDescent="0.25">
      <c r="A41" s="44">
        <v>44280</v>
      </c>
      <c r="B41" s="40" t="s">
        <v>97</v>
      </c>
      <c r="C41" s="20">
        <v>0</v>
      </c>
      <c r="D41" s="19" t="s">
        <v>98</v>
      </c>
      <c r="E41" s="42">
        <v>10700</v>
      </c>
      <c r="F41" s="37">
        <v>0</v>
      </c>
      <c r="G41" s="41">
        <v>1605</v>
      </c>
      <c r="H41" s="41">
        <v>9095</v>
      </c>
      <c r="I41" s="41">
        <v>1070</v>
      </c>
      <c r="J41" s="41">
        <v>2675</v>
      </c>
      <c r="K41" s="41">
        <v>2675</v>
      </c>
      <c r="L41" s="41">
        <v>2675</v>
      </c>
      <c r="M41" s="46">
        <v>0.29411764705882354</v>
      </c>
    </row>
    <row r="42" spans="1:23" x14ac:dyDescent="0.25">
      <c r="A42" s="44">
        <v>44284</v>
      </c>
      <c r="B42" s="40" t="s">
        <v>99</v>
      </c>
      <c r="C42" s="20">
        <v>0</v>
      </c>
      <c r="D42" s="19" t="s">
        <v>100</v>
      </c>
      <c r="E42" s="42">
        <v>13160.87</v>
      </c>
      <c r="F42" s="37">
        <v>0</v>
      </c>
      <c r="G42" s="41">
        <v>1974.1305</v>
      </c>
      <c r="H42" s="41">
        <v>11186.739500000001</v>
      </c>
      <c r="I42" s="41">
        <v>1316.0870000000002</v>
      </c>
      <c r="J42" s="41">
        <v>3290.2175000000002</v>
      </c>
      <c r="K42" s="41">
        <v>3290.2175000000002</v>
      </c>
      <c r="L42" s="41">
        <v>3290.2175000000011</v>
      </c>
      <c r="M42" s="46">
        <v>0.29411764705882359</v>
      </c>
    </row>
    <row r="43" spans="1:23" x14ac:dyDescent="0.25">
      <c r="A43" s="44">
        <v>44300</v>
      </c>
      <c r="B43" s="40" t="s">
        <v>101</v>
      </c>
      <c r="C43" s="20">
        <v>0</v>
      </c>
      <c r="D43" s="11" t="s">
        <v>102</v>
      </c>
      <c r="E43" s="42">
        <v>13442.57</v>
      </c>
      <c r="F43" s="17">
        <v>-6721</v>
      </c>
      <c r="G43" s="37">
        <v>0</v>
      </c>
      <c r="H43" s="41">
        <v>13442.57</v>
      </c>
      <c r="I43" s="41">
        <v>1344.2570000000001</v>
      </c>
      <c r="J43" s="41">
        <v>3360.6424999999999</v>
      </c>
      <c r="K43" s="41">
        <v>3360.6424999999999</v>
      </c>
      <c r="L43" s="41">
        <v>5377.0280000000002</v>
      </c>
      <c r="M43" s="46">
        <v>0.4</v>
      </c>
    </row>
    <row r="44" spans="1:23" x14ac:dyDescent="0.25">
      <c r="A44" s="44">
        <v>44300</v>
      </c>
      <c r="B44" s="40" t="s">
        <v>103</v>
      </c>
      <c r="C44" s="20">
        <v>0</v>
      </c>
      <c r="D44" s="11" t="s">
        <v>102</v>
      </c>
      <c r="E44" s="42">
        <v>9673.99</v>
      </c>
      <c r="F44" s="17">
        <v>-4836</v>
      </c>
      <c r="G44" s="37">
        <v>0</v>
      </c>
      <c r="H44" s="41">
        <v>9673.99</v>
      </c>
      <c r="I44" s="41">
        <v>967.399</v>
      </c>
      <c r="J44" s="41">
        <v>2418.4974999999999</v>
      </c>
      <c r="K44" s="41">
        <v>2418.4974999999999</v>
      </c>
      <c r="L44" s="41">
        <v>3869.5960000000009</v>
      </c>
      <c r="M44" s="46">
        <v>0.40000000000000008</v>
      </c>
    </row>
    <row r="45" spans="1:23" x14ac:dyDescent="0.25">
      <c r="A45" s="44">
        <v>44301</v>
      </c>
      <c r="B45" s="40" t="s">
        <v>104</v>
      </c>
      <c r="C45" s="20">
        <v>0</v>
      </c>
      <c r="D45" s="19" t="s">
        <v>83</v>
      </c>
      <c r="E45" s="42">
        <v>6744.7</v>
      </c>
      <c r="F45" s="37">
        <v>0</v>
      </c>
      <c r="G45" s="41">
        <v>1011.7049999999999</v>
      </c>
      <c r="H45" s="41">
        <v>5732.9949999999999</v>
      </c>
      <c r="I45" s="41">
        <v>674.47</v>
      </c>
      <c r="J45" s="41">
        <v>1686.175</v>
      </c>
      <c r="K45" s="41">
        <v>1686.175</v>
      </c>
      <c r="L45" s="41">
        <v>1686.1749999999995</v>
      </c>
      <c r="M45" s="46">
        <v>0.29411764705882343</v>
      </c>
    </row>
    <row r="46" spans="1:23" x14ac:dyDescent="0.25">
      <c r="A46" s="44">
        <v>44319</v>
      </c>
      <c r="B46" s="40" t="s">
        <v>105</v>
      </c>
      <c r="C46" s="20">
        <v>0</v>
      </c>
      <c r="D46" s="11" t="s">
        <v>102</v>
      </c>
      <c r="E46" s="42">
        <v>8762.82</v>
      </c>
      <c r="F46" s="17">
        <v>-4381</v>
      </c>
      <c r="G46" s="37">
        <v>0</v>
      </c>
      <c r="H46" s="41">
        <v>8762.82</v>
      </c>
      <c r="I46" s="41">
        <v>876.28200000000004</v>
      </c>
      <c r="J46" s="41">
        <v>2190.7049999999999</v>
      </c>
      <c r="K46" s="41">
        <v>2190.7049999999999</v>
      </c>
      <c r="L46" s="41">
        <v>3505.1279999999997</v>
      </c>
      <c r="M46" s="46">
        <v>0.39999999999999997</v>
      </c>
    </row>
    <row r="47" spans="1:23" x14ac:dyDescent="0.25">
      <c r="A47" s="44">
        <v>44329</v>
      </c>
      <c r="B47" s="40" t="s">
        <v>106</v>
      </c>
      <c r="C47" s="20">
        <v>0</v>
      </c>
      <c r="D47" s="19" t="s">
        <v>63</v>
      </c>
      <c r="E47" s="42">
        <v>8610</v>
      </c>
      <c r="F47" s="37">
        <v>0</v>
      </c>
      <c r="G47" s="41">
        <v>1291.5</v>
      </c>
      <c r="H47" s="41">
        <v>7318.5</v>
      </c>
      <c r="I47" s="41">
        <v>861</v>
      </c>
      <c r="J47" s="41">
        <v>2152.5</v>
      </c>
      <c r="K47" s="41">
        <v>2152.5</v>
      </c>
      <c r="L47" s="41">
        <v>2152.5</v>
      </c>
      <c r="M47" s="46">
        <v>0.29411764705882354</v>
      </c>
    </row>
    <row r="48" spans="1:23" x14ac:dyDescent="0.25">
      <c r="A48" s="44">
        <v>44231</v>
      </c>
      <c r="B48" s="40" t="s">
        <v>107</v>
      </c>
      <c r="C48" s="20">
        <v>0</v>
      </c>
      <c r="D48" s="19" t="s">
        <v>53</v>
      </c>
      <c r="E48" s="42">
        <v>25365</v>
      </c>
      <c r="F48" s="58">
        <v>0</v>
      </c>
      <c r="G48" s="41">
        <v>3804.75</v>
      </c>
      <c r="H48" s="41">
        <v>21560.25</v>
      </c>
      <c r="I48" s="41">
        <v>2536.5</v>
      </c>
      <c r="J48" s="41">
        <v>6341.25</v>
      </c>
      <c r="K48" s="41">
        <v>6341.25</v>
      </c>
      <c r="L48" s="41">
        <v>6341.25</v>
      </c>
      <c r="M48" s="46">
        <v>0.29411764705882354</v>
      </c>
      <c r="Q48" s="2"/>
      <c r="R48" s="2"/>
      <c r="S48" s="2"/>
      <c r="T48" s="2"/>
      <c r="U48" s="2"/>
      <c r="V48" s="2"/>
      <c r="W48" s="2"/>
    </row>
    <row r="49" spans="1:23" x14ac:dyDescent="0.25">
      <c r="A49" s="45">
        <v>44260</v>
      </c>
      <c r="B49" s="43" t="s">
        <v>108</v>
      </c>
      <c r="C49" s="20">
        <v>0</v>
      </c>
      <c r="D49" s="19" t="s">
        <v>53</v>
      </c>
      <c r="E49" s="42">
        <v>16399.97</v>
      </c>
      <c r="F49" s="58">
        <v>0</v>
      </c>
      <c r="G49" s="41">
        <v>2459.9955</v>
      </c>
      <c r="H49" s="41">
        <v>13939.9745</v>
      </c>
      <c r="I49" s="41">
        <v>1639.9970000000003</v>
      </c>
      <c r="J49" s="41">
        <v>4099.9925000000003</v>
      </c>
      <c r="K49" s="41">
        <v>4099.9925000000003</v>
      </c>
      <c r="L49" s="41">
        <v>4099.9925000000003</v>
      </c>
      <c r="M49" s="46">
        <v>0.29411764705882354</v>
      </c>
      <c r="Q49" s="2"/>
      <c r="R49" s="2"/>
      <c r="S49" s="2"/>
      <c r="T49" s="2"/>
      <c r="U49" s="2"/>
      <c r="V49" s="2"/>
      <c r="W49" s="2"/>
    </row>
    <row r="50" spans="1:23" x14ac:dyDescent="0.25">
      <c r="A50" s="44">
        <v>44260</v>
      </c>
      <c r="B50" s="40" t="s">
        <v>109</v>
      </c>
      <c r="C50" s="20">
        <v>0</v>
      </c>
      <c r="D50" s="19" t="s">
        <v>61</v>
      </c>
      <c r="E50" s="42">
        <v>11490.38</v>
      </c>
      <c r="F50" s="58">
        <v>0</v>
      </c>
      <c r="G50" s="41">
        <v>1723.5569999999998</v>
      </c>
      <c r="H50" s="41">
        <v>9766.8230000000003</v>
      </c>
      <c r="I50" s="41">
        <v>1149.038</v>
      </c>
      <c r="J50" s="41">
        <v>2872.5949999999998</v>
      </c>
      <c r="K50" s="41">
        <v>2872.5949999999998</v>
      </c>
      <c r="L50" s="41">
        <v>2872.5950000000007</v>
      </c>
      <c r="M50" s="46">
        <v>0.29411764705882359</v>
      </c>
      <c r="Q50" s="2"/>
      <c r="R50" s="2"/>
      <c r="S50" s="2"/>
      <c r="T50" s="2"/>
      <c r="U50" s="2"/>
      <c r="V50" s="2"/>
      <c r="W50" s="2"/>
    </row>
    <row r="51" spans="1:23" x14ac:dyDescent="0.25">
      <c r="A51" s="44">
        <v>44263</v>
      </c>
      <c r="B51" s="40" t="s">
        <v>110</v>
      </c>
      <c r="C51" s="20">
        <v>0</v>
      </c>
      <c r="D51" s="19" t="s">
        <v>63</v>
      </c>
      <c r="E51" s="42">
        <v>6300</v>
      </c>
      <c r="F51" s="58">
        <v>0</v>
      </c>
      <c r="G51" s="41">
        <v>945</v>
      </c>
      <c r="H51" s="41">
        <v>5355</v>
      </c>
      <c r="I51" s="41">
        <v>630</v>
      </c>
      <c r="J51" s="41">
        <v>1575</v>
      </c>
      <c r="K51" s="41">
        <v>1575</v>
      </c>
      <c r="L51" s="41">
        <v>1575</v>
      </c>
      <c r="M51" s="46">
        <v>0.29411764705882354</v>
      </c>
      <c r="Q51" s="2"/>
      <c r="R51" s="2"/>
      <c r="S51" s="2"/>
      <c r="T51" s="2"/>
      <c r="U51" s="2"/>
      <c r="V51" s="2"/>
      <c r="W51" s="2"/>
    </row>
    <row r="52" spans="1:23" x14ac:dyDescent="0.25">
      <c r="A52" s="44">
        <v>44266</v>
      </c>
      <c r="B52" s="40" t="s">
        <v>111</v>
      </c>
      <c r="C52" s="20">
        <v>0</v>
      </c>
      <c r="D52" s="19" t="s">
        <v>61</v>
      </c>
      <c r="E52" s="42">
        <v>9595.0400000000009</v>
      </c>
      <c r="F52" s="58">
        <v>0</v>
      </c>
      <c r="G52" s="41">
        <v>1439.2560000000001</v>
      </c>
      <c r="H52" s="41">
        <v>8155.7840000000006</v>
      </c>
      <c r="I52" s="41">
        <v>959.50400000000013</v>
      </c>
      <c r="J52" s="41">
        <v>2398.7600000000002</v>
      </c>
      <c r="K52" s="41">
        <v>2398.7600000000002</v>
      </c>
      <c r="L52" s="41">
        <v>2398.7600000000002</v>
      </c>
      <c r="M52" s="46">
        <v>0.29411764705882354</v>
      </c>
      <c r="Q52" s="2"/>
      <c r="R52" s="2"/>
      <c r="S52" s="2"/>
      <c r="T52" s="2"/>
      <c r="U52" s="2"/>
      <c r="V52" s="2"/>
      <c r="W52" s="2"/>
    </row>
    <row r="53" spans="1:23" x14ac:dyDescent="0.25">
      <c r="A53" s="44">
        <v>44269</v>
      </c>
      <c r="B53" s="40" t="s">
        <v>112</v>
      </c>
      <c r="C53" s="20">
        <v>0</v>
      </c>
      <c r="D53" s="19" t="s">
        <v>61</v>
      </c>
      <c r="E53" s="42">
        <v>9734.07</v>
      </c>
      <c r="F53" s="58">
        <v>0</v>
      </c>
      <c r="G53" s="41">
        <v>1460.1105</v>
      </c>
      <c r="H53" s="41">
        <v>8273.959499999999</v>
      </c>
      <c r="I53" s="41">
        <v>973.40700000000004</v>
      </c>
      <c r="J53" s="41">
        <v>2433.5174999999999</v>
      </c>
      <c r="K53" s="41">
        <v>2433.5174999999999</v>
      </c>
      <c r="L53" s="41">
        <v>2433.517499999999</v>
      </c>
      <c r="M53" s="46">
        <v>0.29411764705882343</v>
      </c>
      <c r="Q53" s="2"/>
      <c r="R53" s="2"/>
      <c r="S53" s="2"/>
      <c r="T53" s="2"/>
      <c r="U53" s="2"/>
      <c r="V53" s="2"/>
      <c r="W53" s="2"/>
    </row>
    <row r="54" spans="1:23" x14ac:dyDescent="0.25">
      <c r="A54" s="45">
        <v>44270</v>
      </c>
      <c r="B54" s="43" t="s">
        <v>113</v>
      </c>
      <c r="C54" s="20">
        <v>0</v>
      </c>
      <c r="D54" s="19" t="s">
        <v>53</v>
      </c>
      <c r="E54" s="42">
        <v>12655.43</v>
      </c>
      <c r="F54" s="58">
        <v>0</v>
      </c>
      <c r="G54" s="41">
        <v>1898.3145</v>
      </c>
      <c r="H54" s="41">
        <v>10757.1155</v>
      </c>
      <c r="I54" s="41">
        <v>1265.5430000000001</v>
      </c>
      <c r="J54" s="41">
        <v>3163.8575000000001</v>
      </c>
      <c r="K54" s="41">
        <v>3163.8575000000001</v>
      </c>
      <c r="L54" s="41">
        <v>3163.8575000000001</v>
      </c>
      <c r="M54" s="46">
        <v>0.29411764705882354</v>
      </c>
      <c r="Q54" s="2"/>
      <c r="R54" s="2"/>
      <c r="S54" s="2"/>
      <c r="T54" s="2"/>
      <c r="U54" s="2"/>
      <c r="V54" s="2"/>
      <c r="W54" s="2"/>
    </row>
    <row r="55" spans="1:23" x14ac:dyDescent="0.25">
      <c r="A55" s="44">
        <v>44271</v>
      </c>
      <c r="B55" s="40" t="s">
        <v>114</v>
      </c>
      <c r="C55" s="20">
        <v>0</v>
      </c>
      <c r="D55" s="19" t="s">
        <v>61</v>
      </c>
      <c r="E55" s="42">
        <v>9750</v>
      </c>
      <c r="F55" s="58">
        <v>0</v>
      </c>
      <c r="G55" s="41">
        <v>1462.5</v>
      </c>
      <c r="H55" s="41">
        <v>8287.5</v>
      </c>
      <c r="I55" s="41">
        <v>975</v>
      </c>
      <c r="J55" s="41">
        <v>2437.5</v>
      </c>
      <c r="K55" s="41">
        <v>2437.5</v>
      </c>
      <c r="L55" s="41">
        <v>2437.5</v>
      </c>
      <c r="M55" s="46">
        <v>0.29411764705882354</v>
      </c>
      <c r="Q55" s="2"/>
      <c r="R55" s="2"/>
      <c r="S55" s="2"/>
      <c r="T55" s="2"/>
      <c r="U55" s="2"/>
      <c r="V55" s="2"/>
      <c r="W55" s="2"/>
    </row>
    <row r="56" spans="1:23" x14ac:dyDescent="0.25">
      <c r="A56" s="44">
        <v>44272</v>
      </c>
      <c r="B56" s="40" t="s">
        <v>115</v>
      </c>
      <c r="C56" s="20">
        <v>0</v>
      </c>
      <c r="D56" s="19" t="s">
        <v>116</v>
      </c>
      <c r="E56" s="42">
        <v>10690.1</v>
      </c>
      <c r="F56" s="58">
        <v>0</v>
      </c>
      <c r="G56" s="41">
        <v>1603.5150000000001</v>
      </c>
      <c r="H56" s="41">
        <v>9086.5850000000009</v>
      </c>
      <c r="I56" s="41">
        <v>1069.01</v>
      </c>
      <c r="J56" s="41">
        <v>2672.5250000000001</v>
      </c>
      <c r="K56" s="41">
        <v>2672.5250000000001</v>
      </c>
      <c r="L56" s="41">
        <v>2672.525000000001</v>
      </c>
      <c r="M56" s="46">
        <v>0.29411764705882359</v>
      </c>
      <c r="Q56" s="2"/>
      <c r="R56" s="2"/>
      <c r="S56" s="2"/>
      <c r="T56" s="2"/>
      <c r="U56" s="2"/>
      <c r="V56" s="2"/>
      <c r="W56" s="2"/>
    </row>
    <row r="57" spans="1:23" x14ac:dyDescent="0.25">
      <c r="A57" s="44">
        <v>44274</v>
      </c>
      <c r="B57" s="40" t="s">
        <v>117</v>
      </c>
      <c r="C57" s="20">
        <v>0</v>
      </c>
      <c r="D57" s="19" t="s">
        <v>61</v>
      </c>
      <c r="E57" s="42">
        <v>9754.23</v>
      </c>
      <c r="F57" s="58">
        <v>0</v>
      </c>
      <c r="G57" s="41">
        <v>1463.1344999999999</v>
      </c>
      <c r="H57" s="41">
        <v>8291.0954999999994</v>
      </c>
      <c r="I57" s="41">
        <v>975.423</v>
      </c>
      <c r="J57" s="41">
        <v>2438.5574999999999</v>
      </c>
      <c r="K57" s="41">
        <v>2438.5574999999999</v>
      </c>
      <c r="L57" s="41">
        <v>2438.5574999999999</v>
      </c>
      <c r="M57" s="46">
        <v>0.29411764705882354</v>
      </c>
      <c r="Q57" s="2"/>
      <c r="R57" s="2"/>
      <c r="S57" s="2"/>
      <c r="T57" s="2"/>
      <c r="U57" s="2"/>
      <c r="V57" s="2"/>
      <c r="W57" s="2"/>
    </row>
    <row r="58" spans="1:23" x14ac:dyDescent="0.25">
      <c r="A58" s="44">
        <v>44274</v>
      </c>
      <c r="B58" s="40" t="s">
        <v>118</v>
      </c>
      <c r="C58" s="20">
        <v>0</v>
      </c>
      <c r="D58" s="19" t="s">
        <v>119</v>
      </c>
      <c r="E58" s="42">
        <v>6534.21</v>
      </c>
      <c r="F58" s="58">
        <v>0</v>
      </c>
      <c r="G58" s="41">
        <v>980.13149999999996</v>
      </c>
      <c r="H58" s="41">
        <v>5554.0784999999996</v>
      </c>
      <c r="I58" s="41">
        <v>653.42100000000005</v>
      </c>
      <c r="J58" s="41">
        <v>1633.5525</v>
      </c>
      <c r="K58" s="41">
        <v>1633.5525</v>
      </c>
      <c r="L58" s="41">
        <v>1633.5524999999996</v>
      </c>
      <c r="M58" s="46">
        <v>0.29411764705882348</v>
      </c>
      <c r="Q58" s="2"/>
      <c r="R58" s="2"/>
      <c r="S58" s="2"/>
      <c r="T58" s="2"/>
      <c r="U58" s="2"/>
      <c r="V58" s="2"/>
      <c r="W58" s="2"/>
    </row>
    <row r="59" spans="1:23" x14ac:dyDescent="0.25">
      <c r="A59" s="44">
        <v>44275</v>
      </c>
      <c r="B59" s="40" t="s">
        <v>120</v>
      </c>
      <c r="C59" s="20">
        <v>0</v>
      </c>
      <c r="D59" s="19" t="s">
        <v>53</v>
      </c>
      <c r="E59" s="42">
        <v>20406.580000000002</v>
      </c>
      <c r="F59" s="58">
        <v>0</v>
      </c>
      <c r="G59" s="41">
        <v>3060.9870000000001</v>
      </c>
      <c r="H59" s="41">
        <v>17345.593000000001</v>
      </c>
      <c r="I59" s="41">
        <v>2040.6580000000004</v>
      </c>
      <c r="J59" s="41">
        <v>5101.6450000000004</v>
      </c>
      <c r="K59" s="41">
        <v>5101.6450000000004</v>
      </c>
      <c r="L59" s="41">
        <v>5101.6450000000004</v>
      </c>
      <c r="M59" s="46">
        <v>0.29411764705882354</v>
      </c>
      <c r="Q59" s="2"/>
      <c r="R59" s="2"/>
      <c r="S59" s="2"/>
      <c r="T59" s="2"/>
      <c r="U59" s="2"/>
      <c r="V59" s="2"/>
      <c r="W59" s="2"/>
    </row>
    <row r="60" spans="1:23" x14ac:dyDescent="0.25">
      <c r="A60" s="44">
        <v>44280</v>
      </c>
      <c r="B60" s="40" t="s">
        <v>121</v>
      </c>
      <c r="C60" s="20">
        <v>0</v>
      </c>
      <c r="D60" s="19" t="s">
        <v>61</v>
      </c>
      <c r="E60" s="42">
        <v>11453.13</v>
      </c>
      <c r="F60" s="58">
        <v>0</v>
      </c>
      <c r="G60" s="41">
        <v>1717.9694999999999</v>
      </c>
      <c r="H60" s="41">
        <v>9735.1605</v>
      </c>
      <c r="I60" s="41">
        <v>1145.3129999999999</v>
      </c>
      <c r="J60" s="41">
        <v>2863.2824999999998</v>
      </c>
      <c r="K60" s="41">
        <v>2863.2824999999998</v>
      </c>
      <c r="L60" s="41">
        <v>2863.2825000000007</v>
      </c>
      <c r="M60" s="46">
        <v>0.29411764705882359</v>
      </c>
      <c r="Q60" s="2"/>
      <c r="R60" s="2"/>
      <c r="S60" s="2"/>
      <c r="T60" s="2"/>
      <c r="U60" s="2"/>
      <c r="V60" s="2"/>
      <c r="W60" s="2"/>
    </row>
    <row r="61" spans="1:23" x14ac:dyDescent="0.25">
      <c r="A61" s="44">
        <v>44285</v>
      </c>
      <c r="B61" s="40" t="s">
        <v>122</v>
      </c>
      <c r="C61" s="20">
        <v>0</v>
      </c>
      <c r="D61" s="19" t="s">
        <v>123</v>
      </c>
      <c r="E61" s="42">
        <v>26436.62</v>
      </c>
      <c r="F61" s="58">
        <v>0</v>
      </c>
      <c r="G61" s="41">
        <v>3965.4929999999995</v>
      </c>
      <c r="H61" s="41">
        <v>22471.127</v>
      </c>
      <c r="I61" s="41">
        <v>2643.6620000000003</v>
      </c>
      <c r="J61" s="41">
        <v>6609.1549999999997</v>
      </c>
      <c r="K61" s="41">
        <v>6609.1549999999997</v>
      </c>
      <c r="L61" s="41">
        <v>6609.1550000000016</v>
      </c>
      <c r="M61" s="46">
        <v>0.29411764705882359</v>
      </c>
      <c r="Q61" s="2"/>
      <c r="R61" s="2"/>
      <c r="S61" s="2"/>
      <c r="T61" s="2"/>
      <c r="U61" s="2"/>
      <c r="V61" s="2"/>
      <c r="W61" s="2"/>
    </row>
    <row r="62" spans="1:23" x14ac:dyDescent="0.25">
      <c r="A62" s="44">
        <v>44287</v>
      </c>
      <c r="B62" s="40" t="s">
        <v>124</v>
      </c>
      <c r="C62" s="20">
        <v>0</v>
      </c>
      <c r="D62" s="19" t="s">
        <v>63</v>
      </c>
      <c r="E62" s="42">
        <v>7045.21</v>
      </c>
      <c r="F62" s="58">
        <v>0</v>
      </c>
      <c r="G62" s="41">
        <v>1056.7815000000001</v>
      </c>
      <c r="H62" s="41">
        <v>5988.4285</v>
      </c>
      <c r="I62" s="41">
        <v>704.52100000000007</v>
      </c>
      <c r="J62" s="41">
        <v>1761.3025</v>
      </c>
      <c r="K62" s="41">
        <v>1761.3025</v>
      </c>
      <c r="L62" s="41">
        <v>1761.3025000000005</v>
      </c>
      <c r="M62" s="46">
        <v>0.29411764705882359</v>
      </c>
      <c r="Q62" s="2"/>
      <c r="R62" s="2"/>
      <c r="S62" s="2"/>
      <c r="T62" s="2"/>
      <c r="U62" s="2"/>
      <c r="V62" s="2"/>
      <c r="W62" s="2"/>
    </row>
    <row r="63" spans="1:23" x14ac:dyDescent="0.25">
      <c r="A63" s="44">
        <v>44287</v>
      </c>
      <c r="B63" s="40" t="s">
        <v>125</v>
      </c>
      <c r="C63" s="20">
        <v>0</v>
      </c>
      <c r="D63" s="19" t="s">
        <v>63</v>
      </c>
      <c r="E63" s="42">
        <v>8333.57</v>
      </c>
      <c r="F63" s="58">
        <v>0</v>
      </c>
      <c r="G63" s="41">
        <v>1250.0355</v>
      </c>
      <c r="H63" s="41">
        <v>7083.5344999999998</v>
      </c>
      <c r="I63" s="41">
        <v>833.35699999999997</v>
      </c>
      <c r="J63" s="41">
        <v>2083.3924999999999</v>
      </c>
      <c r="K63" s="41">
        <v>2083.3924999999999</v>
      </c>
      <c r="L63" s="41">
        <v>2083.3924999999999</v>
      </c>
      <c r="M63" s="46">
        <v>0.29411764705882354</v>
      </c>
      <c r="Q63" s="2"/>
      <c r="R63" s="2"/>
      <c r="S63" s="2"/>
      <c r="T63" s="2"/>
      <c r="U63" s="2"/>
      <c r="V63" s="2"/>
      <c r="W63" s="2"/>
    </row>
    <row r="64" spans="1:23" x14ac:dyDescent="0.25">
      <c r="A64" s="44">
        <v>44288</v>
      </c>
      <c r="B64" s="40" t="s">
        <v>126</v>
      </c>
      <c r="C64" s="20">
        <v>0</v>
      </c>
      <c r="D64" s="19" t="s">
        <v>127</v>
      </c>
      <c r="E64" s="42">
        <v>44998</v>
      </c>
      <c r="F64" s="58">
        <v>0</v>
      </c>
      <c r="G64" s="41">
        <v>6749.7</v>
      </c>
      <c r="H64" s="41">
        <v>38248.300000000003</v>
      </c>
      <c r="I64" s="41">
        <v>4499.8</v>
      </c>
      <c r="J64" s="41">
        <v>11249.5</v>
      </c>
      <c r="K64" s="41">
        <v>11249.5</v>
      </c>
      <c r="L64" s="41">
        <v>11249.5</v>
      </c>
      <c r="M64" s="46">
        <v>0.29411764705882348</v>
      </c>
      <c r="Q64" s="2"/>
      <c r="R64" s="2"/>
      <c r="S64" s="2"/>
      <c r="T64" s="2"/>
      <c r="U64" s="2"/>
      <c r="V64" s="2"/>
      <c r="W64" s="2"/>
    </row>
    <row r="65" spans="1:23" x14ac:dyDescent="0.25">
      <c r="A65" s="44">
        <v>44295</v>
      </c>
      <c r="B65" s="40" t="s">
        <v>128</v>
      </c>
      <c r="C65" s="20">
        <v>0</v>
      </c>
      <c r="D65" s="19" t="s">
        <v>61</v>
      </c>
      <c r="E65" s="42">
        <v>9656.4699999999993</v>
      </c>
      <c r="F65" s="58">
        <v>0</v>
      </c>
      <c r="G65" s="41">
        <v>1448.4704999999999</v>
      </c>
      <c r="H65" s="41">
        <v>8207.9994999999999</v>
      </c>
      <c r="I65" s="41">
        <v>965.64699999999993</v>
      </c>
      <c r="J65" s="41">
        <v>2414.1174999999998</v>
      </c>
      <c r="K65" s="41">
        <v>2414.1174999999998</v>
      </c>
      <c r="L65" s="41">
        <v>2414.1175000000007</v>
      </c>
      <c r="M65" s="46">
        <v>0.29411764705882365</v>
      </c>
      <c r="Q65" s="2"/>
      <c r="R65" s="2"/>
      <c r="S65" s="2"/>
      <c r="T65" s="2"/>
      <c r="U65" s="2"/>
      <c r="V65" s="2"/>
      <c r="W65" s="2"/>
    </row>
    <row r="66" spans="1:23" x14ac:dyDescent="0.25">
      <c r="A66" s="44">
        <v>44298</v>
      </c>
      <c r="B66" s="40" t="s">
        <v>129</v>
      </c>
      <c r="C66" s="20">
        <v>0</v>
      </c>
      <c r="D66" s="19" t="s">
        <v>130</v>
      </c>
      <c r="E66" s="42">
        <v>7108.41</v>
      </c>
      <c r="F66" s="58">
        <v>0</v>
      </c>
      <c r="G66" s="41">
        <v>1066.2614999999998</v>
      </c>
      <c r="H66" s="41">
        <v>6042.1485000000002</v>
      </c>
      <c r="I66" s="41">
        <v>710.84100000000001</v>
      </c>
      <c r="J66" s="41">
        <v>1777.1025</v>
      </c>
      <c r="K66" s="41">
        <v>1777.1025</v>
      </c>
      <c r="L66" s="41">
        <v>1777.1025</v>
      </c>
      <c r="M66" s="46">
        <v>0.29411764705882354</v>
      </c>
      <c r="Q66" s="2"/>
      <c r="R66" s="2"/>
      <c r="S66" s="2"/>
      <c r="T66" s="2"/>
      <c r="U66" s="2"/>
      <c r="V66" s="2"/>
      <c r="W66" s="2"/>
    </row>
    <row r="67" spans="1:23" x14ac:dyDescent="0.25">
      <c r="A67" s="44">
        <v>44298</v>
      </c>
      <c r="B67" s="40" t="s">
        <v>131</v>
      </c>
      <c r="C67" s="20">
        <v>0</v>
      </c>
      <c r="D67" s="19" t="s">
        <v>63</v>
      </c>
      <c r="E67" s="42">
        <v>8364.2800000000007</v>
      </c>
      <c r="F67" s="58">
        <v>0</v>
      </c>
      <c r="G67" s="41">
        <v>1254.6420000000001</v>
      </c>
      <c r="H67" s="41">
        <v>7109.6380000000008</v>
      </c>
      <c r="I67" s="41">
        <v>836.42800000000011</v>
      </c>
      <c r="J67" s="41">
        <v>2091.0700000000002</v>
      </c>
      <c r="K67" s="41">
        <v>2091.0700000000002</v>
      </c>
      <c r="L67" s="41">
        <v>2091.0700000000011</v>
      </c>
      <c r="M67" s="46">
        <v>0.29411764705882365</v>
      </c>
      <c r="Q67" s="2"/>
      <c r="R67" s="2"/>
      <c r="S67" s="2"/>
      <c r="T67" s="2"/>
      <c r="U67" s="2"/>
      <c r="V67" s="2"/>
      <c r="W67" s="2"/>
    </row>
    <row r="68" spans="1:23" x14ac:dyDescent="0.25">
      <c r="A68" s="44">
        <v>44299</v>
      </c>
      <c r="B68" s="40" t="s">
        <v>132</v>
      </c>
      <c r="C68" s="20">
        <v>0</v>
      </c>
      <c r="D68" s="19" t="s">
        <v>116</v>
      </c>
      <c r="E68" s="42">
        <v>10054.780000000001</v>
      </c>
      <c r="F68" s="58">
        <v>0</v>
      </c>
      <c r="G68" s="41">
        <v>1508.2170000000001</v>
      </c>
      <c r="H68" s="41">
        <v>8546.5630000000001</v>
      </c>
      <c r="I68" s="41">
        <v>1005.4780000000001</v>
      </c>
      <c r="J68" s="41">
        <v>2513.6950000000002</v>
      </c>
      <c r="K68" s="41">
        <v>2513.6950000000002</v>
      </c>
      <c r="L68" s="41">
        <v>2513.6949999999993</v>
      </c>
      <c r="M68" s="46">
        <v>0.29411764705882343</v>
      </c>
      <c r="Q68" s="2"/>
      <c r="R68" s="2"/>
      <c r="S68" s="2"/>
      <c r="T68" s="2"/>
      <c r="U68" s="2"/>
      <c r="V68" s="2"/>
      <c r="W68" s="2"/>
    </row>
    <row r="69" spans="1:23" x14ac:dyDescent="0.25">
      <c r="A69" s="44">
        <v>44300</v>
      </c>
      <c r="B69" s="40" t="s">
        <v>133</v>
      </c>
      <c r="C69" s="20">
        <v>0</v>
      </c>
      <c r="D69" s="19" t="s">
        <v>53</v>
      </c>
      <c r="E69" s="42">
        <v>26459.919999999998</v>
      </c>
      <c r="F69" s="58">
        <v>0</v>
      </c>
      <c r="G69" s="41">
        <v>3968.9879999999994</v>
      </c>
      <c r="H69" s="41">
        <v>22490.932000000001</v>
      </c>
      <c r="I69" s="41">
        <v>2645.9920000000002</v>
      </c>
      <c r="J69" s="41">
        <v>6614.98</v>
      </c>
      <c r="K69" s="41">
        <v>6614.98</v>
      </c>
      <c r="L69" s="41">
        <v>6614.9800000000032</v>
      </c>
      <c r="M69" s="46">
        <v>0.29411764705882365</v>
      </c>
      <c r="Q69" s="2"/>
      <c r="R69" s="2"/>
      <c r="S69" s="2"/>
      <c r="T69" s="2"/>
      <c r="U69" s="2"/>
      <c r="V69" s="2"/>
      <c r="W69" s="2"/>
    </row>
    <row r="70" spans="1:23" x14ac:dyDescent="0.25">
      <c r="A70" s="44">
        <v>44300</v>
      </c>
      <c r="B70" s="40" t="s">
        <v>134</v>
      </c>
      <c r="C70" s="20">
        <v>0</v>
      </c>
      <c r="D70" s="19" t="s">
        <v>63</v>
      </c>
      <c r="E70" s="42">
        <v>6438.24</v>
      </c>
      <c r="F70" s="58">
        <v>0</v>
      </c>
      <c r="G70" s="41">
        <v>965.73599999999988</v>
      </c>
      <c r="H70" s="41">
        <v>5472.5039999999999</v>
      </c>
      <c r="I70" s="41">
        <v>643.82400000000007</v>
      </c>
      <c r="J70" s="41">
        <v>1609.56</v>
      </c>
      <c r="K70" s="41">
        <v>1609.56</v>
      </c>
      <c r="L70" s="41">
        <v>1609.5600000000004</v>
      </c>
      <c r="M70" s="46">
        <v>0.29411764705882359</v>
      </c>
      <c r="Q70" s="2"/>
      <c r="R70" s="2"/>
      <c r="S70" s="2"/>
      <c r="T70" s="2"/>
      <c r="U70" s="2"/>
      <c r="V70" s="2"/>
      <c r="W70" s="2"/>
    </row>
    <row r="71" spans="1:23" x14ac:dyDescent="0.25">
      <c r="A71" s="44">
        <v>44301</v>
      </c>
      <c r="B71" s="40" t="s">
        <v>135</v>
      </c>
      <c r="C71" s="20">
        <v>0</v>
      </c>
      <c r="D71" s="19" t="s">
        <v>136</v>
      </c>
      <c r="E71" s="42">
        <v>14059.63</v>
      </c>
      <c r="F71" s="58">
        <v>0</v>
      </c>
      <c r="G71" s="41">
        <v>2108.9444999999996</v>
      </c>
      <c r="H71" s="41">
        <v>11950.6855</v>
      </c>
      <c r="I71" s="41">
        <v>1405.963</v>
      </c>
      <c r="J71" s="41">
        <v>3514.9074999999998</v>
      </c>
      <c r="K71" s="41">
        <v>3514.9074999999998</v>
      </c>
      <c r="L71" s="41">
        <v>3514.9075000000007</v>
      </c>
      <c r="M71" s="46">
        <v>0.29411764705882359</v>
      </c>
      <c r="Q71" s="2"/>
      <c r="R71" s="2"/>
      <c r="S71" s="2"/>
      <c r="T71" s="2"/>
      <c r="U71" s="2"/>
      <c r="V71" s="2"/>
      <c r="W71" s="2"/>
    </row>
    <row r="72" spans="1:23" x14ac:dyDescent="0.25">
      <c r="A72" s="44">
        <v>44301</v>
      </c>
      <c r="B72" s="40" t="s">
        <v>137</v>
      </c>
      <c r="C72" s="20">
        <v>0</v>
      </c>
      <c r="D72" s="19" t="s">
        <v>63</v>
      </c>
      <c r="E72" s="42">
        <v>7818.77</v>
      </c>
      <c r="F72" s="58">
        <v>0</v>
      </c>
      <c r="G72" s="41">
        <v>1172.8154999999999</v>
      </c>
      <c r="H72" s="41">
        <v>6645.9545000000007</v>
      </c>
      <c r="I72" s="41">
        <v>781.87700000000007</v>
      </c>
      <c r="J72" s="41">
        <v>1954.6925000000001</v>
      </c>
      <c r="K72" s="41">
        <v>1954.6925000000001</v>
      </c>
      <c r="L72" s="41">
        <v>1954.6925000000001</v>
      </c>
      <c r="M72" s="46">
        <v>0.29411764705882354</v>
      </c>
      <c r="Q72" s="2"/>
      <c r="R72" s="2"/>
      <c r="S72" s="2"/>
      <c r="T72" s="2"/>
      <c r="U72" s="2"/>
      <c r="V72" s="2"/>
      <c r="W72" s="2"/>
    </row>
    <row r="73" spans="1:23" x14ac:dyDescent="0.25">
      <c r="A73" s="44">
        <v>44302</v>
      </c>
      <c r="B73" s="40" t="s">
        <v>138</v>
      </c>
      <c r="C73" s="20">
        <v>0</v>
      </c>
      <c r="D73" s="19" t="s">
        <v>83</v>
      </c>
      <c r="E73" s="42">
        <v>7109.55</v>
      </c>
      <c r="F73" s="58">
        <v>0</v>
      </c>
      <c r="G73" s="41">
        <v>1066.4324999999999</v>
      </c>
      <c r="H73" s="41">
        <v>6043.1175000000003</v>
      </c>
      <c r="I73" s="41">
        <v>710.95500000000004</v>
      </c>
      <c r="J73" s="41">
        <v>1777.3875</v>
      </c>
      <c r="K73" s="41">
        <v>1777.3875</v>
      </c>
      <c r="L73" s="41">
        <v>1777.3875000000005</v>
      </c>
      <c r="M73" s="46">
        <v>0.29411764705882359</v>
      </c>
      <c r="Q73" s="2"/>
      <c r="R73" s="2"/>
      <c r="S73" s="2"/>
      <c r="T73" s="2"/>
      <c r="U73" s="2"/>
      <c r="V73" s="2"/>
      <c r="W73" s="2"/>
    </row>
    <row r="74" spans="1:23" x14ac:dyDescent="0.25">
      <c r="A74" s="44">
        <v>44305</v>
      </c>
      <c r="B74" s="40" t="s">
        <v>139</v>
      </c>
      <c r="C74" s="20">
        <v>0</v>
      </c>
      <c r="D74" s="19" t="s">
        <v>61</v>
      </c>
      <c r="E74" s="42">
        <v>10747.73</v>
      </c>
      <c r="F74" s="58">
        <v>0</v>
      </c>
      <c r="G74" s="41">
        <v>1612.1595</v>
      </c>
      <c r="H74" s="41">
        <v>9135.5704999999998</v>
      </c>
      <c r="I74" s="41">
        <v>1074.7729999999999</v>
      </c>
      <c r="J74" s="41">
        <v>2686.9324999999999</v>
      </c>
      <c r="K74" s="41">
        <v>2686.9324999999999</v>
      </c>
      <c r="L74" s="41">
        <v>2686.9324999999999</v>
      </c>
      <c r="M74" s="46">
        <v>0.29411764705882354</v>
      </c>
      <c r="Q74" s="2"/>
      <c r="R74" s="2"/>
      <c r="S74" s="2"/>
      <c r="T74" s="2"/>
      <c r="U74" s="2"/>
      <c r="V74" s="2"/>
      <c r="W74" s="2"/>
    </row>
    <row r="75" spans="1:23" x14ac:dyDescent="0.25">
      <c r="A75" s="44">
        <v>44309</v>
      </c>
      <c r="B75" s="40" t="s">
        <v>140</v>
      </c>
      <c r="C75" s="20">
        <v>0</v>
      </c>
      <c r="D75" s="19" t="s">
        <v>83</v>
      </c>
      <c r="E75" s="42">
        <v>7241.46</v>
      </c>
      <c r="F75" s="58">
        <v>0</v>
      </c>
      <c r="G75" s="41">
        <v>1086.2190000000001</v>
      </c>
      <c r="H75" s="41">
        <v>6155.241</v>
      </c>
      <c r="I75" s="41">
        <v>724.14600000000007</v>
      </c>
      <c r="J75" s="41">
        <v>1810.365</v>
      </c>
      <c r="K75" s="41">
        <v>1810.365</v>
      </c>
      <c r="L75" s="41">
        <v>1810.3650000000005</v>
      </c>
      <c r="M75" s="46">
        <v>0.29411764705882359</v>
      </c>
      <c r="Q75" s="2"/>
      <c r="R75" s="2"/>
      <c r="S75" s="2"/>
      <c r="T75" s="2"/>
      <c r="U75" s="2"/>
      <c r="V75" s="2"/>
      <c r="W75" s="2"/>
    </row>
    <row r="76" spans="1:23" x14ac:dyDescent="0.25">
      <c r="A76" s="44">
        <v>44313</v>
      </c>
      <c r="B76" s="40" t="s">
        <v>141</v>
      </c>
      <c r="C76" s="20">
        <v>0</v>
      </c>
      <c r="D76" s="19" t="s">
        <v>61</v>
      </c>
      <c r="E76" s="42">
        <v>9998</v>
      </c>
      <c r="F76" s="58">
        <v>0</v>
      </c>
      <c r="G76" s="41">
        <v>1499.7</v>
      </c>
      <c r="H76" s="41">
        <v>8498.2999999999993</v>
      </c>
      <c r="I76" s="41">
        <v>999.80000000000007</v>
      </c>
      <c r="J76" s="41">
        <v>2499.5</v>
      </c>
      <c r="K76" s="41">
        <v>2499.5</v>
      </c>
      <c r="L76" s="41">
        <v>2499.4999999999991</v>
      </c>
      <c r="M76" s="46">
        <v>0.29411764705882343</v>
      </c>
      <c r="Q76" s="2"/>
      <c r="R76" s="2"/>
      <c r="S76" s="2"/>
      <c r="T76" s="2"/>
      <c r="U76" s="2"/>
      <c r="V76" s="2"/>
      <c r="W76" s="2"/>
    </row>
    <row r="77" spans="1:23" x14ac:dyDescent="0.25">
      <c r="A77" s="44">
        <v>44314</v>
      </c>
      <c r="B77" s="40" t="s">
        <v>142</v>
      </c>
      <c r="C77" s="20">
        <v>0</v>
      </c>
      <c r="D77" s="19" t="s">
        <v>143</v>
      </c>
      <c r="E77" s="42">
        <v>22556</v>
      </c>
      <c r="F77" s="58">
        <v>0</v>
      </c>
      <c r="G77" s="41">
        <v>3383.4</v>
      </c>
      <c r="H77" s="41">
        <v>19172.599999999999</v>
      </c>
      <c r="I77" s="41">
        <v>2255.6</v>
      </c>
      <c r="J77" s="41">
        <v>5639</v>
      </c>
      <c r="K77" s="41">
        <v>5639</v>
      </c>
      <c r="L77" s="41">
        <v>5639</v>
      </c>
      <c r="M77" s="46">
        <v>0.29411764705882354</v>
      </c>
      <c r="Q77" s="2"/>
      <c r="R77" s="2"/>
      <c r="S77" s="2"/>
      <c r="T77" s="2"/>
      <c r="U77" s="2"/>
      <c r="V77" s="2"/>
      <c r="W77" s="2"/>
    </row>
    <row r="78" spans="1:23" x14ac:dyDescent="0.25">
      <c r="A78" s="44">
        <v>44317</v>
      </c>
      <c r="B78" s="40" t="s">
        <v>144</v>
      </c>
      <c r="C78" s="20">
        <v>0</v>
      </c>
      <c r="D78" s="19" t="s">
        <v>61</v>
      </c>
      <c r="E78" s="42">
        <v>9024.8799999999992</v>
      </c>
      <c r="F78" s="58">
        <v>0</v>
      </c>
      <c r="G78" s="41">
        <v>1353.7319999999997</v>
      </c>
      <c r="H78" s="41">
        <v>7671.1479999999992</v>
      </c>
      <c r="I78" s="41">
        <v>902.48799999999994</v>
      </c>
      <c r="J78" s="41">
        <v>2256.2199999999998</v>
      </c>
      <c r="K78" s="41">
        <v>2256.2199999999998</v>
      </c>
      <c r="L78" s="41">
        <v>2256.2199999999989</v>
      </c>
      <c r="M78" s="46">
        <v>0.29411764705882343</v>
      </c>
      <c r="Q78" s="2"/>
      <c r="R78" s="2"/>
      <c r="S78" s="2"/>
      <c r="T78" s="2"/>
      <c r="U78" s="2"/>
      <c r="V78" s="2"/>
      <c r="W78" s="2"/>
    </row>
    <row r="79" spans="1:23" x14ac:dyDescent="0.25">
      <c r="A79" s="44">
        <v>44322</v>
      </c>
      <c r="B79" s="40" t="s">
        <v>145</v>
      </c>
      <c r="C79" s="20">
        <v>0</v>
      </c>
      <c r="D79" s="19" t="s">
        <v>146</v>
      </c>
      <c r="E79" s="42">
        <v>8778.6299999999992</v>
      </c>
      <c r="F79" s="58">
        <v>0</v>
      </c>
      <c r="G79" s="41">
        <v>1316.7944999999997</v>
      </c>
      <c r="H79" s="41">
        <v>7461.8354999999992</v>
      </c>
      <c r="I79" s="41">
        <v>877.86299999999994</v>
      </c>
      <c r="J79" s="41">
        <v>2194.6574999999998</v>
      </c>
      <c r="K79" s="41">
        <v>2194.6574999999998</v>
      </c>
      <c r="L79" s="41">
        <v>2194.6574999999989</v>
      </c>
      <c r="M79" s="46">
        <v>0.29411764705882343</v>
      </c>
      <c r="Q79" s="2"/>
      <c r="R79" s="2"/>
      <c r="S79" s="2"/>
      <c r="T79" s="2"/>
      <c r="U79" s="2"/>
      <c r="V79" s="2"/>
      <c r="W79" s="2"/>
    </row>
    <row r="80" spans="1:23" x14ac:dyDescent="0.25">
      <c r="A80" s="44">
        <v>44324</v>
      </c>
      <c r="B80" s="40" t="s">
        <v>147</v>
      </c>
      <c r="C80" s="20">
        <v>0</v>
      </c>
      <c r="D80" s="19" t="s">
        <v>61</v>
      </c>
      <c r="E80" s="42">
        <v>11729.43</v>
      </c>
      <c r="F80" s="58">
        <v>0</v>
      </c>
      <c r="G80" s="41">
        <v>1759.4145000000001</v>
      </c>
      <c r="H80" s="41">
        <v>9970.0154999999995</v>
      </c>
      <c r="I80" s="41">
        <v>1172.943</v>
      </c>
      <c r="J80" s="41">
        <v>2932.3575000000001</v>
      </c>
      <c r="K80" s="41">
        <v>2932.3575000000001</v>
      </c>
      <c r="L80" s="41">
        <v>2932.3575000000001</v>
      </c>
      <c r="M80" s="46">
        <v>0.29411764705882354</v>
      </c>
      <c r="Q80" s="2"/>
      <c r="R80" s="2"/>
      <c r="S80" s="2"/>
      <c r="T80" s="2"/>
      <c r="U80" s="2"/>
      <c r="V80" s="2"/>
      <c r="W80" s="2"/>
    </row>
    <row r="81" spans="1:23" x14ac:dyDescent="0.25">
      <c r="A81" s="44">
        <v>44328</v>
      </c>
      <c r="B81" s="40" t="s">
        <v>148</v>
      </c>
      <c r="C81" s="20">
        <v>0</v>
      </c>
      <c r="D81" s="19" t="s">
        <v>149</v>
      </c>
      <c r="E81" s="42">
        <v>6824.31</v>
      </c>
      <c r="F81" s="58">
        <v>0</v>
      </c>
      <c r="G81" s="41">
        <v>1023.6465000000001</v>
      </c>
      <c r="H81" s="41">
        <v>5800.6635000000006</v>
      </c>
      <c r="I81" s="41">
        <v>682.43100000000004</v>
      </c>
      <c r="J81" s="41">
        <v>1706.0775000000001</v>
      </c>
      <c r="K81" s="41">
        <v>1706.0775000000001</v>
      </c>
      <c r="L81" s="41">
        <v>1706.0774999999996</v>
      </c>
      <c r="M81" s="46">
        <v>0.29411764705882343</v>
      </c>
      <c r="Q81" s="2"/>
      <c r="R81" s="2"/>
      <c r="S81" s="2"/>
      <c r="T81" s="2"/>
      <c r="U81" s="2"/>
      <c r="V81" s="2"/>
      <c r="W81" s="2"/>
    </row>
    <row r="82" spans="1:23" x14ac:dyDescent="0.25">
      <c r="A82" s="44">
        <v>44328</v>
      </c>
      <c r="B82" s="40" t="s">
        <v>150</v>
      </c>
      <c r="C82" s="20">
        <v>0</v>
      </c>
      <c r="D82" s="19" t="s">
        <v>151</v>
      </c>
      <c r="E82" s="42">
        <v>13107.04</v>
      </c>
      <c r="F82" s="58">
        <v>0</v>
      </c>
      <c r="G82" s="41">
        <v>1966.056</v>
      </c>
      <c r="H82" s="41">
        <v>11140.984</v>
      </c>
      <c r="I82" s="41">
        <v>1310.7040000000002</v>
      </c>
      <c r="J82" s="41">
        <v>3276.76</v>
      </c>
      <c r="K82" s="41">
        <v>3276.76</v>
      </c>
      <c r="L82" s="41">
        <v>3276.76</v>
      </c>
      <c r="M82" s="46">
        <v>0.29411764705882354</v>
      </c>
      <c r="Q82" s="2"/>
      <c r="R82" s="2"/>
      <c r="S82" s="2"/>
      <c r="T82" s="2"/>
      <c r="U82" s="2"/>
      <c r="V82" s="2"/>
      <c r="W82" s="2"/>
    </row>
    <row r="83" spans="1:23" x14ac:dyDescent="0.25">
      <c r="A83" s="44">
        <v>44328</v>
      </c>
      <c r="B83" s="40" t="s">
        <v>152</v>
      </c>
      <c r="C83" s="20">
        <v>0</v>
      </c>
      <c r="D83" s="19" t="s">
        <v>153</v>
      </c>
      <c r="E83" s="42">
        <v>53256.73</v>
      </c>
      <c r="F83" s="58">
        <v>0</v>
      </c>
      <c r="G83" s="41">
        <v>7988.5095000000001</v>
      </c>
      <c r="H83" s="41">
        <v>45268.220500000003</v>
      </c>
      <c r="I83" s="41">
        <v>5325.6730000000007</v>
      </c>
      <c r="J83" s="41">
        <v>13314.182500000001</v>
      </c>
      <c r="K83" s="41">
        <v>13314.182500000001</v>
      </c>
      <c r="L83" s="41">
        <v>13314.182499999997</v>
      </c>
      <c r="M83" s="46">
        <v>0.29411764705882343</v>
      </c>
      <c r="Q83" s="2"/>
      <c r="R83" s="2"/>
      <c r="S83" s="2"/>
      <c r="T83" s="2"/>
      <c r="U83" s="2"/>
      <c r="V83" s="2"/>
      <c r="W83" s="2"/>
    </row>
    <row r="84" spans="1:23" x14ac:dyDescent="0.25">
      <c r="A84" s="44">
        <v>44328</v>
      </c>
      <c r="B84" s="40" t="s">
        <v>154</v>
      </c>
      <c r="C84" s="20">
        <v>0</v>
      </c>
      <c r="D84" s="19" t="s">
        <v>155</v>
      </c>
      <c r="E84" s="42">
        <v>8625.65</v>
      </c>
      <c r="F84" s="58">
        <v>0</v>
      </c>
      <c r="G84" s="41">
        <v>1293.8474999999999</v>
      </c>
      <c r="H84" s="41">
        <v>7331.8024999999998</v>
      </c>
      <c r="I84" s="41">
        <v>862.56500000000005</v>
      </c>
      <c r="J84" s="41">
        <v>2156.4124999999999</v>
      </c>
      <c r="K84" s="41">
        <v>2156.4124999999999</v>
      </c>
      <c r="L84" s="41">
        <v>2156.412499999999</v>
      </c>
      <c r="M84" s="46">
        <v>0.29411764705882343</v>
      </c>
      <c r="Q84" s="2"/>
      <c r="R84" s="2"/>
      <c r="S84" s="2"/>
      <c r="T84" s="2"/>
      <c r="U84" s="2"/>
      <c r="V84" s="2"/>
      <c r="W84" s="2"/>
    </row>
    <row r="85" spans="1:23" x14ac:dyDescent="0.25">
      <c r="A85" s="44">
        <v>44330</v>
      </c>
      <c r="B85" s="40" t="s">
        <v>156</v>
      </c>
      <c r="C85" s="20">
        <v>0</v>
      </c>
      <c r="D85" s="19" t="s">
        <v>116</v>
      </c>
      <c r="E85" s="42">
        <v>12997.24</v>
      </c>
      <c r="F85" s="58">
        <v>0</v>
      </c>
      <c r="G85" s="41">
        <v>1949.5859999999998</v>
      </c>
      <c r="H85" s="41">
        <v>11047.654</v>
      </c>
      <c r="I85" s="41">
        <v>1299.7240000000002</v>
      </c>
      <c r="J85" s="41">
        <v>3249.31</v>
      </c>
      <c r="K85" s="41">
        <v>3249.31</v>
      </c>
      <c r="L85" s="41">
        <v>3249.3100000000009</v>
      </c>
      <c r="M85" s="46">
        <v>0.29411764705882359</v>
      </c>
      <c r="Q85" s="2"/>
      <c r="R85" s="2"/>
      <c r="S85" s="2"/>
      <c r="T85" s="2"/>
      <c r="U85" s="2"/>
      <c r="V85" s="2"/>
      <c r="W85" s="2"/>
    </row>
    <row r="86" spans="1:23" x14ac:dyDescent="0.25">
      <c r="A86" s="44">
        <v>44330</v>
      </c>
      <c r="B86" s="40" t="s">
        <v>157</v>
      </c>
      <c r="C86" s="20">
        <v>0</v>
      </c>
      <c r="D86" s="19" t="s">
        <v>155</v>
      </c>
      <c r="E86" s="42">
        <v>14141.23</v>
      </c>
      <c r="F86" s="58">
        <v>0</v>
      </c>
      <c r="G86" s="41">
        <v>2121.1844999999998</v>
      </c>
      <c r="H86" s="41">
        <v>12020.0455</v>
      </c>
      <c r="I86" s="41">
        <v>1414.123</v>
      </c>
      <c r="J86" s="41">
        <v>3535.3074999999999</v>
      </c>
      <c r="K86" s="41">
        <v>3535.3074999999999</v>
      </c>
      <c r="L86" s="41">
        <v>3535.3075000000008</v>
      </c>
      <c r="M86" s="46">
        <v>0.29411764705882359</v>
      </c>
      <c r="Q86" s="2"/>
      <c r="R86" s="2"/>
      <c r="S86" s="2"/>
      <c r="T86" s="2"/>
      <c r="U86" s="2"/>
      <c r="V86" s="2"/>
      <c r="W86" s="2"/>
    </row>
    <row r="87" spans="1:23" x14ac:dyDescent="0.25">
      <c r="A87" s="44">
        <v>44334</v>
      </c>
      <c r="B87" s="40" t="s">
        <v>158</v>
      </c>
      <c r="C87" s="20">
        <v>0</v>
      </c>
      <c r="D87" s="19" t="s">
        <v>143</v>
      </c>
      <c r="E87" s="42">
        <v>7121.32</v>
      </c>
      <c r="F87" s="58">
        <v>0</v>
      </c>
      <c r="G87" s="41">
        <v>1068.1979999999999</v>
      </c>
      <c r="H87" s="41">
        <v>6053.1219999999994</v>
      </c>
      <c r="I87" s="41">
        <v>712.13200000000006</v>
      </c>
      <c r="J87" s="41">
        <v>1780.33</v>
      </c>
      <c r="K87" s="41">
        <v>1780.33</v>
      </c>
      <c r="L87" s="41">
        <v>1780.33</v>
      </c>
      <c r="M87" s="46">
        <v>0.29411764705882354</v>
      </c>
      <c r="Q87" s="2"/>
      <c r="R87" s="2"/>
      <c r="S87" s="2"/>
      <c r="T87" s="2"/>
      <c r="U87" s="2"/>
      <c r="V87" s="2"/>
      <c r="W87" s="2"/>
    </row>
    <row r="88" spans="1:23" x14ac:dyDescent="0.25">
      <c r="A88" s="44">
        <v>44342</v>
      </c>
      <c r="B88" s="40" t="s">
        <v>159</v>
      </c>
      <c r="C88" s="20">
        <v>0</v>
      </c>
      <c r="D88" s="19" t="s">
        <v>160</v>
      </c>
      <c r="E88" s="42">
        <v>33567.74</v>
      </c>
      <c r="F88" s="58">
        <v>0</v>
      </c>
      <c r="G88" s="41">
        <v>5035.1609999999991</v>
      </c>
      <c r="H88" s="41">
        <v>28532.578999999998</v>
      </c>
      <c r="I88" s="41">
        <v>3356.7739999999999</v>
      </c>
      <c r="J88" s="41">
        <v>8391.9349999999995</v>
      </c>
      <c r="K88" s="41">
        <v>8391.9349999999995</v>
      </c>
      <c r="L88" s="41">
        <v>8391.9349999999959</v>
      </c>
      <c r="M88" s="46">
        <v>0.29411764705882343</v>
      </c>
      <c r="Q88" s="2"/>
      <c r="R88" s="2"/>
      <c r="S88" s="2"/>
      <c r="T88" s="2"/>
      <c r="U88" s="2"/>
      <c r="V88" s="2"/>
      <c r="W88" s="2"/>
    </row>
    <row r="89" spans="1:23" x14ac:dyDescent="0.25">
      <c r="A89" s="44">
        <v>44342</v>
      </c>
      <c r="B89" s="40" t="s">
        <v>161</v>
      </c>
      <c r="C89" s="20">
        <v>0</v>
      </c>
      <c r="D89" s="19" t="s">
        <v>61</v>
      </c>
      <c r="E89" s="42">
        <v>8936.94</v>
      </c>
      <c r="F89" s="58">
        <v>0</v>
      </c>
      <c r="G89" s="41">
        <v>1340.5409999999999</v>
      </c>
      <c r="H89" s="41">
        <v>7596.3990000000003</v>
      </c>
      <c r="I89" s="41">
        <v>893.69400000000007</v>
      </c>
      <c r="J89" s="41">
        <v>2234.2350000000001</v>
      </c>
      <c r="K89" s="41">
        <v>2234.2350000000001</v>
      </c>
      <c r="L89" s="41">
        <v>2234.2349999999992</v>
      </c>
      <c r="M89" s="46">
        <v>0.29411764705882343</v>
      </c>
      <c r="Q89" s="2"/>
      <c r="R89" s="2"/>
      <c r="S89" s="2"/>
      <c r="T89" s="2"/>
      <c r="U89" s="2"/>
      <c r="V89" s="2"/>
      <c r="W89" s="2"/>
    </row>
    <row r="90" spans="1:23" x14ac:dyDescent="0.25">
      <c r="A90" s="44">
        <v>44343</v>
      </c>
      <c r="B90" s="40" t="s">
        <v>162</v>
      </c>
      <c r="C90" s="20">
        <v>0</v>
      </c>
      <c r="D90" s="19" t="s">
        <v>155</v>
      </c>
      <c r="E90" s="42">
        <v>8255.57</v>
      </c>
      <c r="F90" s="58">
        <v>0</v>
      </c>
      <c r="G90" s="41">
        <v>1238.3354999999999</v>
      </c>
      <c r="H90" s="41">
        <v>7017.2344999999996</v>
      </c>
      <c r="I90" s="41">
        <v>825.55700000000002</v>
      </c>
      <c r="J90" s="41">
        <v>2063.8924999999999</v>
      </c>
      <c r="K90" s="41">
        <v>2063.8924999999999</v>
      </c>
      <c r="L90" s="41">
        <v>2063.8924999999999</v>
      </c>
      <c r="M90" s="46">
        <v>0.29411764705882354</v>
      </c>
      <c r="Q90" s="2"/>
      <c r="R90" s="2"/>
      <c r="S90" s="2"/>
      <c r="T90" s="2"/>
      <c r="U90" s="2"/>
      <c r="V90" s="2"/>
      <c r="W90" s="2"/>
    </row>
    <row r="91" spans="1:23" x14ac:dyDescent="0.25">
      <c r="A91" s="44">
        <v>44344</v>
      </c>
      <c r="B91" s="40" t="s">
        <v>163</v>
      </c>
      <c r="C91" s="20">
        <v>0</v>
      </c>
      <c r="D91" s="19" t="s">
        <v>164</v>
      </c>
      <c r="E91" s="42">
        <v>21579.360000000001</v>
      </c>
      <c r="F91" s="58">
        <v>0</v>
      </c>
      <c r="G91" s="41">
        <v>3236.904</v>
      </c>
      <c r="H91" s="41">
        <v>18342.456000000002</v>
      </c>
      <c r="I91" s="41">
        <v>2157.9360000000001</v>
      </c>
      <c r="J91" s="41">
        <v>5394.84</v>
      </c>
      <c r="K91" s="41">
        <v>5394.84</v>
      </c>
      <c r="L91" s="41">
        <v>5394.840000000002</v>
      </c>
      <c r="M91" s="46">
        <v>0.29411764705882359</v>
      </c>
      <c r="Q91" s="2"/>
      <c r="R91" s="2"/>
      <c r="S91" s="2"/>
      <c r="T91" s="2"/>
      <c r="U91" s="2"/>
      <c r="V91" s="2"/>
      <c r="W91" s="2"/>
    </row>
    <row r="92" spans="1:23" x14ac:dyDescent="0.25">
      <c r="A92" s="44">
        <v>44349</v>
      </c>
      <c r="B92" s="40" t="s">
        <v>165</v>
      </c>
      <c r="C92" s="20">
        <v>0</v>
      </c>
      <c r="D92" s="19" t="s">
        <v>100</v>
      </c>
      <c r="E92" s="42">
        <v>20745.55</v>
      </c>
      <c r="F92" s="58">
        <v>0</v>
      </c>
      <c r="G92" s="41">
        <v>3111.8325</v>
      </c>
      <c r="H92" s="41">
        <v>17633.717499999999</v>
      </c>
      <c r="I92" s="41">
        <v>2074.5549999999998</v>
      </c>
      <c r="J92" s="41">
        <v>5186.3874999999998</v>
      </c>
      <c r="K92" s="41">
        <v>5186.3874999999998</v>
      </c>
      <c r="L92" s="41">
        <v>5186.387499999998</v>
      </c>
      <c r="M92" s="46">
        <v>0.29411764705882343</v>
      </c>
      <c r="Q92" s="2"/>
      <c r="R92" s="2"/>
      <c r="S92" s="2"/>
      <c r="T92" s="2"/>
      <c r="U92" s="2"/>
      <c r="V92" s="2"/>
      <c r="W92" s="2"/>
    </row>
    <row r="93" spans="1:23" x14ac:dyDescent="0.25">
      <c r="A93" s="44">
        <v>44349</v>
      </c>
      <c r="B93" s="40" t="s">
        <v>166</v>
      </c>
      <c r="C93" s="20">
        <v>0</v>
      </c>
      <c r="D93" s="19" t="s">
        <v>167</v>
      </c>
      <c r="E93" s="42">
        <v>24181.51</v>
      </c>
      <c r="F93" s="58">
        <v>0</v>
      </c>
      <c r="G93" s="41">
        <v>3627.2264999999998</v>
      </c>
      <c r="H93" s="41">
        <v>20554.283499999998</v>
      </c>
      <c r="I93" s="41">
        <v>2418.1509999999998</v>
      </c>
      <c r="J93" s="41">
        <v>6045.3774999999996</v>
      </c>
      <c r="K93" s="41">
        <v>6045.3774999999996</v>
      </c>
      <c r="L93" s="41">
        <v>6045.3775000000014</v>
      </c>
      <c r="M93" s="46">
        <v>0.29411764705882365</v>
      </c>
      <c r="Q93" s="2"/>
      <c r="R93" s="2"/>
      <c r="S93" s="2"/>
      <c r="T93" s="2"/>
      <c r="U93" s="2"/>
      <c r="V93" s="2"/>
      <c r="W93" s="2"/>
    </row>
    <row r="94" spans="1:23" x14ac:dyDescent="0.25">
      <c r="A94" s="44">
        <v>44349</v>
      </c>
      <c r="B94" s="40" t="s">
        <v>168</v>
      </c>
      <c r="C94" s="20">
        <v>0</v>
      </c>
      <c r="D94" s="19" t="s">
        <v>116</v>
      </c>
      <c r="E94" s="42">
        <v>11802.86</v>
      </c>
      <c r="F94" s="58">
        <v>0</v>
      </c>
      <c r="G94" s="41">
        <v>1770.4290000000001</v>
      </c>
      <c r="H94" s="41">
        <v>10032.431</v>
      </c>
      <c r="I94" s="41">
        <v>1180.2860000000001</v>
      </c>
      <c r="J94" s="41">
        <v>2950.7150000000001</v>
      </c>
      <c r="K94" s="41">
        <v>2950.7150000000001</v>
      </c>
      <c r="L94" s="41">
        <v>2950.7150000000001</v>
      </c>
      <c r="M94" s="46">
        <v>0.29411764705882354</v>
      </c>
      <c r="Q94" s="2"/>
      <c r="R94" s="2"/>
      <c r="S94" s="2"/>
      <c r="T94" s="2"/>
      <c r="U94" s="2"/>
      <c r="V94" s="2"/>
      <c r="W94" s="2"/>
    </row>
    <row r="95" spans="1:23" x14ac:dyDescent="0.25">
      <c r="A95" s="44">
        <v>44350</v>
      </c>
      <c r="B95" s="40" t="s">
        <v>169</v>
      </c>
      <c r="C95" s="20">
        <v>0</v>
      </c>
      <c r="D95" s="19" t="s">
        <v>61</v>
      </c>
      <c r="E95" s="42">
        <v>11733.5</v>
      </c>
      <c r="F95" s="58">
        <v>0</v>
      </c>
      <c r="G95" s="41">
        <v>1760.0249999999999</v>
      </c>
      <c r="H95" s="41">
        <v>9973.4750000000004</v>
      </c>
      <c r="I95" s="41">
        <v>1173.3500000000001</v>
      </c>
      <c r="J95" s="41">
        <v>2933.375</v>
      </c>
      <c r="K95" s="41">
        <v>2933.375</v>
      </c>
      <c r="L95" s="41">
        <v>2933.375</v>
      </c>
      <c r="M95" s="46">
        <v>0.29411764705882354</v>
      </c>
      <c r="Q95" s="2"/>
      <c r="R95" s="2"/>
      <c r="S95" s="2"/>
      <c r="T95" s="2"/>
      <c r="U95" s="2"/>
      <c r="V95" s="2"/>
      <c r="W95" s="2"/>
    </row>
    <row r="96" spans="1:23" x14ac:dyDescent="0.25">
      <c r="A96" s="44">
        <v>44350</v>
      </c>
      <c r="B96" s="40" t="s">
        <v>170</v>
      </c>
      <c r="C96" s="20">
        <v>0</v>
      </c>
      <c r="D96" s="19" t="s">
        <v>61</v>
      </c>
      <c r="E96" s="42">
        <v>7976.14</v>
      </c>
      <c r="F96" s="58">
        <v>0</v>
      </c>
      <c r="G96" s="41">
        <v>1196.421</v>
      </c>
      <c r="H96" s="41">
        <v>6779.7190000000001</v>
      </c>
      <c r="I96" s="41">
        <v>797.61400000000003</v>
      </c>
      <c r="J96" s="41">
        <v>1994.0350000000001</v>
      </c>
      <c r="K96" s="41">
        <v>1994.0350000000001</v>
      </c>
      <c r="L96" s="41">
        <v>1994.0349999999996</v>
      </c>
      <c r="M96" s="46">
        <v>0.29411764705882348</v>
      </c>
      <c r="Q96" s="2"/>
      <c r="R96" s="2"/>
      <c r="S96" s="2"/>
      <c r="T96" s="2"/>
      <c r="U96" s="2"/>
      <c r="V96" s="2"/>
      <c r="W96" s="2"/>
    </row>
    <row r="97" spans="1:23" x14ac:dyDescent="0.25">
      <c r="A97" s="44">
        <v>44354</v>
      </c>
      <c r="B97" s="40" t="s">
        <v>171</v>
      </c>
      <c r="C97" s="20">
        <v>0</v>
      </c>
      <c r="D97" s="19" t="s">
        <v>63</v>
      </c>
      <c r="E97" s="42">
        <v>10289.59</v>
      </c>
      <c r="F97" s="58">
        <v>0</v>
      </c>
      <c r="G97" s="41">
        <v>1543.4385</v>
      </c>
      <c r="H97" s="41">
        <v>8746.1514999999999</v>
      </c>
      <c r="I97" s="41">
        <v>1028.9590000000001</v>
      </c>
      <c r="J97" s="41">
        <v>2572.3975</v>
      </c>
      <c r="K97" s="41">
        <v>2572.3975</v>
      </c>
      <c r="L97" s="41">
        <v>2572.3975</v>
      </c>
      <c r="M97" s="46">
        <v>0.29411764705882354</v>
      </c>
      <c r="Q97" s="2"/>
      <c r="R97" s="2"/>
      <c r="S97" s="2"/>
      <c r="T97" s="2"/>
      <c r="U97" s="2"/>
      <c r="V97" s="2"/>
      <c r="W97" s="2"/>
    </row>
    <row r="98" spans="1:23" x14ac:dyDescent="0.25">
      <c r="A98" s="44">
        <v>44355</v>
      </c>
      <c r="B98" s="40" t="s">
        <v>172</v>
      </c>
      <c r="C98" s="20">
        <v>0</v>
      </c>
      <c r="D98" s="19" t="s">
        <v>119</v>
      </c>
      <c r="E98" s="42">
        <v>7208.71</v>
      </c>
      <c r="F98" s="58">
        <v>0</v>
      </c>
      <c r="G98" s="41">
        <v>1081.3064999999999</v>
      </c>
      <c r="H98" s="41">
        <v>6127.4035000000003</v>
      </c>
      <c r="I98" s="41">
        <v>720.87100000000009</v>
      </c>
      <c r="J98" s="41">
        <v>1802.1775</v>
      </c>
      <c r="K98" s="41">
        <v>1802.1775</v>
      </c>
      <c r="L98" s="41">
        <v>1802.1775000000005</v>
      </c>
      <c r="M98" s="46">
        <v>0.29411764705882359</v>
      </c>
      <c r="Q98" s="2"/>
      <c r="R98" s="2"/>
      <c r="S98" s="2"/>
      <c r="T98" s="2"/>
      <c r="U98" s="2"/>
      <c r="V98" s="2"/>
      <c r="W98" s="2"/>
    </row>
    <row r="99" spans="1:23" x14ac:dyDescent="0.25">
      <c r="A99" s="44">
        <v>44355</v>
      </c>
      <c r="B99" s="40" t="s">
        <v>173</v>
      </c>
      <c r="C99" s="20">
        <v>0</v>
      </c>
      <c r="D99" s="19" t="s">
        <v>63</v>
      </c>
      <c r="E99" s="42">
        <v>8956.27</v>
      </c>
      <c r="F99" s="58">
        <v>0</v>
      </c>
      <c r="G99" s="41">
        <v>1343.4404999999999</v>
      </c>
      <c r="H99" s="41">
        <v>7612.8295000000007</v>
      </c>
      <c r="I99" s="41">
        <v>895.62700000000007</v>
      </c>
      <c r="J99" s="41">
        <v>2239.0675000000001</v>
      </c>
      <c r="K99" s="41">
        <v>2239.0675000000001</v>
      </c>
      <c r="L99" s="41">
        <v>2239.0675000000001</v>
      </c>
      <c r="M99" s="46">
        <v>0.29411764705882354</v>
      </c>
      <c r="Q99" s="2"/>
      <c r="R99" s="2"/>
      <c r="S99" s="2"/>
      <c r="T99" s="2"/>
      <c r="U99" s="2"/>
      <c r="V99" s="2"/>
      <c r="W99" s="2"/>
    </row>
    <row r="100" spans="1:23" x14ac:dyDescent="0.25">
      <c r="A100" s="44">
        <v>44359</v>
      </c>
      <c r="B100" s="40" t="s">
        <v>174</v>
      </c>
      <c r="C100" s="20">
        <v>0</v>
      </c>
      <c r="D100" s="19" t="s">
        <v>61</v>
      </c>
      <c r="E100" s="42">
        <v>14520.49</v>
      </c>
      <c r="F100" s="58">
        <v>0</v>
      </c>
      <c r="G100" s="41">
        <v>2178.0735</v>
      </c>
      <c r="H100" s="41">
        <v>12342.416499999999</v>
      </c>
      <c r="I100" s="41">
        <v>1452.049</v>
      </c>
      <c r="J100" s="41">
        <v>3630.1224999999999</v>
      </c>
      <c r="K100" s="41">
        <v>3630.1224999999999</v>
      </c>
      <c r="L100" s="41">
        <v>3630.1225000000009</v>
      </c>
      <c r="M100" s="46">
        <v>0.29411764705882359</v>
      </c>
      <c r="Q100" s="2"/>
      <c r="R100" s="2"/>
      <c r="S100" s="2"/>
      <c r="T100" s="2"/>
      <c r="U100" s="2"/>
      <c r="V100" s="2"/>
      <c r="W100" s="2"/>
    </row>
    <row r="101" spans="1:23" x14ac:dyDescent="0.25">
      <c r="A101" s="44">
        <v>44361</v>
      </c>
      <c r="B101" s="40" t="s">
        <v>175</v>
      </c>
      <c r="C101" s="20">
        <v>0</v>
      </c>
      <c r="D101" s="19" t="s">
        <v>176</v>
      </c>
      <c r="E101" s="42">
        <v>21761</v>
      </c>
      <c r="F101" s="58">
        <v>0</v>
      </c>
      <c r="G101" s="41">
        <v>3264.15</v>
      </c>
      <c r="H101" s="41">
        <v>18496.849999999999</v>
      </c>
      <c r="I101" s="41">
        <v>2176.1</v>
      </c>
      <c r="J101" s="41">
        <v>5440.25</v>
      </c>
      <c r="K101" s="41">
        <v>5440.25</v>
      </c>
      <c r="L101" s="41">
        <v>5440.2499999999982</v>
      </c>
      <c r="M101" s="46">
        <v>0.29411764705882343</v>
      </c>
      <c r="Q101" s="2"/>
      <c r="R101" s="2"/>
      <c r="S101" s="2"/>
      <c r="T101" s="2"/>
      <c r="U101" s="2"/>
      <c r="V101" s="2"/>
      <c r="W101" s="2"/>
    </row>
    <row r="102" spans="1:23" x14ac:dyDescent="0.25">
      <c r="A102" s="44">
        <v>44364</v>
      </c>
      <c r="B102" s="40" t="s">
        <v>177</v>
      </c>
      <c r="C102" s="20">
        <v>0</v>
      </c>
      <c r="D102" s="19" t="s">
        <v>63</v>
      </c>
      <c r="E102" s="42">
        <v>7344</v>
      </c>
      <c r="F102" s="58">
        <v>0</v>
      </c>
      <c r="G102" s="41">
        <v>1101.5999999999999</v>
      </c>
      <c r="H102" s="41">
        <v>6242.4</v>
      </c>
      <c r="I102" s="41">
        <v>734.40000000000009</v>
      </c>
      <c r="J102" s="41">
        <v>1836</v>
      </c>
      <c r="K102" s="41">
        <v>1836</v>
      </c>
      <c r="L102" s="41">
        <v>1836</v>
      </c>
      <c r="M102" s="46">
        <v>0.29411764705882354</v>
      </c>
      <c r="Q102" s="2"/>
      <c r="R102" s="2"/>
      <c r="S102" s="2"/>
      <c r="T102" s="2"/>
      <c r="U102" s="2"/>
      <c r="V102" s="2"/>
      <c r="W102" s="2"/>
    </row>
    <row r="103" spans="1:23" x14ac:dyDescent="0.25">
      <c r="A103" s="44">
        <v>44365</v>
      </c>
      <c r="B103" s="40" t="s">
        <v>178</v>
      </c>
      <c r="C103" s="20">
        <v>0</v>
      </c>
      <c r="D103" s="19" t="s">
        <v>91</v>
      </c>
      <c r="E103" s="42">
        <v>27244.01</v>
      </c>
      <c r="F103" s="58">
        <v>0</v>
      </c>
      <c r="G103" s="41">
        <v>4086.6014999999998</v>
      </c>
      <c r="H103" s="41">
        <v>23157.408499999998</v>
      </c>
      <c r="I103" s="41">
        <v>2724.4009999999998</v>
      </c>
      <c r="J103" s="41">
        <v>6811.0024999999996</v>
      </c>
      <c r="K103" s="41">
        <v>6811.0024999999996</v>
      </c>
      <c r="L103" s="41">
        <v>6811.0025000000014</v>
      </c>
      <c r="M103" s="46">
        <v>0.29411764705882359</v>
      </c>
      <c r="Q103" s="2"/>
      <c r="R103" s="2"/>
      <c r="S103" s="2"/>
      <c r="T103" s="2"/>
      <c r="U103" s="2"/>
      <c r="V103" s="2"/>
      <c r="W103" s="2"/>
    </row>
    <row r="104" spans="1:23" x14ac:dyDescent="0.25">
      <c r="A104" s="44">
        <v>44366</v>
      </c>
      <c r="B104" s="40" t="s">
        <v>179</v>
      </c>
      <c r="C104" s="20">
        <v>0</v>
      </c>
      <c r="D104" s="19" t="s">
        <v>63</v>
      </c>
      <c r="E104" s="42">
        <v>10255.35</v>
      </c>
      <c r="F104" s="58">
        <v>0</v>
      </c>
      <c r="G104" s="41">
        <v>1538.3025</v>
      </c>
      <c r="H104" s="41">
        <v>8717.0475000000006</v>
      </c>
      <c r="I104" s="41">
        <v>1025.5350000000001</v>
      </c>
      <c r="J104" s="41">
        <v>2563.8375000000001</v>
      </c>
      <c r="K104" s="41">
        <v>2563.8375000000001</v>
      </c>
      <c r="L104" s="41">
        <v>2563.837500000001</v>
      </c>
      <c r="M104" s="46">
        <v>0.29411764705882365</v>
      </c>
      <c r="Q104" s="2"/>
      <c r="R104" s="2"/>
      <c r="S104" s="2"/>
      <c r="T104" s="2"/>
      <c r="U104" s="2"/>
      <c r="V104" s="2"/>
      <c r="W104" s="2"/>
    </row>
    <row r="105" spans="1:23" x14ac:dyDescent="0.25">
      <c r="A105" s="44">
        <v>44372</v>
      </c>
      <c r="B105" s="40" t="s">
        <v>180</v>
      </c>
      <c r="C105" s="20">
        <v>0</v>
      </c>
      <c r="D105" s="19" t="s">
        <v>63</v>
      </c>
      <c r="E105" s="42">
        <v>6500</v>
      </c>
      <c r="F105" s="58">
        <v>0</v>
      </c>
      <c r="G105" s="41">
        <v>975</v>
      </c>
      <c r="H105" s="41">
        <v>5525</v>
      </c>
      <c r="I105" s="41">
        <v>650</v>
      </c>
      <c r="J105" s="41">
        <v>1625</v>
      </c>
      <c r="K105" s="41">
        <v>1625</v>
      </c>
      <c r="L105" s="41">
        <v>1625</v>
      </c>
      <c r="M105" s="46">
        <v>0.29411764705882354</v>
      </c>
      <c r="Q105" s="2"/>
      <c r="R105" s="2"/>
      <c r="S105" s="2"/>
      <c r="T105" s="2"/>
      <c r="U105" s="2"/>
      <c r="V105" s="2"/>
      <c r="W105" s="2"/>
    </row>
    <row r="106" spans="1:23" ht="11" thickBot="1" x14ac:dyDescent="0.3">
      <c r="A106" s="47">
        <v>44372</v>
      </c>
      <c r="B106" s="48" t="s">
        <v>181</v>
      </c>
      <c r="C106" s="30">
        <v>0</v>
      </c>
      <c r="D106" s="29" t="s">
        <v>61</v>
      </c>
      <c r="E106" s="49">
        <v>10644.88</v>
      </c>
      <c r="F106" s="73">
        <v>0</v>
      </c>
      <c r="G106" s="50">
        <v>1596.7319999999997</v>
      </c>
      <c r="H106" s="50">
        <v>9048.1479999999992</v>
      </c>
      <c r="I106" s="50">
        <v>1064.4880000000001</v>
      </c>
      <c r="J106" s="50">
        <v>2661.22</v>
      </c>
      <c r="K106" s="50">
        <v>2661.22</v>
      </c>
      <c r="L106" s="50">
        <v>2661.2199999999989</v>
      </c>
      <c r="M106" s="51">
        <v>0.29411764705882343</v>
      </c>
      <c r="Q106" s="2"/>
      <c r="R106" s="2"/>
      <c r="S106" s="2"/>
      <c r="T106" s="2"/>
      <c r="U106" s="2"/>
      <c r="V106" s="2"/>
      <c r="W106" s="2"/>
    </row>
    <row r="107" spans="1:23" ht="11" thickBot="1" x14ac:dyDescent="0.3">
      <c r="E107" s="76">
        <f t="shared" ref="E107:L107" si="0">SUM(E10:E106)</f>
        <v>1265360.81</v>
      </c>
      <c r="F107" s="77">
        <f t="shared" si="0"/>
        <v>-34158.25</v>
      </c>
      <c r="G107" s="7">
        <f t="shared" si="0"/>
        <v>177081.63449999993</v>
      </c>
      <c r="H107" s="7">
        <f t="shared" si="0"/>
        <v>1088279.1755000006</v>
      </c>
      <c r="I107" s="7">
        <f t="shared" si="0"/>
        <v>126536.08100000001</v>
      </c>
      <c r="J107" s="23">
        <f>SUM(J10:J106)</f>
        <v>316340.20250000001</v>
      </c>
      <c r="K107" s="22">
        <f t="shared" si="0"/>
        <v>316340.20250000001</v>
      </c>
      <c r="L107" s="27">
        <f t="shared" si="0"/>
        <v>326013.94750000007</v>
      </c>
      <c r="M107" s="39">
        <f>AVERAGE(M10:M106)</f>
        <v>0.29387507580351696</v>
      </c>
      <c r="Q107" s="2"/>
      <c r="R107" s="2"/>
      <c r="S107" s="2"/>
      <c r="T107" s="2"/>
      <c r="U107" s="2"/>
      <c r="V107" s="2"/>
      <c r="W107" s="2"/>
    </row>
    <row r="108" spans="1:23" ht="11" thickTop="1" x14ac:dyDescent="0.25">
      <c r="A108" s="2"/>
      <c r="B108" s="31"/>
      <c r="C108" s="6"/>
      <c r="D108" s="6"/>
      <c r="E108" s="2"/>
      <c r="F108" s="2"/>
      <c r="G108" s="6"/>
      <c r="H108" s="2"/>
      <c r="I108" s="2"/>
      <c r="J108" s="2"/>
      <c r="K108" s="2"/>
      <c r="L108" s="3"/>
      <c r="M108" s="2"/>
      <c r="N108" s="2"/>
      <c r="O108" s="2"/>
      <c r="Q108" s="2"/>
      <c r="R108" s="2"/>
      <c r="S108" s="2"/>
      <c r="T108" s="2"/>
      <c r="U108" s="2"/>
      <c r="V108" s="2"/>
      <c r="W108" s="2"/>
    </row>
    <row r="109" spans="1:23" x14ac:dyDescent="0.25">
      <c r="A109" s="2"/>
      <c r="B109" s="31"/>
      <c r="C109" s="6"/>
      <c r="D109" s="6"/>
      <c r="E109" s="2"/>
      <c r="F109" s="2"/>
      <c r="G109" s="6"/>
      <c r="H109" s="2"/>
      <c r="I109" s="2"/>
      <c r="L109" s="3"/>
      <c r="M109" s="2"/>
      <c r="N109" s="2"/>
      <c r="O109" s="2"/>
      <c r="Q109" s="2"/>
      <c r="R109" s="2"/>
      <c r="S109" s="2"/>
      <c r="T109" s="2"/>
      <c r="U109" s="2"/>
      <c r="V109" s="2"/>
      <c r="W109" s="2"/>
    </row>
    <row r="110" spans="1:23" x14ac:dyDescent="0.25">
      <c r="A110" s="2"/>
      <c r="B110" s="31"/>
      <c r="C110" s="6"/>
      <c r="D110" s="6"/>
      <c r="E110" s="2"/>
      <c r="F110" s="2"/>
      <c r="G110" s="6"/>
      <c r="H110" s="2"/>
      <c r="I110" s="2"/>
      <c r="L110" s="3"/>
      <c r="M110" s="2"/>
      <c r="N110" s="2"/>
      <c r="O110" s="2"/>
      <c r="Q110" s="2"/>
      <c r="R110" s="2"/>
      <c r="S110" s="2"/>
      <c r="T110" s="2"/>
      <c r="U110" s="2"/>
      <c r="V110" s="2"/>
      <c r="W110" s="2"/>
    </row>
    <row r="111" spans="1:23" x14ac:dyDescent="0.25">
      <c r="A111" s="2"/>
      <c r="B111" s="31"/>
      <c r="C111" s="6"/>
      <c r="D111" s="6"/>
      <c r="E111" s="2"/>
      <c r="F111" s="2"/>
      <c r="G111" s="6"/>
      <c r="H111" s="2"/>
      <c r="I111" s="2"/>
      <c r="L111" s="3"/>
      <c r="M111" s="2"/>
      <c r="N111" s="2"/>
      <c r="O111" s="2"/>
      <c r="Q111" s="2"/>
      <c r="R111" s="2"/>
      <c r="S111" s="2"/>
      <c r="T111" s="2"/>
      <c r="U111" s="2"/>
      <c r="V111" s="2"/>
      <c r="W111" s="2"/>
    </row>
    <row r="112" spans="1:23" x14ac:dyDescent="0.25">
      <c r="A112" s="2"/>
      <c r="B112" s="31"/>
      <c r="C112" s="6"/>
      <c r="D112" s="6"/>
      <c r="E112" s="2"/>
      <c r="F112" s="2"/>
      <c r="G112" s="6"/>
      <c r="H112" s="2"/>
      <c r="I112" s="2"/>
      <c r="L112" s="3"/>
      <c r="M112" s="2"/>
      <c r="N112" s="2"/>
      <c r="O112" s="2"/>
      <c r="Q112" s="2"/>
      <c r="R112" s="2"/>
      <c r="S112" s="2"/>
      <c r="T112" s="2"/>
      <c r="U112" s="2"/>
      <c r="V112" s="2"/>
      <c r="W112" s="2"/>
    </row>
    <row r="113" spans="1:23" x14ac:dyDescent="0.25">
      <c r="A113" s="2"/>
      <c r="B113" s="31"/>
      <c r="C113" s="6"/>
      <c r="D113" s="6"/>
      <c r="E113" s="2"/>
      <c r="F113" s="2"/>
      <c r="G113" s="6"/>
      <c r="H113" s="2"/>
      <c r="I113" s="2"/>
      <c r="L113" s="2"/>
      <c r="M113" s="2"/>
      <c r="N113" s="2"/>
      <c r="O113" s="2"/>
      <c r="Q113" s="2"/>
      <c r="R113" s="2"/>
      <c r="S113" s="2"/>
      <c r="T113" s="2"/>
      <c r="U113" s="2"/>
      <c r="V113" s="2"/>
      <c r="W113" s="2"/>
    </row>
    <row r="114" spans="1:23" x14ac:dyDescent="0.25">
      <c r="A114" s="1"/>
      <c r="F114" s="2"/>
      <c r="G114" s="6"/>
      <c r="H114" s="2"/>
      <c r="I114" s="2"/>
      <c r="L114" s="2"/>
      <c r="M114" s="2"/>
      <c r="N114" s="2"/>
      <c r="O114" s="2"/>
      <c r="Q114" s="2"/>
      <c r="R114" s="2"/>
      <c r="S114" s="2"/>
      <c r="T114" s="2"/>
      <c r="U114" s="2"/>
      <c r="V114" s="2"/>
      <c r="W114" s="2"/>
    </row>
    <row r="115" spans="1:23" x14ac:dyDescent="0.25">
      <c r="A115" s="57"/>
      <c r="B115" s="31"/>
      <c r="C115" s="6"/>
      <c r="D115" s="6"/>
      <c r="E115" s="2"/>
      <c r="F115" s="2"/>
      <c r="G115" s="35"/>
      <c r="H115" s="5"/>
      <c r="I115" s="5"/>
      <c r="J115" s="5"/>
      <c r="K115" s="5"/>
      <c r="L115" s="5"/>
      <c r="N115" s="2"/>
      <c r="O115" s="6"/>
      <c r="Q115" s="2"/>
      <c r="R115" s="2"/>
      <c r="S115" s="2"/>
      <c r="T115" s="2"/>
      <c r="U115" s="2"/>
      <c r="V115" s="2"/>
      <c r="W115" s="2"/>
    </row>
    <row r="116" spans="1:23" x14ac:dyDescent="0.25">
      <c r="A116" s="2"/>
      <c r="B116" s="31"/>
      <c r="C116" s="6"/>
      <c r="D116" s="6"/>
      <c r="E116" s="2"/>
      <c r="F116" s="2"/>
      <c r="G116" s="35"/>
      <c r="H116" s="5"/>
      <c r="I116" s="5"/>
      <c r="J116" s="5"/>
      <c r="K116" s="5"/>
      <c r="L116" s="5"/>
      <c r="M116" s="5"/>
      <c r="N116" s="5"/>
      <c r="O116" s="5"/>
      <c r="Q116" s="2"/>
      <c r="R116" s="2"/>
      <c r="S116" s="2"/>
      <c r="T116" s="2"/>
      <c r="U116" s="2"/>
      <c r="V116" s="2"/>
      <c r="W116" s="2"/>
    </row>
    <row r="117" spans="1:23" x14ac:dyDescent="0.25">
      <c r="A117" s="2"/>
      <c r="B117" s="31"/>
      <c r="C117" s="6"/>
      <c r="D117" s="6"/>
      <c r="E117" s="2"/>
      <c r="F117" s="2"/>
      <c r="G117" s="35"/>
      <c r="H117" s="5"/>
      <c r="I117" s="5"/>
      <c r="J117" s="5"/>
      <c r="K117" s="5"/>
      <c r="L117" s="5"/>
      <c r="M117" s="5"/>
      <c r="N117" s="5"/>
      <c r="O117" s="5"/>
      <c r="Q117" s="2"/>
      <c r="R117" s="2"/>
      <c r="S117" s="2"/>
      <c r="T117" s="2"/>
      <c r="U117" s="2"/>
      <c r="V117" s="2"/>
      <c r="W117" s="2"/>
    </row>
    <row r="118" spans="1:23" x14ac:dyDescent="0.25">
      <c r="A118" s="2"/>
      <c r="B118" s="31"/>
      <c r="C118" s="6"/>
      <c r="D118" s="6"/>
      <c r="E118" s="2"/>
      <c r="F118" s="2"/>
      <c r="G118" s="35"/>
      <c r="H118" s="5"/>
      <c r="I118" s="5"/>
      <c r="Q118" s="2"/>
      <c r="R118" s="2"/>
      <c r="S118" s="2"/>
      <c r="T118" s="2"/>
      <c r="U118" s="2"/>
      <c r="V118" s="2"/>
      <c r="W118" s="2"/>
    </row>
    <row r="119" spans="1:23" x14ac:dyDescent="0.25">
      <c r="A119" s="2"/>
      <c r="B119" s="31"/>
      <c r="C119" s="6"/>
      <c r="D119" s="6"/>
      <c r="E119" s="2"/>
      <c r="F119" s="2"/>
      <c r="G119" s="35"/>
      <c r="H119" s="5"/>
      <c r="I119" s="5"/>
      <c r="J119" s="5"/>
      <c r="K119" s="5"/>
      <c r="L119" s="5"/>
      <c r="M119" s="5"/>
      <c r="N119" s="5"/>
      <c r="O119" s="5"/>
      <c r="Q119" s="2"/>
      <c r="R119" s="2"/>
      <c r="S119" s="2"/>
      <c r="T119" s="2"/>
      <c r="U119" s="2"/>
      <c r="V119" s="2"/>
      <c r="W119" s="2"/>
    </row>
    <row r="120" spans="1:23" x14ac:dyDescent="0.25">
      <c r="A120" s="2"/>
      <c r="B120" s="31"/>
      <c r="C120" s="6"/>
      <c r="D120" s="6"/>
      <c r="E120" s="2"/>
      <c r="F120" s="2"/>
      <c r="G120" s="35"/>
      <c r="H120" s="5"/>
      <c r="I120" s="5"/>
      <c r="J120" s="5"/>
      <c r="K120" s="5"/>
      <c r="L120" s="5"/>
      <c r="M120" s="5"/>
      <c r="N120" s="5"/>
      <c r="O120" s="5"/>
      <c r="Q120" s="2"/>
      <c r="R120" s="2"/>
      <c r="S120" s="2"/>
      <c r="T120" s="2"/>
      <c r="U120" s="2"/>
      <c r="V120" s="2"/>
      <c r="W120" s="2"/>
    </row>
    <row r="121" spans="1:23" x14ac:dyDescent="0.25">
      <c r="A121" s="2"/>
      <c r="B121" s="31"/>
      <c r="C121" s="6"/>
      <c r="D121" s="6"/>
      <c r="E121" s="2"/>
      <c r="F121" s="2"/>
      <c r="G121" s="35"/>
      <c r="H121" s="5"/>
      <c r="I121" s="5"/>
      <c r="J121" s="5"/>
      <c r="K121" s="5"/>
      <c r="L121" s="5"/>
      <c r="M121" s="5"/>
      <c r="N121" s="5"/>
      <c r="O121" s="5"/>
      <c r="Q121" s="2"/>
      <c r="R121" s="2"/>
      <c r="S121" s="2"/>
      <c r="T121" s="2"/>
      <c r="U121" s="2"/>
      <c r="V121" s="2"/>
      <c r="W121" s="2"/>
    </row>
    <row r="122" spans="1:23" x14ac:dyDescent="0.25">
      <c r="A122" s="2"/>
      <c r="B122" s="31"/>
      <c r="C122" s="6"/>
      <c r="D122" s="6"/>
      <c r="E122" s="2"/>
      <c r="F122" s="2"/>
      <c r="G122" s="35"/>
      <c r="H122" s="5"/>
      <c r="I122" s="5"/>
      <c r="J122" s="5"/>
      <c r="K122" s="5"/>
      <c r="L122" s="5"/>
      <c r="M122" s="5"/>
      <c r="N122" s="5"/>
      <c r="O122" s="5"/>
      <c r="Q122" s="2"/>
      <c r="R122" s="2"/>
      <c r="S122" s="2"/>
      <c r="T122" s="2"/>
      <c r="U122" s="2"/>
      <c r="V122" s="2"/>
      <c r="W122" s="2"/>
    </row>
    <row r="123" spans="1:23" x14ac:dyDescent="0.25">
      <c r="A123" s="2"/>
      <c r="B123" s="31"/>
      <c r="C123" s="6"/>
      <c r="D123" s="6"/>
      <c r="E123" s="2"/>
      <c r="F123" s="2"/>
      <c r="G123" s="35"/>
      <c r="H123" s="5"/>
      <c r="I123" s="5"/>
      <c r="J123" s="5"/>
      <c r="K123" s="5"/>
      <c r="L123" s="5"/>
      <c r="N123" s="2"/>
      <c r="O123" s="6"/>
      <c r="Q123" s="2"/>
      <c r="R123" s="2"/>
      <c r="S123" s="2"/>
      <c r="T123" s="2"/>
      <c r="U123" s="2"/>
      <c r="V123" s="2"/>
      <c r="W123" s="2"/>
    </row>
    <row r="124" spans="1:23" x14ac:dyDescent="0.25">
      <c r="A124" s="2"/>
      <c r="B124" s="31"/>
      <c r="C124" s="6"/>
      <c r="D124" s="6"/>
      <c r="E124" s="2"/>
      <c r="F124" s="2"/>
      <c r="G124" s="35"/>
      <c r="H124" s="5"/>
      <c r="I124" s="5"/>
      <c r="J124" s="5"/>
      <c r="K124" s="5"/>
      <c r="L124" s="5"/>
      <c r="N124" s="2"/>
      <c r="O124" s="6"/>
      <c r="Q124" s="2"/>
      <c r="R124" s="2"/>
      <c r="S124" s="2"/>
      <c r="T124" s="2"/>
      <c r="U124" s="2"/>
      <c r="V124" s="2"/>
      <c r="W124" s="2"/>
    </row>
    <row r="125" spans="1:23" x14ac:dyDescent="0.25">
      <c r="A125" s="2"/>
      <c r="B125" s="31"/>
      <c r="C125" s="6"/>
      <c r="D125" s="6"/>
      <c r="E125" s="2"/>
      <c r="F125" s="2"/>
      <c r="G125" s="35"/>
      <c r="H125" s="5"/>
      <c r="I125" s="5"/>
      <c r="J125" s="5"/>
      <c r="K125" s="5"/>
      <c r="L125" s="5"/>
      <c r="N125" s="2"/>
      <c r="O125" s="6"/>
      <c r="Q125" s="2"/>
      <c r="R125" s="2"/>
      <c r="S125" s="2"/>
      <c r="T125" s="2"/>
      <c r="U125" s="2"/>
      <c r="V125" s="2"/>
      <c r="W125" s="2"/>
    </row>
    <row r="126" spans="1:23" x14ac:dyDescent="0.25">
      <c r="A126" s="2"/>
      <c r="B126" s="31"/>
      <c r="C126" s="6"/>
      <c r="D126" s="6"/>
      <c r="E126" s="2"/>
      <c r="F126" s="2"/>
      <c r="G126" s="35"/>
      <c r="H126" s="5"/>
      <c r="I126" s="5"/>
      <c r="J126" s="5"/>
      <c r="K126" s="5"/>
      <c r="L126" s="5"/>
      <c r="N126" s="2"/>
      <c r="O126" s="6"/>
      <c r="Q126" s="2"/>
      <c r="R126" s="2"/>
      <c r="S126" s="2"/>
      <c r="T126" s="2"/>
      <c r="U126" s="2"/>
      <c r="V126" s="2"/>
      <c r="W126" s="2"/>
    </row>
    <row r="127" spans="1:23" x14ac:dyDescent="0.25">
      <c r="A127" s="2"/>
      <c r="B127" s="31"/>
      <c r="C127" s="6"/>
      <c r="D127" s="6"/>
      <c r="E127" s="2"/>
      <c r="F127" s="2"/>
      <c r="G127" s="35"/>
      <c r="H127" s="5"/>
      <c r="I127" s="5"/>
      <c r="J127" s="5"/>
      <c r="K127" s="5"/>
      <c r="L127" s="5"/>
      <c r="N127" s="2"/>
      <c r="O127" s="6"/>
      <c r="Q127" s="2"/>
      <c r="R127" s="2"/>
      <c r="S127" s="2"/>
      <c r="T127" s="2"/>
      <c r="U127" s="2"/>
      <c r="V127" s="2"/>
      <c r="W127" s="2"/>
    </row>
    <row r="128" spans="1:23" x14ac:dyDescent="0.25">
      <c r="A128" s="2"/>
      <c r="B128" s="31"/>
      <c r="C128" s="6"/>
      <c r="D128" s="6"/>
      <c r="E128" s="2"/>
      <c r="F128" s="2"/>
      <c r="G128" s="35"/>
      <c r="H128" s="5"/>
      <c r="I128" s="5"/>
      <c r="J128" s="5"/>
      <c r="K128" s="5"/>
      <c r="L128" s="5"/>
      <c r="N128" s="2"/>
      <c r="O128" s="6"/>
      <c r="Q128" s="2"/>
      <c r="R128" s="2"/>
      <c r="S128" s="2"/>
      <c r="T128" s="2"/>
      <c r="U128" s="2"/>
      <c r="V128" s="2"/>
      <c r="W128" s="2"/>
    </row>
    <row r="129" spans="1:23" x14ac:dyDescent="0.25">
      <c r="A129" s="2"/>
      <c r="B129" s="31"/>
      <c r="C129" s="6"/>
      <c r="D129" s="6"/>
      <c r="E129" s="2"/>
      <c r="F129" s="2"/>
      <c r="G129" s="35"/>
      <c r="H129" s="5"/>
      <c r="I129" s="5"/>
      <c r="J129" s="5"/>
      <c r="K129" s="5"/>
      <c r="L129" s="5"/>
      <c r="N129" s="2"/>
      <c r="O129" s="32"/>
      <c r="Q129" s="2"/>
      <c r="R129" s="2"/>
      <c r="S129" s="2"/>
      <c r="T129" s="2"/>
      <c r="U129" s="2"/>
      <c r="V129" s="2"/>
      <c r="W129" s="2"/>
    </row>
    <row r="130" spans="1:23" x14ac:dyDescent="0.25">
      <c r="A130" s="2"/>
      <c r="B130" s="31"/>
      <c r="C130" s="6"/>
      <c r="D130" s="6"/>
      <c r="E130" s="2"/>
      <c r="F130" s="2"/>
      <c r="G130" s="35"/>
      <c r="H130" s="5"/>
      <c r="I130" s="5"/>
      <c r="J130" s="5"/>
      <c r="K130" s="5"/>
      <c r="L130" s="5"/>
      <c r="N130" s="2"/>
      <c r="O130" s="6"/>
      <c r="Q130" s="2"/>
      <c r="R130" s="2"/>
      <c r="S130" s="2"/>
      <c r="T130" s="2"/>
      <c r="U130" s="2"/>
      <c r="V130" s="2"/>
      <c r="W130" s="2"/>
    </row>
    <row r="131" spans="1:23" x14ac:dyDescent="0.25">
      <c r="A131" s="2"/>
      <c r="B131" s="31"/>
      <c r="C131" s="6"/>
      <c r="D131" s="6"/>
      <c r="E131" s="2"/>
      <c r="F131" s="2"/>
      <c r="G131" s="35"/>
      <c r="H131" s="5"/>
      <c r="I131" s="5"/>
      <c r="J131" s="5"/>
      <c r="K131" s="5"/>
      <c r="L131" s="5"/>
      <c r="N131" s="2"/>
      <c r="O131" s="6"/>
      <c r="Q131" s="2"/>
      <c r="R131" s="2"/>
      <c r="S131" s="2"/>
      <c r="T131" s="2"/>
      <c r="U131" s="2"/>
      <c r="V131" s="2"/>
      <c r="W131" s="2"/>
    </row>
    <row r="132" spans="1:23" x14ac:dyDescent="0.25">
      <c r="A132" s="2"/>
      <c r="B132" s="31"/>
      <c r="C132" s="6"/>
      <c r="D132" s="6"/>
      <c r="E132" s="2"/>
      <c r="F132" s="2"/>
      <c r="G132" s="35"/>
      <c r="H132" s="5"/>
      <c r="I132" s="5"/>
      <c r="J132" s="5"/>
      <c r="K132" s="5"/>
      <c r="L132" s="5"/>
      <c r="N132" s="2"/>
      <c r="O132" s="6"/>
      <c r="Q132" s="2"/>
      <c r="R132" s="2"/>
      <c r="S132" s="2"/>
      <c r="T132" s="2"/>
      <c r="U132" s="2"/>
      <c r="V132" s="2"/>
      <c r="W132" s="2"/>
    </row>
    <row r="133" spans="1:23" x14ac:dyDescent="0.25">
      <c r="A133" s="2"/>
      <c r="B133" s="31"/>
      <c r="C133" s="6"/>
      <c r="D133" s="6"/>
      <c r="E133" s="2"/>
      <c r="F133" s="2"/>
      <c r="G133" s="35"/>
      <c r="H133" s="5"/>
      <c r="I133" s="5"/>
      <c r="J133" s="5"/>
      <c r="K133" s="5"/>
      <c r="L133" s="5"/>
      <c r="N133" s="2"/>
      <c r="O133" s="6"/>
      <c r="Q133" s="2"/>
      <c r="R133" s="2"/>
      <c r="S133" s="2"/>
      <c r="T133" s="2"/>
      <c r="U133" s="2"/>
      <c r="V133" s="2"/>
      <c r="W133" s="2"/>
    </row>
    <row r="134" spans="1:23" x14ac:dyDescent="0.25">
      <c r="A134" s="2"/>
      <c r="B134" s="31"/>
      <c r="C134" s="6"/>
      <c r="D134" s="6"/>
      <c r="E134" s="2"/>
      <c r="F134" s="2"/>
      <c r="G134" s="35"/>
      <c r="H134" s="5"/>
      <c r="I134" s="5"/>
      <c r="J134" s="5"/>
      <c r="K134" s="5"/>
      <c r="L134" s="5"/>
      <c r="M134" s="5"/>
      <c r="N134" s="2"/>
      <c r="O134" s="6"/>
      <c r="Q134" s="2"/>
      <c r="R134" s="2"/>
      <c r="S134" s="2"/>
      <c r="T134" s="2"/>
      <c r="U134" s="2"/>
      <c r="V134" s="2"/>
      <c r="W134" s="2"/>
    </row>
    <row r="135" spans="1:23" x14ac:dyDescent="0.25">
      <c r="A135" s="2"/>
      <c r="B135" s="31"/>
      <c r="C135" s="6"/>
      <c r="D135" s="6"/>
      <c r="E135" s="2"/>
      <c r="F135" s="2"/>
      <c r="G135" s="35"/>
      <c r="H135" s="5"/>
      <c r="I135" s="5"/>
      <c r="J135" s="5"/>
      <c r="K135" s="5"/>
      <c r="L135" s="5"/>
      <c r="M135" s="5"/>
      <c r="N135" s="2"/>
      <c r="O135" s="6"/>
      <c r="Q135" s="2"/>
      <c r="R135" s="2"/>
      <c r="S135" s="2"/>
      <c r="T135" s="2"/>
      <c r="U135" s="2"/>
      <c r="V135" s="2"/>
      <c r="W135" s="2"/>
    </row>
    <row r="136" spans="1:23" x14ac:dyDescent="0.25">
      <c r="A136" s="2"/>
      <c r="B136" s="31"/>
      <c r="C136" s="6"/>
      <c r="D136" s="6"/>
      <c r="E136" s="2"/>
      <c r="F136" s="2"/>
      <c r="G136" s="35"/>
      <c r="H136" s="5"/>
      <c r="I136" s="5"/>
      <c r="J136" s="5"/>
      <c r="K136" s="5"/>
      <c r="L136" s="5"/>
      <c r="M136" s="5"/>
      <c r="N136" s="2"/>
      <c r="O136" s="6"/>
      <c r="Q136" s="2"/>
      <c r="R136" s="2"/>
      <c r="S136" s="2"/>
      <c r="T136" s="2"/>
      <c r="U136" s="2"/>
      <c r="V136" s="2"/>
      <c r="W136" s="2"/>
    </row>
    <row r="137" spans="1:23" x14ac:dyDescent="0.25">
      <c r="A137" s="2"/>
      <c r="B137" s="31"/>
      <c r="C137" s="6"/>
      <c r="D137" s="6"/>
      <c r="E137" s="2"/>
      <c r="F137" s="2"/>
      <c r="G137" s="35"/>
      <c r="H137" s="5"/>
      <c r="I137" s="5"/>
      <c r="J137" s="5"/>
      <c r="K137" s="5"/>
      <c r="L137" s="5"/>
      <c r="M137" s="5"/>
      <c r="N137" s="2"/>
      <c r="O137" s="6"/>
      <c r="Q137" s="2"/>
      <c r="R137" s="2"/>
      <c r="S137" s="2"/>
      <c r="T137" s="2"/>
      <c r="U137" s="2"/>
      <c r="V137" s="2"/>
      <c r="W137" s="2"/>
    </row>
    <row r="138" spans="1:23" x14ac:dyDescent="0.25">
      <c r="A138" s="2"/>
      <c r="B138" s="31"/>
      <c r="C138" s="6"/>
      <c r="D138" s="6"/>
      <c r="E138" s="2"/>
      <c r="F138" s="2"/>
      <c r="G138" s="35"/>
      <c r="H138" s="5"/>
      <c r="I138" s="5"/>
      <c r="J138" s="5"/>
      <c r="K138" s="5"/>
      <c r="L138" s="5"/>
      <c r="M138" s="5"/>
      <c r="N138" s="2"/>
      <c r="O138" s="6"/>
      <c r="Q138" s="2"/>
      <c r="R138" s="2"/>
      <c r="S138" s="2"/>
      <c r="T138" s="2"/>
      <c r="U138" s="2"/>
      <c r="V138" s="2"/>
      <c r="W138" s="2"/>
    </row>
    <row r="139" spans="1:23" x14ac:dyDescent="0.25">
      <c r="A139" s="2"/>
      <c r="B139" s="31"/>
      <c r="C139" s="6"/>
      <c r="D139" s="6"/>
      <c r="E139" s="2"/>
      <c r="F139" s="2"/>
      <c r="G139" s="35"/>
      <c r="H139" s="5"/>
      <c r="I139" s="5"/>
      <c r="J139" s="5"/>
      <c r="K139" s="5"/>
      <c r="L139" s="5"/>
      <c r="M139" s="5"/>
      <c r="N139" s="2"/>
      <c r="O139" s="6"/>
      <c r="Q139" s="2"/>
      <c r="R139" s="2"/>
      <c r="S139" s="2"/>
      <c r="T139" s="2"/>
      <c r="U139" s="2"/>
      <c r="V139" s="2"/>
      <c r="W139" s="2"/>
    </row>
    <row r="140" spans="1:23" x14ac:dyDescent="0.25">
      <c r="A140" s="2"/>
      <c r="B140" s="31"/>
      <c r="C140" s="6"/>
      <c r="D140" s="6"/>
      <c r="E140" s="2"/>
      <c r="F140" s="2"/>
      <c r="G140" s="35"/>
      <c r="H140" s="5"/>
      <c r="I140" s="5"/>
      <c r="J140" s="5"/>
      <c r="K140" s="5"/>
      <c r="L140" s="5"/>
      <c r="M140" s="5"/>
      <c r="N140" s="2"/>
      <c r="O140" s="6"/>
      <c r="Q140" s="2"/>
      <c r="R140" s="2"/>
      <c r="S140" s="2"/>
      <c r="T140" s="2"/>
      <c r="U140" s="2"/>
      <c r="V140" s="2"/>
      <c r="W140" s="2"/>
    </row>
    <row r="141" spans="1:23" x14ac:dyDescent="0.25">
      <c r="A141" s="2"/>
      <c r="B141" s="31"/>
      <c r="C141" s="6"/>
      <c r="D141" s="6"/>
      <c r="E141" s="2"/>
      <c r="F141" s="2"/>
      <c r="G141" s="35"/>
      <c r="H141" s="5"/>
      <c r="I141" s="5"/>
      <c r="J141" s="5"/>
      <c r="K141" s="5"/>
      <c r="L141" s="5"/>
      <c r="M141" s="5"/>
      <c r="N141" s="2"/>
      <c r="O141" s="6"/>
      <c r="Q141" s="2"/>
      <c r="R141" s="2"/>
      <c r="S141" s="2"/>
      <c r="T141" s="2"/>
      <c r="U141" s="2"/>
      <c r="V141" s="2"/>
      <c r="W141" s="2"/>
    </row>
    <row r="142" spans="1:23" x14ac:dyDescent="0.25">
      <c r="A142" s="2"/>
      <c r="B142" s="31"/>
      <c r="C142" s="6"/>
      <c r="D142" s="6"/>
      <c r="E142" s="2"/>
      <c r="F142" s="2"/>
      <c r="G142" s="35"/>
      <c r="H142" s="5"/>
      <c r="I142" s="5"/>
      <c r="J142" s="5"/>
      <c r="K142" s="5"/>
      <c r="L142" s="5"/>
      <c r="M142" s="5"/>
      <c r="N142" s="2"/>
      <c r="O142" s="6"/>
      <c r="Q142" s="2"/>
      <c r="R142" s="2"/>
      <c r="S142" s="2"/>
      <c r="T142" s="2"/>
      <c r="U142" s="2"/>
      <c r="V142" s="2"/>
      <c r="W142" s="2"/>
    </row>
    <row r="143" spans="1:23" x14ac:dyDescent="0.25">
      <c r="A143" s="2"/>
      <c r="B143" s="31"/>
      <c r="C143" s="6"/>
      <c r="D143" s="6"/>
      <c r="E143" s="2"/>
      <c r="F143" s="2"/>
      <c r="G143" s="35"/>
      <c r="H143" s="5"/>
      <c r="I143" s="5"/>
      <c r="J143" s="5"/>
      <c r="K143" s="5"/>
      <c r="L143" s="5"/>
      <c r="M143" s="5"/>
      <c r="N143" s="2"/>
      <c r="O143" s="6"/>
      <c r="Q143" s="2"/>
      <c r="R143" s="2"/>
      <c r="S143" s="2"/>
      <c r="T143" s="2"/>
      <c r="U143" s="2"/>
      <c r="V143" s="2"/>
      <c r="W143" s="2"/>
    </row>
    <row r="144" spans="1:23" x14ac:dyDescent="0.25">
      <c r="A144" s="2"/>
      <c r="B144" s="31"/>
      <c r="C144" s="6"/>
      <c r="D144" s="6"/>
      <c r="E144" s="2"/>
      <c r="F144" s="2"/>
      <c r="G144" s="35"/>
      <c r="H144" s="5"/>
      <c r="I144" s="5"/>
      <c r="J144" s="5"/>
      <c r="K144" s="5"/>
      <c r="L144" s="5"/>
      <c r="M144" s="5"/>
      <c r="N144" s="2"/>
      <c r="O144" s="6"/>
      <c r="Q144" s="2"/>
      <c r="R144" s="2"/>
      <c r="S144" s="2"/>
      <c r="T144" s="2"/>
      <c r="U144" s="2"/>
      <c r="V144" s="2"/>
      <c r="W144" s="2"/>
    </row>
    <row r="145" spans="1:23" x14ac:dyDescent="0.25">
      <c r="A145" s="2"/>
      <c r="B145" s="31"/>
      <c r="C145" s="6"/>
      <c r="D145" s="6"/>
      <c r="E145" s="2"/>
      <c r="F145" s="2"/>
      <c r="G145" s="35"/>
      <c r="H145" s="5"/>
      <c r="I145" s="5"/>
      <c r="J145" s="5"/>
      <c r="K145" s="5"/>
      <c r="L145" s="5"/>
      <c r="M145" s="5"/>
      <c r="N145" s="2"/>
      <c r="O145" s="6"/>
      <c r="Q145" s="2"/>
      <c r="R145" s="2"/>
      <c r="S145" s="2"/>
      <c r="T145" s="2"/>
      <c r="U145" s="2"/>
      <c r="V145" s="2"/>
      <c r="W145" s="2"/>
    </row>
    <row r="146" spans="1:23" x14ac:dyDescent="0.25">
      <c r="A146" s="2"/>
      <c r="B146" s="31"/>
      <c r="C146" s="6"/>
      <c r="D146" s="6"/>
      <c r="E146" s="2"/>
      <c r="F146" s="2"/>
      <c r="G146" s="35"/>
      <c r="H146" s="5"/>
      <c r="I146" s="5"/>
      <c r="J146" s="5"/>
      <c r="K146" s="5"/>
      <c r="L146" s="5"/>
      <c r="M146" s="5"/>
      <c r="N146" s="2"/>
      <c r="O146" s="6"/>
      <c r="Q146" s="2"/>
      <c r="R146" s="2"/>
      <c r="S146" s="2"/>
      <c r="T146" s="2"/>
      <c r="U146" s="2"/>
      <c r="V146" s="2"/>
      <c r="W146" s="2"/>
    </row>
    <row r="147" spans="1:23" x14ac:dyDescent="0.25">
      <c r="A147" s="2"/>
      <c r="B147" s="31"/>
      <c r="C147" s="6"/>
      <c r="D147" s="6"/>
      <c r="E147" s="2"/>
      <c r="F147" s="2"/>
      <c r="G147" s="35"/>
      <c r="H147" s="5"/>
      <c r="I147" s="5"/>
      <c r="J147" s="5"/>
      <c r="K147" s="5"/>
      <c r="L147" s="5"/>
      <c r="M147" s="5"/>
      <c r="N147" s="2"/>
      <c r="O147" s="6"/>
      <c r="Q147" s="2"/>
      <c r="R147" s="2"/>
      <c r="S147" s="2"/>
      <c r="T147" s="2"/>
      <c r="U147" s="2"/>
      <c r="V147" s="2"/>
      <c r="W147" s="2"/>
    </row>
    <row r="148" spans="1:23" x14ac:dyDescent="0.25">
      <c r="A148" s="2"/>
      <c r="B148" s="31"/>
      <c r="C148" s="6"/>
      <c r="D148" s="6"/>
      <c r="E148" s="2"/>
      <c r="F148" s="2"/>
      <c r="G148" s="35"/>
      <c r="H148" s="5"/>
      <c r="I148" s="5"/>
      <c r="J148" s="5"/>
      <c r="K148" s="5"/>
      <c r="L148" s="5"/>
      <c r="M148" s="5"/>
      <c r="N148" s="2"/>
      <c r="O148" s="6"/>
      <c r="Q148" s="2"/>
      <c r="R148" s="2"/>
      <c r="S148" s="2"/>
      <c r="T148" s="2"/>
      <c r="U148" s="2"/>
      <c r="V148" s="2"/>
      <c r="W148" s="2"/>
    </row>
    <row r="149" spans="1:23" x14ac:dyDescent="0.25">
      <c r="A149" s="2"/>
      <c r="B149" s="31"/>
      <c r="C149" s="6"/>
      <c r="D149" s="6"/>
      <c r="E149" s="2"/>
      <c r="F149" s="2"/>
      <c r="G149" s="35"/>
      <c r="H149" s="5"/>
      <c r="I149" s="5"/>
      <c r="J149" s="5"/>
      <c r="K149" s="5"/>
      <c r="L149" s="5"/>
      <c r="M149" s="5"/>
      <c r="N149" s="2"/>
      <c r="O149" s="6"/>
      <c r="Q149" s="2"/>
      <c r="R149" s="2"/>
      <c r="S149" s="2"/>
      <c r="T149" s="2"/>
      <c r="U149" s="2"/>
      <c r="V149" s="2"/>
      <c r="W149" s="2"/>
    </row>
    <row r="150" spans="1:23" x14ac:dyDescent="0.25">
      <c r="A150" s="2"/>
      <c r="B150" s="31"/>
      <c r="C150" s="6"/>
      <c r="D150" s="6"/>
      <c r="E150" s="2"/>
      <c r="F150" s="2"/>
      <c r="G150" s="35"/>
      <c r="H150" s="5"/>
      <c r="I150" s="5"/>
      <c r="J150" s="5"/>
      <c r="K150" s="5"/>
      <c r="L150" s="5"/>
      <c r="M150" s="5"/>
      <c r="N150" s="2"/>
      <c r="O150" s="6"/>
      <c r="Q150" s="2"/>
      <c r="R150" s="2"/>
      <c r="S150" s="2"/>
      <c r="T150" s="2"/>
      <c r="U150" s="2"/>
      <c r="V150" s="2"/>
      <c r="W150" s="2"/>
    </row>
    <row r="151" spans="1:23" x14ac:dyDescent="0.25">
      <c r="A151" s="2"/>
      <c r="B151" s="31"/>
      <c r="C151" s="6"/>
      <c r="D151" s="6"/>
      <c r="E151" s="2"/>
      <c r="F151" s="2"/>
      <c r="G151" s="35"/>
      <c r="H151" s="5"/>
      <c r="I151" s="5"/>
      <c r="J151" s="5"/>
      <c r="K151" s="5"/>
      <c r="L151" s="5"/>
      <c r="M151" s="5"/>
      <c r="N151" s="2"/>
      <c r="O151" s="6"/>
      <c r="Q151" s="2"/>
      <c r="R151" s="2"/>
      <c r="S151" s="2"/>
      <c r="T151" s="2"/>
      <c r="U151" s="2"/>
      <c r="V151" s="2"/>
      <c r="W151" s="2"/>
    </row>
    <row r="152" spans="1:23" x14ac:dyDescent="0.25">
      <c r="A152" s="2"/>
      <c r="B152" s="31"/>
      <c r="C152" s="6"/>
      <c r="D152" s="6"/>
      <c r="E152" s="2"/>
      <c r="F152" s="2"/>
      <c r="G152" s="35"/>
      <c r="H152" s="5"/>
      <c r="I152" s="5"/>
      <c r="J152" s="5"/>
      <c r="K152" s="5"/>
      <c r="L152" s="5"/>
      <c r="M152" s="5"/>
      <c r="N152" s="2"/>
      <c r="O152" s="6"/>
      <c r="Q152" s="2"/>
      <c r="R152" s="2"/>
      <c r="S152" s="2"/>
      <c r="T152" s="2"/>
      <c r="U152" s="2"/>
      <c r="V152" s="2"/>
      <c r="W152" s="2"/>
    </row>
    <row r="153" spans="1:23" x14ac:dyDescent="0.25">
      <c r="A153" s="2"/>
      <c r="B153" s="31"/>
      <c r="C153" s="6"/>
      <c r="D153" s="6"/>
      <c r="E153" s="2"/>
      <c r="F153" s="2"/>
      <c r="G153" s="35"/>
      <c r="H153" s="5"/>
      <c r="I153" s="5"/>
      <c r="J153" s="5"/>
      <c r="K153" s="5"/>
      <c r="L153" s="5"/>
      <c r="M153" s="5"/>
      <c r="N153" s="2"/>
      <c r="O153" s="6"/>
      <c r="Q153" s="2"/>
      <c r="R153" s="2"/>
      <c r="S153" s="2"/>
      <c r="T153" s="2"/>
      <c r="U153" s="2"/>
      <c r="V153" s="2"/>
      <c r="W153" s="2"/>
    </row>
    <row r="154" spans="1:23" x14ac:dyDescent="0.25">
      <c r="A154" s="2"/>
      <c r="B154" s="31"/>
      <c r="C154" s="6"/>
      <c r="D154" s="6"/>
      <c r="E154" s="2"/>
      <c r="F154" s="2"/>
      <c r="G154" s="35"/>
      <c r="H154" s="5"/>
      <c r="I154" s="5"/>
      <c r="J154" s="5"/>
      <c r="K154" s="5"/>
      <c r="L154" s="5"/>
      <c r="M154" s="5"/>
      <c r="N154" s="2"/>
      <c r="O154" s="6"/>
      <c r="Q154" s="2"/>
      <c r="R154" s="2"/>
      <c r="S154" s="2"/>
      <c r="T154" s="2"/>
      <c r="U154" s="2"/>
      <c r="V154" s="2"/>
      <c r="W154" s="2"/>
    </row>
    <row r="155" spans="1:23" x14ac:dyDescent="0.25">
      <c r="A155" s="2"/>
      <c r="B155" s="31"/>
      <c r="C155" s="6"/>
      <c r="D155" s="6"/>
      <c r="E155" s="2"/>
      <c r="F155" s="2"/>
      <c r="G155" s="35"/>
      <c r="H155" s="5"/>
      <c r="I155" s="5"/>
      <c r="J155" s="5"/>
      <c r="K155" s="5"/>
      <c r="L155" s="5"/>
      <c r="M155" s="5"/>
      <c r="N155" s="2"/>
      <c r="O155" s="6"/>
      <c r="Q155" s="2"/>
      <c r="R155" s="2"/>
      <c r="S155" s="2"/>
      <c r="T155" s="2"/>
      <c r="U155" s="2"/>
      <c r="V155" s="2"/>
      <c r="W155" s="2"/>
    </row>
    <row r="156" spans="1:23" x14ac:dyDescent="0.25">
      <c r="A156" s="2"/>
      <c r="B156" s="31"/>
      <c r="C156" s="6"/>
      <c r="D156" s="6"/>
      <c r="E156" s="2"/>
      <c r="F156" s="2"/>
      <c r="G156" s="35"/>
      <c r="H156" s="5"/>
      <c r="I156" s="5"/>
      <c r="J156" s="5"/>
      <c r="K156" s="5"/>
      <c r="L156" s="5"/>
      <c r="M156" s="5"/>
      <c r="N156" s="2"/>
      <c r="O156" s="6"/>
      <c r="Q156" s="2"/>
      <c r="R156" s="2"/>
      <c r="S156" s="2"/>
      <c r="T156" s="2"/>
      <c r="U156" s="2"/>
      <c r="V156" s="2"/>
      <c r="W156" s="2"/>
    </row>
    <row r="157" spans="1:23" x14ac:dyDescent="0.25">
      <c r="A157" s="2"/>
      <c r="B157" s="31"/>
      <c r="C157" s="6"/>
      <c r="D157" s="6"/>
      <c r="E157" s="2"/>
      <c r="F157" s="2"/>
      <c r="G157" s="35"/>
      <c r="H157" s="5"/>
      <c r="I157" s="5"/>
      <c r="J157" s="5"/>
      <c r="K157" s="5"/>
      <c r="L157" s="5"/>
      <c r="M157" s="5"/>
      <c r="N157" s="2"/>
      <c r="O157" s="6"/>
      <c r="Q157" s="2"/>
      <c r="R157" s="2"/>
      <c r="S157" s="2"/>
      <c r="T157" s="2"/>
      <c r="U157" s="2"/>
      <c r="V157" s="2"/>
      <c r="W157" s="2"/>
    </row>
    <row r="158" spans="1:23" x14ac:dyDescent="0.25">
      <c r="A158" s="2"/>
      <c r="B158" s="31"/>
      <c r="C158" s="6"/>
      <c r="D158" s="6"/>
      <c r="E158" s="2"/>
      <c r="F158" s="2"/>
      <c r="G158" s="35"/>
      <c r="H158" s="5"/>
      <c r="I158" s="5"/>
      <c r="J158" s="5"/>
      <c r="K158" s="5"/>
      <c r="L158" s="5"/>
      <c r="M158" s="5"/>
      <c r="N158" s="2"/>
      <c r="O158" s="6"/>
      <c r="Q158" s="2"/>
      <c r="R158" s="2"/>
      <c r="S158" s="2"/>
      <c r="T158" s="2"/>
      <c r="U158" s="2"/>
      <c r="V158" s="2"/>
      <c r="W158" s="2"/>
    </row>
    <row r="159" spans="1:23" x14ac:dyDescent="0.25">
      <c r="A159" s="2"/>
      <c r="B159" s="31"/>
      <c r="C159" s="6"/>
      <c r="D159" s="6"/>
      <c r="E159" s="2"/>
      <c r="F159" s="2"/>
      <c r="G159" s="35"/>
      <c r="H159" s="5"/>
      <c r="I159" s="5"/>
      <c r="J159" s="5"/>
      <c r="K159" s="5"/>
      <c r="L159" s="5"/>
      <c r="M159" s="5"/>
      <c r="N159" s="2"/>
      <c r="O159" s="6"/>
      <c r="Q159" s="2"/>
      <c r="R159" s="2"/>
      <c r="S159" s="2"/>
      <c r="T159" s="2"/>
      <c r="U159" s="2"/>
      <c r="V159" s="2"/>
      <c r="W159" s="2"/>
    </row>
    <row r="160" spans="1:23" x14ac:dyDescent="0.25">
      <c r="A160" s="2"/>
      <c r="B160" s="31"/>
      <c r="C160" s="6"/>
      <c r="D160" s="6"/>
      <c r="E160" s="2"/>
      <c r="F160" s="2"/>
      <c r="G160" s="35"/>
      <c r="H160" s="5"/>
      <c r="I160" s="5"/>
      <c r="J160" s="5"/>
      <c r="K160" s="5"/>
      <c r="L160" s="5"/>
      <c r="M160" s="5"/>
      <c r="N160" s="2"/>
      <c r="O160" s="6"/>
      <c r="Q160" s="2"/>
      <c r="R160" s="2"/>
      <c r="S160" s="2"/>
      <c r="T160" s="2"/>
      <c r="U160" s="2"/>
      <c r="V160" s="2"/>
      <c r="W160" s="2"/>
    </row>
    <row r="161" spans="1:23" x14ac:dyDescent="0.25">
      <c r="A161" s="2"/>
      <c r="B161" s="31"/>
      <c r="C161" s="6"/>
      <c r="D161" s="6"/>
      <c r="E161" s="2"/>
      <c r="F161" s="2"/>
      <c r="G161" s="35"/>
      <c r="H161" s="5"/>
      <c r="I161" s="5"/>
      <c r="J161" s="5"/>
      <c r="K161" s="5"/>
      <c r="L161" s="5"/>
      <c r="M161" s="5"/>
      <c r="N161" s="2"/>
      <c r="O161" s="6"/>
      <c r="Q161" s="2"/>
      <c r="R161" s="2"/>
      <c r="S161" s="2"/>
      <c r="T161" s="2"/>
      <c r="U161" s="2"/>
      <c r="V161" s="2"/>
      <c r="W161" s="2"/>
    </row>
    <row r="162" spans="1:23" x14ac:dyDescent="0.25">
      <c r="A162" s="2"/>
      <c r="B162" s="31"/>
      <c r="C162" s="6"/>
      <c r="D162" s="6"/>
      <c r="E162" s="2"/>
      <c r="F162" s="2"/>
      <c r="G162" s="35"/>
      <c r="H162" s="5"/>
      <c r="I162" s="5"/>
      <c r="J162" s="5"/>
      <c r="K162" s="5"/>
      <c r="L162" s="5"/>
      <c r="M162" s="5"/>
      <c r="N162" s="2"/>
      <c r="O162" s="6"/>
      <c r="Q162" s="2"/>
      <c r="R162" s="2"/>
      <c r="S162" s="2"/>
      <c r="T162" s="2"/>
      <c r="U162" s="2"/>
      <c r="V162" s="2"/>
      <c r="W162" s="2"/>
    </row>
    <row r="163" spans="1:23" x14ac:dyDescent="0.25">
      <c r="A163" s="2"/>
      <c r="B163" s="31"/>
      <c r="C163" s="6"/>
      <c r="D163" s="6"/>
      <c r="E163" s="2"/>
      <c r="F163" s="2"/>
      <c r="G163" s="35"/>
      <c r="H163" s="5"/>
      <c r="I163" s="5"/>
      <c r="J163" s="5"/>
      <c r="K163" s="5"/>
      <c r="L163" s="5"/>
      <c r="M163" s="5"/>
      <c r="N163" s="2"/>
      <c r="O163" s="6"/>
      <c r="Q163" s="2"/>
      <c r="R163" s="2"/>
      <c r="S163" s="2"/>
      <c r="T163" s="2"/>
      <c r="U163" s="2"/>
      <c r="V163" s="2"/>
      <c r="W163" s="2"/>
    </row>
    <row r="164" spans="1:23" x14ac:dyDescent="0.25">
      <c r="A164" s="2"/>
      <c r="B164" s="31"/>
      <c r="C164" s="6"/>
      <c r="D164" s="6"/>
      <c r="E164" s="2"/>
      <c r="F164" s="2"/>
      <c r="G164" s="35"/>
      <c r="H164" s="5"/>
      <c r="I164" s="5"/>
      <c r="J164" s="5"/>
      <c r="K164" s="5"/>
      <c r="L164" s="5"/>
      <c r="M164" s="5"/>
      <c r="N164" s="2"/>
      <c r="O164" s="6"/>
      <c r="Q164" s="2"/>
      <c r="R164" s="2"/>
      <c r="S164" s="2"/>
      <c r="T164" s="2"/>
      <c r="U164" s="2"/>
      <c r="V164" s="2"/>
      <c r="W164" s="2"/>
    </row>
    <row r="165" spans="1:23" x14ac:dyDescent="0.25">
      <c r="A165" s="2"/>
      <c r="B165" s="31"/>
      <c r="C165" s="6"/>
      <c r="D165" s="6"/>
      <c r="E165" s="2"/>
      <c r="F165" s="2"/>
      <c r="G165" s="35"/>
      <c r="H165" s="5"/>
      <c r="I165" s="5"/>
      <c r="J165" s="5"/>
      <c r="K165" s="5"/>
      <c r="L165" s="5"/>
      <c r="M165" s="5"/>
      <c r="N165" s="2"/>
      <c r="O165" s="6"/>
      <c r="Q165" s="2"/>
      <c r="R165" s="2"/>
      <c r="S165" s="2"/>
      <c r="T165" s="2"/>
      <c r="U165" s="2"/>
      <c r="V165" s="2"/>
      <c r="W165" s="2"/>
    </row>
    <row r="166" spans="1:23" x14ac:dyDescent="0.25">
      <c r="A166" s="2"/>
      <c r="B166" s="31"/>
      <c r="C166" s="6"/>
      <c r="D166" s="6"/>
      <c r="E166" s="2"/>
      <c r="F166" s="2"/>
      <c r="G166" s="35"/>
      <c r="H166" s="5"/>
      <c r="I166" s="5"/>
      <c r="J166" s="5"/>
      <c r="K166" s="5"/>
      <c r="L166" s="5"/>
      <c r="M166" s="5"/>
      <c r="N166" s="2"/>
      <c r="O166" s="6"/>
      <c r="Q166" s="2"/>
      <c r="R166" s="2"/>
      <c r="S166" s="2"/>
      <c r="T166" s="2"/>
      <c r="U166" s="2"/>
      <c r="V166" s="2"/>
      <c r="W166" s="2"/>
    </row>
    <row r="167" spans="1:23" x14ac:dyDescent="0.25">
      <c r="A167" s="2"/>
      <c r="B167" s="31"/>
      <c r="C167" s="6"/>
      <c r="D167" s="6"/>
      <c r="E167" s="2"/>
      <c r="F167" s="2"/>
      <c r="G167" s="35"/>
      <c r="H167" s="5"/>
      <c r="I167" s="5"/>
      <c r="J167" s="5"/>
      <c r="K167" s="5"/>
      <c r="L167" s="5"/>
      <c r="M167" s="5"/>
      <c r="N167" s="2"/>
      <c r="O167" s="6"/>
      <c r="Q167" s="2"/>
      <c r="R167" s="2"/>
      <c r="S167" s="2"/>
      <c r="T167" s="2"/>
      <c r="U167" s="2"/>
      <c r="V167" s="2"/>
      <c r="W167" s="2"/>
    </row>
    <row r="168" spans="1:23" x14ac:dyDescent="0.25">
      <c r="A168" s="2"/>
      <c r="B168" s="31"/>
      <c r="C168" s="6"/>
      <c r="D168" s="6"/>
      <c r="E168" s="2"/>
      <c r="F168" s="2"/>
      <c r="G168" s="35"/>
      <c r="H168" s="5"/>
      <c r="I168" s="5"/>
      <c r="J168" s="5"/>
      <c r="K168" s="5"/>
      <c r="L168" s="5"/>
      <c r="M168" s="5"/>
      <c r="N168" s="2"/>
      <c r="O168" s="6"/>
      <c r="Q168" s="2"/>
      <c r="R168" s="2"/>
      <c r="S168" s="2"/>
      <c r="T168" s="2"/>
      <c r="U168" s="2"/>
      <c r="V168" s="2"/>
      <c r="W168" s="2"/>
    </row>
    <row r="169" spans="1:23" x14ac:dyDescent="0.25">
      <c r="A169" s="2"/>
      <c r="B169" s="31"/>
      <c r="C169" s="6"/>
      <c r="D169" s="6"/>
      <c r="E169" s="2"/>
      <c r="F169" s="2"/>
      <c r="G169" s="35"/>
      <c r="H169" s="5"/>
      <c r="I169" s="5"/>
      <c r="J169" s="5"/>
      <c r="K169" s="5"/>
      <c r="L169" s="5"/>
      <c r="M169" s="5"/>
      <c r="N169" s="2"/>
      <c r="O169" s="6"/>
      <c r="Q169" s="2"/>
      <c r="R169" s="2"/>
      <c r="S169" s="2"/>
      <c r="T169" s="2"/>
      <c r="U169" s="2"/>
      <c r="V169" s="2"/>
      <c r="W169" s="2"/>
    </row>
    <row r="170" spans="1:23" x14ac:dyDescent="0.25">
      <c r="A170" s="2"/>
      <c r="B170" s="31"/>
      <c r="C170" s="6"/>
      <c r="D170" s="6"/>
      <c r="E170" s="2"/>
      <c r="F170" s="2"/>
      <c r="G170" s="35"/>
      <c r="H170" s="5"/>
      <c r="I170" s="5"/>
      <c r="J170" s="5"/>
      <c r="K170" s="5"/>
      <c r="L170" s="5"/>
      <c r="M170" s="5"/>
      <c r="N170" s="2"/>
      <c r="O170" s="6"/>
      <c r="Q170" s="2"/>
      <c r="R170" s="2"/>
      <c r="S170" s="2"/>
      <c r="T170" s="2"/>
      <c r="U170" s="2"/>
      <c r="V170" s="2"/>
      <c r="W170" s="2"/>
    </row>
    <row r="171" spans="1:23" x14ac:dyDescent="0.25">
      <c r="A171" s="2"/>
      <c r="B171" s="31"/>
      <c r="C171" s="6"/>
      <c r="D171" s="6"/>
      <c r="E171" s="2"/>
      <c r="F171" s="2"/>
      <c r="G171" s="35"/>
      <c r="H171" s="5"/>
      <c r="I171" s="5"/>
      <c r="J171" s="5"/>
      <c r="K171" s="5"/>
      <c r="L171" s="5"/>
      <c r="M171" s="5"/>
      <c r="N171" s="2"/>
      <c r="O171" s="6"/>
      <c r="Q171" s="2"/>
      <c r="R171" s="2"/>
      <c r="S171" s="2"/>
      <c r="T171" s="2"/>
      <c r="U171" s="2"/>
      <c r="V171" s="2"/>
      <c r="W171" s="2"/>
    </row>
    <row r="172" spans="1:23" x14ac:dyDescent="0.25">
      <c r="A172" s="2"/>
      <c r="B172" s="31"/>
      <c r="C172" s="6"/>
      <c r="D172" s="6"/>
      <c r="E172" s="2"/>
      <c r="F172" s="2"/>
      <c r="G172" s="35"/>
      <c r="H172" s="5"/>
      <c r="I172" s="5"/>
      <c r="J172" s="5"/>
      <c r="K172" s="5"/>
      <c r="L172" s="5"/>
      <c r="M172" s="5"/>
      <c r="N172" s="2"/>
      <c r="O172" s="6"/>
      <c r="Q172" s="2"/>
      <c r="R172" s="2"/>
      <c r="S172" s="2"/>
      <c r="T172" s="2"/>
      <c r="U172" s="2"/>
      <c r="V172" s="2"/>
      <c r="W172" s="2"/>
    </row>
    <row r="173" spans="1:23" x14ac:dyDescent="0.25">
      <c r="A173" s="2"/>
      <c r="B173" s="31"/>
      <c r="C173" s="6"/>
      <c r="D173" s="6"/>
      <c r="E173" s="2"/>
      <c r="F173" s="2"/>
      <c r="G173" s="35"/>
      <c r="H173" s="5"/>
      <c r="I173" s="5"/>
      <c r="J173" s="5"/>
      <c r="K173" s="5"/>
      <c r="L173" s="5"/>
      <c r="M173" s="5"/>
      <c r="N173" s="2"/>
      <c r="O173" s="6"/>
      <c r="Q173" s="2"/>
      <c r="R173" s="2"/>
      <c r="S173" s="2"/>
      <c r="T173" s="2"/>
      <c r="U173" s="2"/>
      <c r="V173" s="2"/>
      <c r="W173" s="2"/>
    </row>
    <row r="174" spans="1:23" x14ac:dyDescent="0.25">
      <c r="A174" s="2"/>
      <c r="B174" s="31"/>
      <c r="C174" s="6"/>
      <c r="D174" s="6"/>
      <c r="E174" s="2"/>
      <c r="F174" s="2"/>
      <c r="G174" s="35"/>
      <c r="H174" s="5"/>
      <c r="I174" s="5"/>
      <c r="J174" s="5"/>
      <c r="K174" s="5"/>
      <c r="L174" s="5"/>
      <c r="M174" s="5"/>
      <c r="N174" s="2"/>
      <c r="O174" s="6"/>
      <c r="Q174" s="2"/>
      <c r="R174" s="2"/>
      <c r="S174" s="2"/>
      <c r="T174" s="2"/>
      <c r="U174" s="2"/>
      <c r="V174" s="2"/>
      <c r="W174" s="2"/>
    </row>
    <row r="175" spans="1:23" x14ac:dyDescent="0.25">
      <c r="A175" s="2"/>
      <c r="B175" s="31"/>
      <c r="C175" s="6"/>
      <c r="D175" s="6"/>
      <c r="E175" s="2"/>
      <c r="F175" s="2"/>
      <c r="G175" s="35"/>
      <c r="H175" s="5"/>
      <c r="I175" s="5"/>
      <c r="J175" s="5"/>
      <c r="K175" s="5"/>
      <c r="L175" s="5"/>
      <c r="M175" s="5"/>
      <c r="N175" s="2"/>
      <c r="O175" s="6"/>
      <c r="Q175" s="2"/>
      <c r="R175" s="2"/>
      <c r="S175" s="2"/>
      <c r="T175" s="2"/>
      <c r="U175" s="2"/>
      <c r="V175" s="2"/>
      <c r="W175" s="2"/>
    </row>
    <row r="176" spans="1:23" x14ac:dyDescent="0.25">
      <c r="A176" s="2"/>
      <c r="B176" s="31"/>
      <c r="C176" s="6"/>
      <c r="D176" s="6"/>
      <c r="E176" s="2"/>
      <c r="F176" s="2"/>
      <c r="G176" s="35"/>
      <c r="H176" s="5"/>
      <c r="I176" s="5"/>
      <c r="J176" s="5"/>
      <c r="K176" s="5"/>
      <c r="L176" s="5"/>
      <c r="M176" s="5"/>
      <c r="N176" s="2"/>
      <c r="O176" s="6"/>
      <c r="Q176" s="2"/>
      <c r="R176" s="2"/>
      <c r="S176" s="2"/>
      <c r="T176" s="2"/>
      <c r="U176" s="2"/>
      <c r="V176" s="2"/>
      <c r="W176" s="2"/>
    </row>
    <row r="177" spans="1:23" x14ac:dyDescent="0.25">
      <c r="A177" s="2"/>
      <c r="B177" s="31"/>
      <c r="C177" s="6"/>
      <c r="D177" s="6"/>
      <c r="E177" s="2"/>
      <c r="F177" s="2"/>
      <c r="G177" s="35"/>
      <c r="H177" s="5"/>
      <c r="I177" s="5"/>
      <c r="J177" s="5"/>
      <c r="K177" s="5"/>
      <c r="L177" s="5"/>
      <c r="M177" s="5"/>
      <c r="N177" s="2"/>
      <c r="O177" s="6"/>
      <c r="Q177" s="2"/>
      <c r="R177" s="2"/>
      <c r="S177" s="2"/>
      <c r="T177" s="2"/>
      <c r="U177" s="2"/>
      <c r="V177" s="2"/>
      <c r="W177" s="2"/>
    </row>
    <row r="178" spans="1:23" x14ac:dyDescent="0.25">
      <c r="A178" s="2"/>
      <c r="B178" s="31"/>
      <c r="C178" s="6"/>
      <c r="D178" s="6"/>
      <c r="E178" s="2"/>
      <c r="F178" s="2"/>
      <c r="G178" s="35"/>
      <c r="H178" s="5"/>
      <c r="I178" s="5"/>
      <c r="J178" s="5"/>
      <c r="K178" s="5"/>
      <c r="L178" s="5"/>
      <c r="M178" s="5"/>
      <c r="N178" s="2"/>
      <c r="O178" s="6"/>
      <c r="Q178" s="2"/>
      <c r="R178" s="2"/>
      <c r="S178" s="2"/>
      <c r="T178" s="2"/>
      <c r="U178" s="2"/>
      <c r="V178" s="2"/>
      <c r="W178" s="2"/>
    </row>
    <row r="179" spans="1:23" x14ac:dyDescent="0.25">
      <c r="A179" s="2"/>
      <c r="B179" s="31"/>
      <c r="C179" s="6"/>
      <c r="D179" s="6"/>
      <c r="E179" s="2"/>
      <c r="F179" s="2"/>
      <c r="G179" s="35"/>
      <c r="H179" s="5"/>
      <c r="I179" s="5"/>
      <c r="J179" s="5"/>
      <c r="K179" s="5"/>
      <c r="L179" s="5"/>
      <c r="M179" s="5"/>
      <c r="N179" s="2"/>
      <c r="O179" s="6"/>
      <c r="Q179" s="2"/>
      <c r="R179" s="2"/>
      <c r="S179" s="2"/>
      <c r="T179" s="2"/>
      <c r="U179" s="2"/>
      <c r="V179" s="2"/>
      <c r="W179" s="2"/>
    </row>
    <row r="180" spans="1:23" x14ac:dyDescent="0.25">
      <c r="A180" s="2"/>
      <c r="B180" s="31"/>
      <c r="C180" s="6"/>
      <c r="D180" s="6"/>
      <c r="E180" s="2"/>
      <c r="F180" s="2"/>
      <c r="G180" s="35"/>
      <c r="H180" s="5"/>
      <c r="I180" s="5"/>
      <c r="J180" s="5"/>
      <c r="K180" s="5"/>
      <c r="L180" s="5"/>
      <c r="M180" s="5"/>
      <c r="N180" s="2"/>
      <c r="O180" s="6"/>
      <c r="Q180" s="2"/>
      <c r="R180" s="2"/>
      <c r="S180" s="2"/>
      <c r="T180" s="2"/>
      <c r="U180" s="2"/>
      <c r="V180" s="2"/>
      <c r="W180" s="2"/>
    </row>
    <row r="181" spans="1:23" x14ac:dyDescent="0.25">
      <c r="A181" s="2"/>
      <c r="B181" s="31"/>
      <c r="C181" s="6"/>
      <c r="D181" s="6"/>
      <c r="E181" s="2"/>
      <c r="F181" s="2"/>
      <c r="G181" s="35"/>
      <c r="H181" s="5"/>
      <c r="I181" s="5"/>
      <c r="J181" s="5"/>
      <c r="K181" s="5"/>
      <c r="L181" s="5"/>
      <c r="M181" s="5"/>
      <c r="N181" s="2"/>
      <c r="O181" s="6"/>
      <c r="Q181" s="2"/>
      <c r="R181" s="2"/>
      <c r="S181" s="2"/>
      <c r="T181" s="2"/>
      <c r="U181" s="2"/>
      <c r="V181" s="2"/>
      <c r="W181" s="2"/>
    </row>
    <row r="182" spans="1:23" x14ac:dyDescent="0.25">
      <c r="A182" s="2"/>
      <c r="B182" s="31"/>
      <c r="C182" s="6"/>
      <c r="D182" s="6"/>
      <c r="E182" s="2"/>
      <c r="F182" s="2"/>
      <c r="G182" s="35"/>
      <c r="H182" s="5"/>
      <c r="I182" s="5"/>
      <c r="J182" s="5"/>
      <c r="K182" s="5"/>
      <c r="L182" s="5"/>
      <c r="M182" s="5"/>
      <c r="N182" s="2"/>
      <c r="O182" s="6"/>
      <c r="Q182" s="2"/>
      <c r="R182" s="2"/>
      <c r="S182" s="2"/>
      <c r="T182" s="2"/>
      <c r="U182" s="2"/>
      <c r="V182" s="2"/>
      <c r="W182" s="2"/>
    </row>
    <row r="183" spans="1:23" x14ac:dyDescent="0.25">
      <c r="A183" s="2"/>
      <c r="B183" s="31"/>
      <c r="C183" s="6"/>
      <c r="D183" s="6"/>
      <c r="E183" s="2"/>
      <c r="F183" s="2"/>
      <c r="G183" s="35"/>
      <c r="H183" s="5"/>
      <c r="I183" s="5"/>
      <c r="J183" s="5"/>
      <c r="K183" s="5"/>
      <c r="L183" s="5"/>
      <c r="M183" s="5"/>
      <c r="N183" s="2"/>
      <c r="O183" s="6"/>
      <c r="Q183" s="2"/>
      <c r="R183" s="2"/>
      <c r="S183" s="2"/>
      <c r="T183" s="2"/>
      <c r="U183" s="2"/>
      <c r="V183" s="2"/>
      <c r="W183" s="2"/>
    </row>
    <row r="184" spans="1:23" x14ac:dyDescent="0.25">
      <c r="A184" s="2"/>
      <c r="B184" s="31"/>
      <c r="C184" s="6"/>
      <c r="D184" s="6"/>
      <c r="E184" s="2"/>
      <c r="F184" s="2"/>
      <c r="G184" s="35"/>
      <c r="H184" s="5"/>
      <c r="I184" s="5"/>
      <c r="J184" s="5"/>
      <c r="K184" s="5"/>
      <c r="L184" s="5"/>
      <c r="M184" s="5"/>
      <c r="N184" s="2"/>
      <c r="O184" s="6"/>
      <c r="Q184" s="2"/>
      <c r="R184" s="2"/>
      <c r="S184" s="2"/>
      <c r="T184" s="2"/>
      <c r="U184" s="2"/>
      <c r="V184" s="2"/>
      <c r="W184" s="2"/>
    </row>
    <row r="185" spans="1:23" x14ac:dyDescent="0.25">
      <c r="A185" s="2"/>
      <c r="B185" s="31"/>
      <c r="C185" s="6"/>
      <c r="D185" s="6"/>
      <c r="E185" s="2"/>
      <c r="F185" s="2"/>
      <c r="G185" s="35"/>
      <c r="H185" s="5"/>
      <c r="I185" s="5"/>
      <c r="J185" s="5"/>
      <c r="K185" s="5"/>
      <c r="L185" s="5"/>
      <c r="M185" s="5"/>
      <c r="N185" s="2"/>
      <c r="O185" s="6"/>
      <c r="Q185" s="2"/>
      <c r="R185" s="2"/>
      <c r="S185" s="2"/>
      <c r="T185" s="2"/>
      <c r="U185" s="2"/>
      <c r="V185" s="2"/>
      <c r="W185" s="2"/>
    </row>
    <row r="186" spans="1:23" x14ac:dyDescent="0.25">
      <c r="A186" s="2"/>
      <c r="B186" s="31"/>
      <c r="C186" s="6"/>
      <c r="D186" s="6"/>
      <c r="E186" s="2"/>
      <c r="F186" s="2"/>
      <c r="G186" s="35"/>
      <c r="H186" s="5"/>
      <c r="I186" s="5"/>
      <c r="J186" s="5"/>
      <c r="K186" s="5"/>
      <c r="L186" s="5"/>
      <c r="M186" s="5"/>
      <c r="N186" s="2"/>
      <c r="O186" s="6"/>
      <c r="Q186" s="2"/>
      <c r="R186" s="2"/>
      <c r="S186" s="2"/>
      <c r="T186" s="2"/>
      <c r="U186" s="2"/>
      <c r="V186" s="2"/>
      <c r="W186" s="2"/>
    </row>
    <row r="187" spans="1:23" x14ac:dyDescent="0.25">
      <c r="A187" s="2"/>
      <c r="B187" s="31"/>
      <c r="C187" s="6"/>
      <c r="D187" s="6"/>
      <c r="E187" s="2"/>
      <c r="F187" s="2"/>
      <c r="G187" s="35"/>
      <c r="H187" s="5"/>
      <c r="I187" s="5"/>
      <c r="J187" s="5"/>
      <c r="K187" s="5"/>
      <c r="L187" s="5"/>
      <c r="M187" s="5"/>
      <c r="N187" s="2"/>
      <c r="O187" s="6"/>
      <c r="Q187" s="2"/>
      <c r="R187" s="2"/>
      <c r="S187" s="2"/>
      <c r="T187" s="2"/>
      <c r="U187" s="2"/>
      <c r="V187" s="2"/>
      <c r="W187" s="2"/>
    </row>
    <row r="188" spans="1:23" x14ac:dyDescent="0.25">
      <c r="A188" s="2"/>
      <c r="B188" s="31"/>
      <c r="C188" s="6"/>
      <c r="D188" s="6"/>
      <c r="E188" s="2"/>
      <c r="F188" s="2"/>
      <c r="G188" s="35"/>
      <c r="H188" s="5"/>
      <c r="I188" s="5"/>
      <c r="J188" s="5"/>
      <c r="K188" s="5"/>
      <c r="L188" s="5"/>
      <c r="M188" s="5"/>
      <c r="N188" s="2"/>
      <c r="O188" s="6"/>
      <c r="Q188" s="2"/>
      <c r="R188" s="2"/>
      <c r="S188" s="2"/>
      <c r="T188" s="2"/>
      <c r="U188" s="2"/>
      <c r="V188" s="2"/>
      <c r="W188" s="2"/>
    </row>
    <row r="189" spans="1:23" x14ac:dyDescent="0.25">
      <c r="A189" s="2"/>
      <c r="B189" s="31"/>
      <c r="C189" s="6"/>
      <c r="D189" s="6"/>
      <c r="E189" s="2"/>
      <c r="F189" s="2"/>
      <c r="G189" s="35"/>
      <c r="H189" s="5"/>
      <c r="I189" s="5"/>
      <c r="J189" s="5"/>
      <c r="K189" s="5"/>
      <c r="L189" s="5"/>
      <c r="M189" s="5"/>
      <c r="N189" s="2"/>
      <c r="O189" s="6"/>
      <c r="Q189" s="2"/>
      <c r="R189" s="2"/>
      <c r="S189" s="2"/>
      <c r="T189" s="2"/>
      <c r="U189" s="2"/>
      <c r="V189" s="2"/>
      <c r="W189" s="2"/>
    </row>
    <row r="190" spans="1:23" x14ac:dyDescent="0.25">
      <c r="A190" s="2"/>
      <c r="B190" s="31"/>
      <c r="C190" s="6"/>
      <c r="D190" s="6"/>
      <c r="E190" s="2"/>
      <c r="F190" s="2"/>
      <c r="G190" s="35"/>
      <c r="H190" s="5"/>
      <c r="I190" s="5"/>
      <c r="J190" s="5"/>
      <c r="K190" s="5"/>
      <c r="L190" s="5"/>
      <c r="M190" s="5"/>
      <c r="N190" s="2"/>
      <c r="O190" s="6"/>
      <c r="Q190" s="2"/>
      <c r="R190" s="2"/>
      <c r="S190" s="2"/>
      <c r="T190" s="2"/>
      <c r="U190" s="2"/>
      <c r="V190" s="2"/>
      <c r="W190" s="2"/>
    </row>
    <row r="191" spans="1:23" x14ac:dyDescent="0.25">
      <c r="A191" s="2"/>
      <c r="B191" s="31"/>
      <c r="C191" s="6"/>
      <c r="D191" s="6"/>
      <c r="E191" s="2"/>
      <c r="F191" s="2"/>
      <c r="G191" s="35"/>
      <c r="H191" s="5"/>
      <c r="I191" s="5"/>
      <c r="J191" s="5"/>
      <c r="K191" s="5"/>
      <c r="L191" s="5"/>
      <c r="M191" s="5"/>
      <c r="N191" s="2"/>
      <c r="O191" s="6"/>
      <c r="Q191" s="2"/>
      <c r="R191" s="2"/>
      <c r="S191" s="2"/>
      <c r="T191" s="2"/>
      <c r="U191" s="2"/>
      <c r="V191" s="2"/>
      <c r="W191" s="2"/>
    </row>
    <row r="192" spans="1:23" x14ac:dyDescent="0.25">
      <c r="A192" s="2"/>
      <c r="B192" s="31"/>
      <c r="C192" s="6"/>
      <c r="D192" s="6"/>
      <c r="E192" s="2"/>
      <c r="F192" s="2"/>
      <c r="G192" s="35"/>
      <c r="H192" s="5"/>
      <c r="I192" s="5"/>
      <c r="J192" s="5"/>
      <c r="K192" s="5"/>
      <c r="L192" s="5"/>
      <c r="M192" s="5"/>
      <c r="N192" s="2"/>
      <c r="O192" s="6"/>
      <c r="Q192" s="2"/>
      <c r="R192" s="2"/>
      <c r="S192" s="2"/>
      <c r="T192" s="2"/>
      <c r="U192" s="2"/>
      <c r="V192" s="2"/>
      <c r="W192" s="2"/>
    </row>
    <row r="193" spans="1:23" x14ac:dyDescent="0.25">
      <c r="A193" s="2"/>
      <c r="B193" s="31"/>
      <c r="C193" s="6"/>
      <c r="D193" s="6"/>
      <c r="E193" s="2"/>
      <c r="F193" s="2"/>
      <c r="G193" s="35"/>
      <c r="H193" s="5"/>
      <c r="I193" s="5"/>
      <c r="J193" s="5"/>
      <c r="K193" s="5"/>
      <c r="L193" s="5"/>
      <c r="M193" s="5"/>
      <c r="N193" s="2"/>
      <c r="O193" s="6"/>
      <c r="Q193" s="2"/>
      <c r="R193" s="2"/>
      <c r="S193" s="2"/>
      <c r="T193" s="2"/>
      <c r="U193" s="2"/>
      <c r="V193" s="2"/>
      <c r="W193" s="2"/>
    </row>
    <row r="194" spans="1:23" x14ac:dyDescent="0.25">
      <c r="A194" s="2"/>
      <c r="B194" s="31"/>
      <c r="C194" s="6"/>
      <c r="D194" s="6"/>
      <c r="E194" s="2"/>
      <c r="F194" s="2"/>
      <c r="G194" s="35"/>
      <c r="H194" s="5"/>
      <c r="I194" s="5"/>
      <c r="J194" s="5"/>
      <c r="K194" s="5"/>
      <c r="L194" s="5"/>
      <c r="M194" s="5"/>
      <c r="N194" s="2"/>
      <c r="O194" s="6"/>
      <c r="Q194" s="2"/>
      <c r="R194" s="2"/>
      <c r="S194" s="2"/>
      <c r="T194" s="2"/>
      <c r="U194" s="2"/>
      <c r="V194" s="2"/>
      <c r="W194" s="2"/>
    </row>
    <row r="195" spans="1:23" x14ac:dyDescent="0.25">
      <c r="A195" s="2"/>
      <c r="B195" s="31"/>
      <c r="C195" s="6"/>
      <c r="D195" s="6"/>
      <c r="E195" s="2"/>
      <c r="F195" s="2"/>
      <c r="G195" s="35"/>
      <c r="H195" s="5"/>
      <c r="I195" s="5"/>
      <c r="J195" s="5"/>
      <c r="K195" s="5"/>
      <c r="L195" s="5"/>
      <c r="M195" s="5"/>
      <c r="N195" s="2"/>
      <c r="O195" s="6"/>
      <c r="Q195" s="2"/>
      <c r="R195" s="2"/>
      <c r="S195" s="2"/>
      <c r="T195" s="2"/>
      <c r="U195" s="2"/>
      <c r="V195" s="2"/>
      <c r="W195" s="2"/>
    </row>
    <row r="196" spans="1:23" x14ac:dyDescent="0.25">
      <c r="A196" s="2"/>
      <c r="B196" s="31"/>
      <c r="C196" s="6"/>
      <c r="D196" s="6"/>
      <c r="E196" s="2"/>
      <c r="F196" s="2"/>
      <c r="G196" s="35"/>
      <c r="H196" s="5"/>
      <c r="I196" s="5"/>
      <c r="J196" s="5"/>
      <c r="K196" s="5"/>
      <c r="L196" s="5"/>
      <c r="M196" s="5"/>
      <c r="N196" s="2"/>
      <c r="O196" s="6"/>
      <c r="Q196" s="2"/>
      <c r="R196" s="2"/>
      <c r="S196" s="2"/>
      <c r="T196" s="2"/>
      <c r="U196" s="2"/>
      <c r="V196" s="2"/>
      <c r="W196" s="2"/>
    </row>
    <row r="197" spans="1:23" x14ac:dyDescent="0.25">
      <c r="A197" s="2"/>
      <c r="B197" s="31"/>
      <c r="C197" s="6"/>
      <c r="D197" s="6"/>
      <c r="E197" s="2"/>
      <c r="F197" s="2"/>
      <c r="G197" s="35"/>
      <c r="H197" s="5"/>
      <c r="I197" s="5"/>
      <c r="J197" s="5"/>
      <c r="K197" s="5"/>
      <c r="L197" s="5"/>
      <c r="M197" s="5"/>
      <c r="N197" s="2"/>
      <c r="O197" s="6"/>
      <c r="Q197" s="2"/>
      <c r="R197" s="2"/>
      <c r="S197" s="2"/>
      <c r="T197" s="2"/>
      <c r="U197" s="2"/>
      <c r="V197" s="2"/>
      <c r="W197" s="2"/>
    </row>
    <row r="198" spans="1:23" x14ac:dyDescent="0.25">
      <c r="A198" s="2"/>
      <c r="B198" s="31"/>
      <c r="C198" s="6"/>
      <c r="D198" s="6"/>
      <c r="E198" s="2"/>
      <c r="F198" s="2"/>
      <c r="G198" s="35"/>
      <c r="H198" s="5"/>
      <c r="I198" s="5"/>
      <c r="J198" s="5"/>
      <c r="K198" s="5"/>
      <c r="L198" s="5"/>
      <c r="M198" s="5"/>
      <c r="N198" s="2"/>
      <c r="O198" s="6"/>
      <c r="Q198" s="2"/>
      <c r="R198" s="2"/>
      <c r="S198" s="2"/>
      <c r="T198" s="2"/>
      <c r="U198" s="2"/>
      <c r="V198" s="2"/>
      <c r="W198" s="2"/>
    </row>
    <row r="199" spans="1:23" x14ac:dyDescent="0.25">
      <c r="A199" s="2"/>
      <c r="B199" s="31"/>
      <c r="C199" s="6"/>
      <c r="D199" s="6"/>
      <c r="E199" s="2"/>
      <c r="F199" s="2"/>
      <c r="G199" s="35"/>
      <c r="H199" s="5"/>
      <c r="I199" s="5"/>
      <c r="J199" s="5"/>
      <c r="K199" s="5"/>
      <c r="L199" s="5"/>
      <c r="M199" s="5"/>
      <c r="N199" s="2"/>
      <c r="O199" s="6"/>
      <c r="Q199" s="2"/>
      <c r="R199" s="2"/>
      <c r="S199" s="2"/>
      <c r="T199" s="2"/>
      <c r="U199" s="2"/>
      <c r="V199" s="2"/>
      <c r="W199" s="2"/>
    </row>
    <row r="200" spans="1:23" x14ac:dyDescent="0.25">
      <c r="A200" s="2"/>
      <c r="B200" s="31"/>
      <c r="C200" s="6"/>
      <c r="D200" s="6"/>
      <c r="E200" s="2"/>
      <c r="F200" s="2"/>
      <c r="G200" s="35"/>
      <c r="H200" s="5"/>
      <c r="I200" s="5"/>
      <c r="J200" s="5"/>
      <c r="K200" s="5"/>
      <c r="L200" s="5"/>
      <c r="M200" s="5"/>
      <c r="N200" s="2"/>
      <c r="O200" s="6"/>
      <c r="Q200" s="2"/>
      <c r="R200" s="2"/>
      <c r="S200" s="2"/>
      <c r="T200" s="2"/>
      <c r="U200" s="2"/>
      <c r="V200" s="2"/>
      <c r="W200" s="2"/>
    </row>
    <row r="201" spans="1:23" x14ac:dyDescent="0.25">
      <c r="A201" s="2"/>
      <c r="B201" s="31"/>
      <c r="C201" s="6"/>
      <c r="D201" s="6"/>
      <c r="E201" s="2"/>
      <c r="F201" s="2"/>
      <c r="G201" s="35"/>
      <c r="H201" s="5"/>
      <c r="I201" s="5"/>
      <c r="J201" s="5"/>
      <c r="K201" s="5"/>
      <c r="L201" s="5"/>
      <c r="M201" s="5"/>
      <c r="N201" s="2"/>
      <c r="O201" s="6"/>
      <c r="Q201" s="2"/>
      <c r="R201" s="2"/>
      <c r="S201" s="2"/>
      <c r="T201" s="2"/>
      <c r="U201" s="2"/>
      <c r="V201" s="2"/>
      <c r="W201" s="2"/>
    </row>
    <row r="202" spans="1:23" x14ac:dyDescent="0.25">
      <c r="A202" s="2"/>
      <c r="B202" s="31"/>
      <c r="C202" s="6"/>
      <c r="D202" s="6"/>
      <c r="E202" s="2"/>
      <c r="F202" s="2"/>
      <c r="G202" s="35"/>
      <c r="H202" s="5"/>
      <c r="I202" s="5"/>
      <c r="J202" s="5"/>
      <c r="K202" s="5"/>
      <c r="L202" s="5"/>
      <c r="M202" s="5"/>
      <c r="N202" s="2"/>
      <c r="O202" s="6"/>
      <c r="Q202" s="2"/>
      <c r="R202" s="2"/>
      <c r="S202" s="2"/>
      <c r="T202" s="2"/>
      <c r="U202" s="2"/>
      <c r="V202" s="2"/>
      <c r="W202" s="2"/>
    </row>
    <row r="203" spans="1:23" x14ac:dyDescent="0.25">
      <c r="A203" s="2"/>
      <c r="B203" s="31"/>
      <c r="C203" s="6"/>
      <c r="D203" s="6"/>
      <c r="E203" s="2"/>
      <c r="F203" s="2"/>
      <c r="G203" s="35"/>
      <c r="H203" s="5"/>
      <c r="I203" s="5"/>
      <c r="J203" s="5"/>
      <c r="K203" s="5"/>
      <c r="L203" s="5"/>
      <c r="M203" s="5"/>
      <c r="N203" s="2"/>
      <c r="O203" s="6"/>
      <c r="Q203" s="2"/>
      <c r="R203" s="2"/>
      <c r="S203" s="2"/>
      <c r="T203" s="2"/>
      <c r="U203" s="2"/>
      <c r="V203" s="2"/>
      <c r="W203" s="2"/>
    </row>
    <row r="204" spans="1:23" x14ac:dyDescent="0.25">
      <c r="A204" s="2"/>
      <c r="B204" s="31"/>
      <c r="C204" s="6"/>
      <c r="D204" s="6"/>
      <c r="E204" s="2"/>
      <c r="F204" s="2"/>
      <c r="G204" s="35"/>
      <c r="H204" s="5"/>
      <c r="I204" s="5"/>
      <c r="J204" s="5"/>
      <c r="K204" s="5"/>
      <c r="L204" s="5"/>
      <c r="M204" s="5"/>
      <c r="N204" s="2"/>
      <c r="O204" s="6"/>
      <c r="Q204" s="2"/>
      <c r="R204" s="2"/>
      <c r="S204" s="2"/>
      <c r="T204" s="2"/>
      <c r="U204" s="2"/>
      <c r="V204" s="2"/>
      <c r="W204" s="2"/>
    </row>
    <row r="205" spans="1:23" x14ac:dyDescent="0.25">
      <c r="A205" s="2"/>
      <c r="B205" s="31"/>
      <c r="C205" s="6"/>
      <c r="D205" s="6"/>
      <c r="E205" s="2"/>
      <c r="F205" s="2"/>
      <c r="G205" s="35"/>
      <c r="H205" s="5"/>
      <c r="I205" s="5"/>
      <c r="J205" s="5"/>
      <c r="K205" s="5"/>
      <c r="L205" s="5"/>
      <c r="M205" s="5"/>
      <c r="N205" s="2"/>
      <c r="O205" s="6"/>
      <c r="Q205" s="2"/>
      <c r="R205" s="2"/>
      <c r="S205" s="2"/>
      <c r="T205" s="2"/>
      <c r="U205" s="2"/>
      <c r="V205" s="2"/>
      <c r="W205" s="2"/>
    </row>
    <row r="206" spans="1:23" x14ac:dyDescent="0.25">
      <c r="A206" s="2"/>
      <c r="B206" s="31"/>
      <c r="C206" s="6"/>
      <c r="D206" s="6"/>
      <c r="E206" s="2"/>
      <c r="F206" s="2"/>
      <c r="G206" s="35"/>
      <c r="H206" s="5"/>
      <c r="I206" s="5"/>
      <c r="J206" s="5"/>
      <c r="K206" s="5"/>
      <c r="L206" s="5"/>
      <c r="M206" s="5"/>
      <c r="N206" s="2"/>
      <c r="O206" s="6"/>
      <c r="Q206" s="2"/>
      <c r="R206" s="2"/>
      <c r="S206" s="2"/>
      <c r="T206" s="2"/>
      <c r="U206" s="2"/>
      <c r="V206" s="2"/>
      <c r="W206" s="2"/>
    </row>
    <row r="207" spans="1:23" x14ac:dyDescent="0.25">
      <c r="A207" s="2"/>
      <c r="B207" s="31"/>
      <c r="C207" s="6"/>
      <c r="D207" s="6"/>
      <c r="E207" s="2"/>
      <c r="F207" s="2"/>
      <c r="G207" s="35"/>
      <c r="H207" s="5"/>
      <c r="I207" s="5"/>
      <c r="J207" s="5"/>
      <c r="K207" s="5"/>
      <c r="L207" s="5"/>
      <c r="M207" s="5"/>
      <c r="N207" s="2"/>
      <c r="O207" s="6"/>
      <c r="Q207" s="2"/>
      <c r="R207" s="2"/>
      <c r="S207" s="2"/>
      <c r="T207" s="2"/>
      <c r="U207" s="2"/>
      <c r="V207" s="2"/>
      <c r="W207" s="2"/>
    </row>
    <row r="208" spans="1:23" x14ac:dyDescent="0.25">
      <c r="A208" s="2"/>
      <c r="B208" s="31"/>
      <c r="C208" s="6"/>
      <c r="D208" s="6"/>
      <c r="E208" s="2"/>
      <c r="F208" s="2"/>
      <c r="G208" s="35"/>
      <c r="H208" s="5"/>
      <c r="I208" s="5"/>
      <c r="J208" s="5"/>
      <c r="K208" s="5"/>
      <c r="L208" s="5"/>
      <c r="M208" s="5"/>
      <c r="N208" s="2"/>
      <c r="O208" s="6"/>
      <c r="Q208" s="2"/>
      <c r="R208" s="2"/>
      <c r="S208" s="2"/>
      <c r="T208" s="2"/>
      <c r="U208" s="2"/>
      <c r="V208" s="2"/>
      <c r="W208" s="2"/>
    </row>
    <row r="209" spans="1:23" x14ac:dyDescent="0.25">
      <c r="A209" s="2"/>
      <c r="B209" s="31"/>
      <c r="C209" s="6"/>
      <c r="D209" s="6"/>
      <c r="E209" s="2"/>
      <c r="F209" s="2"/>
      <c r="G209" s="35"/>
      <c r="H209" s="5"/>
      <c r="I209" s="5"/>
      <c r="J209" s="5"/>
      <c r="K209" s="5"/>
      <c r="L209" s="5"/>
      <c r="M209" s="5"/>
      <c r="N209" s="2"/>
      <c r="O209" s="6"/>
      <c r="Q209" s="2"/>
      <c r="R209" s="2"/>
      <c r="S209" s="2"/>
      <c r="T209" s="2"/>
      <c r="U209" s="2"/>
      <c r="V209" s="2"/>
      <c r="W209" s="2"/>
    </row>
    <row r="210" spans="1:23" x14ac:dyDescent="0.25">
      <c r="A210" s="2"/>
      <c r="B210" s="31"/>
      <c r="C210" s="6"/>
      <c r="D210" s="6"/>
      <c r="E210" s="2"/>
      <c r="F210" s="2"/>
      <c r="G210" s="35"/>
      <c r="H210" s="5"/>
      <c r="I210" s="5"/>
      <c r="J210" s="5"/>
      <c r="K210" s="5"/>
      <c r="L210" s="5"/>
      <c r="M210" s="5"/>
      <c r="N210" s="2"/>
      <c r="O210" s="6"/>
      <c r="Q210" s="2"/>
      <c r="R210" s="2"/>
      <c r="S210" s="2"/>
      <c r="T210" s="2"/>
      <c r="U210" s="2"/>
      <c r="V210" s="2"/>
      <c r="W210" s="2"/>
    </row>
    <row r="211" spans="1:23" x14ac:dyDescent="0.25">
      <c r="A211" s="2"/>
      <c r="B211" s="31"/>
      <c r="C211" s="6"/>
      <c r="D211" s="6"/>
      <c r="E211" s="2"/>
      <c r="F211" s="2"/>
      <c r="G211" s="35"/>
      <c r="H211" s="5"/>
      <c r="I211" s="5"/>
      <c r="J211" s="5"/>
      <c r="K211" s="5"/>
      <c r="L211" s="5"/>
      <c r="M211" s="5"/>
      <c r="N211" s="2"/>
      <c r="O211" s="6"/>
      <c r="Q211" s="2"/>
      <c r="R211" s="2"/>
      <c r="S211" s="2"/>
      <c r="T211" s="2"/>
      <c r="U211" s="2"/>
      <c r="V211" s="2"/>
      <c r="W211" s="2"/>
    </row>
    <row r="212" spans="1:23" x14ac:dyDescent="0.25">
      <c r="A212" s="2"/>
      <c r="B212" s="31"/>
      <c r="C212" s="6"/>
      <c r="D212" s="6"/>
      <c r="E212" s="2"/>
      <c r="F212" s="2"/>
      <c r="G212" s="35"/>
      <c r="H212" s="5"/>
      <c r="I212" s="5"/>
      <c r="J212" s="5"/>
      <c r="K212" s="5"/>
      <c r="L212" s="5"/>
      <c r="M212" s="5"/>
      <c r="N212" s="2"/>
      <c r="O212" s="6"/>
      <c r="Q212" s="2"/>
      <c r="R212" s="2"/>
      <c r="S212" s="2"/>
      <c r="T212" s="2"/>
      <c r="U212" s="2"/>
      <c r="V212" s="2"/>
      <c r="W212" s="2"/>
    </row>
    <row r="213" spans="1:23" x14ac:dyDescent="0.25">
      <c r="A213" s="2"/>
      <c r="B213" s="31"/>
      <c r="C213" s="6"/>
      <c r="D213" s="6"/>
      <c r="E213" s="2"/>
      <c r="F213" s="2"/>
      <c r="G213" s="35"/>
      <c r="H213" s="5"/>
      <c r="I213" s="5"/>
      <c r="J213" s="5"/>
      <c r="K213" s="5"/>
      <c r="L213" s="5"/>
      <c r="M213" s="5"/>
      <c r="N213" s="2"/>
      <c r="O213" s="6"/>
      <c r="Q213" s="2"/>
      <c r="R213" s="2"/>
      <c r="S213" s="2"/>
      <c r="T213" s="2"/>
      <c r="U213" s="2"/>
      <c r="V213" s="2"/>
      <c r="W213" s="2"/>
    </row>
    <row r="214" spans="1:23" x14ac:dyDescent="0.25">
      <c r="A214" s="2"/>
      <c r="B214" s="31"/>
      <c r="C214" s="6"/>
      <c r="D214" s="6"/>
      <c r="E214" s="2"/>
      <c r="F214" s="2"/>
      <c r="G214" s="35"/>
      <c r="H214" s="5"/>
      <c r="I214" s="5"/>
      <c r="J214" s="5"/>
      <c r="K214" s="5"/>
      <c r="L214" s="5"/>
      <c r="M214" s="5"/>
      <c r="N214" s="2"/>
      <c r="O214" s="6"/>
      <c r="Q214" s="2"/>
      <c r="R214" s="2"/>
      <c r="S214" s="2"/>
      <c r="T214" s="2"/>
      <c r="U214" s="2"/>
      <c r="V214" s="2"/>
      <c r="W214" s="2"/>
    </row>
    <row r="215" spans="1:23" x14ac:dyDescent="0.25">
      <c r="A215" s="2"/>
      <c r="B215" s="31"/>
      <c r="C215" s="6"/>
      <c r="D215" s="6"/>
      <c r="E215" s="2"/>
      <c r="F215" s="2"/>
      <c r="G215" s="35"/>
      <c r="H215" s="5"/>
      <c r="I215" s="5"/>
      <c r="J215" s="5"/>
      <c r="K215" s="5"/>
      <c r="L215" s="5"/>
      <c r="M215" s="5"/>
      <c r="N215" s="2"/>
      <c r="O215" s="6"/>
      <c r="Q215" s="2"/>
      <c r="R215" s="2"/>
      <c r="S215" s="2"/>
      <c r="T215" s="2"/>
      <c r="U215" s="2"/>
      <c r="V215" s="2"/>
      <c r="W215" s="2"/>
    </row>
    <row r="216" spans="1:23" x14ac:dyDescent="0.25">
      <c r="A216" s="2"/>
      <c r="B216" s="31"/>
      <c r="C216" s="6"/>
      <c r="D216" s="6"/>
      <c r="E216" s="2"/>
      <c r="F216" s="2"/>
      <c r="G216" s="35"/>
      <c r="H216" s="5"/>
      <c r="I216" s="5"/>
      <c r="J216" s="5"/>
      <c r="K216" s="5"/>
      <c r="L216" s="5"/>
      <c r="M216" s="5"/>
      <c r="N216" s="2"/>
      <c r="O216" s="6"/>
      <c r="Q216" s="2"/>
      <c r="R216" s="2"/>
      <c r="S216" s="2"/>
      <c r="T216" s="2"/>
      <c r="U216" s="2"/>
      <c r="V216" s="2"/>
      <c r="W216" s="2"/>
    </row>
    <row r="217" spans="1:23" x14ac:dyDescent="0.25">
      <c r="A217" s="2"/>
      <c r="B217" s="31"/>
      <c r="C217" s="6"/>
      <c r="D217" s="6"/>
      <c r="E217" s="2"/>
      <c r="F217" s="2"/>
      <c r="G217" s="35"/>
      <c r="H217" s="5"/>
      <c r="I217" s="5"/>
      <c r="J217" s="5"/>
      <c r="K217" s="5"/>
      <c r="L217" s="5"/>
      <c r="M217" s="5"/>
      <c r="N217" s="2"/>
      <c r="O217" s="6"/>
      <c r="Q217" s="2"/>
      <c r="R217" s="2"/>
      <c r="S217" s="2"/>
      <c r="T217" s="2"/>
      <c r="U217" s="2"/>
      <c r="V217" s="2"/>
      <c r="W217" s="2"/>
    </row>
    <row r="218" spans="1:23" x14ac:dyDescent="0.25">
      <c r="A218" s="2"/>
      <c r="B218" s="31"/>
      <c r="C218" s="6"/>
      <c r="D218" s="6"/>
      <c r="E218" s="2"/>
      <c r="F218" s="2"/>
      <c r="G218" s="35"/>
      <c r="H218" s="5"/>
      <c r="I218" s="5"/>
      <c r="J218" s="5"/>
      <c r="K218" s="5"/>
      <c r="L218" s="5"/>
      <c r="M218" s="5"/>
      <c r="N218" s="2"/>
      <c r="O218" s="6"/>
      <c r="Q218" s="2"/>
      <c r="R218" s="2"/>
      <c r="S218" s="2"/>
      <c r="T218" s="2"/>
      <c r="U218" s="2"/>
      <c r="V218" s="2"/>
      <c r="W218" s="2"/>
    </row>
    <row r="219" spans="1:23" x14ac:dyDescent="0.25">
      <c r="A219" s="2"/>
      <c r="B219" s="31"/>
      <c r="C219" s="6"/>
      <c r="D219" s="6"/>
      <c r="E219" s="2"/>
      <c r="F219" s="2"/>
      <c r="G219" s="35"/>
      <c r="H219" s="5"/>
      <c r="I219" s="5"/>
      <c r="J219" s="5"/>
      <c r="K219" s="5"/>
      <c r="L219" s="5"/>
      <c r="M219" s="5"/>
      <c r="N219" s="2"/>
      <c r="O219" s="6"/>
      <c r="Q219" s="2"/>
      <c r="R219" s="2"/>
      <c r="S219" s="2"/>
      <c r="T219" s="2"/>
      <c r="U219" s="2"/>
      <c r="V219" s="2"/>
      <c r="W219" s="2"/>
    </row>
    <row r="220" spans="1:23" x14ac:dyDescent="0.25">
      <c r="A220" s="2"/>
      <c r="B220" s="31"/>
      <c r="C220" s="6"/>
      <c r="D220" s="6"/>
      <c r="E220" s="2"/>
      <c r="F220" s="2"/>
      <c r="G220" s="35"/>
      <c r="H220" s="5"/>
      <c r="I220" s="5"/>
      <c r="J220" s="5"/>
      <c r="K220" s="5"/>
      <c r="L220" s="5"/>
      <c r="M220" s="5"/>
      <c r="N220" s="2"/>
      <c r="O220" s="6"/>
      <c r="Q220" s="2"/>
      <c r="R220" s="2"/>
      <c r="S220" s="2"/>
      <c r="T220" s="2"/>
      <c r="U220" s="2"/>
      <c r="V220" s="2"/>
      <c r="W220" s="2"/>
    </row>
    <row r="221" spans="1:23" x14ac:dyDescent="0.25">
      <c r="A221" s="2"/>
      <c r="B221" s="31"/>
      <c r="C221" s="6"/>
      <c r="D221" s="6"/>
      <c r="E221" s="2"/>
      <c r="F221" s="2"/>
      <c r="G221" s="35"/>
      <c r="H221" s="5"/>
      <c r="I221" s="5"/>
      <c r="J221" s="5"/>
      <c r="K221" s="5"/>
      <c r="L221" s="5"/>
      <c r="M221" s="5"/>
      <c r="N221" s="2"/>
      <c r="O221" s="6"/>
      <c r="Q221" s="2"/>
      <c r="R221" s="2"/>
      <c r="S221" s="2"/>
      <c r="T221" s="2"/>
      <c r="U221" s="2"/>
      <c r="V221" s="2"/>
      <c r="W221" s="2"/>
    </row>
    <row r="222" spans="1:23" x14ac:dyDescent="0.25">
      <c r="A222" s="2"/>
      <c r="B222" s="31"/>
      <c r="C222" s="6"/>
      <c r="D222" s="6"/>
      <c r="E222" s="2"/>
      <c r="F222" s="2"/>
      <c r="G222" s="35"/>
      <c r="H222" s="5"/>
      <c r="I222" s="5"/>
      <c r="J222" s="5"/>
      <c r="K222" s="5"/>
      <c r="L222" s="5"/>
      <c r="M222" s="5"/>
      <c r="N222" s="2"/>
      <c r="O222" s="6"/>
      <c r="Q222" s="2"/>
      <c r="R222" s="2"/>
      <c r="S222" s="2"/>
      <c r="T222" s="2"/>
      <c r="U222" s="2"/>
      <c r="V222" s="2"/>
      <c r="W222" s="2"/>
    </row>
    <row r="223" spans="1:23" x14ac:dyDescent="0.25">
      <c r="A223" s="2"/>
      <c r="B223" s="31"/>
      <c r="C223" s="6"/>
      <c r="D223" s="6"/>
      <c r="E223" s="2"/>
      <c r="F223" s="2"/>
      <c r="G223" s="35"/>
      <c r="H223" s="5"/>
      <c r="I223" s="5"/>
      <c r="J223" s="5"/>
      <c r="K223" s="5"/>
      <c r="L223" s="5"/>
      <c r="M223" s="5"/>
      <c r="N223" s="2"/>
      <c r="O223" s="6"/>
      <c r="Q223" s="2"/>
      <c r="R223" s="2"/>
      <c r="S223" s="2"/>
      <c r="T223" s="2"/>
      <c r="U223" s="2"/>
      <c r="V223" s="2"/>
      <c r="W223" s="2"/>
    </row>
    <row r="224" spans="1:23" x14ac:dyDescent="0.25">
      <c r="A224" s="2"/>
      <c r="B224" s="31"/>
      <c r="C224" s="6"/>
      <c r="D224" s="6"/>
      <c r="E224" s="2"/>
      <c r="F224" s="2"/>
      <c r="G224" s="35"/>
      <c r="H224" s="5"/>
      <c r="I224" s="5"/>
      <c r="J224" s="5"/>
      <c r="K224" s="5"/>
      <c r="L224" s="5"/>
      <c r="M224" s="5"/>
      <c r="N224" s="2"/>
      <c r="O224" s="6"/>
      <c r="Q224" s="2"/>
      <c r="R224" s="2"/>
      <c r="S224" s="2"/>
      <c r="T224" s="2"/>
      <c r="U224" s="2"/>
      <c r="V224" s="2"/>
      <c r="W224" s="2"/>
    </row>
    <row r="225" spans="1:23" x14ac:dyDescent="0.25">
      <c r="A225" s="2"/>
      <c r="B225" s="31"/>
      <c r="C225" s="6"/>
      <c r="D225" s="6"/>
      <c r="E225" s="2"/>
      <c r="F225" s="2"/>
      <c r="G225" s="35"/>
      <c r="H225" s="5"/>
      <c r="I225" s="5"/>
      <c r="J225" s="5"/>
      <c r="K225" s="5"/>
      <c r="L225" s="5"/>
      <c r="M225" s="5"/>
      <c r="N225" s="2"/>
      <c r="O225" s="6"/>
      <c r="Q225" s="2"/>
      <c r="R225" s="2"/>
      <c r="S225" s="2"/>
      <c r="T225" s="2"/>
      <c r="U225" s="2"/>
      <c r="V225" s="2"/>
      <c r="W225" s="2"/>
    </row>
    <row r="226" spans="1:23" x14ac:dyDescent="0.25">
      <c r="A226" s="2"/>
      <c r="B226" s="31"/>
      <c r="C226" s="6"/>
      <c r="D226" s="6"/>
      <c r="E226" s="2"/>
      <c r="F226" s="2"/>
      <c r="G226" s="35"/>
      <c r="H226" s="5"/>
      <c r="I226" s="5"/>
      <c r="J226" s="5"/>
      <c r="K226" s="5"/>
      <c r="L226" s="5"/>
      <c r="M226" s="5"/>
      <c r="N226" s="2"/>
      <c r="O226" s="6"/>
      <c r="Q226" s="2"/>
      <c r="R226" s="2"/>
      <c r="S226" s="2"/>
      <c r="T226" s="2"/>
      <c r="U226" s="2"/>
      <c r="V226" s="2"/>
      <c r="W226" s="2"/>
    </row>
    <row r="227" spans="1:23" x14ac:dyDescent="0.25">
      <c r="A227" s="2"/>
      <c r="B227" s="31"/>
      <c r="C227" s="6"/>
      <c r="D227" s="6"/>
      <c r="E227" s="2"/>
      <c r="F227" s="2"/>
      <c r="G227" s="35"/>
      <c r="H227" s="5"/>
      <c r="I227" s="5"/>
      <c r="J227" s="5"/>
      <c r="K227" s="5"/>
      <c r="L227" s="5"/>
      <c r="M227" s="5"/>
      <c r="N227" s="2"/>
      <c r="O227" s="6"/>
      <c r="Q227" s="2"/>
      <c r="R227" s="2"/>
      <c r="S227" s="2"/>
      <c r="T227" s="2"/>
      <c r="U227" s="2"/>
      <c r="V227" s="2"/>
      <c r="W227" s="2"/>
    </row>
    <row r="228" spans="1:23" x14ac:dyDescent="0.25">
      <c r="A228" s="2"/>
      <c r="B228" s="31"/>
      <c r="C228" s="6"/>
      <c r="D228" s="6"/>
      <c r="E228" s="2"/>
      <c r="F228" s="2"/>
      <c r="G228" s="35"/>
      <c r="H228" s="5"/>
      <c r="I228" s="5"/>
      <c r="J228" s="5"/>
      <c r="K228" s="5"/>
      <c r="L228" s="5"/>
      <c r="M228" s="5"/>
      <c r="N228" s="2"/>
      <c r="O228" s="6"/>
      <c r="Q228" s="2"/>
      <c r="R228" s="2"/>
      <c r="S228" s="2"/>
      <c r="T228" s="2"/>
      <c r="U228" s="2"/>
      <c r="V228" s="2"/>
      <c r="W228" s="2"/>
    </row>
    <row r="229" spans="1:23" x14ac:dyDescent="0.25">
      <c r="A229" s="2"/>
      <c r="B229" s="31"/>
      <c r="C229" s="6"/>
      <c r="D229" s="6"/>
      <c r="E229" s="2"/>
      <c r="F229" s="2"/>
      <c r="G229" s="35"/>
      <c r="H229" s="5"/>
      <c r="I229" s="5"/>
      <c r="J229" s="5"/>
      <c r="K229" s="5"/>
      <c r="L229" s="5"/>
      <c r="M229" s="5"/>
      <c r="N229" s="2"/>
      <c r="O229" s="6"/>
      <c r="Q229" s="2"/>
      <c r="R229" s="2"/>
      <c r="S229" s="2"/>
      <c r="T229" s="2"/>
      <c r="U229" s="2"/>
      <c r="V229" s="2"/>
      <c r="W229" s="2"/>
    </row>
    <row r="230" spans="1:23" x14ac:dyDescent="0.25">
      <c r="A230" s="2"/>
      <c r="B230" s="31"/>
      <c r="C230" s="6"/>
      <c r="D230" s="6"/>
      <c r="E230" s="2"/>
      <c r="F230" s="2"/>
      <c r="G230" s="35"/>
      <c r="H230" s="5"/>
      <c r="I230" s="5"/>
      <c r="J230" s="5"/>
      <c r="K230" s="5"/>
      <c r="L230" s="5"/>
      <c r="M230" s="5"/>
      <c r="N230" s="2"/>
      <c r="O230" s="6"/>
      <c r="Q230" s="2"/>
      <c r="R230" s="2"/>
      <c r="S230" s="2"/>
      <c r="T230" s="2"/>
      <c r="U230" s="2"/>
      <c r="V230" s="2"/>
      <c r="W230" s="2"/>
    </row>
    <row r="231" spans="1:23" x14ac:dyDescent="0.25">
      <c r="A231" s="2"/>
      <c r="B231" s="31"/>
      <c r="C231" s="6"/>
      <c r="D231" s="6"/>
      <c r="E231" s="2"/>
      <c r="F231" s="2"/>
      <c r="G231" s="35"/>
      <c r="H231" s="5"/>
      <c r="I231" s="5"/>
      <c r="J231" s="5"/>
      <c r="K231" s="5"/>
      <c r="L231" s="5"/>
      <c r="M231" s="5"/>
      <c r="N231" s="2"/>
      <c r="O231" s="6"/>
      <c r="Q231" s="2"/>
      <c r="R231" s="2"/>
      <c r="S231" s="2"/>
      <c r="T231" s="2"/>
      <c r="U231" s="2"/>
      <c r="V231" s="2"/>
      <c r="W231" s="2"/>
    </row>
    <row r="232" spans="1:23" x14ac:dyDescent="0.25">
      <c r="A232" s="2"/>
      <c r="B232" s="31"/>
      <c r="C232" s="6"/>
      <c r="D232" s="6"/>
      <c r="E232" s="2"/>
      <c r="F232" s="2"/>
      <c r="G232" s="35"/>
      <c r="H232" s="5"/>
      <c r="I232" s="5"/>
      <c r="J232" s="5"/>
      <c r="K232" s="5"/>
      <c r="L232" s="5"/>
      <c r="M232" s="5"/>
      <c r="N232" s="2"/>
      <c r="O232" s="6"/>
      <c r="Q232" s="2"/>
      <c r="R232" s="2"/>
      <c r="S232" s="2"/>
      <c r="T232" s="2"/>
      <c r="U232" s="2"/>
      <c r="V232" s="2"/>
      <c r="W232" s="2"/>
    </row>
    <row r="233" spans="1:23" x14ac:dyDescent="0.25">
      <c r="A233" s="2"/>
      <c r="B233" s="31"/>
      <c r="C233" s="6"/>
      <c r="D233" s="6"/>
      <c r="E233" s="2"/>
      <c r="F233" s="2"/>
      <c r="G233" s="35"/>
      <c r="H233" s="5"/>
      <c r="I233" s="5"/>
      <c r="J233" s="5"/>
      <c r="K233" s="5"/>
      <c r="L233" s="5"/>
      <c r="M233" s="5"/>
      <c r="N233" s="2"/>
      <c r="O233" s="6"/>
      <c r="Q233" s="2"/>
      <c r="R233" s="2"/>
      <c r="S233" s="2"/>
      <c r="T233" s="2"/>
      <c r="U233" s="2"/>
      <c r="V233" s="2"/>
      <c r="W233" s="2"/>
    </row>
    <row r="234" spans="1:23" x14ac:dyDescent="0.25">
      <c r="A234" s="2"/>
      <c r="B234" s="31"/>
      <c r="C234" s="6"/>
      <c r="D234" s="6"/>
      <c r="E234" s="2"/>
      <c r="F234" s="2"/>
      <c r="G234" s="35"/>
      <c r="H234" s="5"/>
      <c r="I234" s="5"/>
      <c r="J234" s="5"/>
      <c r="K234" s="5"/>
      <c r="L234" s="5"/>
      <c r="M234" s="5"/>
      <c r="N234" s="2"/>
      <c r="O234" s="6"/>
      <c r="Q234" s="2"/>
      <c r="R234" s="2"/>
      <c r="S234" s="2"/>
      <c r="T234" s="2"/>
      <c r="U234" s="2"/>
      <c r="V234" s="2"/>
      <c r="W234" s="2"/>
    </row>
    <row r="235" spans="1:23" x14ac:dyDescent="0.25">
      <c r="A235" s="2"/>
      <c r="B235" s="31"/>
      <c r="C235" s="6"/>
      <c r="D235" s="6"/>
      <c r="E235" s="2"/>
      <c r="F235" s="2"/>
      <c r="G235" s="35"/>
      <c r="H235" s="5"/>
      <c r="I235" s="5"/>
      <c r="J235" s="5"/>
      <c r="K235" s="5"/>
      <c r="L235" s="5"/>
      <c r="M235" s="5"/>
      <c r="N235" s="2"/>
      <c r="O235" s="6"/>
      <c r="Q235" s="2"/>
      <c r="R235" s="2"/>
      <c r="S235" s="2"/>
      <c r="T235" s="2"/>
      <c r="U235" s="2"/>
      <c r="V235" s="2"/>
      <c r="W235" s="2"/>
    </row>
    <row r="236" spans="1:23" x14ac:dyDescent="0.25">
      <c r="A236" s="2"/>
      <c r="B236" s="31"/>
      <c r="C236" s="6"/>
      <c r="D236" s="6"/>
      <c r="E236" s="2"/>
      <c r="F236" s="2"/>
      <c r="G236" s="35"/>
      <c r="H236" s="5"/>
      <c r="I236" s="5"/>
      <c r="J236" s="5"/>
      <c r="K236" s="5"/>
      <c r="L236" s="5"/>
      <c r="M236" s="5"/>
      <c r="N236" s="2"/>
      <c r="O236" s="6"/>
      <c r="Q236" s="2"/>
      <c r="R236" s="2"/>
      <c r="S236" s="2"/>
      <c r="T236" s="2"/>
      <c r="U236" s="2"/>
      <c r="V236" s="2"/>
      <c r="W236" s="2"/>
    </row>
    <row r="237" spans="1:23" x14ac:dyDescent="0.25">
      <c r="A237" s="2"/>
      <c r="B237" s="31"/>
      <c r="C237" s="6"/>
      <c r="D237" s="6"/>
      <c r="E237" s="2"/>
      <c r="F237" s="2"/>
      <c r="G237" s="35"/>
      <c r="H237" s="5"/>
      <c r="I237" s="5"/>
      <c r="J237" s="5"/>
      <c r="K237" s="5"/>
      <c r="L237" s="5"/>
      <c r="M237" s="5"/>
      <c r="N237" s="2"/>
      <c r="O237" s="6"/>
      <c r="Q237" s="2"/>
      <c r="R237" s="2"/>
      <c r="S237" s="2"/>
      <c r="T237" s="2"/>
      <c r="U237" s="2"/>
      <c r="V237" s="2"/>
      <c r="W237" s="2"/>
    </row>
    <row r="238" spans="1:23" x14ac:dyDescent="0.25">
      <c r="A238" s="2"/>
      <c r="B238" s="31"/>
      <c r="C238" s="6"/>
      <c r="D238" s="6"/>
      <c r="E238" s="2"/>
      <c r="F238" s="2"/>
      <c r="G238" s="35"/>
      <c r="H238" s="5"/>
      <c r="I238" s="5"/>
      <c r="J238" s="5"/>
      <c r="K238" s="5"/>
      <c r="L238" s="5"/>
      <c r="M238" s="5"/>
      <c r="N238" s="2"/>
      <c r="O238" s="6"/>
      <c r="Q238" s="2"/>
      <c r="R238" s="2"/>
      <c r="S238" s="2"/>
      <c r="T238" s="2"/>
      <c r="U238" s="2"/>
      <c r="V238" s="2"/>
      <c r="W238" s="2"/>
    </row>
    <row r="239" spans="1:23" x14ac:dyDescent="0.25">
      <c r="A239" s="2"/>
      <c r="B239" s="31"/>
      <c r="C239" s="6"/>
      <c r="D239" s="6"/>
      <c r="E239" s="2"/>
      <c r="F239" s="2"/>
      <c r="G239" s="35"/>
      <c r="H239" s="5"/>
      <c r="I239" s="5"/>
      <c r="J239" s="5"/>
      <c r="K239" s="5"/>
      <c r="L239" s="5"/>
      <c r="M239" s="5"/>
      <c r="N239" s="2"/>
      <c r="O239" s="6"/>
      <c r="Q239" s="2"/>
      <c r="R239" s="2"/>
      <c r="S239" s="2"/>
      <c r="T239" s="2"/>
      <c r="U239" s="2"/>
      <c r="V239" s="2"/>
      <c r="W239" s="2"/>
    </row>
    <row r="240" spans="1:23" x14ac:dyDescent="0.25">
      <c r="A240" s="2"/>
      <c r="B240" s="31"/>
      <c r="C240" s="6"/>
      <c r="D240" s="6"/>
      <c r="E240" s="2"/>
      <c r="F240" s="2"/>
      <c r="G240" s="35"/>
      <c r="H240" s="5"/>
      <c r="I240" s="5"/>
      <c r="J240" s="5"/>
      <c r="K240" s="5"/>
      <c r="L240" s="5"/>
      <c r="M240" s="5"/>
      <c r="N240" s="2"/>
      <c r="O240" s="6"/>
      <c r="Q240" s="2"/>
      <c r="R240" s="2"/>
      <c r="S240" s="2"/>
      <c r="T240" s="2"/>
      <c r="U240" s="2"/>
      <c r="V240" s="2"/>
      <c r="W240" s="2"/>
    </row>
    <row r="241" spans="1:23" x14ac:dyDescent="0.25">
      <c r="A241" s="2"/>
      <c r="B241" s="31"/>
      <c r="C241" s="6"/>
      <c r="D241" s="6"/>
      <c r="E241" s="2"/>
      <c r="F241" s="2"/>
      <c r="G241" s="35"/>
      <c r="H241" s="5"/>
      <c r="I241" s="5"/>
      <c r="J241" s="5"/>
      <c r="K241" s="5"/>
      <c r="L241" s="5"/>
      <c r="M241" s="5"/>
      <c r="N241" s="2"/>
      <c r="O241" s="6"/>
      <c r="Q241" s="2"/>
      <c r="R241" s="2"/>
      <c r="S241" s="2"/>
      <c r="T241" s="2"/>
      <c r="U241" s="2"/>
      <c r="V241" s="2"/>
      <c r="W241" s="2"/>
    </row>
    <row r="242" spans="1:23" x14ac:dyDescent="0.25">
      <c r="A242" s="2"/>
      <c r="B242" s="31"/>
      <c r="C242" s="6"/>
      <c r="D242" s="6"/>
      <c r="E242" s="2"/>
      <c r="F242" s="2"/>
      <c r="G242" s="35"/>
      <c r="H242" s="5"/>
      <c r="I242" s="5"/>
      <c r="J242" s="5"/>
      <c r="K242" s="5"/>
      <c r="L242" s="5"/>
      <c r="M242" s="5"/>
      <c r="N242" s="2"/>
      <c r="O242" s="6"/>
      <c r="Q242" s="2"/>
      <c r="R242" s="2"/>
      <c r="S242" s="2"/>
      <c r="T242" s="2"/>
      <c r="U242" s="2"/>
      <c r="V242" s="2"/>
      <c r="W242" s="2"/>
    </row>
    <row r="243" spans="1:23" x14ac:dyDescent="0.25">
      <c r="A243" s="2"/>
      <c r="B243" s="31"/>
      <c r="C243" s="6"/>
      <c r="D243" s="6"/>
      <c r="E243" s="2"/>
      <c r="F243" s="2"/>
      <c r="G243" s="35"/>
      <c r="H243" s="5"/>
      <c r="I243" s="5"/>
      <c r="J243" s="5"/>
      <c r="K243" s="5"/>
      <c r="L243" s="5"/>
      <c r="M243" s="5"/>
      <c r="N243" s="2"/>
      <c r="O243" s="6"/>
      <c r="Q243" s="2"/>
      <c r="R243" s="2"/>
      <c r="S243" s="2"/>
      <c r="T243" s="2"/>
      <c r="U243" s="2"/>
      <c r="V243" s="2"/>
      <c r="W243" s="2"/>
    </row>
    <row r="244" spans="1:23" x14ac:dyDescent="0.25">
      <c r="A244" s="2"/>
      <c r="B244" s="31"/>
      <c r="C244" s="6"/>
      <c r="D244" s="6"/>
      <c r="E244" s="2"/>
      <c r="F244" s="2"/>
      <c r="G244" s="35"/>
      <c r="H244" s="5"/>
      <c r="I244" s="5"/>
      <c r="J244" s="5"/>
      <c r="K244" s="5"/>
      <c r="L244" s="5"/>
      <c r="M244" s="5"/>
      <c r="N244" s="2"/>
      <c r="O244" s="6"/>
      <c r="Q244" s="2"/>
      <c r="R244" s="2"/>
      <c r="S244" s="2"/>
      <c r="T244" s="2"/>
      <c r="U244" s="2"/>
      <c r="V244" s="2"/>
      <c r="W244" s="2"/>
    </row>
    <row r="245" spans="1:23" x14ac:dyDescent="0.25">
      <c r="A245" s="2"/>
      <c r="B245" s="31"/>
      <c r="C245" s="6"/>
      <c r="D245" s="6"/>
      <c r="E245" s="2"/>
      <c r="F245" s="2"/>
      <c r="G245" s="35"/>
      <c r="H245" s="5"/>
      <c r="I245" s="5"/>
      <c r="J245" s="5"/>
      <c r="K245" s="5"/>
      <c r="L245" s="5"/>
      <c r="M245" s="5"/>
      <c r="N245" s="2"/>
      <c r="O245" s="6"/>
      <c r="Q245" s="2"/>
      <c r="R245" s="2"/>
      <c r="S245" s="2"/>
      <c r="T245" s="2"/>
      <c r="U245" s="2"/>
      <c r="V245" s="2"/>
      <c r="W245" s="2"/>
    </row>
    <row r="246" spans="1:23" x14ac:dyDescent="0.25">
      <c r="A246" s="2"/>
      <c r="B246" s="31"/>
      <c r="C246" s="6"/>
      <c r="D246" s="6"/>
      <c r="E246" s="2"/>
      <c r="F246" s="2"/>
      <c r="G246" s="35"/>
      <c r="H246" s="5"/>
      <c r="I246" s="5"/>
      <c r="J246" s="5"/>
      <c r="K246" s="5"/>
      <c r="L246" s="5"/>
      <c r="M246" s="5"/>
      <c r="N246" s="2"/>
      <c r="O246" s="6"/>
      <c r="Q246" s="2"/>
      <c r="R246" s="2"/>
      <c r="S246" s="2"/>
      <c r="T246" s="2"/>
      <c r="U246" s="2"/>
      <c r="V246" s="2"/>
      <c r="W246" s="2"/>
    </row>
    <row r="247" spans="1:23" x14ac:dyDescent="0.25">
      <c r="A247" s="2"/>
      <c r="B247" s="31"/>
      <c r="C247" s="6"/>
      <c r="D247" s="6"/>
      <c r="E247" s="2"/>
      <c r="F247" s="2"/>
      <c r="G247" s="35"/>
      <c r="H247" s="5"/>
      <c r="I247" s="5"/>
      <c r="J247" s="5"/>
      <c r="K247" s="5"/>
      <c r="L247" s="5"/>
      <c r="M247" s="5"/>
      <c r="N247" s="2"/>
      <c r="O247" s="6"/>
      <c r="Q247" s="2"/>
      <c r="R247" s="2"/>
      <c r="S247" s="2"/>
      <c r="T247" s="2"/>
      <c r="U247" s="2"/>
      <c r="V247" s="2"/>
      <c r="W247" s="2"/>
    </row>
    <row r="248" spans="1:23" x14ac:dyDescent="0.25">
      <c r="A248" s="2"/>
      <c r="B248" s="31"/>
      <c r="C248" s="6"/>
      <c r="D248" s="6"/>
      <c r="E248" s="2"/>
      <c r="F248" s="2"/>
      <c r="G248" s="35"/>
      <c r="H248" s="5"/>
      <c r="I248" s="5"/>
      <c r="J248" s="5"/>
      <c r="K248" s="5"/>
      <c r="L248" s="5"/>
      <c r="M248" s="5"/>
      <c r="N248" s="2"/>
      <c r="O248" s="6"/>
      <c r="Q248" s="2"/>
      <c r="R248" s="2"/>
      <c r="S248" s="2"/>
      <c r="T248" s="2"/>
      <c r="U248" s="2"/>
      <c r="V248" s="2"/>
      <c r="W248" s="2"/>
    </row>
    <row r="249" spans="1:23" x14ac:dyDescent="0.25">
      <c r="A249" s="2"/>
      <c r="B249" s="31"/>
      <c r="C249" s="6"/>
      <c r="D249" s="6"/>
      <c r="E249" s="2"/>
      <c r="F249" s="2"/>
      <c r="G249" s="35"/>
      <c r="H249" s="5"/>
      <c r="I249" s="5"/>
      <c r="J249" s="5"/>
      <c r="K249" s="5"/>
      <c r="L249" s="5"/>
      <c r="M249" s="5"/>
      <c r="N249" s="2"/>
      <c r="O249" s="6"/>
      <c r="Q249" s="2"/>
      <c r="R249" s="2"/>
      <c r="S249" s="2"/>
      <c r="T249" s="2"/>
      <c r="U249" s="2"/>
      <c r="V249" s="2"/>
      <c r="W249" s="2"/>
    </row>
    <row r="250" spans="1:23" x14ac:dyDescent="0.25">
      <c r="A250" s="2"/>
      <c r="B250" s="31"/>
      <c r="C250" s="6"/>
      <c r="D250" s="6"/>
      <c r="E250" s="2"/>
      <c r="F250" s="2"/>
      <c r="G250" s="35"/>
      <c r="H250" s="5"/>
      <c r="I250" s="5"/>
      <c r="J250" s="5"/>
      <c r="K250" s="5"/>
      <c r="L250" s="5"/>
      <c r="M250" s="5"/>
      <c r="N250" s="2"/>
      <c r="O250" s="6"/>
      <c r="Q250" s="2"/>
      <c r="R250" s="2"/>
      <c r="S250" s="2"/>
      <c r="T250" s="2"/>
      <c r="U250" s="2"/>
      <c r="V250" s="2"/>
      <c r="W250" s="2"/>
    </row>
    <row r="251" spans="1:23" x14ac:dyDescent="0.25">
      <c r="A251" s="2"/>
      <c r="B251" s="31"/>
      <c r="C251" s="6"/>
      <c r="D251" s="6"/>
      <c r="E251" s="2"/>
      <c r="F251" s="2"/>
      <c r="G251" s="35"/>
      <c r="H251" s="5"/>
      <c r="I251" s="5"/>
      <c r="J251" s="5"/>
      <c r="K251" s="5"/>
      <c r="L251" s="5"/>
      <c r="M251" s="5"/>
      <c r="N251" s="2"/>
      <c r="O251" s="6"/>
      <c r="Q251" s="2"/>
      <c r="R251" s="2"/>
      <c r="S251" s="2"/>
      <c r="T251" s="2"/>
      <c r="U251" s="2"/>
      <c r="V251" s="2"/>
      <c r="W251" s="2"/>
    </row>
    <row r="252" spans="1:23" x14ac:dyDescent="0.25">
      <c r="A252" s="2"/>
      <c r="B252" s="31"/>
      <c r="C252" s="6"/>
      <c r="D252" s="6"/>
      <c r="E252" s="2"/>
      <c r="F252" s="2"/>
      <c r="G252" s="35"/>
      <c r="H252" s="5"/>
      <c r="I252" s="5"/>
      <c r="J252" s="5"/>
      <c r="K252" s="5"/>
      <c r="L252" s="5"/>
      <c r="M252" s="5"/>
      <c r="N252" s="2"/>
      <c r="O252" s="6"/>
      <c r="Q252" s="2"/>
      <c r="R252" s="2"/>
      <c r="S252" s="2"/>
      <c r="T252" s="2"/>
      <c r="U252" s="2"/>
      <c r="V252" s="2"/>
      <c r="W252" s="2"/>
    </row>
    <row r="253" spans="1:23" x14ac:dyDescent="0.25">
      <c r="A253" s="2"/>
      <c r="B253" s="31"/>
      <c r="C253" s="6"/>
      <c r="D253" s="6"/>
      <c r="E253" s="2"/>
      <c r="F253" s="2"/>
      <c r="G253" s="35"/>
      <c r="H253" s="5"/>
      <c r="I253" s="5"/>
      <c r="J253" s="5"/>
      <c r="K253" s="5"/>
      <c r="L253" s="5"/>
      <c r="M253" s="5"/>
      <c r="N253" s="2"/>
      <c r="O253" s="6"/>
      <c r="Q253" s="2"/>
      <c r="R253" s="2"/>
      <c r="S253" s="2"/>
      <c r="T253" s="2"/>
      <c r="U253" s="2"/>
      <c r="V253" s="2"/>
      <c r="W253" s="2"/>
    </row>
    <row r="254" spans="1:23" x14ac:dyDescent="0.25">
      <c r="A254" s="2"/>
      <c r="B254" s="31"/>
      <c r="C254" s="6"/>
      <c r="D254" s="6"/>
      <c r="E254" s="2"/>
      <c r="F254" s="2"/>
      <c r="G254" s="35"/>
      <c r="H254" s="5"/>
      <c r="I254" s="5"/>
      <c r="J254" s="5"/>
      <c r="K254" s="5"/>
      <c r="L254" s="5"/>
      <c r="M254" s="5"/>
      <c r="N254" s="2"/>
      <c r="O254" s="6"/>
      <c r="Q254" s="2"/>
      <c r="R254" s="2"/>
      <c r="S254" s="2"/>
      <c r="T254" s="2"/>
      <c r="U254" s="2"/>
      <c r="V254" s="2"/>
      <c r="W254" s="2"/>
    </row>
    <row r="255" spans="1:23" x14ac:dyDescent="0.25">
      <c r="A255" s="2"/>
      <c r="B255" s="31"/>
      <c r="C255" s="6"/>
      <c r="D255" s="6"/>
      <c r="E255" s="2"/>
      <c r="F255" s="2"/>
      <c r="G255" s="35"/>
      <c r="H255" s="5"/>
      <c r="I255" s="5"/>
      <c r="J255" s="5"/>
      <c r="K255" s="5"/>
      <c r="L255" s="5"/>
      <c r="M255" s="5"/>
      <c r="N255" s="2"/>
      <c r="O255" s="6"/>
      <c r="Q255" s="2"/>
      <c r="R255" s="2"/>
      <c r="S255" s="2"/>
      <c r="T255" s="2"/>
      <c r="U255" s="2"/>
      <c r="V255" s="2"/>
      <c r="W255" s="2"/>
    </row>
    <row r="256" spans="1:23" x14ac:dyDescent="0.25">
      <c r="A256" s="2"/>
      <c r="B256" s="31"/>
      <c r="C256" s="6"/>
      <c r="D256" s="6"/>
      <c r="E256" s="2"/>
      <c r="F256" s="2"/>
      <c r="G256" s="35"/>
      <c r="H256" s="5"/>
      <c r="I256" s="5"/>
      <c r="J256" s="5"/>
      <c r="K256" s="5"/>
      <c r="L256" s="5"/>
      <c r="M256" s="5"/>
      <c r="N256" s="2"/>
      <c r="O256" s="6"/>
      <c r="Q256" s="2"/>
      <c r="R256" s="2"/>
      <c r="S256" s="2"/>
      <c r="T256" s="2"/>
      <c r="U256" s="2"/>
      <c r="V256" s="2"/>
      <c r="W256" s="2"/>
    </row>
    <row r="257" spans="1:23" x14ac:dyDescent="0.25">
      <c r="A257" s="2"/>
      <c r="B257" s="31"/>
      <c r="C257" s="6"/>
      <c r="D257" s="6"/>
      <c r="E257" s="2"/>
      <c r="F257" s="2"/>
      <c r="G257" s="35"/>
      <c r="H257" s="5"/>
      <c r="I257" s="5"/>
      <c r="J257" s="5"/>
      <c r="K257" s="5"/>
      <c r="L257" s="5"/>
      <c r="M257" s="5"/>
      <c r="N257" s="2"/>
      <c r="O257" s="6"/>
      <c r="Q257" s="2"/>
      <c r="R257" s="2"/>
      <c r="S257" s="2"/>
      <c r="T257" s="2"/>
      <c r="U257" s="2"/>
      <c r="V257" s="2"/>
      <c r="W257" s="2"/>
    </row>
    <row r="258" spans="1:23" x14ac:dyDescent="0.25">
      <c r="A258" s="2"/>
      <c r="B258" s="31"/>
      <c r="C258" s="6"/>
      <c r="D258" s="6"/>
      <c r="E258" s="2"/>
      <c r="F258" s="2"/>
      <c r="G258" s="35"/>
      <c r="H258" s="5"/>
      <c r="I258" s="5"/>
      <c r="J258" s="5"/>
      <c r="K258" s="5"/>
      <c r="L258" s="5"/>
      <c r="M258" s="5"/>
      <c r="N258" s="2"/>
      <c r="O258" s="6"/>
      <c r="Q258" s="2"/>
      <c r="R258" s="2"/>
      <c r="S258" s="2"/>
      <c r="T258" s="2"/>
      <c r="U258" s="2"/>
      <c r="V258" s="2"/>
      <c r="W258" s="2"/>
    </row>
    <row r="259" spans="1:23" x14ac:dyDescent="0.25">
      <c r="A259" s="2"/>
      <c r="B259" s="31"/>
      <c r="C259" s="6"/>
      <c r="D259" s="6"/>
      <c r="E259" s="2"/>
      <c r="F259" s="2"/>
      <c r="G259" s="35"/>
      <c r="H259" s="5"/>
      <c r="I259" s="5"/>
      <c r="J259" s="5"/>
      <c r="K259" s="5"/>
      <c r="L259" s="5"/>
      <c r="M259" s="5"/>
      <c r="N259" s="2"/>
      <c r="O259" s="6"/>
      <c r="Q259" s="2"/>
      <c r="R259" s="2"/>
      <c r="S259" s="2"/>
      <c r="T259" s="2"/>
      <c r="U259" s="2"/>
      <c r="V259" s="2"/>
      <c r="W259" s="2"/>
    </row>
    <row r="260" spans="1:23" x14ac:dyDescent="0.25">
      <c r="A260" s="2"/>
      <c r="B260" s="31"/>
      <c r="C260" s="6"/>
      <c r="D260" s="6"/>
      <c r="E260" s="2"/>
      <c r="F260" s="2"/>
      <c r="G260" s="35"/>
      <c r="H260" s="5"/>
      <c r="I260" s="5"/>
      <c r="J260" s="5"/>
      <c r="K260" s="5"/>
      <c r="L260" s="5"/>
      <c r="M260" s="5"/>
      <c r="N260" s="2"/>
      <c r="O260" s="6"/>
      <c r="Q260" s="2"/>
      <c r="R260" s="2"/>
      <c r="S260" s="2"/>
      <c r="T260" s="2"/>
      <c r="U260" s="2"/>
      <c r="V260" s="2"/>
      <c r="W260" s="2"/>
    </row>
    <row r="261" spans="1:23" x14ac:dyDescent="0.25">
      <c r="A261" s="2"/>
      <c r="B261" s="31"/>
      <c r="C261" s="6"/>
      <c r="D261" s="6"/>
      <c r="E261" s="2"/>
      <c r="F261" s="2"/>
      <c r="G261" s="35"/>
      <c r="H261" s="5"/>
      <c r="I261" s="5"/>
      <c r="J261" s="5"/>
      <c r="K261" s="5"/>
      <c r="L261" s="5"/>
      <c r="M261" s="5"/>
      <c r="N261" s="2"/>
      <c r="O261" s="6"/>
      <c r="Q261" s="2"/>
      <c r="R261" s="2"/>
      <c r="S261" s="2"/>
      <c r="T261" s="2"/>
      <c r="U261" s="2"/>
      <c r="V261" s="2"/>
      <c r="W261" s="2"/>
    </row>
    <row r="262" spans="1:23" x14ac:dyDescent="0.25">
      <c r="A262" s="2"/>
      <c r="B262" s="31"/>
      <c r="C262" s="6"/>
      <c r="D262" s="6"/>
      <c r="E262" s="2"/>
      <c r="F262" s="2"/>
      <c r="G262" s="35"/>
      <c r="H262" s="5"/>
      <c r="I262" s="5"/>
      <c r="J262" s="5"/>
      <c r="K262" s="5"/>
      <c r="L262" s="5"/>
      <c r="M262" s="5"/>
      <c r="N262" s="2"/>
      <c r="O262" s="6"/>
      <c r="Q262" s="2"/>
      <c r="R262" s="2"/>
      <c r="S262" s="2"/>
      <c r="T262" s="2"/>
      <c r="U262" s="2"/>
      <c r="V262" s="2"/>
      <c r="W262" s="2"/>
    </row>
    <row r="263" spans="1:23" x14ac:dyDescent="0.25">
      <c r="A263" s="2"/>
      <c r="B263" s="31"/>
      <c r="C263" s="6"/>
      <c r="D263" s="6"/>
      <c r="E263" s="2"/>
      <c r="F263" s="2"/>
      <c r="G263" s="35"/>
      <c r="H263" s="5"/>
      <c r="I263" s="5"/>
      <c r="J263" s="5"/>
      <c r="K263" s="5"/>
      <c r="L263" s="5"/>
      <c r="M263" s="5"/>
      <c r="N263" s="2"/>
      <c r="O263" s="6"/>
      <c r="Q263" s="2"/>
      <c r="R263" s="2"/>
      <c r="S263" s="2"/>
      <c r="T263" s="2"/>
      <c r="U263" s="2"/>
      <c r="V263" s="2"/>
      <c r="W263" s="2"/>
    </row>
    <row r="264" spans="1:23" x14ac:dyDescent="0.25">
      <c r="A264" s="2"/>
      <c r="B264" s="31"/>
      <c r="C264" s="6"/>
      <c r="D264" s="6"/>
      <c r="E264" s="2"/>
      <c r="F264" s="2"/>
      <c r="G264" s="35"/>
      <c r="H264" s="5"/>
      <c r="I264" s="5"/>
      <c r="J264" s="5"/>
      <c r="K264" s="5"/>
      <c r="L264" s="5"/>
      <c r="M264" s="5"/>
      <c r="N264" s="2"/>
      <c r="O264" s="6"/>
      <c r="Q264" s="2"/>
      <c r="R264" s="2"/>
      <c r="S264" s="2"/>
      <c r="T264" s="2"/>
      <c r="U264" s="2"/>
      <c r="V264" s="2"/>
      <c r="W264" s="2"/>
    </row>
    <row r="265" spans="1:23" x14ac:dyDescent="0.25">
      <c r="A265" s="2"/>
      <c r="B265" s="31"/>
      <c r="C265" s="6"/>
      <c r="D265" s="6"/>
      <c r="E265" s="2"/>
      <c r="F265" s="2"/>
      <c r="G265" s="35"/>
      <c r="H265" s="5"/>
      <c r="I265" s="5"/>
      <c r="J265" s="5"/>
      <c r="K265" s="5"/>
      <c r="L265" s="5"/>
      <c r="M265" s="5"/>
      <c r="N265" s="2"/>
      <c r="O265" s="6"/>
      <c r="Q265" s="2"/>
      <c r="R265" s="2"/>
      <c r="S265" s="2"/>
      <c r="T265" s="2"/>
      <c r="U265" s="2"/>
      <c r="V265" s="2"/>
      <c r="W265" s="2"/>
    </row>
    <row r="266" spans="1:23" x14ac:dyDescent="0.25">
      <c r="A266" s="2"/>
      <c r="B266" s="31"/>
      <c r="C266" s="6"/>
      <c r="D266" s="6"/>
      <c r="E266" s="2"/>
      <c r="F266" s="2"/>
      <c r="G266" s="35"/>
      <c r="H266" s="5"/>
      <c r="I266" s="5"/>
      <c r="J266" s="5"/>
      <c r="K266" s="5"/>
      <c r="L266" s="5"/>
      <c r="M266" s="5"/>
      <c r="N266" s="2"/>
      <c r="O266" s="6"/>
      <c r="Q266" s="2"/>
      <c r="R266" s="2"/>
      <c r="S266" s="2"/>
      <c r="T266" s="2"/>
      <c r="U266" s="2"/>
      <c r="V266" s="2"/>
      <c r="W266" s="2"/>
    </row>
    <row r="267" spans="1:23" x14ac:dyDescent="0.25">
      <c r="A267" s="2"/>
      <c r="B267" s="31"/>
      <c r="C267" s="6"/>
      <c r="D267" s="6"/>
      <c r="E267" s="2"/>
      <c r="F267" s="2"/>
      <c r="G267" s="35"/>
      <c r="H267" s="5"/>
      <c r="I267" s="5"/>
      <c r="J267" s="5"/>
      <c r="K267" s="5"/>
      <c r="L267" s="5"/>
      <c r="M267" s="5"/>
      <c r="N267" s="2"/>
      <c r="O267" s="6"/>
      <c r="Q267" s="2"/>
      <c r="R267" s="2"/>
      <c r="S267" s="2"/>
      <c r="T267" s="2"/>
      <c r="U267" s="2"/>
      <c r="V267" s="2"/>
      <c r="W267" s="2"/>
    </row>
    <row r="268" spans="1:23" x14ac:dyDescent="0.25">
      <c r="A268" s="2"/>
      <c r="B268" s="31"/>
      <c r="C268" s="6"/>
      <c r="D268" s="6"/>
      <c r="E268" s="2"/>
      <c r="F268" s="2"/>
      <c r="G268" s="35"/>
      <c r="H268" s="5"/>
      <c r="I268" s="5"/>
      <c r="J268" s="5"/>
      <c r="K268" s="5"/>
      <c r="L268" s="5"/>
      <c r="M268" s="5"/>
      <c r="N268" s="2"/>
      <c r="O268" s="6"/>
      <c r="Q268" s="2"/>
      <c r="R268" s="2"/>
      <c r="S268" s="2"/>
      <c r="T268" s="2"/>
      <c r="U268" s="2"/>
      <c r="V268" s="2"/>
      <c r="W268" s="2"/>
    </row>
    <row r="269" spans="1:23" x14ac:dyDescent="0.25">
      <c r="A269" s="2"/>
      <c r="B269" s="31"/>
      <c r="C269" s="6"/>
      <c r="D269" s="6"/>
      <c r="E269" s="2"/>
      <c r="F269" s="2"/>
      <c r="G269" s="35"/>
      <c r="H269" s="5"/>
      <c r="I269" s="5"/>
      <c r="J269" s="5"/>
      <c r="K269" s="5"/>
      <c r="L269" s="5"/>
      <c r="M269" s="5"/>
      <c r="N269" s="2"/>
      <c r="O269" s="6"/>
      <c r="Q269" s="2"/>
      <c r="R269" s="2"/>
      <c r="S269" s="2"/>
      <c r="T269" s="2"/>
      <c r="U269" s="2"/>
      <c r="V269" s="2"/>
      <c r="W269" s="2"/>
    </row>
    <row r="270" spans="1:23" x14ac:dyDescent="0.25">
      <c r="A270" s="2"/>
      <c r="B270" s="31"/>
      <c r="C270" s="6"/>
      <c r="D270" s="6"/>
      <c r="E270" s="2"/>
      <c r="F270" s="2"/>
      <c r="G270" s="35"/>
      <c r="H270" s="5"/>
      <c r="I270" s="5"/>
      <c r="J270" s="5"/>
      <c r="K270" s="5"/>
      <c r="L270" s="5"/>
      <c r="M270" s="5"/>
      <c r="N270" s="2"/>
      <c r="O270" s="6"/>
      <c r="Q270" s="2"/>
      <c r="R270" s="2"/>
      <c r="S270" s="2"/>
      <c r="T270" s="2"/>
      <c r="U270" s="2"/>
      <c r="V270" s="2"/>
      <c r="W270" s="2"/>
    </row>
    <row r="271" spans="1:23" x14ac:dyDescent="0.25">
      <c r="A271" s="2"/>
      <c r="B271" s="31"/>
      <c r="C271" s="6"/>
      <c r="D271" s="6"/>
      <c r="E271" s="2"/>
      <c r="F271" s="2"/>
      <c r="G271" s="35"/>
      <c r="H271" s="5"/>
      <c r="I271" s="5"/>
      <c r="J271" s="5"/>
      <c r="K271" s="5"/>
      <c r="L271" s="5"/>
      <c r="M271" s="5"/>
      <c r="N271" s="2"/>
      <c r="O271" s="6"/>
      <c r="Q271" s="2"/>
      <c r="R271" s="2"/>
      <c r="S271" s="2"/>
      <c r="T271" s="2"/>
      <c r="U271" s="2"/>
      <c r="V271" s="2"/>
      <c r="W271" s="2"/>
    </row>
    <row r="272" spans="1:23" x14ac:dyDescent="0.25">
      <c r="A272" s="2"/>
      <c r="B272" s="31"/>
      <c r="C272" s="6"/>
      <c r="D272" s="6"/>
      <c r="E272" s="2"/>
      <c r="F272" s="2"/>
      <c r="G272" s="35"/>
      <c r="H272" s="5"/>
      <c r="I272" s="5"/>
      <c r="J272" s="5"/>
      <c r="K272" s="5"/>
      <c r="L272" s="5"/>
      <c r="M272" s="5"/>
      <c r="N272" s="2"/>
      <c r="O272" s="6"/>
      <c r="Q272" s="2"/>
      <c r="R272" s="2"/>
      <c r="S272" s="2"/>
      <c r="T272" s="2"/>
      <c r="U272" s="2"/>
      <c r="V272" s="2"/>
      <c r="W272" s="2"/>
    </row>
    <row r="273" spans="1:23" x14ac:dyDescent="0.25">
      <c r="A273" s="2"/>
      <c r="B273" s="31"/>
      <c r="C273" s="6"/>
      <c r="D273" s="6"/>
      <c r="E273" s="2"/>
      <c r="F273" s="2"/>
      <c r="G273" s="35"/>
      <c r="H273" s="5"/>
      <c r="I273" s="5"/>
      <c r="J273" s="5"/>
      <c r="K273" s="5"/>
      <c r="L273" s="5"/>
      <c r="M273" s="5"/>
      <c r="N273" s="2"/>
      <c r="O273" s="6"/>
      <c r="Q273" s="2"/>
      <c r="R273" s="2"/>
      <c r="S273" s="2"/>
      <c r="T273" s="2"/>
      <c r="U273" s="2"/>
      <c r="V273" s="2"/>
      <c r="W273" s="2"/>
    </row>
    <row r="274" spans="1:23" x14ac:dyDescent="0.25">
      <c r="A274" s="2"/>
      <c r="B274" s="31"/>
      <c r="C274" s="6"/>
      <c r="D274" s="6"/>
      <c r="E274" s="2"/>
      <c r="F274" s="2"/>
      <c r="G274" s="35"/>
      <c r="H274" s="5"/>
      <c r="I274" s="5"/>
      <c r="J274" s="5"/>
      <c r="K274" s="5"/>
      <c r="L274" s="5"/>
      <c r="M274" s="5"/>
      <c r="N274" s="2"/>
      <c r="O274" s="6"/>
      <c r="Q274" s="2"/>
      <c r="R274" s="2"/>
      <c r="S274" s="2"/>
      <c r="T274" s="2"/>
      <c r="U274" s="2"/>
      <c r="V274" s="2"/>
      <c r="W274" s="2"/>
    </row>
    <row r="275" spans="1:23" x14ac:dyDescent="0.25">
      <c r="A275" s="2"/>
      <c r="B275" s="31"/>
      <c r="C275" s="6"/>
      <c r="D275" s="6"/>
      <c r="E275" s="2"/>
      <c r="F275" s="2"/>
      <c r="G275" s="35"/>
      <c r="H275" s="5"/>
      <c r="I275" s="5"/>
      <c r="J275" s="5"/>
      <c r="K275" s="5"/>
      <c r="L275" s="5"/>
      <c r="M275" s="5"/>
      <c r="N275" s="2"/>
      <c r="O275" s="6"/>
      <c r="Q275" s="2"/>
      <c r="R275" s="2"/>
      <c r="S275" s="2"/>
      <c r="T275" s="2"/>
      <c r="U275" s="2"/>
      <c r="V275" s="2"/>
      <c r="W275" s="2"/>
    </row>
    <row r="276" spans="1:23" x14ac:dyDescent="0.25">
      <c r="A276" s="2"/>
      <c r="B276" s="31"/>
      <c r="C276" s="6"/>
      <c r="D276" s="6"/>
      <c r="E276" s="2"/>
      <c r="F276" s="2"/>
      <c r="G276" s="35"/>
      <c r="H276" s="5"/>
      <c r="I276" s="5"/>
      <c r="J276" s="5"/>
      <c r="K276" s="5"/>
      <c r="L276" s="5"/>
      <c r="M276" s="5"/>
      <c r="N276" s="2"/>
      <c r="O276" s="6"/>
      <c r="Q276" s="2"/>
      <c r="R276" s="2"/>
      <c r="S276" s="2"/>
      <c r="T276" s="2"/>
      <c r="U276" s="2"/>
      <c r="V276" s="2"/>
      <c r="W276" s="2"/>
    </row>
    <row r="277" spans="1:23" x14ac:dyDescent="0.25">
      <c r="A277" s="2"/>
      <c r="B277" s="31"/>
      <c r="C277" s="6"/>
      <c r="D277" s="6"/>
      <c r="E277" s="2"/>
      <c r="F277" s="2"/>
      <c r="G277" s="35"/>
      <c r="H277" s="5"/>
      <c r="I277" s="5"/>
      <c r="J277" s="5"/>
      <c r="K277" s="5"/>
      <c r="L277" s="5"/>
      <c r="M277" s="5"/>
      <c r="N277" s="2"/>
      <c r="O277" s="6"/>
      <c r="Q277" s="2"/>
      <c r="R277" s="2"/>
      <c r="S277" s="2"/>
      <c r="T277" s="2"/>
      <c r="U277" s="2"/>
      <c r="V277" s="2"/>
      <c r="W277" s="2"/>
    </row>
    <row r="278" spans="1:23" x14ac:dyDescent="0.25">
      <c r="A278" s="2"/>
      <c r="B278" s="31"/>
      <c r="C278" s="6"/>
      <c r="D278" s="6"/>
      <c r="E278" s="2"/>
      <c r="F278" s="2"/>
      <c r="G278" s="35"/>
      <c r="H278" s="5"/>
      <c r="I278" s="5"/>
      <c r="J278" s="5"/>
      <c r="K278" s="5"/>
      <c r="L278" s="5"/>
      <c r="M278" s="5"/>
      <c r="N278" s="2"/>
      <c r="O278" s="6"/>
      <c r="Q278" s="2"/>
      <c r="R278" s="2"/>
      <c r="S278" s="2"/>
      <c r="T278" s="2"/>
      <c r="U278" s="2"/>
      <c r="V278" s="2"/>
      <c r="W278" s="2"/>
    </row>
    <row r="279" spans="1:23" x14ac:dyDescent="0.25">
      <c r="A279" s="2"/>
      <c r="B279" s="31"/>
      <c r="C279" s="6"/>
      <c r="D279" s="6"/>
      <c r="E279" s="2"/>
      <c r="F279" s="2"/>
      <c r="G279" s="35"/>
      <c r="H279" s="5"/>
      <c r="I279" s="5"/>
      <c r="J279" s="5"/>
      <c r="K279" s="5"/>
      <c r="L279" s="5"/>
      <c r="M279" s="5"/>
      <c r="N279" s="2"/>
      <c r="O279" s="6"/>
      <c r="Q279" s="2"/>
      <c r="R279" s="2"/>
      <c r="S279" s="2"/>
      <c r="T279" s="2"/>
      <c r="U279" s="2"/>
      <c r="V279" s="2"/>
      <c r="W279" s="2"/>
    </row>
    <row r="280" spans="1:23" x14ac:dyDescent="0.25">
      <c r="A280" s="2"/>
      <c r="B280" s="31"/>
      <c r="C280" s="6"/>
      <c r="D280" s="6"/>
      <c r="E280" s="2"/>
      <c r="F280" s="2"/>
      <c r="G280" s="35"/>
      <c r="H280" s="5"/>
      <c r="I280" s="5"/>
      <c r="J280" s="5"/>
      <c r="K280" s="5"/>
      <c r="L280" s="5"/>
      <c r="M280" s="5"/>
      <c r="N280" s="2"/>
      <c r="O280" s="6"/>
      <c r="Q280" s="2"/>
      <c r="R280" s="2"/>
      <c r="S280" s="2"/>
      <c r="T280" s="2"/>
      <c r="U280" s="2"/>
      <c r="V280" s="2"/>
      <c r="W280" s="2"/>
    </row>
    <row r="281" spans="1:23" x14ac:dyDescent="0.25">
      <c r="A281" s="2"/>
      <c r="B281" s="31"/>
      <c r="C281" s="6"/>
      <c r="D281" s="6"/>
      <c r="E281" s="2"/>
      <c r="F281" s="2"/>
      <c r="G281" s="35"/>
      <c r="H281" s="5"/>
      <c r="I281" s="5"/>
      <c r="J281" s="5"/>
      <c r="K281" s="5"/>
      <c r="L281" s="5"/>
      <c r="M281" s="5"/>
      <c r="N281" s="2"/>
      <c r="O281" s="6"/>
      <c r="Q281" s="2"/>
      <c r="R281" s="2"/>
      <c r="S281" s="2"/>
      <c r="T281" s="2"/>
      <c r="U281" s="2"/>
      <c r="V281" s="2"/>
      <c r="W281" s="2"/>
    </row>
    <row r="282" spans="1:23" x14ac:dyDescent="0.25">
      <c r="A282" s="2"/>
      <c r="B282" s="31"/>
      <c r="C282" s="6"/>
      <c r="D282" s="6"/>
      <c r="E282" s="2"/>
      <c r="F282" s="2"/>
      <c r="G282" s="35"/>
      <c r="H282" s="5"/>
      <c r="I282" s="5"/>
      <c r="J282" s="5"/>
      <c r="K282" s="5"/>
      <c r="L282" s="5"/>
      <c r="M282" s="5"/>
      <c r="N282" s="2"/>
      <c r="O282" s="6"/>
      <c r="Q282" s="2"/>
      <c r="R282" s="2"/>
      <c r="S282" s="2"/>
      <c r="T282" s="2"/>
      <c r="U282" s="2"/>
      <c r="V282" s="2"/>
      <c r="W282" s="2"/>
    </row>
    <row r="283" spans="1:23" x14ac:dyDescent="0.25">
      <c r="A283" s="2"/>
      <c r="B283" s="31"/>
      <c r="C283" s="6"/>
      <c r="D283" s="6"/>
      <c r="E283" s="2"/>
      <c r="F283" s="2"/>
      <c r="G283" s="35"/>
      <c r="H283" s="5"/>
      <c r="I283" s="5"/>
      <c r="J283" s="5"/>
      <c r="K283" s="5"/>
      <c r="L283" s="5"/>
      <c r="M283" s="5"/>
      <c r="N283" s="2"/>
      <c r="O283" s="6"/>
      <c r="Q283" s="2"/>
      <c r="R283" s="2"/>
      <c r="S283" s="2"/>
      <c r="T283" s="2"/>
      <c r="U283" s="2"/>
      <c r="V283" s="2"/>
      <c r="W283" s="2"/>
    </row>
    <row r="284" spans="1:23" x14ac:dyDescent="0.25">
      <c r="A284" s="2"/>
      <c r="B284" s="31"/>
      <c r="C284" s="6"/>
      <c r="D284" s="6"/>
      <c r="E284" s="2"/>
      <c r="F284" s="2"/>
      <c r="G284" s="35"/>
      <c r="H284" s="5"/>
      <c r="I284" s="5"/>
      <c r="J284" s="5"/>
      <c r="K284" s="5"/>
      <c r="L284" s="5"/>
      <c r="M284" s="5"/>
      <c r="N284" s="2"/>
      <c r="O284" s="6"/>
      <c r="Q284" s="2"/>
      <c r="R284" s="2"/>
      <c r="S284" s="2"/>
      <c r="T284" s="2"/>
      <c r="U284" s="2"/>
      <c r="V284" s="2"/>
      <c r="W284" s="2"/>
    </row>
    <row r="285" spans="1:23" x14ac:dyDescent="0.25">
      <c r="A285" s="2"/>
      <c r="B285" s="31"/>
      <c r="C285" s="6"/>
      <c r="D285" s="6"/>
      <c r="E285" s="2"/>
      <c r="F285" s="2"/>
      <c r="G285" s="35"/>
      <c r="H285" s="5"/>
      <c r="I285" s="5"/>
      <c r="J285" s="5"/>
      <c r="K285" s="5"/>
      <c r="L285" s="5"/>
      <c r="M285" s="5"/>
      <c r="N285" s="2"/>
      <c r="O285" s="6"/>
      <c r="Q285" s="2"/>
      <c r="R285" s="2"/>
      <c r="S285" s="2"/>
      <c r="T285" s="2"/>
      <c r="U285" s="2"/>
      <c r="V285" s="2"/>
      <c r="W285" s="2"/>
    </row>
    <row r="286" spans="1:23" x14ac:dyDescent="0.25">
      <c r="A286" s="2"/>
      <c r="B286" s="31"/>
      <c r="C286" s="6"/>
      <c r="D286" s="6"/>
      <c r="E286" s="2"/>
      <c r="F286" s="2"/>
      <c r="G286" s="35"/>
      <c r="H286" s="5"/>
      <c r="I286" s="5"/>
      <c r="J286" s="5"/>
      <c r="K286" s="5"/>
      <c r="L286" s="5"/>
      <c r="M286" s="5"/>
      <c r="N286" s="2"/>
      <c r="O286" s="6"/>
      <c r="Q286" s="2"/>
      <c r="R286" s="2"/>
      <c r="S286" s="2"/>
      <c r="T286" s="2"/>
      <c r="U286" s="2"/>
      <c r="V286" s="2"/>
      <c r="W286" s="2"/>
    </row>
    <row r="287" spans="1:23" x14ac:dyDescent="0.25">
      <c r="A287" s="2"/>
      <c r="B287" s="31"/>
      <c r="C287" s="6"/>
      <c r="D287" s="6"/>
      <c r="E287" s="2"/>
      <c r="F287" s="2"/>
      <c r="G287" s="35"/>
      <c r="H287" s="5"/>
      <c r="I287" s="5"/>
      <c r="J287" s="5"/>
      <c r="K287" s="5"/>
      <c r="L287" s="5"/>
      <c r="M287" s="5"/>
      <c r="N287" s="2"/>
      <c r="O287" s="6"/>
      <c r="Q287" s="2"/>
      <c r="R287" s="2"/>
      <c r="S287" s="2"/>
      <c r="T287" s="2"/>
      <c r="U287" s="2"/>
      <c r="V287" s="2"/>
      <c r="W287" s="2"/>
    </row>
    <row r="288" spans="1:23" x14ac:dyDescent="0.25">
      <c r="A288" s="2"/>
      <c r="B288" s="31"/>
      <c r="C288" s="6"/>
      <c r="D288" s="6"/>
      <c r="E288" s="2"/>
      <c r="F288" s="2"/>
      <c r="G288" s="35"/>
      <c r="H288" s="5"/>
      <c r="I288" s="5"/>
      <c r="J288" s="5"/>
      <c r="K288" s="5"/>
      <c r="L288" s="5"/>
      <c r="M288" s="5"/>
      <c r="N288" s="2"/>
      <c r="O288" s="6"/>
      <c r="Q288" s="2"/>
      <c r="R288" s="2"/>
      <c r="S288" s="2"/>
      <c r="T288" s="2"/>
      <c r="U288" s="2"/>
      <c r="V288" s="2"/>
      <c r="W288" s="2"/>
    </row>
    <row r="289" spans="1:23" x14ac:dyDescent="0.25">
      <c r="A289" s="2"/>
      <c r="B289" s="31"/>
      <c r="C289" s="6"/>
      <c r="D289" s="6"/>
      <c r="E289" s="2"/>
      <c r="F289" s="2"/>
      <c r="G289" s="35"/>
      <c r="H289" s="5"/>
      <c r="I289" s="5"/>
      <c r="J289" s="5"/>
      <c r="K289" s="5"/>
      <c r="L289" s="5"/>
      <c r="M289" s="5"/>
      <c r="N289" s="2"/>
      <c r="O289" s="6"/>
      <c r="Q289" s="2"/>
      <c r="R289" s="2"/>
      <c r="S289" s="2"/>
      <c r="T289" s="2"/>
      <c r="U289" s="2"/>
      <c r="V289" s="2"/>
      <c r="W289" s="2"/>
    </row>
    <row r="290" spans="1:23" x14ac:dyDescent="0.25">
      <c r="A290" s="2"/>
      <c r="B290" s="31"/>
      <c r="C290" s="6"/>
      <c r="D290" s="6"/>
      <c r="E290" s="2"/>
      <c r="F290" s="2"/>
      <c r="G290" s="35"/>
      <c r="H290" s="5"/>
      <c r="I290" s="5"/>
      <c r="J290" s="5"/>
      <c r="K290" s="5"/>
      <c r="L290" s="5"/>
      <c r="M290" s="5"/>
      <c r="N290" s="2"/>
      <c r="O290" s="6"/>
      <c r="Q290" s="2"/>
      <c r="R290" s="2"/>
      <c r="S290" s="2"/>
      <c r="T290" s="2"/>
      <c r="U290" s="2"/>
      <c r="V290" s="2"/>
      <c r="W290" s="2"/>
    </row>
    <row r="291" spans="1:23" x14ac:dyDescent="0.25">
      <c r="A291" s="2"/>
      <c r="B291" s="31"/>
      <c r="C291" s="6"/>
      <c r="D291" s="6"/>
      <c r="E291" s="2"/>
      <c r="F291" s="2"/>
      <c r="G291" s="35"/>
      <c r="H291" s="5"/>
      <c r="I291" s="5"/>
      <c r="J291" s="5"/>
      <c r="K291" s="5"/>
      <c r="L291" s="5"/>
      <c r="M291" s="5"/>
      <c r="N291" s="2"/>
      <c r="O291" s="6"/>
      <c r="Q291" s="2"/>
      <c r="R291" s="2"/>
      <c r="S291" s="2"/>
      <c r="T291" s="2"/>
      <c r="U291" s="2"/>
      <c r="V291" s="2"/>
      <c r="W291" s="2"/>
    </row>
    <row r="292" spans="1:23" x14ac:dyDescent="0.25">
      <c r="A292" s="2"/>
      <c r="B292" s="31"/>
      <c r="C292" s="6"/>
      <c r="D292" s="6"/>
      <c r="E292" s="2"/>
      <c r="F292" s="2"/>
      <c r="G292" s="35"/>
      <c r="H292" s="5"/>
      <c r="I292" s="5"/>
      <c r="J292" s="5"/>
      <c r="K292" s="5"/>
      <c r="L292" s="5"/>
      <c r="M292" s="5"/>
      <c r="N292" s="2"/>
      <c r="O292" s="6"/>
      <c r="Q292" s="2"/>
      <c r="R292" s="2"/>
      <c r="S292" s="2"/>
      <c r="T292" s="2"/>
      <c r="U292" s="2"/>
      <c r="V292" s="2"/>
      <c r="W292" s="2"/>
    </row>
    <row r="293" spans="1:23" x14ac:dyDescent="0.25">
      <c r="A293" s="2"/>
      <c r="B293" s="31"/>
      <c r="C293" s="6"/>
      <c r="D293" s="6"/>
      <c r="E293" s="2"/>
      <c r="F293" s="2"/>
      <c r="G293" s="35"/>
      <c r="H293" s="5"/>
      <c r="I293" s="5"/>
      <c r="J293" s="5"/>
      <c r="K293" s="5"/>
      <c r="L293" s="5"/>
      <c r="M293" s="5"/>
      <c r="N293" s="2"/>
      <c r="O293" s="6"/>
      <c r="Q293" s="2"/>
      <c r="R293" s="2"/>
      <c r="S293" s="2"/>
      <c r="T293" s="2"/>
      <c r="U293" s="2"/>
      <c r="V293" s="2"/>
      <c r="W293" s="2"/>
    </row>
    <row r="294" spans="1:23" x14ac:dyDescent="0.25">
      <c r="A294" s="2"/>
      <c r="B294" s="31"/>
      <c r="C294" s="6"/>
      <c r="D294" s="6"/>
      <c r="E294" s="2"/>
      <c r="F294" s="2"/>
      <c r="G294" s="35"/>
      <c r="H294" s="5"/>
      <c r="I294" s="5"/>
      <c r="J294" s="5"/>
      <c r="K294" s="5"/>
      <c r="L294" s="5"/>
      <c r="M294" s="5"/>
      <c r="N294" s="2"/>
      <c r="O294" s="6"/>
      <c r="Q294" s="2"/>
      <c r="R294" s="2"/>
      <c r="S294" s="2"/>
      <c r="T294" s="2"/>
      <c r="U294" s="2"/>
      <c r="V294" s="2"/>
      <c r="W294" s="2"/>
    </row>
    <row r="295" spans="1:23" x14ac:dyDescent="0.25">
      <c r="A295" s="2"/>
      <c r="B295" s="31"/>
      <c r="C295" s="6"/>
      <c r="D295" s="6"/>
      <c r="E295" s="2"/>
      <c r="F295" s="2"/>
      <c r="G295" s="35"/>
      <c r="H295" s="5"/>
      <c r="I295" s="5"/>
      <c r="J295" s="5"/>
      <c r="K295" s="5"/>
      <c r="L295" s="5"/>
      <c r="M295" s="5"/>
      <c r="N295" s="2"/>
      <c r="O295" s="6"/>
      <c r="Q295" s="2"/>
      <c r="R295" s="2"/>
      <c r="S295" s="2"/>
      <c r="T295" s="2"/>
      <c r="U295" s="2"/>
      <c r="V295" s="2"/>
      <c r="W295" s="2"/>
    </row>
    <row r="296" spans="1:23" x14ac:dyDescent="0.25">
      <c r="A296" s="2"/>
      <c r="B296" s="31"/>
      <c r="C296" s="6"/>
      <c r="D296" s="6"/>
      <c r="E296" s="2"/>
      <c r="F296" s="2"/>
      <c r="G296" s="35"/>
      <c r="H296" s="5"/>
      <c r="I296" s="5"/>
      <c r="J296" s="5"/>
      <c r="K296" s="5"/>
      <c r="L296" s="5"/>
      <c r="M296" s="5"/>
      <c r="N296" s="2"/>
      <c r="O296" s="6"/>
      <c r="Q296" s="2"/>
      <c r="R296" s="2"/>
      <c r="S296" s="2"/>
      <c r="T296" s="2"/>
      <c r="U296" s="2"/>
      <c r="V296" s="2"/>
      <c r="W296" s="2"/>
    </row>
    <row r="297" spans="1:23" x14ac:dyDescent="0.25">
      <c r="A297" s="2"/>
      <c r="B297" s="31"/>
      <c r="C297" s="6"/>
      <c r="D297" s="6"/>
      <c r="E297" s="2"/>
      <c r="F297" s="2"/>
      <c r="G297" s="35"/>
      <c r="H297" s="5"/>
      <c r="I297" s="5"/>
      <c r="J297" s="5"/>
      <c r="K297" s="5"/>
      <c r="L297" s="5"/>
      <c r="M297" s="5"/>
      <c r="N297" s="2"/>
      <c r="O297" s="6"/>
      <c r="Q297" s="2"/>
      <c r="R297" s="2"/>
      <c r="S297" s="2"/>
      <c r="T297" s="2"/>
      <c r="U297" s="2"/>
      <c r="V297" s="2"/>
      <c r="W297" s="2"/>
    </row>
    <row r="298" spans="1:23" x14ac:dyDescent="0.25">
      <c r="A298" s="2"/>
      <c r="B298" s="31"/>
      <c r="C298" s="6"/>
      <c r="D298" s="6"/>
      <c r="E298" s="2"/>
      <c r="F298" s="2"/>
      <c r="G298" s="35"/>
      <c r="H298" s="5"/>
      <c r="I298" s="5"/>
      <c r="J298" s="5"/>
      <c r="K298" s="5"/>
      <c r="L298" s="5"/>
      <c r="M298" s="5"/>
      <c r="N298" s="2"/>
      <c r="O298" s="6"/>
      <c r="Q298" s="2"/>
      <c r="R298" s="2"/>
      <c r="S298" s="2"/>
      <c r="T298" s="2"/>
      <c r="U298" s="2"/>
      <c r="V298" s="2"/>
      <c r="W298" s="2"/>
    </row>
    <row r="299" spans="1:23" x14ac:dyDescent="0.25">
      <c r="A299" s="2"/>
      <c r="B299" s="31"/>
      <c r="C299" s="6"/>
      <c r="D299" s="6"/>
      <c r="E299" s="2"/>
      <c r="F299" s="2"/>
      <c r="G299" s="35"/>
      <c r="H299" s="5"/>
      <c r="I299" s="5"/>
      <c r="J299" s="5"/>
      <c r="K299" s="5"/>
      <c r="L299" s="5"/>
      <c r="M299" s="5"/>
      <c r="N299" s="2"/>
      <c r="O299" s="6"/>
      <c r="Q299" s="2"/>
      <c r="R299" s="2"/>
      <c r="S299" s="2"/>
      <c r="T299" s="2"/>
      <c r="U299" s="2"/>
      <c r="V299" s="2"/>
      <c r="W299" s="2"/>
    </row>
    <row r="300" spans="1:23" x14ac:dyDescent="0.25">
      <c r="A300" s="2"/>
      <c r="B300" s="31"/>
      <c r="C300" s="6"/>
      <c r="D300" s="6"/>
      <c r="E300" s="2"/>
      <c r="F300" s="2"/>
      <c r="G300" s="35"/>
      <c r="H300" s="5"/>
      <c r="I300" s="5"/>
      <c r="J300" s="5"/>
      <c r="K300" s="5"/>
      <c r="L300" s="5"/>
      <c r="M300" s="5"/>
      <c r="N300" s="2"/>
      <c r="O300" s="6"/>
      <c r="Q300" s="2"/>
      <c r="R300" s="2"/>
      <c r="S300" s="2"/>
      <c r="T300" s="2"/>
      <c r="U300" s="2"/>
      <c r="V300" s="2"/>
      <c r="W300" s="2"/>
    </row>
    <row r="301" spans="1:23" x14ac:dyDescent="0.25">
      <c r="A301" s="2"/>
      <c r="B301" s="31"/>
      <c r="C301" s="6"/>
      <c r="D301" s="6"/>
      <c r="E301" s="2"/>
      <c r="F301" s="2"/>
      <c r="G301" s="35"/>
      <c r="H301" s="5"/>
      <c r="I301" s="5"/>
      <c r="J301" s="5"/>
      <c r="K301" s="5"/>
      <c r="L301" s="5"/>
      <c r="M301" s="5"/>
      <c r="N301" s="2"/>
      <c r="O301" s="6"/>
      <c r="Q301" s="2"/>
      <c r="R301" s="2"/>
      <c r="S301" s="2"/>
      <c r="T301" s="2"/>
      <c r="U301" s="2"/>
      <c r="V301" s="2"/>
      <c r="W301" s="2"/>
    </row>
    <row r="302" spans="1:23" x14ac:dyDescent="0.25">
      <c r="A302" s="2"/>
      <c r="B302" s="31"/>
      <c r="C302" s="6"/>
      <c r="D302" s="6"/>
      <c r="E302" s="2"/>
      <c r="F302" s="2"/>
      <c r="G302" s="35"/>
      <c r="H302" s="5"/>
      <c r="I302" s="5"/>
      <c r="J302" s="5"/>
      <c r="K302" s="5"/>
      <c r="L302" s="5"/>
      <c r="M302" s="5"/>
      <c r="N302" s="2"/>
      <c r="O302" s="6"/>
      <c r="Q302" s="2"/>
      <c r="R302" s="2"/>
      <c r="S302" s="2"/>
      <c r="T302" s="2"/>
      <c r="U302" s="2"/>
      <c r="V302" s="2"/>
      <c r="W302" s="2"/>
    </row>
    <row r="303" spans="1:23" x14ac:dyDescent="0.25">
      <c r="A303" s="2"/>
      <c r="B303" s="31"/>
      <c r="C303" s="6"/>
      <c r="D303" s="6"/>
      <c r="E303" s="2"/>
      <c r="F303" s="2"/>
      <c r="G303" s="35"/>
      <c r="H303" s="5"/>
      <c r="I303" s="5"/>
      <c r="J303" s="5"/>
      <c r="K303" s="5"/>
      <c r="L303" s="5"/>
      <c r="M303" s="5"/>
      <c r="N303" s="2"/>
      <c r="O303" s="6"/>
      <c r="Q303" s="2"/>
      <c r="R303" s="2"/>
      <c r="S303" s="2"/>
      <c r="T303" s="2"/>
      <c r="U303" s="2"/>
      <c r="V303" s="2"/>
      <c r="W303" s="2"/>
    </row>
    <row r="304" spans="1:23" x14ac:dyDescent="0.25">
      <c r="A304" s="2"/>
      <c r="B304" s="31"/>
      <c r="C304" s="6"/>
      <c r="D304" s="6"/>
      <c r="E304" s="2"/>
      <c r="F304" s="2"/>
      <c r="G304" s="35"/>
      <c r="H304" s="5"/>
      <c r="I304" s="5"/>
      <c r="J304" s="5"/>
      <c r="K304" s="5"/>
      <c r="L304" s="5"/>
      <c r="M304" s="5"/>
      <c r="N304" s="2"/>
      <c r="O304" s="6"/>
      <c r="Q304" s="2"/>
      <c r="R304" s="2"/>
      <c r="S304" s="2"/>
      <c r="T304" s="2"/>
      <c r="U304" s="2"/>
      <c r="V304" s="2"/>
      <c r="W304" s="2"/>
    </row>
    <row r="305" spans="1:23" x14ac:dyDescent="0.25">
      <c r="A305" s="2"/>
      <c r="B305" s="31"/>
      <c r="C305" s="6"/>
      <c r="D305" s="6"/>
      <c r="E305" s="2"/>
      <c r="F305" s="2"/>
      <c r="G305" s="35"/>
      <c r="H305" s="5"/>
      <c r="I305" s="5"/>
      <c r="J305" s="5"/>
      <c r="K305" s="5"/>
      <c r="L305" s="5"/>
      <c r="M305" s="5"/>
      <c r="N305" s="2"/>
      <c r="O305" s="6"/>
      <c r="Q305" s="2"/>
      <c r="R305" s="2"/>
      <c r="S305" s="2"/>
      <c r="T305" s="2"/>
      <c r="U305" s="2"/>
      <c r="V305" s="2"/>
      <c r="W305" s="2"/>
    </row>
    <row r="306" spans="1:23" x14ac:dyDescent="0.25">
      <c r="A306" s="2"/>
      <c r="B306" s="31"/>
      <c r="C306" s="6"/>
      <c r="D306" s="6"/>
      <c r="E306" s="2"/>
      <c r="F306" s="2"/>
      <c r="G306" s="35"/>
      <c r="H306" s="5"/>
      <c r="I306" s="5"/>
      <c r="J306" s="5"/>
      <c r="K306" s="5"/>
      <c r="L306" s="5"/>
      <c r="M306" s="5"/>
      <c r="N306" s="2"/>
      <c r="O306" s="6"/>
      <c r="Q306" s="2"/>
      <c r="R306" s="2"/>
      <c r="S306" s="2"/>
      <c r="T306" s="2"/>
      <c r="U306" s="2"/>
      <c r="V306" s="2"/>
      <c r="W306" s="2"/>
    </row>
    <row r="307" spans="1:23" x14ac:dyDescent="0.25">
      <c r="A307" s="2"/>
      <c r="B307" s="31"/>
      <c r="C307" s="6"/>
      <c r="D307" s="6"/>
      <c r="E307" s="2"/>
      <c r="F307" s="2"/>
      <c r="G307" s="35"/>
      <c r="H307" s="5"/>
      <c r="I307" s="5"/>
      <c r="J307" s="5"/>
      <c r="K307" s="5"/>
      <c r="L307" s="5"/>
      <c r="M307" s="5"/>
      <c r="N307" s="2"/>
      <c r="O307" s="6"/>
      <c r="Q307" s="2"/>
      <c r="R307" s="2"/>
      <c r="S307" s="2"/>
      <c r="T307" s="2"/>
      <c r="U307" s="2"/>
      <c r="V307" s="2"/>
      <c r="W307" s="2"/>
    </row>
    <row r="308" spans="1:23" x14ac:dyDescent="0.25">
      <c r="A308" s="2"/>
      <c r="B308" s="31"/>
      <c r="C308" s="6"/>
      <c r="D308" s="6"/>
      <c r="E308" s="2"/>
      <c r="F308" s="2"/>
      <c r="G308" s="35"/>
      <c r="H308" s="5"/>
      <c r="I308" s="5"/>
      <c r="J308" s="5"/>
      <c r="K308" s="5"/>
      <c r="L308" s="5"/>
      <c r="M308" s="5"/>
      <c r="N308" s="2"/>
      <c r="O308" s="6"/>
      <c r="Q308" s="2"/>
      <c r="R308" s="2"/>
      <c r="S308" s="2"/>
      <c r="T308" s="2"/>
      <c r="U308" s="2"/>
      <c r="V308" s="2"/>
      <c r="W308" s="2"/>
    </row>
    <row r="309" spans="1:23" x14ac:dyDescent="0.25">
      <c r="A309" s="2"/>
      <c r="B309" s="31"/>
      <c r="C309" s="6"/>
      <c r="D309" s="6"/>
      <c r="E309" s="2"/>
      <c r="F309" s="2"/>
      <c r="G309" s="35"/>
      <c r="H309" s="5"/>
      <c r="I309" s="5"/>
      <c r="J309" s="5"/>
      <c r="K309" s="5"/>
      <c r="L309" s="5"/>
      <c r="M309" s="5"/>
      <c r="N309" s="2"/>
      <c r="O309" s="6"/>
      <c r="Q309" s="2"/>
      <c r="R309" s="2"/>
      <c r="S309" s="2"/>
      <c r="T309" s="2"/>
      <c r="U309" s="2"/>
      <c r="V309" s="2"/>
      <c r="W309" s="2"/>
    </row>
    <row r="310" spans="1:23" x14ac:dyDescent="0.25">
      <c r="A310" s="2"/>
      <c r="B310" s="2"/>
      <c r="C310" s="6"/>
      <c r="D310" s="6"/>
      <c r="E310" s="2"/>
      <c r="F310" s="2"/>
      <c r="G310" s="35"/>
      <c r="H310" s="5"/>
      <c r="I310" s="5"/>
      <c r="J310" s="5"/>
      <c r="K310" s="5"/>
      <c r="L310" s="5"/>
      <c r="M310" s="5"/>
      <c r="N310" s="2"/>
      <c r="O310" s="6"/>
      <c r="Q310" s="2"/>
      <c r="R310" s="2"/>
      <c r="S310" s="2"/>
      <c r="T310" s="2"/>
      <c r="U310" s="2"/>
      <c r="V310" s="2"/>
      <c r="W310" s="2"/>
    </row>
    <row r="311" spans="1:23" x14ac:dyDescent="0.25">
      <c r="A311" s="2"/>
      <c r="B311" s="2"/>
      <c r="C311" s="6"/>
      <c r="D311" s="6"/>
      <c r="E311" s="2"/>
      <c r="F311" s="2"/>
      <c r="G311" s="35"/>
      <c r="H311" s="5"/>
      <c r="I311" s="5"/>
      <c r="J311" s="5"/>
      <c r="K311" s="5"/>
      <c r="L311" s="5"/>
      <c r="M311" s="5"/>
      <c r="N311" s="2"/>
      <c r="O311" s="6"/>
      <c r="Q311" s="2"/>
      <c r="R311" s="2"/>
      <c r="S311" s="2"/>
      <c r="T311" s="2"/>
      <c r="U311" s="2"/>
      <c r="V311" s="2"/>
      <c r="W311" s="2"/>
    </row>
    <row r="312" spans="1:23" x14ac:dyDescent="0.25">
      <c r="A312" s="2"/>
      <c r="B312" s="2"/>
      <c r="C312" s="6"/>
      <c r="D312" s="6"/>
      <c r="E312" s="2"/>
      <c r="F312" s="2"/>
      <c r="G312" s="35"/>
      <c r="H312" s="5"/>
      <c r="I312" s="5"/>
      <c r="J312" s="5"/>
      <c r="K312" s="5"/>
      <c r="L312" s="5"/>
      <c r="M312" s="5"/>
      <c r="N312" s="2"/>
      <c r="O312" s="6"/>
      <c r="Q312" s="2"/>
      <c r="R312" s="2"/>
      <c r="S312" s="2"/>
      <c r="T312" s="2"/>
      <c r="U312" s="2"/>
      <c r="V312" s="2"/>
      <c r="W312" s="2"/>
    </row>
    <row r="313" spans="1:23" x14ac:dyDescent="0.25">
      <c r="A313" s="2"/>
      <c r="B313" s="2"/>
      <c r="C313" s="6"/>
      <c r="D313" s="6"/>
      <c r="E313" s="2"/>
      <c r="F313" s="2"/>
      <c r="G313" s="35"/>
      <c r="H313" s="5"/>
      <c r="I313" s="5"/>
      <c r="J313" s="5"/>
      <c r="K313" s="5"/>
      <c r="L313" s="5"/>
      <c r="M313" s="5"/>
      <c r="N313" s="2"/>
      <c r="O313" s="6"/>
      <c r="Q313" s="2"/>
      <c r="R313" s="2"/>
      <c r="S313" s="2"/>
      <c r="T313" s="2"/>
      <c r="U313" s="2"/>
      <c r="V313" s="2"/>
      <c r="W313" s="2"/>
    </row>
    <row r="314" spans="1:23" x14ac:dyDescent="0.25">
      <c r="A314" s="2"/>
      <c r="B314" s="2"/>
      <c r="C314" s="6"/>
      <c r="D314" s="6"/>
      <c r="E314" s="2"/>
      <c r="F314" s="2"/>
      <c r="G314" s="35"/>
      <c r="H314" s="5"/>
      <c r="I314" s="5"/>
      <c r="J314" s="5"/>
      <c r="K314" s="5"/>
      <c r="L314" s="5"/>
      <c r="M314" s="5"/>
      <c r="N314" s="2"/>
      <c r="O314" s="6"/>
      <c r="Q314" s="2"/>
      <c r="R314" s="2"/>
      <c r="S314" s="2"/>
      <c r="T314" s="2"/>
      <c r="U314" s="2"/>
      <c r="V314" s="2"/>
      <c r="W314" s="2"/>
    </row>
    <row r="315" spans="1:23" x14ac:dyDescent="0.25">
      <c r="A315" s="2"/>
      <c r="B315" s="2"/>
      <c r="C315" s="6"/>
      <c r="D315" s="6"/>
      <c r="E315" s="2"/>
      <c r="F315" s="2"/>
      <c r="G315" s="35"/>
      <c r="H315" s="5"/>
      <c r="I315" s="5"/>
      <c r="J315" s="5"/>
      <c r="K315" s="5"/>
      <c r="L315" s="5"/>
      <c r="M315" s="5"/>
      <c r="N315" s="2"/>
      <c r="O315" s="6"/>
      <c r="Q315" s="2"/>
      <c r="R315" s="2"/>
      <c r="S315" s="2"/>
      <c r="T315" s="2"/>
      <c r="U315" s="2"/>
      <c r="V315" s="2"/>
      <c r="W315" s="2"/>
    </row>
    <row r="316" spans="1:23" x14ac:dyDescent="0.25">
      <c r="A316" s="2"/>
      <c r="B316" s="2"/>
      <c r="C316" s="6"/>
      <c r="D316" s="6"/>
      <c r="E316" s="2"/>
      <c r="F316" s="2"/>
      <c r="G316" s="35"/>
      <c r="H316" s="5"/>
      <c r="I316" s="5"/>
      <c r="J316" s="5"/>
      <c r="K316" s="5"/>
      <c r="L316" s="5"/>
      <c r="M316" s="5"/>
      <c r="N316" s="2"/>
      <c r="O316" s="6"/>
      <c r="Q316" s="2"/>
      <c r="R316" s="2"/>
      <c r="S316" s="2"/>
      <c r="T316" s="2"/>
      <c r="U316" s="2"/>
      <c r="V316" s="2"/>
      <c r="W316" s="2"/>
    </row>
    <row r="317" spans="1:23" x14ac:dyDescent="0.25">
      <c r="A317" s="2"/>
      <c r="B317" s="2"/>
      <c r="C317" s="6"/>
      <c r="D317" s="6"/>
      <c r="E317" s="2"/>
      <c r="F317" s="2"/>
      <c r="G317" s="35"/>
      <c r="H317" s="5"/>
      <c r="I317" s="5"/>
      <c r="J317" s="5"/>
      <c r="K317" s="5"/>
      <c r="L317" s="5"/>
      <c r="M317" s="5"/>
      <c r="N317" s="2"/>
      <c r="O317" s="6"/>
      <c r="Q317" s="2"/>
      <c r="R317" s="2"/>
      <c r="S317" s="2"/>
      <c r="T317" s="2"/>
      <c r="U317" s="2"/>
      <c r="V317" s="2"/>
      <c r="W317" s="2"/>
    </row>
    <row r="318" spans="1:23" x14ac:dyDescent="0.25">
      <c r="A318" s="2"/>
      <c r="B318" s="2"/>
      <c r="C318" s="6"/>
      <c r="D318" s="6"/>
      <c r="E318" s="2"/>
      <c r="F318" s="2"/>
      <c r="G318" s="35"/>
      <c r="H318" s="5"/>
      <c r="I318" s="5"/>
      <c r="J318" s="5"/>
      <c r="K318" s="5"/>
      <c r="L318" s="5"/>
      <c r="M318" s="5"/>
      <c r="N318" s="2"/>
      <c r="O318" s="6"/>
      <c r="Q318" s="2"/>
      <c r="R318" s="2"/>
      <c r="S318" s="2"/>
      <c r="T318" s="2"/>
      <c r="U318" s="2"/>
      <c r="V318" s="2"/>
      <c r="W318" s="2"/>
    </row>
    <row r="319" spans="1:23" x14ac:dyDescent="0.25">
      <c r="A319" s="2"/>
      <c r="B319" s="2"/>
      <c r="C319" s="6"/>
      <c r="D319" s="6"/>
      <c r="E319" s="2"/>
      <c r="F319" s="2"/>
      <c r="G319" s="35"/>
      <c r="H319" s="5"/>
      <c r="I319" s="5"/>
      <c r="J319" s="5"/>
      <c r="K319" s="5"/>
      <c r="L319" s="5"/>
      <c r="M319" s="5"/>
      <c r="N319" s="2"/>
      <c r="O319" s="6"/>
      <c r="Q319" s="2"/>
      <c r="R319" s="2"/>
      <c r="S319" s="2"/>
      <c r="T319" s="2"/>
      <c r="U319" s="2"/>
      <c r="V319" s="2"/>
      <c r="W319" s="2"/>
    </row>
    <row r="320" spans="1:23" x14ac:dyDescent="0.25">
      <c r="A320" s="2"/>
      <c r="B320" s="2"/>
      <c r="C320" s="6"/>
      <c r="D320" s="6"/>
      <c r="E320" s="2"/>
      <c r="F320" s="2"/>
      <c r="G320" s="35"/>
      <c r="H320" s="5"/>
      <c r="I320" s="5"/>
      <c r="J320" s="5"/>
      <c r="K320" s="5"/>
      <c r="L320" s="5"/>
      <c r="M320" s="5"/>
      <c r="N320" s="2"/>
      <c r="O320" s="6"/>
      <c r="Q320" s="2"/>
      <c r="R320" s="2"/>
      <c r="S320" s="2"/>
      <c r="T320" s="2"/>
      <c r="U320" s="2"/>
      <c r="V320" s="2"/>
      <c r="W320" s="2"/>
    </row>
    <row r="321" spans="1:23" x14ac:dyDescent="0.25">
      <c r="A321" s="2"/>
      <c r="B321" s="2"/>
      <c r="C321" s="6"/>
      <c r="D321" s="6"/>
      <c r="E321" s="2"/>
      <c r="F321" s="2"/>
      <c r="G321" s="35"/>
      <c r="H321" s="5"/>
      <c r="I321" s="5"/>
      <c r="J321" s="5"/>
      <c r="K321" s="5"/>
      <c r="L321" s="5"/>
      <c r="M321" s="5"/>
      <c r="N321" s="2"/>
      <c r="O321" s="6"/>
      <c r="Q321" s="2"/>
      <c r="R321" s="2"/>
      <c r="S321" s="2"/>
      <c r="T321" s="2"/>
      <c r="U321" s="2"/>
      <c r="V321" s="2"/>
      <c r="W321" s="2"/>
    </row>
  </sheetData>
  <mergeCells count="1">
    <mergeCell ref="L1: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showGridLines="0" workbookViewId="0">
      <selection activeCell="E24" sqref="E24"/>
    </sheetView>
  </sheetViews>
  <sheetFormatPr defaultColWidth="16.7265625" defaultRowHeight="10.5" x14ac:dyDescent="0.25"/>
  <cols>
    <col min="1" max="1" width="13.54296875" style="78" bestFit="1" customWidth="1"/>
    <col min="2" max="2" width="14.08984375" style="78" bestFit="1" customWidth="1"/>
    <col min="3" max="3" width="52.08984375" style="78" bestFit="1" customWidth="1"/>
    <col min="4" max="4" width="15.6328125" style="78" bestFit="1" customWidth="1"/>
    <col min="5" max="5" width="8.08984375" style="78" bestFit="1" customWidth="1"/>
    <col min="6" max="6" width="6.453125" style="101" bestFit="1" customWidth="1"/>
    <col min="7" max="16384" width="16.7265625" style="78"/>
  </cols>
  <sheetData>
    <row r="1" spans="1:6" x14ac:dyDescent="0.25">
      <c r="A1" s="224" t="s">
        <v>226</v>
      </c>
      <c r="B1" s="225"/>
      <c r="C1" s="225"/>
      <c r="D1" s="225"/>
      <c r="E1" s="225"/>
      <c r="F1" s="226"/>
    </row>
    <row r="2" spans="1:6" x14ac:dyDescent="0.25">
      <c r="A2" s="81" t="s">
        <v>227</v>
      </c>
      <c r="B2" s="82" t="s">
        <v>228</v>
      </c>
      <c r="C2" s="82" t="s">
        <v>311</v>
      </c>
      <c r="D2" s="83" t="s">
        <v>244</v>
      </c>
      <c r="E2" s="83" t="s">
        <v>243</v>
      </c>
      <c r="F2" s="84" t="s">
        <v>248</v>
      </c>
    </row>
    <row r="3" spans="1:6" x14ac:dyDescent="0.25">
      <c r="A3" s="85" t="s">
        <v>231</v>
      </c>
      <c r="B3" s="86" t="s">
        <v>229</v>
      </c>
      <c r="C3" s="86" t="s">
        <v>230</v>
      </c>
      <c r="D3" s="93">
        <v>107727.88</v>
      </c>
      <c r="E3" s="94">
        <f>D3/26</f>
        <v>4143.38</v>
      </c>
      <c r="F3" s="96"/>
    </row>
    <row r="4" spans="1:6" x14ac:dyDescent="0.25">
      <c r="A4" s="85" t="s">
        <v>207</v>
      </c>
      <c r="B4" s="86" t="s">
        <v>233</v>
      </c>
      <c r="C4" s="86" t="s">
        <v>235</v>
      </c>
      <c r="D4" s="93">
        <v>67897.440000000002</v>
      </c>
      <c r="E4" s="94">
        <f t="shared" ref="E4:E7" si="0">D4/26</f>
        <v>2611.44</v>
      </c>
      <c r="F4" s="96"/>
    </row>
    <row r="5" spans="1:6" x14ac:dyDescent="0.25">
      <c r="A5" s="85" t="s">
        <v>232</v>
      </c>
      <c r="B5" s="86" t="s">
        <v>234</v>
      </c>
      <c r="C5" s="86" t="s">
        <v>236</v>
      </c>
      <c r="D5" s="93">
        <v>91580.32</v>
      </c>
      <c r="E5" s="94">
        <f t="shared" si="0"/>
        <v>3522.32</v>
      </c>
      <c r="F5" s="96"/>
    </row>
    <row r="6" spans="1:6" x14ac:dyDescent="0.25">
      <c r="A6" s="95" t="s">
        <v>237</v>
      </c>
      <c r="B6" s="86" t="s">
        <v>238</v>
      </c>
      <c r="C6" s="86" t="s">
        <v>239</v>
      </c>
      <c r="D6" s="87">
        <v>80815.8</v>
      </c>
      <c r="E6" s="87">
        <f>D6/26</f>
        <v>3108.3</v>
      </c>
      <c r="F6" s="96"/>
    </row>
    <row r="7" spans="1:6" x14ac:dyDescent="0.25">
      <c r="A7" s="85" t="s">
        <v>240</v>
      </c>
      <c r="B7" s="86" t="s">
        <v>241</v>
      </c>
      <c r="C7" s="86" t="s">
        <v>242</v>
      </c>
      <c r="D7" s="93">
        <v>43137.9</v>
      </c>
      <c r="E7" s="94">
        <f t="shared" si="0"/>
        <v>1659.15</v>
      </c>
      <c r="F7" s="96"/>
    </row>
    <row r="8" spans="1:6" x14ac:dyDescent="0.25">
      <c r="A8" s="85" t="s">
        <v>221</v>
      </c>
      <c r="B8" s="86" t="s">
        <v>246</v>
      </c>
      <c r="C8" s="86" t="s">
        <v>247</v>
      </c>
      <c r="D8" s="88">
        <v>0</v>
      </c>
      <c r="E8" s="88">
        <v>0</v>
      </c>
      <c r="F8" s="97">
        <v>0.3</v>
      </c>
    </row>
    <row r="9" spans="1:6" x14ac:dyDescent="0.25">
      <c r="A9" s="85" t="s">
        <v>216</v>
      </c>
      <c r="B9" s="86" t="s">
        <v>245</v>
      </c>
      <c r="C9" s="86" t="s">
        <v>249</v>
      </c>
      <c r="D9" s="88">
        <v>0</v>
      </c>
      <c r="E9" s="88">
        <v>0</v>
      </c>
      <c r="F9" s="97" t="s">
        <v>312</v>
      </c>
    </row>
    <row r="10" spans="1:6" x14ac:dyDescent="0.25">
      <c r="A10" s="85" t="s">
        <v>348</v>
      </c>
      <c r="B10" s="86" t="s">
        <v>245</v>
      </c>
      <c r="C10" s="86" t="s">
        <v>247</v>
      </c>
      <c r="D10" s="88">
        <v>0</v>
      </c>
      <c r="E10" s="88">
        <v>0</v>
      </c>
      <c r="F10" s="97">
        <v>0.2</v>
      </c>
    </row>
    <row r="11" spans="1:6" x14ac:dyDescent="0.25">
      <c r="A11" s="85" t="s">
        <v>250</v>
      </c>
      <c r="B11" s="86" t="s">
        <v>245</v>
      </c>
      <c r="C11" s="86" t="s">
        <v>247</v>
      </c>
      <c r="D11" s="88">
        <v>0</v>
      </c>
      <c r="E11" s="88">
        <v>0</v>
      </c>
      <c r="F11" s="97">
        <v>0.2</v>
      </c>
    </row>
    <row r="12" spans="1:6" x14ac:dyDescent="0.25">
      <c r="A12" s="85" t="s">
        <v>251</v>
      </c>
      <c r="B12" s="86" t="s">
        <v>256</v>
      </c>
      <c r="C12" s="86" t="s">
        <v>255</v>
      </c>
      <c r="D12" s="88">
        <v>0</v>
      </c>
      <c r="E12" s="88">
        <v>0</v>
      </c>
      <c r="F12" s="98">
        <v>0.12</v>
      </c>
    </row>
    <row r="13" spans="1:6" x14ac:dyDescent="0.25">
      <c r="A13" s="85" t="s">
        <v>252</v>
      </c>
      <c r="B13" s="86" t="s">
        <v>256</v>
      </c>
      <c r="C13" s="86" t="s">
        <v>255</v>
      </c>
      <c r="D13" s="88">
        <v>0</v>
      </c>
      <c r="E13" s="88">
        <v>0</v>
      </c>
      <c r="F13" s="98">
        <v>0.12</v>
      </c>
    </row>
    <row r="14" spans="1:6" x14ac:dyDescent="0.25">
      <c r="A14" s="85" t="s">
        <v>253</v>
      </c>
      <c r="B14" s="86" t="s">
        <v>256</v>
      </c>
      <c r="C14" s="86" t="s">
        <v>255</v>
      </c>
      <c r="D14" s="88">
        <v>0</v>
      </c>
      <c r="E14" s="88">
        <v>0</v>
      </c>
      <c r="F14" s="98">
        <v>0.12</v>
      </c>
    </row>
    <row r="15" spans="1:6" ht="11" thickBot="1" x14ac:dyDescent="0.3">
      <c r="A15" s="89" t="s">
        <v>254</v>
      </c>
      <c r="B15" s="90" t="s">
        <v>256</v>
      </c>
      <c r="C15" s="90" t="s">
        <v>255</v>
      </c>
      <c r="D15" s="91">
        <v>0</v>
      </c>
      <c r="E15" s="91">
        <v>0</v>
      </c>
      <c r="F15" s="99">
        <v>0.12</v>
      </c>
    </row>
    <row r="16" spans="1:6" ht="11" thickBot="1" x14ac:dyDescent="0.3">
      <c r="D16" s="92">
        <f>SUM(D3:D15)</f>
        <v>391159.34</v>
      </c>
      <c r="E16" s="92">
        <f>D16/26</f>
        <v>15044.59</v>
      </c>
      <c r="F16" s="100"/>
    </row>
    <row r="17" spans="6:6" ht="11" thickTop="1" x14ac:dyDescent="0.25">
      <c r="F17" s="100"/>
    </row>
    <row r="18" spans="6:6" x14ac:dyDescent="0.25">
      <c r="F18" s="100"/>
    </row>
    <row r="19" spans="6:6" x14ac:dyDescent="0.25">
      <c r="F19" s="100"/>
    </row>
  </sheetData>
  <mergeCells count="1"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58F06-1D42-4821-9E84-59D401A1A68E}">
  <dimension ref="A1:D116"/>
  <sheetViews>
    <sheetView tabSelected="1" workbookViewId="0">
      <selection activeCell="A88" sqref="A1:XFD1048576"/>
    </sheetView>
  </sheetViews>
  <sheetFormatPr defaultColWidth="124.1796875" defaultRowHeight="10.5" x14ac:dyDescent="0.25"/>
  <cols>
    <col min="1" max="1" width="76.54296875" style="263" bestFit="1" customWidth="1"/>
    <col min="2" max="4" width="10.1796875" style="101" bestFit="1" customWidth="1"/>
    <col min="5" max="16384" width="124.1796875" style="258"/>
  </cols>
  <sheetData>
    <row r="1" spans="1:4" ht="11" thickBot="1" x14ac:dyDescent="0.3">
      <c r="A1" s="272" t="s">
        <v>354</v>
      </c>
      <c r="B1" s="273" t="s">
        <v>351</v>
      </c>
      <c r="C1" s="274" t="s">
        <v>352</v>
      </c>
      <c r="D1" s="275" t="s">
        <v>353</v>
      </c>
    </row>
    <row r="2" spans="1:4" x14ac:dyDescent="0.25">
      <c r="A2" s="271" t="s">
        <v>356</v>
      </c>
      <c r="B2" s="281" t="s">
        <v>355</v>
      </c>
      <c r="C2" s="282" t="s">
        <v>355</v>
      </c>
      <c r="D2" s="283" t="s">
        <v>355</v>
      </c>
    </row>
    <row r="3" spans="1:4" x14ac:dyDescent="0.25">
      <c r="A3" s="267" t="s">
        <v>357</v>
      </c>
      <c r="B3" s="284"/>
      <c r="C3" s="285"/>
      <c r="D3" s="286"/>
    </row>
    <row r="4" spans="1:4" x14ac:dyDescent="0.25">
      <c r="A4" s="267" t="s">
        <v>358</v>
      </c>
      <c r="B4" s="284"/>
      <c r="C4" s="285"/>
      <c r="D4" s="286"/>
    </row>
    <row r="5" spans="1:4" x14ac:dyDescent="0.25">
      <c r="A5" s="267" t="s">
        <v>359</v>
      </c>
      <c r="B5" s="284"/>
      <c r="C5" s="285"/>
      <c r="D5" s="286"/>
    </row>
    <row r="6" spans="1:4" x14ac:dyDescent="0.25">
      <c r="A6" s="267" t="s">
        <v>360</v>
      </c>
      <c r="B6" s="284"/>
      <c r="C6" s="285"/>
      <c r="D6" s="286"/>
    </row>
    <row r="7" spans="1:4" x14ac:dyDescent="0.25">
      <c r="A7" s="267" t="s">
        <v>361</v>
      </c>
      <c r="B7" s="284"/>
      <c r="C7" s="285"/>
      <c r="D7" s="286"/>
    </row>
    <row r="8" spans="1:4" x14ac:dyDescent="0.25">
      <c r="A8" s="267" t="s">
        <v>362</v>
      </c>
      <c r="B8" s="284"/>
      <c r="C8" s="285"/>
      <c r="D8" s="286"/>
    </row>
    <row r="9" spans="1:4" x14ac:dyDescent="0.25">
      <c r="A9" s="267" t="s">
        <v>363</v>
      </c>
      <c r="B9" s="284"/>
      <c r="C9" s="285"/>
      <c r="D9" s="286"/>
    </row>
    <row r="10" spans="1:4" x14ac:dyDescent="0.25">
      <c r="A10" s="268" t="s">
        <v>364</v>
      </c>
      <c r="B10" s="284"/>
      <c r="C10" s="285"/>
      <c r="D10" s="286"/>
    </row>
    <row r="11" spans="1:4" x14ac:dyDescent="0.25">
      <c r="A11" s="267" t="s">
        <v>365</v>
      </c>
      <c r="B11" s="284"/>
      <c r="C11" s="285"/>
      <c r="D11" s="286"/>
    </row>
    <row r="12" spans="1:4" x14ac:dyDescent="0.25">
      <c r="A12" s="267" t="s">
        <v>366</v>
      </c>
      <c r="B12" s="284"/>
      <c r="C12" s="285"/>
      <c r="D12" s="286"/>
    </row>
    <row r="13" spans="1:4" x14ac:dyDescent="0.25">
      <c r="A13" s="267" t="s">
        <v>367</v>
      </c>
      <c r="B13" s="284"/>
      <c r="C13" s="285"/>
      <c r="D13" s="286"/>
    </row>
    <row r="14" spans="1:4" x14ac:dyDescent="0.25">
      <c r="A14" s="267" t="s">
        <v>368</v>
      </c>
      <c r="B14" s="284"/>
      <c r="C14" s="285"/>
      <c r="D14" s="286"/>
    </row>
    <row r="15" spans="1:4" x14ac:dyDescent="0.25">
      <c r="A15" s="269" t="s">
        <v>369</v>
      </c>
      <c r="B15" s="284"/>
      <c r="C15" s="285"/>
      <c r="D15" s="286"/>
    </row>
    <row r="16" spans="1:4" x14ac:dyDescent="0.25">
      <c r="A16" s="267" t="s">
        <v>370</v>
      </c>
      <c r="B16" s="284"/>
      <c r="C16" s="285"/>
      <c r="D16" s="286"/>
    </row>
    <row r="17" spans="1:4" x14ac:dyDescent="0.25">
      <c r="A17" s="267" t="s">
        <v>371</v>
      </c>
      <c r="B17" s="284"/>
      <c r="C17" s="285"/>
      <c r="D17" s="286"/>
    </row>
    <row r="18" spans="1:4" x14ac:dyDescent="0.25">
      <c r="A18" s="269" t="s">
        <v>372</v>
      </c>
      <c r="B18" s="284"/>
      <c r="C18" s="285"/>
      <c r="D18" s="286"/>
    </row>
    <row r="19" spans="1:4" x14ac:dyDescent="0.25">
      <c r="A19" s="267" t="s">
        <v>373</v>
      </c>
      <c r="B19" s="285"/>
      <c r="C19" s="287"/>
      <c r="D19" s="286"/>
    </row>
    <row r="20" spans="1:4" x14ac:dyDescent="0.25">
      <c r="A20" s="267" t="s">
        <v>374</v>
      </c>
      <c r="B20" s="285"/>
      <c r="C20" s="287"/>
      <c r="D20" s="286"/>
    </row>
    <row r="21" spans="1:4" x14ac:dyDescent="0.25">
      <c r="A21" s="267" t="s">
        <v>375</v>
      </c>
      <c r="B21" s="285"/>
      <c r="C21" s="287"/>
      <c r="D21" s="286"/>
    </row>
    <row r="22" spans="1:4" x14ac:dyDescent="0.25">
      <c r="A22" s="267" t="s">
        <v>376</v>
      </c>
      <c r="B22" s="285"/>
      <c r="C22" s="287"/>
      <c r="D22" s="286"/>
    </row>
    <row r="23" spans="1:4" x14ac:dyDescent="0.25">
      <c r="A23" s="267" t="s">
        <v>377</v>
      </c>
      <c r="B23" s="285"/>
      <c r="C23" s="287"/>
      <c r="D23" s="286"/>
    </row>
    <row r="24" spans="1:4" x14ac:dyDescent="0.25">
      <c r="A24" s="267" t="s">
        <v>378</v>
      </c>
      <c r="B24" s="285"/>
      <c r="C24" s="287"/>
      <c r="D24" s="286"/>
    </row>
    <row r="25" spans="1:4" x14ac:dyDescent="0.25">
      <c r="A25" s="267" t="s">
        <v>379</v>
      </c>
      <c r="B25" s="285"/>
      <c r="C25" s="287"/>
      <c r="D25" s="286"/>
    </row>
    <row r="26" spans="1:4" x14ac:dyDescent="0.25">
      <c r="A26" s="267" t="s">
        <v>380</v>
      </c>
      <c r="B26" s="285"/>
      <c r="C26" s="287"/>
      <c r="D26" s="286"/>
    </row>
    <row r="27" spans="1:4" x14ac:dyDescent="0.25">
      <c r="A27" s="267" t="s">
        <v>381</v>
      </c>
      <c r="B27" s="285"/>
      <c r="C27" s="287"/>
      <c r="D27" s="286"/>
    </row>
    <row r="28" spans="1:4" x14ac:dyDescent="0.25">
      <c r="A28" s="267" t="s">
        <v>382</v>
      </c>
      <c r="B28" s="285"/>
      <c r="C28" s="287"/>
      <c r="D28" s="286"/>
    </row>
    <row r="29" spans="1:4" x14ac:dyDescent="0.25">
      <c r="A29" s="267" t="s">
        <v>383</v>
      </c>
      <c r="B29" s="285"/>
      <c r="C29" s="287"/>
      <c r="D29" s="286"/>
    </row>
    <row r="30" spans="1:4" x14ac:dyDescent="0.25">
      <c r="A30" s="267" t="s">
        <v>384</v>
      </c>
      <c r="B30" s="285"/>
      <c r="C30" s="287"/>
      <c r="D30" s="286"/>
    </row>
    <row r="31" spans="1:4" x14ac:dyDescent="0.25">
      <c r="A31" s="268" t="s">
        <v>385</v>
      </c>
      <c r="B31" s="285"/>
      <c r="C31" s="287"/>
      <c r="D31" s="286"/>
    </row>
    <row r="32" spans="1:4" x14ac:dyDescent="0.25">
      <c r="A32" s="267" t="s">
        <v>386</v>
      </c>
      <c r="B32" s="285"/>
      <c r="C32" s="287"/>
      <c r="D32" s="286"/>
    </row>
    <row r="33" spans="1:4" x14ac:dyDescent="0.25">
      <c r="A33" s="269" t="s">
        <v>387</v>
      </c>
      <c r="B33" s="285"/>
      <c r="C33" s="287"/>
      <c r="D33" s="286"/>
    </row>
    <row r="34" spans="1:4" x14ac:dyDescent="0.25">
      <c r="A34" s="267" t="s">
        <v>388</v>
      </c>
      <c r="B34" s="285"/>
      <c r="C34" s="285"/>
      <c r="D34" s="288"/>
    </row>
    <row r="35" spans="1:4" x14ac:dyDescent="0.25">
      <c r="A35" s="267" t="s">
        <v>389</v>
      </c>
      <c r="B35" s="285"/>
      <c r="C35" s="285"/>
      <c r="D35" s="288"/>
    </row>
    <row r="36" spans="1:4" x14ac:dyDescent="0.25">
      <c r="A36" s="267" t="s">
        <v>390</v>
      </c>
      <c r="B36" s="285"/>
      <c r="C36" s="285"/>
      <c r="D36" s="288"/>
    </row>
    <row r="37" spans="1:4" x14ac:dyDescent="0.25">
      <c r="A37" s="267" t="s">
        <v>391</v>
      </c>
      <c r="B37" s="285"/>
      <c r="C37" s="285"/>
      <c r="D37" s="288"/>
    </row>
    <row r="38" spans="1:4" x14ac:dyDescent="0.25">
      <c r="A38" s="267" t="s">
        <v>392</v>
      </c>
      <c r="B38" s="285"/>
      <c r="C38" s="285"/>
      <c r="D38" s="288"/>
    </row>
    <row r="39" spans="1:4" x14ac:dyDescent="0.25">
      <c r="A39" s="267" t="s">
        <v>393</v>
      </c>
      <c r="B39" s="285"/>
      <c r="C39" s="285"/>
      <c r="D39" s="288"/>
    </row>
    <row r="40" spans="1:4" x14ac:dyDescent="0.25">
      <c r="A40" s="267" t="s">
        <v>394</v>
      </c>
      <c r="B40" s="285"/>
      <c r="C40" s="285"/>
      <c r="D40" s="288"/>
    </row>
    <row r="41" spans="1:4" x14ac:dyDescent="0.25">
      <c r="A41" s="269" t="s">
        <v>395</v>
      </c>
      <c r="B41" s="285"/>
      <c r="C41" s="285"/>
      <c r="D41" s="288"/>
    </row>
    <row r="42" spans="1:4" x14ac:dyDescent="0.25">
      <c r="A42" s="267" t="s">
        <v>396</v>
      </c>
      <c r="B42" s="285"/>
      <c r="C42" s="285"/>
      <c r="D42" s="288"/>
    </row>
    <row r="43" spans="1:4" x14ac:dyDescent="0.25">
      <c r="A43" s="267" t="s">
        <v>397</v>
      </c>
      <c r="B43" s="285"/>
      <c r="C43" s="285"/>
      <c r="D43" s="288"/>
    </row>
    <row r="44" spans="1:4" x14ac:dyDescent="0.25">
      <c r="A44" s="267" t="s">
        <v>398</v>
      </c>
      <c r="B44" s="285"/>
      <c r="C44" s="285"/>
      <c r="D44" s="288"/>
    </row>
    <row r="45" spans="1:4" x14ac:dyDescent="0.25">
      <c r="A45" s="269" t="s">
        <v>399</v>
      </c>
      <c r="B45" s="285"/>
      <c r="C45" s="285"/>
      <c r="D45" s="288"/>
    </row>
    <row r="46" spans="1:4" x14ac:dyDescent="0.25">
      <c r="A46" s="267" t="s">
        <v>400</v>
      </c>
      <c r="B46" s="285"/>
      <c r="C46" s="285"/>
      <c r="D46" s="288"/>
    </row>
    <row r="47" spans="1:4" x14ac:dyDescent="0.25">
      <c r="A47" s="267" t="s">
        <v>401</v>
      </c>
      <c r="B47" s="285"/>
      <c r="C47" s="285"/>
      <c r="D47" s="288"/>
    </row>
    <row r="48" spans="1:4" x14ac:dyDescent="0.25">
      <c r="A48" s="267" t="s">
        <v>402</v>
      </c>
      <c r="B48" s="285"/>
      <c r="C48" s="285"/>
      <c r="D48" s="288"/>
    </row>
    <row r="49" spans="1:4" x14ac:dyDescent="0.25">
      <c r="A49" s="267" t="s">
        <v>403</v>
      </c>
      <c r="B49" s="285"/>
      <c r="C49" s="285"/>
      <c r="D49" s="288"/>
    </row>
    <row r="50" spans="1:4" x14ac:dyDescent="0.25">
      <c r="A50" s="267" t="s">
        <v>404</v>
      </c>
      <c r="B50" s="285"/>
      <c r="C50" s="285"/>
      <c r="D50" s="288"/>
    </row>
    <row r="51" spans="1:4" x14ac:dyDescent="0.25">
      <c r="A51" s="267" t="s">
        <v>405</v>
      </c>
      <c r="B51" s="285"/>
      <c r="C51" s="285"/>
      <c r="D51" s="288"/>
    </row>
    <row r="52" spans="1:4" x14ac:dyDescent="0.25">
      <c r="A52" s="267" t="s">
        <v>406</v>
      </c>
      <c r="B52" s="285"/>
      <c r="C52" s="285"/>
      <c r="D52" s="288"/>
    </row>
    <row r="53" spans="1:4" x14ac:dyDescent="0.25">
      <c r="A53" s="267" t="s">
        <v>407</v>
      </c>
      <c r="B53" s="285"/>
      <c r="C53" s="285"/>
      <c r="D53" s="288"/>
    </row>
    <row r="54" spans="1:4" x14ac:dyDescent="0.25">
      <c r="A54" s="268" t="s">
        <v>408</v>
      </c>
      <c r="B54" s="285"/>
      <c r="C54" s="285"/>
      <c r="D54" s="288"/>
    </row>
    <row r="55" spans="1:4" x14ac:dyDescent="0.25">
      <c r="A55" s="269" t="s">
        <v>409</v>
      </c>
      <c r="B55" s="285"/>
      <c r="C55" s="285"/>
      <c r="D55" s="288"/>
    </row>
    <row r="56" spans="1:4" ht="11" thickBot="1" x14ac:dyDescent="0.3">
      <c r="A56" s="270" t="s">
        <v>410</v>
      </c>
      <c r="B56" s="289"/>
      <c r="C56" s="289"/>
      <c r="D56" s="290"/>
    </row>
    <row r="57" spans="1:4" ht="11" thickBot="1" x14ac:dyDescent="0.3">
      <c r="A57" s="276" t="s">
        <v>411</v>
      </c>
      <c r="B57" s="273" t="s">
        <v>351</v>
      </c>
      <c r="C57" s="274" t="s">
        <v>352</v>
      </c>
      <c r="D57" s="275" t="s">
        <v>353</v>
      </c>
    </row>
    <row r="58" spans="1:4" x14ac:dyDescent="0.25">
      <c r="A58" s="271" t="s">
        <v>412</v>
      </c>
      <c r="B58" s="281" t="s">
        <v>355</v>
      </c>
      <c r="C58" s="291" t="s">
        <v>355</v>
      </c>
      <c r="D58" s="292" t="s">
        <v>355</v>
      </c>
    </row>
    <row r="59" spans="1:4" x14ac:dyDescent="0.25">
      <c r="A59" s="267" t="s">
        <v>413</v>
      </c>
      <c r="B59" s="284"/>
      <c r="C59" s="285"/>
      <c r="D59" s="286"/>
    </row>
    <row r="60" spans="1:4" x14ac:dyDescent="0.25">
      <c r="A60" s="269" t="s">
        <v>414</v>
      </c>
      <c r="B60" s="284"/>
      <c r="C60" s="285"/>
      <c r="D60" s="286"/>
    </row>
    <row r="61" spans="1:4" x14ac:dyDescent="0.25">
      <c r="A61" s="269" t="s">
        <v>415</v>
      </c>
      <c r="B61" s="284"/>
      <c r="C61" s="285"/>
      <c r="D61" s="286"/>
    </row>
    <row r="62" spans="1:4" x14ac:dyDescent="0.25">
      <c r="A62" s="267" t="s">
        <v>416</v>
      </c>
      <c r="B62" s="285"/>
      <c r="C62" s="287"/>
      <c r="D62" s="286"/>
    </row>
    <row r="63" spans="1:4" x14ac:dyDescent="0.25">
      <c r="A63" s="267" t="s">
        <v>417</v>
      </c>
      <c r="B63" s="285"/>
      <c r="C63" s="287"/>
      <c r="D63" s="286"/>
    </row>
    <row r="64" spans="1:4" x14ac:dyDescent="0.25">
      <c r="A64" s="267" t="s">
        <v>418</v>
      </c>
      <c r="B64" s="285"/>
      <c r="C64" s="287"/>
      <c r="D64" s="286"/>
    </row>
    <row r="65" spans="1:4" x14ac:dyDescent="0.25">
      <c r="A65" s="267" t="s">
        <v>419</v>
      </c>
      <c r="B65" s="285"/>
      <c r="C65" s="287"/>
      <c r="D65" s="286"/>
    </row>
    <row r="66" spans="1:4" x14ac:dyDescent="0.25">
      <c r="A66" s="267" t="s">
        <v>420</v>
      </c>
      <c r="B66" s="285"/>
      <c r="C66" s="287"/>
      <c r="D66" s="286"/>
    </row>
    <row r="67" spans="1:4" x14ac:dyDescent="0.25">
      <c r="A67" s="267" t="s">
        <v>421</v>
      </c>
      <c r="B67" s="285"/>
      <c r="C67" s="287"/>
      <c r="D67" s="286"/>
    </row>
    <row r="68" spans="1:4" x14ac:dyDescent="0.25">
      <c r="A68" s="267" t="s">
        <v>422</v>
      </c>
      <c r="B68" s="285"/>
      <c r="C68" s="287"/>
      <c r="D68" s="286"/>
    </row>
    <row r="69" spans="1:4" x14ac:dyDescent="0.25">
      <c r="A69" s="268" t="s">
        <v>423</v>
      </c>
      <c r="B69" s="285"/>
      <c r="C69" s="287"/>
      <c r="D69" s="286"/>
    </row>
    <row r="70" spans="1:4" x14ac:dyDescent="0.25">
      <c r="A70" s="267" t="s">
        <v>424</v>
      </c>
      <c r="B70" s="285"/>
      <c r="C70" s="287"/>
      <c r="D70" s="286"/>
    </row>
    <row r="71" spans="1:4" x14ac:dyDescent="0.25">
      <c r="A71" s="267" t="s">
        <v>416</v>
      </c>
      <c r="B71" s="285"/>
      <c r="C71" s="287"/>
      <c r="D71" s="286"/>
    </row>
    <row r="72" spans="1:4" x14ac:dyDescent="0.25">
      <c r="A72" s="269" t="s">
        <v>425</v>
      </c>
      <c r="B72" s="285"/>
      <c r="C72" s="287"/>
      <c r="D72" s="293"/>
    </row>
    <row r="73" spans="1:4" x14ac:dyDescent="0.25">
      <c r="A73" s="269" t="s">
        <v>426</v>
      </c>
      <c r="B73" s="285"/>
      <c r="C73" s="285"/>
      <c r="D73" s="288"/>
    </row>
    <row r="74" spans="1:4" x14ac:dyDescent="0.25">
      <c r="A74" s="267" t="s">
        <v>416</v>
      </c>
      <c r="B74" s="285"/>
      <c r="C74" s="285"/>
      <c r="D74" s="288"/>
    </row>
    <row r="75" spans="1:4" x14ac:dyDescent="0.25">
      <c r="A75" s="267" t="s">
        <v>418</v>
      </c>
      <c r="B75" s="285"/>
      <c r="C75" s="285"/>
      <c r="D75" s="288"/>
    </row>
    <row r="76" spans="1:4" x14ac:dyDescent="0.25">
      <c r="A76" s="267" t="s">
        <v>424</v>
      </c>
      <c r="B76" s="285"/>
      <c r="C76" s="285"/>
      <c r="D76" s="288"/>
    </row>
    <row r="77" spans="1:4" x14ac:dyDescent="0.25">
      <c r="A77" s="267" t="s">
        <v>416</v>
      </c>
      <c r="B77" s="285"/>
      <c r="C77" s="285"/>
      <c r="D77" s="288"/>
    </row>
    <row r="78" spans="1:4" x14ac:dyDescent="0.25">
      <c r="A78" s="269" t="s">
        <v>427</v>
      </c>
      <c r="B78" s="285"/>
      <c r="C78" s="285"/>
      <c r="D78" s="288"/>
    </row>
    <row r="79" spans="1:4" x14ac:dyDescent="0.25">
      <c r="A79" s="269" t="s">
        <v>428</v>
      </c>
      <c r="B79" s="285"/>
      <c r="C79" s="285"/>
      <c r="D79" s="288"/>
    </row>
    <row r="80" spans="1:4" x14ac:dyDescent="0.25">
      <c r="A80" s="267" t="s">
        <v>424</v>
      </c>
      <c r="B80" s="285"/>
      <c r="C80" s="285"/>
      <c r="D80" s="288"/>
    </row>
    <row r="81" spans="1:4" x14ac:dyDescent="0.25">
      <c r="A81" s="267" t="s">
        <v>416</v>
      </c>
      <c r="B81" s="285"/>
      <c r="C81" s="285"/>
      <c r="D81" s="288"/>
    </row>
    <row r="82" spans="1:4" x14ac:dyDescent="0.25">
      <c r="A82" s="269" t="s">
        <v>429</v>
      </c>
      <c r="B82" s="285"/>
      <c r="C82" s="285"/>
      <c r="D82" s="288"/>
    </row>
    <row r="83" spans="1:4" x14ac:dyDescent="0.25">
      <c r="A83" s="267" t="s">
        <v>416</v>
      </c>
      <c r="B83" s="285"/>
      <c r="C83" s="285"/>
      <c r="D83" s="288"/>
    </row>
    <row r="84" spans="1:4" ht="11" thickBot="1" x14ac:dyDescent="0.3">
      <c r="A84" s="278" t="s">
        <v>418</v>
      </c>
      <c r="B84" s="294"/>
      <c r="C84" s="294"/>
      <c r="D84" s="295"/>
    </row>
    <row r="85" spans="1:4" ht="11" thickBot="1" x14ac:dyDescent="0.3">
      <c r="A85" s="276" t="s">
        <v>430</v>
      </c>
      <c r="B85" s="273" t="s">
        <v>351</v>
      </c>
      <c r="C85" s="274" t="s">
        <v>352</v>
      </c>
      <c r="D85" s="275" t="s">
        <v>353</v>
      </c>
    </row>
    <row r="86" spans="1:4" x14ac:dyDescent="0.25">
      <c r="A86" s="271" t="s">
        <v>431</v>
      </c>
      <c r="B86" s="281" t="s">
        <v>355</v>
      </c>
      <c r="C86" s="291" t="s">
        <v>355</v>
      </c>
      <c r="D86" s="292" t="s">
        <v>355</v>
      </c>
    </row>
    <row r="87" spans="1:4" x14ac:dyDescent="0.25">
      <c r="A87" s="269" t="s">
        <v>432</v>
      </c>
      <c r="B87" s="284"/>
      <c r="C87" s="285"/>
      <c r="D87" s="286"/>
    </row>
    <row r="88" spans="1:4" x14ac:dyDescent="0.25">
      <c r="A88" s="267" t="s">
        <v>433</v>
      </c>
      <c r="B88" s="284"/>
      <c r="C88" s="285"/>
      <c r="D88" s="286"/>
    </row>
    <row r="89" spans="1:4" x14ac:dyDescent="0.25">
      <c r="A89" s="269" t="s">
        <v>434</v>
      </c>
      <c r="B89" s="296"/>
      <c r="C89" s="287"/>
      <c r="D89" s="286"/>
    </row>
    <row r="90" spans="1:4" x14ac:dyDescent="0.25">
      <c r="A90" s="267" t="s">
        <v>435</v>
      </c>
      <c r="B90" s="285"/>
      <c r="C90" s="287"/>
      <c r="D90" s="286"/>
    </row>
    <row r="91" spans="1:4" x14ac:dyDescent="0.25">
      <c r="A91" s="267" t="s">
        <v>436</v>
      </c>
      <c r="B91" s="285"/>
      <c r="C91" s="287"/>
      <c r="D91" s="286"/>
    </row>
    <row r="92" spans="1:4" x14ac:dyDescent="0.25">
      <c r="A92" s="267" t="s">
        <v>437</v>
      </c>
      <c r="B92" s="285"/>
      <c r="C92" s="287"/>
      <c r="D92" s="286"/>
    </row>
    <row r="93" spans="1:4" x14ac:dyDescent="0.25">
      <c r="A93" s="267" t="s">
        <v>438</v>
      </c>
      <c r="B93" s="285"/>
      <c r="C93" s="287"/>
      <c r="D93" s="286"/>
    </row>
    <row r="94" spans="1:4" x14ac:dyDescent="0.25">
      <c r="A94" s="267" t="s">
        <v>439</v>
      </c>
      <c r="B94" s="285"/>
      <c r="C94" s="287"/>
      <c r="D94" s="286"/>
    </row>
    <row r="95" spans="1:4" x14ac:dyDescent="0.25">
      <c r="A95" s="267" t="s">
        <v>440</v>
      </c>
      <c r="B95" s="285"/>
      <c r="C95" s="287"/>
      <c r="D95" s="286"/>
    </row>
    <row r="96" spans="1:4" x14ac:dyDescent="0.25">
      <c r="A96" s="268" t="s">
        <v>441</v>
      </c>
      <c r="B96" s="285"/>
      <c r="C96" s="287"/>
      <c r="D96" s="286"/>
    </row>
    <row r="97" spans="1:4" x14ac:dyDescent="0.25">
      <c r="A97" s="267" t="s">
        <v>442</v>
      </c>
      <c r="B97" s="285"/>
      <c r="C97" s="287"/>
      <c r="D97" s="293"/>
    </row>
    <row r="98" spans="1:4" x14ac:dyDescent="0.25">
      <c r="A98" s="267" t="s">
        <v>443</v>
      </c>
      <c r="B98" s="285"/>
      <c r="C98" s="287"/>
      <c r="D98" s="293"/>
    </row>
    <row r="99" spans="1:4" x14ac:dyDescent="0.25">
      <c r="A99" s="269" t="s">
        <v>444</v>
      </c>
      <c r="B99" s="285"/>
      <c r="C99" s="287"/>
      <c r="D99" s="293"/>
    </row>
    <row r="100" spans="1:4" x14ac:dyDescent="0.25">
      <c r="A100" s="269" t="s">
        <v>445</v>
      </c>
      <c r="B100" s="285"/>
      <c r="C100" s="285"/>
      <c r="D100" s="288"/>
    </row>
    <row r="101" spans="1:4" x14ac:dyDescent="0.25">
      <c r="A101" s="269" t="s">
        <v>446</v>
      </c>
      <c r="B101" s="285"/>
      <c r="C101" s="285"/>
      <c r="D101" s="288"/>
    </row>
    <row r="102" spans="1:4" x14ac:dyDescent="0.25">
      <c r="A102" s="269" t="s">
        <v>447</v>
      </c>
      <c r="B102" s="285"/>
      <c r="C102" s="285"/>
      <c r="D102" s="288"/>
    </row>
    <row r="103" spans="1:4" ht="11" thickBot="1" x14ac:dyDescent="0.3">
      <c r="A103" s="279" t="s">
        <v>448</v>
      </c>
      <c r="B103" s="294"/>
      <c r="C103" s="294"/>
      <c r="D103" s="295"/>
    </row>
    <row r="104" spans="1:4" x14ac:dyDescent="0.25">
      <c r="A104" s="280" t="s">
        <v>449</v>
      </c>
      <c r="B104" s="264" t="s">
        <v>351</v>
      </c>
      <c r="C104" s="265" t="s">
        <v>352</v>
      </c>
      <c r="D104" s="266" t="s">
        <v>353</v>
      </c>
    </row>
    <row r="105" spans="1:4" x14ac:dyDescent="0.25">
      <c r="A105" s="267" t="s">
        <v>450</v>
      </c>
      <c r="B105" s="284" t="s">
        <v>355</v>
      </c>
      <c r="C105" s="285" t="s">
        <v>355</v>
      </c>
      <c r="D105" s="286" t="s">
        <v>355</v>
      </c>
    </row>
    <row r="106" spans="1:4" x14ac:dyDescent="0.25">
      <c r="A106" s="267" t="s">
        <v>451</v>
      </c>
      <c r="B106" s="285"/>
      <c r="C106" s="287"/>
      <c r="D106" s="286"/>
    </row>
    <row r="107" spans="1:4" ht="11" thickBot="1" x14ac:dyDescent="0.3">
      <c r="A107" s="277" t="s">
        <v>452</v>
      </c>
      <c r="B107" s="289"/>
      <c r="C107" s="289"/>
      <c r="D107" s="290"/>
    </row>
    <row r="108" spans="1:4" x14ac:dyDescent="0.25">
      <c r="A108" s="258"/>
    </row>
    <row r="109" spans="1:4" x14ac:dyDescent="0.25">
      <c r="B109" s="297"/>
      <c r="C109" s="297"/>
      <c r="D109" s="297"/>
    </row>
    <row r="110" spans="1:4" x14ac:dyDescent="0.25">
      <c r="B110" s="297"/>
      <c r="C110" s="297"/>
      <c r="D110" s="297"/>
    </row>
    <row r="111" spans="1:4" x14ac:dyDescent="0.25">
      <c r="B111" s="297"/>
      <c r="C111" s="297"/>
      <c r="D111" s="297"/>
    </row>
    <row r="112" spans="1:4" x14ac:dyDescent="0.25">
      <c r="B112" s="297"/>
      <c r="C112" s="297"/>
      <c r="D112" s="297"/>
    </row>
    <row r="113" spans="2:4" x14ac:dyDescent="0.25">
      <c r="B113" s="297"/>
      <c r="C113" s="297"/>
      <c r="D113" s="297"/>
    </row>
    <row r="114" spans="2:4" x14ac:dyDescent="0.25">
      <c r="B114" s="297"/>
      <c r="C114" s="297"/>
      <c r="D114" s="297"/>
    </row>
    <row r="115" spans="2:4" x14ac:dyDescent="0.25">
      <c r="B115" s="297"/>
      <c r="C115" s="297"/>
      <c r="D115" s="297"/>
    </row>
    <row r="116" spans="2:4" x14ac:dyDescent="0.25">
      <c r="B116" s="297"/>
      <c r="C116" s="297"/>
      <c r="D116" s="29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IS Summary</vt:lpstr>
      <vt:lpstr>Sheet1</vt:lpstr>
      <vt:lpstr>Projected Growth Rate </vt:lpstr>
      <vt:lpstr>Head Pic Summary</vt:lpstr>
      <vt:lpstr>Staff By Year Detail</vt:lpstr>
      <vt:lpstr>Stores Listing</vt:lpstr>
      <vt:lpstr>Secured Transactions </vt:lpstr>
      <vt:lpstr>Proposed Org (Cost) </vt:lpstr>
      <vt:lpstr>Next Level Work Sheet</vt:lpstr>
      <vt:lpstr>Note </vt:lpstr>
      <vt:lpstr>2018</vt:lpstr>
      <vt:lpstr>2019</vt:lpstr>
      <vt:lpstr>2020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Dwain Ellis</cp:lastModifiedBy>
  <dcterms:created xsi:type="dcterms:W3CDTF">2021-07-08T18:56:44Z</dcterms:created>
  <dcterms:modified xsi:type="dcterms:W3CDTF">2021-07-27T19:53:38Z</dcterms:modified>
</cp:coreProperties>
</file>