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ollege-Science_and_Engineering\CEEEnivSci\Research\Duwamish\Raw Data\2019-20SeniorDesignTeamData\CalibrationFiles\"/>
    </mc:Choice>
  </mc:AlternateContent>
  <xr:revisionPtr revIDLastSave="0" documentId="10_ncr:100000_{AD535CC0-7A47-4B9D-A9F6-E69C111B66EF}" xr6:coauthVersionLast="31" xr6:coauthVersionMax="31" xr10:uidLastSave="{00000000-0000-0000-0000-000000000000}"/>
  <bookViews>
    <workbookView xWindow="0" yWindow="0" windowWidth="19995" windowHeight="10095" activeTab="2" xr2:uid="{E804306E-374A-4F1A-B7BB-79D64857DF1B}"/>
  </bookViews>
  <sheets>
    <sheet name="SU5 3-17-21" sheetId="10" r:id="rId1"/>
    <sheet name="SU1" sheetId="5" r:id="rId2"/>
    <sheet name="SU1 3-17-21" sheetId="6" r:id="rId3"/>
    <sheet name="SU2" sheetId="3" r:id="rId4"/>
    <sheet name="SU2 3-17-21" sheetId="8" r:id="rId5"/>
    <sheet name="SU3" sheetId="1" r:id="rId6"/>
    <sheet name="SU3 3-17-21" sheetId="9" r:id="rId7"/>
    <sheet name="SU4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9" l="1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" i="9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" i="8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" i="6"/>
  <c r="L6" i="6"/>
  <c r="L7" i="6"/>
  <c r="L8" i="6"/>
  <c r="L22" i="6"/>
  <c r="L23" i="6"/>
  <c r="L24" i="6"/>
  <c r="L31" i="6"/>
  <c r="L32" i="6"/>
  <c r="L33" i="6"/>
  <c r="L35" i="6"/>
  <c r="L40" i="6"/>
  <c r="L42" i="6"/>
  <c r="L47" i="6"/>
  <c r="L48" i="6"/>
  <c r="L38" i="10"/>
  <c r="L40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5" i="10"/>
  <c r="K47" i="6"/>
  <c r="M47" i="6" s="1"/>
  <c r="R47" i="6" s="1"/>
  <c r="Q47" i="6"/>
  <c r="K48" i="6"/>
  <c r="M48" i="6" s="1"/>
  <c r="R48" i="6" s="1"/>
  <c r="Q48" i="6"/>
  <c r="K49" i="6"/>
  <c r="M49" i="6" s="1"/>
  <c r="R49" i="6" s="1"/>
  <c r="Q49" i="6"/>
  <c r="K44" i="6"/>
  <c r="M44" i="6" s="1"/>
  <c r="R44" i="6" s="1"/>
  <c r="Q44" i="6"/>
  <c r="K45" i="6"/>
  <c r="L45" i="6" s="1"/>
  <c r="Q45" i="6"/>
  <c r="K46" i="6"/>
  <c r="L46" i="6" s="1"/>
  <c r="M46" i="6"/>
  <c r="R46" i="6" s="1"/>
  <c r="Q46" i="6"/>
  <c r="K41" i="6"/>
  <c r="M41" i="6" s="1"/>
  <c r="Q41" i="6"/>
  <c r="K42" i="6"/>
  <c r="M42" i="6" s="1"/>
  <c r="Q42" i="6"/>
  <c r="K43" i="6"/>
  <c r="M43" i="6" s="1"/>
  <c r="Q43" i="6"/>
  <c r="K5" i="6"/>
  <c r="M5" i="6" s="1"/>
  <c r="Q5" i="6"/>
  <c r="K6" i="6"/>
  <c r="M6" i="6" s="1"/>
  <c r="Q6" i="6"/>
  <c r="K7" i="6"/>
  <c r="M7" i="6" s="1"/>
  <c r="Q7" i="6"/>
  <c r="K38" i="6"/>
  <c r="M38" i="6" s="1"/>
  <c r="R38" i="6" s="1"/>
  <c r="Q38" i="6"/>
  <c r="K39" i="6"/>
  <c r="M39" i="6" s="1"/>
  <c r="R39" i="6" s="1"/>
  <c r="Q39" i="6"/>
  <c r="K40" i="6"/>
  <c r="M40" i="6" s="1"/>
  <c r="R40" i="6" s="1"/>
  <c r="Q40" i="6"/>
  <c r="K35" i="6"/>
  <c r="M35" i="6" s="1"/>
  <c r="R35" i="6" s="1"/>
  <c r="Q35" i="6"/>
  <c r="K36" i="6"/>
  <c r="M36" i="6" s="1"/>
  <c r="R36" i="6" s="1"/>
  <c r="Q36" i="6"/>
  <c r="K37" i="6"/>
  <c r="M37" i="6" s="1"/>
  <c r="R37" i="6" s="1"/>
  <c r="Q37" i="6"/>
  <c r="K8" i="6"/>
  <c r="M8" i="6" s="1"/>
  <c r="S8" i="6" s="1"/>
  <c r="Q8" i="6"/>
  <c r="K9" i="6"/>
  <c r="M9" i="6" s="1"/>
  <c r="S9" i="6" s="1"/>
  <c r="Q9" i="6"/>
  <c r="K10" i="6"/>
  <c r="M10" i="6" s="1"/>
  <c r="S10" i="6" s="1"/>
  <c r="Q10" i="6"/>
  <c r="K32" i="6"/>
  <c r="M32" i="6" s="1"/>
  <c r="S32" i="6" s="1"/>
  <c r="Q32" i="6"/>
  <c r="K33" i="6"/>
  <c r="M33" i="6" s="1"/>
  <c r="S33" i="6" s="1"/>
  <c r="Q33" i="6"/>
  <c r="K34" i="6"/>
  <c r="M34" i="6" s="1"/>
  <c r="S34" i="6" s="1"/>
  <c r="Q34" i="6"/>
  <c r="K26" i="6"/>
  <c r="M26" i="6" s="1"/>
  <c r="S26" i="6" s="1"/>
  <c r="Q26" i="6"/>
  <c r="K27" i="6"/>
  <c r="M27" i="6" s="1"/>
  <c r="S27" i="6" s="1"/>
  <c r="Q27" i="6"/>
  <c r="K28" i="6"/>
  <c r="M28" i="6" s="1"/>
  <c r="S28" i="6" s="1"/>
  <c r="Q28" i="6"/>
  <c r="K29" i="6"/>
  <c r="M29" i="6" s="1"/>
  <c r="S29" i="6" s="1"/>
  <c r="Q29" i="6"/>
  <c r="K30" i="6"/>
  <c r="M30" i="6" s="1"/>
  <c r="S30" i="6" s="1"/>
  <c r="Q30" i="6"/>
  <c r="K31" i="6"/>
  <c r="M31" i="6" s="1"/>
  <c r="S31" i="6" s="1"/>
  <c r="Q31" i="6"/>
  <c r="K5" i="9"/>
  <c r="M5" i="9" s="1"/>
  <c r="S5" i="9" s="1"/>
  <c r="W5" i="9" s="1"/>
  <c r="X5" i="9" s="1"/>
  <c r="Q5" i="9"/>
  <c r="R5" i="9"/>
  <c r="K6" i="9"/>
  <c r="M6" i="9" s="1"/>
  <c r="Q6" i="9"/>
  <c r="R6" i="9"/>
  <c r="K7" i="9"/>
  <c r="M7" i="9" s="1"/>
  <c r="Q7" i="9"/>
  <c r="R7" i="9"/>
  <c r="K8" i="9"/>
  <c r="M8" i="9" s="1"/>
  <c r="Q8" i="9"/>
  <c r="R8" i="9"/>
  <c r="K9" i="9"/>
  <c r="M9" i="9"/>
  <c r="S9" i="9" s="1"/>
  <c r="Q9" i="9"/>
  <c r="R9" i="9"/>
  <c r="K10" i="9"/>
  <c r="M10" i="9" s="1"/>
  <c r="Q10" i="9"/>
  <c r="R10" i="9"/>
  <c r="K11" i="9"/>
  <c r="M11" i="9" s="1"/>
  <c r="Q11" i="9"/>
  <c r="R11" i="9"/>
  <c r="K12" i="9"/>
  <c r="M12" i="9" s="1"/>
  <c r="S12" i="9" s="1"/>
  <c r="W12" i="9" s="1"/>
  <c r="X12" i="9" s="1"/>
  <c r="Q12" i="9"/>
  <c r="R12" i="9"/>
  <c r="K13" i="9"/>
  <c r="M13" i="9" s="1"/>
  <c r="T13" i="9" s="1"/>
  <c r="U13" i="9" s="1"/>
  <c r="V13" i="9" s="1"/>
  <c r="Q13" i="9"/>
  <c r="R13" i="9"/>
  <c r="K14" i="9"/>
  <c r="M14" i="9" s="1"/>
  <c r="Q14" i="9"/>
  <c r="R14" i="9"/>
  <c r="K15" i="9"/>
  <c r="M15" i="9" s="1"/>
  <c r="Q15" i="9"/>
  <c r="R15" i="9"/>
  <c r="K16" i="9"/>
  <c r="M16" i="9"/>
  <c r="T16" i="9" s="1"/>
  <c r="U16" i="9" s="1"/>
  <c r="V16" i="9" s="1"/>
  <c r="Q16" i="9"/>
  <c r="R16" i="9"/>
  <c r="K5" i="10"/>
  <c r="M5" i="10" s="1"/>
  <c r="P5" i="10" s="1"/>
  <c r="Q5" i="10" s="1"/>
  <c r="R5" i="10" s="1"/>
  <c r="O5" i="10"/>
  <c r="K6" i="10"/>
  <c r="M6" i="10" s="1"/>
  <c r="P6" i="10" s="1"/>
  <c r="Q6" i="10" s="1"/>
  <c r="R6" i="10" s="1"/>
  <c r="O6" i="10"/>
  <c r="K7" i="10"/>
  <c r="M7" i="10" s="1"/>
  <c r="P7" i="10" s="1"/>
  <c r="Q7" i="10" s="1"/>
  <c r="R7" i="10" s="1"/>
  <c r="O7" i="10"/>
  <c r="K38" i="10"/>
  <c r="M38" i="10" s="1"/>
  <c r="P38" i="10" s="1"/>
  <c r="Q38" i="10" s="1"/>
  <c r="R38" i="10" s="1"/>
  <c r="O38" i="10"/>
  <c r="K39" i="10"/>
  <c r="L39" i="10" s="1"/>
  <c r="O39" i="10"/>
  <c r="K40" i="10"/>
  <c r="M40" i="10" s="1"/>
  <c r="P40" i="10" s="1"/>
  <c r="Q40" i="10" s="1"/>
  <c r="R40" i="10" s="1"/>
  <c r="O40" i="10"/>
  <c r="K41" i="10"/>
  <c r="M41" i="10" s="1"/>
  <c r="P41" i="10" s="1"/>
  <c r="Q41" i="10" s="1"/>
  <c r="R41" i="10" s="1"/>
  <c r="O41" i="10"/>
  <c r="K42" i="10"/>
  <c r="M42" i="10" s="1"/>
  <c r="P42" i="10" s="1"/>
  <c r="Q42" i="10" s="1"/>
  <c r="R42" i="10" s="1"/>
  <c r="O42" i="10"/>
  <c r="K43" i="10"/>
  <c r="M43" i="10" s="1"/>
  <c r="P43" i="10" s="1"/>
  <c r="Q43" i="10" s="1"/>
  <c r="R43" i="10" s="1"/>
  <c r="O43" i="10"/>
  <c r="K17" i="9"/>
  <c r="M17" i="9" s="1"/>
  <c r="Q17" i="9"/>
  <c r="R17" i="9"/>
  <c r="K18" i="9"/>
  <c r="M18" i="9" s="1"/>
  <c r="Q18" i="9"/>
  <c r="R18" i="9"/>
  <c r="K19" i="9"/>
  <c r="M19" i="9" s="1"/>
  <c r="Q19" i="9"/>
  <c r="R19" i="9"/>
  <c r="K20" i="9"/>
  <c r="M20" i="9" s="1"/>
  <c r="Q20" i="9"/>
  <c r="R20" i="9"/>
  <c r="K21" i="9"/>
  <c r="M21" i="9" s="1"/>
  <c r="Q21" i="9"/>
  <c r="R21" i="9"/>
  <c r="K22" i="9"/>
  <c r="M22" i="9" s="1"/>
  <c r="S22" i="9" s="1"/>
  <c r="W22" i="9" s="1"/>
  <c r="X22" i="9" s="1"/>
  <c r="Q22" i="9"/>
  <c r="R22" i="9"/>
  <c r="K47" i="9"/>
  <c r="M47" i="9" s="1"/>
  <c r="T47" i="9" s="1"/>
  <c r="U47" i="9" s="1"/>
  <c r="V47" i="9" s="1"/>
  <c r="Q47" i="9"/>
  <c r="R47" i="9"/>
  <c r="K48" i="9"/>
  <c r="M48" i="9" s="1"/>
  <c r="Q48" i="9"/>
  <c r="R48" i="9"/>
  <c r="K49" i="9"/>
  <c r="M49" i="9"/>
  <c r="S49" i="9" s="1"/>
  <c r="Q49" i="9"/>
  <c r="R49" i="9"/>
  <c r="K47" i="8"/>
  <c r="M47" i="8" s="1"/>
  <c r="R47" i="8" s="1"/>
  <c r="S47" i="8" s="1"/>
  <c r="T47" i="8" s="1"/>
  <c r="Q47" i="8"/>
  <c r="K48" i="8"/>
  <c r="M48" i="8" s="1"/>
  <c r="R48" i="8" s="1"/>
  <c r="S48" i="8" s="1"/>
  <c r="T48" i="8" s="1"/>
  <c r="Q48" i="8"/>
  <c r="K49" i="8"/>
  <c r="M49" i="8" s="1"/>
  <c r="R49" i="8" s="1"/>
  <c r="S49" i="8" s="1"/>
  <c r="T49" i="8" s="1"/>
  <c r="Q49" i="8"/>
  <c r="K44" i="8"/>
  <c r="M44" i="8" s="1"/>
  <c r="R44" i="8" s="1"/>
  <c r="S44" i="8" s="1"/>
  <c r="T44" i="8" s="1"/>
  <c r="Q44" i="8"/>
  <c r="K45" i="8"/>
  <c r="M45" i="8" s="1"/>
  <c r="R45" i="8" s="1"/>
  <c r="S45" i="8" s="1"/>
  <c r="T45" i="8" s="1"/>
  <c r="Q45" i="8"/>
  <c r="K46" i="8"/>
  <c r="M46" i="8" s="1"/>
  <c r="R46" i="8" s="1"/>
  <c r="S46" i="8" s="1"/>
  <c r="T46" i="8" s="1"/>
  <c r="Q46" i="8"/>
  <c r="K17" i="6"/>
  <c r="M17" i="6" s="1"/>
  <c r="S17" i="6" s="1"/>
  <c r="Q17" i="6"/>
  <c r="K18" i="6"/>
  <c r="M18" i="6" s="1"/>
  <c r="S18" i="6" s="1"/>
  <c r="Q18" i="6"/>
  <c r="K19" i="6"/>
  <c r="M19" i="6" s="1"/>
  <c r="S19" i="6" s="1"/>
  <c r="Q19" i="6"/>
  <c r="K20" i="6"/>
  <c r="M20" i="6" s="1"/>
  <c r="S20" i="6" s="1"/>
  <c r="Q20" i="6"/>
  <c r="K21" i="6"/>
  <c r="M21" i="6" s="1"/>
  <c r="S21" i="6" s="1"/>
  <c r="Q21" i="6"/>
  <c r="K22" i="6"/>
  <c r="M22" i="6" s="1"/>
  <c r="Q22" i="6"/>
  <c r="K23" i="6"/>
  <c r="M23" i="6" s="1"/>
  <c r="R23" i="6" s="1"/>
  <c r="Q23" i="6"/>
  <c r="K24" i="6"/>
  <c r="M24" i="6" s="1"/>
  <c r="Q24" i="6"/>
  <c r="K25" i="6"/>
  <c r="M25" i="6" s="1"/>
  <c r="S25" i="6" s="1"/>
  <c r="Q25" i="6"/>
  <c r="S15" i="9" l="1"/>
  <c r="W15" i="9" s="1"/>
  <c r="X15" i="9" s="1"/>
  <c r="T15" i="9"/>
  <c r="U15" i="9" s="1"/>
  <c r="V15" i="9" s="1"/>
  <c r="W9" i="9"/>
  <c r="X9" i="9" s="1"/>
  <c r="T9" i="9"/>
  <c r="U9" i="9" s="1"/>
  <c r="V9" i="9" s="1"/>
  <c r="S7" i="9"/>
  <c r="W7" i="9" s="1"/>
  <c r="X7" i="9" s="1"/>
  <c r="T7" i="9"/>
  <c r="U7" i="9" s="1"/>
  <c r="V7" i="9" s="1"/>
  <c r="S21" i="9"/>
  <c r="W21" i="9" s="1"/>
  <c r="X21" i="9" s="1"/>
  <c r="T21" i="9"/>
  <c r="U21" i="9" s="1"/>
  <c r="V21" i="9" s="1"/>
  <c r="T12" i="9"/>
  <c r="U12" i="9" s="1"/>
  <c r="V12" i="9" s="1"/>
  <c r="T49" i="9"/>
  <c r="U49" i="9" s="1"/>
  <c r="V49" i="9" s="1"/>
  <c r="W49" i="9"/>
  <c r="X49" i="9" s="1"/>
  <c r="L30" i="6"/>
  <c r="M45" i="6"/>
  <c r="R45" i="6" s="1"/>
  <c r="L37" i="6"/>
  <c r="L29" i="6"/>
  <c r="L21" i="6"/>
  <c r="L44" i="6"/>
  <c r="L36" i="6"/>
  <c r="L28" i="6"/>
  <c r="L20" i="6"/>
  <c r="L43" i="6"/>
  <c r="L27" i="6"/>
  <c r="L19" i="6"/>
  <c r="L5" i="6"/>
  <c r="L34" i="6"/>
  <c r="L26" i="6"/>
  <c r="L18" i="6"/>
  <c r="L10" i="6"/>
  <c r="L39" i="6"/>
  <c r="L38" i="6"/>
  <c r="L49" i="6"/>
  <c r="L41" i="6"/>
  <c r="L25" i="6"/>
  <c r="L17" i="6"/>
  <c r="L9" i="6"/>
  <c r="S24" i="6"/>
  <c r="T24" i="6" s="1"/>
  <c r="U24" i="6" s="1"/>
  <c r="R24" i="6"/>
  <c r="R22" i="6"/>
  <c r="S22" i="6"/>
  <c r="T22" i="6" s="1"/>
  <c r="U22" i="6" s="1"/>
  <c r="S23" i="6"/>
  <c r="T23" i="6" s="1"/>
  <c r="U23" i="6" s="1"/>
  <c r="L6" i="10"/>
  <c r="M39" i="10"/>
  <c r="P39" i="10" s="1"/>
  <c r="Q39" i="10" s="1"/>
  <c r="R39" i="10" s="1"/>
  <c r="L5" i="10"/>
  <c r="L43" i="10"/>
  <c r="L42" i="10"/>
  <c r="L41" i="10"/>
  <c r="L7" i="10"/>
  <c r="S49" i="6"/>
  <c r="S48" i="6"/>
  <c r="S47" i="6"/>
  <c r="S46" i="6"/>
  <c r="S44" i="6"/>
  <c r="R42" i="6"/>
  <c r="S42" i="6"/>
  <c r="R41" i="6"/>
  <c r="S41" i="6"/>
  <c r="R43" i="6"/>
  <c r="S43" i="6"/>
  <c r="R6" i="6"/>
  <c r="S6" i="6"/>
  <c r="R5" i="6"/>
  <c r="S5" i="6"/>
  <c r="R7" i="6"/>
  <c r="S7" i="6"/>
  <c r="S40" i="6"/>
  <c r="S39" i="6"/>
  <c r="S38" i="6"/>
  <c r="S37" i="6"/>
  <c r="S36" i="6"/>
  <c r="S35" i="6"/>
  <c r="R8" i="6"/>
  <c r="R9" i="6"/>
  <c r="R10" i="6"/>
  <c r="R32" i="6"/>
  <c r="R33" i="6"/>
  <c r="R34" i="6"/>
  <c r="R30" i="6"/>
  <c r="R26" i="6"/>
  <c r="R28" i="6"/>
  <c r="R29" i="6"/>
  <c r="R31" i="6"/>
  <c r="R27" i="6"/>
  <c r="S6" i="9"/>
  <c r="W6" i="9" s="1"/>
  <c r="X6" i="9" s="1"/>
  <c r="T6" i="9"/>
  <c r="U6" i="9" s="1"/>
  <c r="V6" i="9" s="1"/>
  <c r="T5" i="9"/>
  <c r="U5" i="9" s="1"/>
  <c r="V5" i="9" s="1"/>
  <c r="S8" i="9"/>
  <c r="W8" i="9" s="1"/>
  <c r="X8" i="9" s="1"/>
  <c r="T8" i="9"/>
  <c r="U8" i="9" s="1"/>
  <c r="V8" i="9" s="1"/>
  <c r="S10" i="9"/>
  <c r="W10" i="9" s="1"/>
  <c r="X10" i="9" s="1"/>
  <c r="T10" i="9"/>
  <c r="U10" i="9" s="1"/>
  <c r="V10" i="9" s="1"/>
  <c r="S11" i="9"/>
  <c r="W11" i="9" s="1"/>
  <c r="X11" i="9" s="1"/>
  <c r="T11" i="9"/>
  <c r="U11" i="9" s="1"/>
  <c r="V11" i="9" s="1"/>
  <c r="S13" i="9"/>
  <c r="W13" i="9" s="1"/>
  <c r="X13" i="9" s="1"/>
  <c r="T14" i="9"/>
  <c r="U14" i="9" s="1"/>
  <c r="V14" i="9" s="1"/>
  <c r="S14" i="9"/>
  <c r="W14" i="9" s="1"/>
  <c r="X14" i="9" s="1"/>
  <c r="S16" i="9"/>
  <c r="W16" i="9" s="1"/>
  <c r="X16" i="9" s="1"/>
  <c r="S19" i="9"/>
  <c r="W19" i="9" s="1"/>
  <c r="X19" i="9" s="1"/>
  <c r="T19" i="9"/>
  <c r="U19" i="9" s="1"/>
  <c r="V19" i="9" s="1"/>
  <c r="T18" i="9"/>
  <c r="U18" i="9" s="1"/>
  <c r="V18" i="9" s="1"/>
  <c r="S18" i="9"/>
  <c r="W18" i="9" s="1"/>
  <c r="X18" i="9" s="1"/>
  <c r="S17" i="9"/>
  <c r="W17" i="9" s="1"/>
  <c r="X17" i="9" s="1"/>
  <c r="T17" i="9"/>
  <c r="U17" i="9" s="1"/>
  <c r="V17" i="9" s="1"/>
  <c r="S20" i="9"/>
  <c r="W20" i="9" s="1"/>
  <c r="X20" i="9" s="1"/>
  <c r="T20" i="9"/>
  <c r="U20" i="9" s="1"/>
  <c r="V20" i="9" s="1"/>
  <c r="T22" i="9"/>
  <c r="U22" i="9" s="1"/>
  <c r="V22" i="9" s="1"/>
  <c r="S48" i="9"/>
  <c r="W48" i="9" s="1"/>
  <c r="X48" i="9" s="1"/>
  <c r="T48" i="9"/>
  <c r="U48" i="9" s="1"/>
  <c r="V48" i="9" s="1"/>
  <c r="S47" i="9"/>
  <c r="W47" i="9" s="1"/>
  <c r="X47" i="9" s="1"/>
  <c r="T20" i="6"/>
  <c r="U20" i="6" s="1"/>
  <c r="R19" i="6"/>
  <c r="T19" i="6"/>
  <c r="U19" i="6" s="1"/>
  <c r="T18" i="6"/>
  <c r="U18" i="6" s="1"/>
  <c r="R18" i="6"/>
  <c r="R25" i="6"/>
  <c r="T25" i="6"/>
  <c r="U25" i="6" s="1"/>
  <c r="R21" i="6"/>
  <c r="T21" i="6"/>
  <c r="U21" i="6" s="1"/>
  <c r="R17" i="6"/>
  <c r="T17" i="6"/>
  <c r="U17" i="6" s="1"/>
  <c r="R20" i="6"/>
  <c r="S45" i="6" l="1"/>
  <c r="T47" i="6"/>
  <c r="U47" i="6" s="1"/>
  <c r="T48" i="6"/>
  <c r="U48" i="6" s="1"/>
  <c r="T49" i="6"/>
  <c r="U49" i="6" s="1"/>
  <c r="T44" i="6"/>
  <c r="U44" i="6" s="1"/>
  <c r="T45" i="6"/>
  <c r="U45" i="6" s="1"/>
  <c r="T46" i="6"/>
  <c r="U46" i="6" s="1"/>
  <c r="T43" i="6"/>
  <c r="U43" i="6" s="1"/>
  <c r="T41" i="6"/>
  <c r="U41" i="6" s="1"/>
  <c r="T42" i="6"/>
  <c r="U42" i="6" s="1"/>
  <c r="T6" i="6"/>
  <c r="U6" i="6" s="1"/>
  <c r="T7" i="6"/>
  <c r="U7" i="6" s="1"/>
  <c r="T5" i="6"/>
  <c r="U5" i="6" s="1"/>
  <c r="T40" i="6"/>
  <c r="U40" i="6" s="1"/>
  <c r="T39" i="6"/>
  <c r="U39" i="6" s="1"/>
  <c r="T38" i="6"/>
  <c r="U38" i="6" s="1"/>
  <c r="T36" i="6"/>
  <c r="U36" i="6" s="1"/>
  <c r="T37" i="6"/>
  <c r="U37" i="6" s="1"/>
  <c r="T35" i="6"/>
  <c r="U35" i="6" s="1"/>
  <c r="T10" i="6"/>
  <c r="U10" i="6" s="1"/>
  <c r="T9" i="6"/>
  <c r="U9" i="6" s="1"/>
  <c r="T8" i="6"/>
  <c r="U8" i="6" s="1"/>
  <c r="T34" i="6"/>
  <c r="U34" i="6" s="1"/>
  <c r="T33" i="6"/>
  <c r="U33" i="6" s="1"/>
  <c r="T32" i="6"/>
  <c r="U32" i="6" s="1"/>
  <c r="T31" i="6"/>
  <c r="U31" i="6" s="1"/>
  <c r="T28" i="6"/>
  <c r="U28" i="6" s="1"/>
  <c r="T26" i="6"/>
  <c r="U26" i="6" s="1"/>
  <c r="T27" i="6"/>
  <c r="U27" i="6" s="1"/>
  <c r="T29" i="6"/>
  <c r="U29" i="6" s="1"/>
  <c r="T30" i="6"/>
  <c r="U30" i="6" s="1"/>
  <c r="K35" i="10" l="1"/>
  <c r="L35" i="10" s="1"/>
  <c r="O35" i="10"/>
  <c r="K36" i="10"/>
  <c r="O36" i="10"/>
  <c r="K37" i="10"/>
  <c r="O37" i="10"/>
  <c r="T46" i="9"/>
  <c r="K35" i="9"/>
  <c r="M35" i="9" s="1"/>
  <c r="T35" i="9" s="1"/>
  <c r="Q35" i="9"/>
  <c r="R35" i="9"/>
  <c r="K36" i="9"/>
  <c r="M36" i="9" s="1"/>
  <c r="T36" i="9" s="1"/>
  <c r="Q36" i="9"/>
  <c r="R36" i="9"/>
  <c r="K37" i="9"/>
  <c r="M37" i="9" s="1"/>
  <c r="T37" i="9" s="1"/>
  <c r="Q37" i="9"/>
  <c r="R37" i="9"/>
  <c r="K38" i="9"/>
  <c r="M38" i="9"/>
  <c r="T38" i="9" s="1"/>
  <c r="U38" i="9" s="1"/>
  <c r="V38" i="9" s="1"/>
  <c r="Q38" i="9"/>
  <c r="R38" i="9"/>
  <c r="K39" i="9"/>
  <c r="M39" i="9" s="1"/>
  <c r="Q39" i="9"/>
  <c r="R39" i="9"/>
  <c r="K40" i="9"/>
  <c r="M40" i="9"/>
  <c r="T40" i="9" s="1"/>
  <c r="U40" i="9" s="1"/>
  <c r="V40" i="9" s="1"/>
  <c r="Q40" i="9"/>
  <c r="R40" i="9"/>
  <c r="K41" i="9"/>
  <c r="M41" i="9"/>
  <c r="T41" i="9" s="1"/>
  <c r="U41" i="9" s="1"/>
  <c r="V41" i="9" s="1"/>
  <c r="Q41" i="9"/>
  <c r="R41" i="9"/>
  <c r="K42" i="9"/>
  <c r="M42" i="9" s="1"/>
  <c r="T42" i="9" s="1"/>
  <c r="U42" i="9" s="1"/>
  <c r="V42" i="9" s="1"/>
  <c r="Q42" i="9"/>
  <c r="R42" i="9"/>
  <c r="K43" i="9"/>
  <c r="M43" i="9" s="1"/>
  <c r="Q43" i="9"/>
  <c r="R43" i="9"/>
  <c r="K44" i="9"/>
  <c r="M44" i="9"/>
  <c r="T44" i="9" s="1"/>
  <c r="U44" i="9" s="1"/>
  <c r="V44" i="9" s="1"/>
  <c r="Q44" i="9"/>
  <c r="R44" i="9"/>
  <c r="K45" i="9"/>
  <c r="M45" i="9"/>
  <c r="S45" i="9" s="1"/>
  <c r="Q45" i="9"/>
  <c r="R45" i="9"/>
  <c r="K46" i="9"/>
  <c r="M46" i="9" s="1"/>
  <c r="Q46" i="9"/>
  <c r="R46" i="9"/>
  <c r="K32" i="9"/>
  <c r="M32" i="9" s="1"/>
  <c r="T32" i="9" s="1"/>
  <c r="Q32" i="9"/>
  <c r="R32" i="9"/>
  <c r="K33" i="9"/>
  <c r="M33" i="9" s="1"/>
  <c r="T33" i="9" s="1"/>
  <c r="Q33" i="9"/>
  <c r="R33" i="9"/>
  <c r="K34" i="9"/>
  <c r="M34" i="9" s="1"/>
  <c r="T34" i="9" s="1"/>
  <c r="Q34" i="9"/>
  <c r="R34" i="9"/>
  <c r="K32" i="8"/>
  <c r="M32" i="8" s="1"/>
  <c r="R32" i="8" s="1"/>
  <c r="S32" i="8" s="1"/>
  <c r="T32" i="8" s="1"/>
  <c r="Q32" i="8"/>
  <c r="K33" i="8"/>
  <c r="M33" i="8" s="1"/>
  <c r="R33" i="8" s="1"/>
  <c r="S33" i="8" s="1"/>
  <c r="T33" i="8" s="1"/>
  <c r="Q33" i="8"/>
  <c r="K34" i="8"/>
  <c r="M34" i="8" s="1"/>
  <c r="R34" i="8" s="1"/>
  <c r="S34" i="8" s="1"/>
  <c r="T34" i="8" s="1"/>
  <c r="Q34" i="8"/>
  <c r="K35" i="8"/>
  <c r="M35" i="8" s="1"/>
  <c r="R35" i="8" s="1"/>
  <c r="S35" i="8" s="1"/>
  <c r="T35" i="8" s="1"/>
  <c r="Q35" i="8"/>
  <c r="K36" i="8"/>
  <c r="M36" i="8" s="1"/>
  <c r="R36" i="8" s="1"/>
  <c r="S36" i="8" s="1"/>
  <c r="T36" i="8" s="1"/>
  <c r="Q36" i="8"/>
  <c r="K37" i="8"/>
  <c r="M37" i="8" s="1"/>
  <c r="R37" i="8" s="1"/>
  <c r="S37" i="8" s="1"/>
  <c r="T37" i="8" s="1"/>
  <c r="Q37" i="8"/>
  <c r="K38" i="8"/>
  <c r="M38" i="8" s="1"/>
  <c r="R38" i="8" s="1"/>
  <c r="S38" i="8" s="1"/>
  <c r="T38" i="8" s="1"/>
  <c r="Q38" i="8"/>
  <c r="K39" i="8"/>
  <c r="M39" i="8" s="1"/>
  <c r="R39" i="8" s="1"/>
  <c r="S39" i="8" s="1"/>
  <c r="T39" i="8" s="1"/>
  <c r="Q39" i="8"/>
  <c r="K40" i="8"/>
  <c r="M40" i="8" s="1"/>
  <c r="R40" i="8" s="1"/>
  <c r="S40" i="8" s="1"/>
  <c r="T40" i="8" s="1"/>
  <c r="Q40" i="8"/>
  <c r="K41" i="8"/>
  <c r="M41" i="8" s="1"/>
  <c r="R41" i="8" s="1"/>
  <c r="S41" i="8" s="1"/>
  <c r="T41" i="8" s="1"/>
  <c r="Q41" i="8"/>
  <c r="K42" i="8"/>
  <c r="M42" i="8" s="1"/>
  <c r="R42" i="8" s="1"/>
  <c r="S42" i="8" s="1"/>
  <c r="T42" i="8" s="1"/>
  <c r="Q42" i="8"/>
  <c r="K43" i="8"/>
  <c r="M43" i="8" s="1"/>
  <c r="R43" i="8" s="1"/>
  <c r="S43" i="8" s="1"/>
  <c r="T43" i="8" s="1"/>
  <c r="Q43" i="8"/>
  <c r="K8" i="10"/>
  <c r="O8" i="10"/>
  <c r="K9" i="10"/>
  <c r="O9" i="10"/>
  <c r="K10" i="10"/>
  <c r="O10" i="10"/>
  <c r="K5" i="8"/>
  <c r="M5" i="8" s="1"/>
  <c r="R5" i="8" s="1"/>
  <c r="S5" i="8" s="1"/>
  <c r="T5" i="8" s="1"/>
  <c r="Q5" i="8"/>
  <c r="K6" i="8"/>
  <c r="M6" i="8" s="1"/>
  <c r="R6" i="8" s="1"/>
  <c r="S6" i="8" s="1"/>
  <c r="T6" i="8" s="1"/>
  <c r="Q6" i="8"/>
  <c r="K7" i="8"/>
  <c r="M7" i="8" s="1"/>
  <c r="R7" i="8" s="1"/>
  <c r="S7" i="8" s="1"/>
  <c r="T7" i="8" s="1"/>
  <c r="Q7" i="8"/>
  <c r="K8" i="8"/>
  <c r="M8" i="8" s="1"/>
  <c r="R8" i="8" s="1"/>
  <c r="S8" i="8" s="1"/>
  <c r="T8" i="8" s="1"/>
  <c r="Q8" i="8"/>
  <c r="K9" i="8"/>
  <c r="M9" i="8" s="1"/>
  <c r="R9" i="8" s="1"/>
  <c r="S9" i="8" s="1"/>
  <c r="T9" i="8" s="1"/>
  <c r="Q9" i="8"/>
  <c r="K10" i="8"/>
  <c r="M10" i="8" s="1"/>
  <c r="R10" i="8" s="1"/>
  <c r="S10" i="8" s="1"/>
  <c r="T10" i="8" s="1"/>
  <c r="Q10" i="8"/>
  <c r="Q11" i="6"/>
  <c r="Q12" i="6"/>
  <c r="Q13" i="6"/>
  <c r="Q14" i="6"/>
  <c r="Q15" i="6"/>
  <c r="Q16" i="6"/>
  <c r="R23" i="9"/>
  <c r="R24" i="9"/>
  <c r="R25" i="9"/>
  <c r="R26" i="9"/>
  <c r="R27" i="9"/>
  <c r="R28" i="9"/>
  <c r="R29" i="9"/>
  <c r="R30" i="9"/>
  <c r="R31" i="9"/>
  <c r="AD26" i="8"/>
  <c r="K11" i="6"/>
  <c r="K12" i="6"/>
  <c r="K13" i="6"/>
  <c r="L13" i="6" s="1"/>
  <c r="M13" i="6"/>
  <c r="S13" i="6" s="1"/>
  <c r="K14" i="6"/>
  <c r="K15" i="6"/>
  <c r="K16" i="6"/>
  <c r="S41" i="9" l="1"/>
  <c r="W41" i="9" s="1"/>
  <c r="X41" i="9" s="1"/>
  <c r="W45" i="9"/>
  <c r="X45" i="9" s="1"/>
  <c r="S38" i="9"/>
  <c r="W38" i="9" s="1"/>
  <c r="X38" i="9" s="1"/>
  <c r="S43" i="9"/>
  <c r="W43" i="9" s="1"/>
  <c r="X43" i="9" s="1"/>
  <c r="T43" i="9"/>
  <c r="U43" i="9" s="1"/>
  <c r="V43" i="9" s="1"/>
  <c r="S39" i="9"/>
  <c r="W39" i="9" s="1"/>
  <c r="X39" i="9" s="1"/>
  <c r="T39" i="9"/>
  <c r="U39" i="9" s="1"/>
  <c r="V39" i="9" s="1"/>
  <c r="T45" i="9"/>
  <c r="U45" i="9" s="1"/>
  <c r="V45" i="9" s="1"/>
  <c r="S44" i="9"/>
  <c r="W44" i="9" s="1"/>
  <c r="X44" i="9" s="1"/>
  <c r="S42" i="9"/>
  <c r="W42" i="9" s="1"/>
  <c r="X42" i="9" s="1"/>
  <c r="S40" i="9"/>
  <c r="W40" i="9" s="1"/>
  <c r="X40" i="9" s="1"/>
  <c r="M11" i="6"/>
  <c r="S11" i="6" s="1"/>
  <c r="T11" i="6" s="1"/>
  <c r="U11" i="6" s="1"/>
  <c r="L11" i="6"/>
  <c r="M16" i="6"/>
  <c r="S16" i="6" s="1"/>
  <c r="T16" i="6" s="1"/>
  <c r="U16" i="6" s="1"/>
  <c r="L16" i="6"/>
  <c r="M12" i="6"/>
  <c r="S12" i="6" s="1"/>
  <c r="T12" i="6" s="1"/>
  <c r="U12" i="6" s="1"/>
  <c r="L12" i="6"/>
  <c r="M15" i="6"/>
  <c r="S15" i="6" s="1"/>
  <c r="T15" i="6" s="1"/>
  <c r="U15" i="6" s="1"/>
  <c r="L15" i="6"/>
  <c r="M14" i="6"/>
  <c r="S14" i="6" s="1"/>
  <c r="L14" i="6"/>
  <c r="R14" i="6"/>
  <c r="R13" i="6"/>
  <c r="R12" i="6"/>
  <c r="T13" i="6"/>
  <c r="U13" i="6" s="1"/>
  <c r="R11" i="6"/>
  <c r="T14" i="6"/>
  <c r="U14" i="6" s="1"/>
  <c r="M37" i="10"/>
  <c r="P37" i="10" s="1"/>
  <c r="Q37" i="10" s="1"/>
  <c r="R37" i="10" s="1"/>
  <c r="L37" i="10"/>
  <c r="M36" i="10"/>
  <c r="P36" i="10" s="1"/>
  <c r="Q36" i="10" s="1"/>
  <c r="R36" i="10" s="1"/>
  <c r="L36" i="10"/>
  <c r="M9" i="10"/>
  <c r="P9" i="10" s="1"/>
  <c r="L9" i="10"/>
  <c r="M35" i="10"/>
  <c r="P35" i="10" s="1"/>
  <c r="Q35" i="10" s="1"/>
  <c r="R35" i="10" s="1"/>
  <c r="M8" i="10"/>
  <c r="P8" i="10" s="1"/>
  <c r="Q8" i="10" s="1"/>
  <c r="R8" i="10" s="1"/>
  <c r="L8" i="10"/>
  <c r="M10" i="10"/>
  <c r="P10" i="10" s="1"/>
  <c r="Q10" i="10" s="1"/>
  <c r="R10" i="10" s="1"/>
  <c r="L10" i="10"/>
  <c r="Q9" i="10"/>
  <c r="R9" i="10" s="1"/>
  <c r="U46" i="9"/>
  <c r="V46" i="9" s="1"/>
  <c r="S46" i="9"/>
  <c r="W46" i="9" s="1"/>
  <c r="X46" i="9" s="1"/>
  <c r="S35" i="9"/>
  <c r="W35" i="9" s="1"/>
  <c r="X35" i="9" s="1"/>
  <c r="U35" i="9"/>
  <c r="V35" i="9" s="1"/>
  <c r="U37" i="9"/>
  <c r="V37" i="9" s="1"/>
  <c r="S37" i="9"/>
  <c r="W37" i="9" s="1"/>
  <c r="X37" i="9" s="1"/>
  <c r="U36" i="9"/>
  <c r="V36" i="9" s="1"/>
  <c r="S36" i="9"/>
  <c r="W36" i="9" s="1"/>
  <c r="X36" i="9" s="1"/>
  <c r="S34" i="9"/>
  <c r="W34" i="9" s="1"/>
  <c r="X34" i="9" s="1"/>
  <c r="U34" i="9"/>
  <c r="V34" i="9" s="1"/>
  <c r="S33" i="9"/>
  <c r="W33" i="9" s="1"/>
  <c r="X33" i="9" s="1"/>
  <c r="U33" i="9"/>
  <c r="V33" i="9" s="1"/>
  <c r="S32" i="9"/>
  <c r="W32" i="9" s="1"/>
  <c r="X32" i="9" s="1"/>
  <c r="U32" i="9"/>
  <c r="V32" i="9" s="1"/>
  <c r="K11" i="8"/>
  <c r="M11" i="8" s="1"/>
  <c r="R11" i="8" s="1"/>
  <c r="S11" i="8" s="1"/>
  <c r="T11" i="8" s="1"/>
  <c r="Q11" i="8"/>
  <c r="K12" i="8"/>
  <c r="M12" i="8" s="1"/>
  <c r="R12" i="8" s="1"/>
  <c r="S12" i="8" s="1"/>
  <c r="T12" i="8" s="1"/>
  <c r="Q12" i="8"/>
  <c r="K13" i="8"/>
  <c r="M13" i="8" s="1"/>
  <c r="R13" i="8" s="1"/>
  <c r="S13" i="8" s="1"/>
  <c r="T13" i="8" s="1"/>
  <c r="Q13" i="8"/>
  <c r="O34" i="10"/>
  <c r="K34" i="10"/>
  <c r="O33" i="10"/>
  <c r="K33" i="10"/>
  <c r="O32" i="10"/>
  <c r="K32" i="10"/>
  <c r="O31" i="10"/>
  <c r="K31" i="10"/>
  <c r="O30" i="10"/>
  <c r="K30" i="10"/>
  <c r="O29" i="10"/>
  <c r="K29" i="10"/>
  <c r="O28" i="10"/>
  <c r="K28" i="10"/>
  <c r="O27" i="10"/>
  <c r="K27" i="10"/>
  <c r="O26" i="10"/>
  <c r="K26" i="10"/>
  <c r="O25" i="10"/>
  <c r="K25" i="10"/>
  <c r="O24" i="10"/>
  <c r="K24" i="10"/>
  <c r="O23" i="10"/>
  <c r="K23" i="10"/>
  <c r="O22" i="10"/>
  <c r="K22" i="10"/>
  <c r="O21" i="10"/>
  <c r="K21" i="10"/>
  <c r="O20" i="10"/>
  <c r="K20" i="10"/>
  <c r="O19" i="10"/>
  <c r="K19" i="10"/>
  <c r="O18" i="10"/>
  <c r="K18" i="10"/>
  <c r="O17" i="10"/>
  <c r="K17" i="10"/>
  <c r="O16" i="10"/>
  <c r="K16" i="10"/>
  <c r="O15" i="10"/>
  <c r="K15" i="10"/>
  <c r="O14" i="10"/>
  <c r="K14" i="10"/>
  <c r="O13" i="10"/>
  <c r="K13" i="10"/>
  <c r="O12" i="10"/>
  <c r="K12" i="10"/>
  <c r="O11" i="10"/>
  <c r="K11" i="10"/>
  <c r="Q31" i="9"/>
  <c r="K31" i="9"/>
  <c r="M31" i="9" s="1"/>
  <c r="Q30" i="9"/>
  <c r="K30" i="9"/>
  <c r="M30" i="9" s="1"/>
  <c r="Q29" i="9"/>
  <c r="K29" i="9"/>
  <c r="M29" i="9" s="1"/>
  <c r="Q28" i="9"/>
  <c r="K28" i="9"/>
  <c r="M28" i="9" s="1"/>
  <c r="Q27" i="9"/>
  <c r="K27" i="9"/>
  <c r="M27" i="9" s="1"/>
  <c r="Q26" i="9"/>
  <c r="K26" i="9"/>
  <c r="M26" i="9" s="1"/>
  <c r="Q25" i="9"/>
  <c r="K25" i="9"/>
  <c r="M25" i="9" s="1"/>
  <c r="Q24" i="9"/>
  <c r="K24" i="9"/>
  <c r="M24" i="9" s="1"/>
  <c r="Q23" i="9"/>
  <c r="K23" i="9"/>
  <c r="M23" i="9" s="1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K31" i="8"/>
  <c r="M31" i="8" s="1"/>
  <c r="R31" i="8" s="1"/>
  <c r="S31" i="8" s="1"/>
  <c r="T31" i="8" s="1"/>
  <c r="K30" i="8"/>
  <c r="M30" i="8" s="1"/>
  <c r="R30" i="8" s="1"/>
  <c r="S30" i="8" s="1"/>
  <c r="T30" i="8" s="1"/>
  <c r="K29" i="8"/>
  <c r="M29" i="8" s="1"/>
  <c r="R29" i="8" s="1"/>
  <c r="S29" i="8" s="1"/>
  <c r="T29" i="8" s="1"/>
  <c r="K28" i="8"/>
  <c r="M28" i="8" s="1"/>
  <c r="R28" i="8" s="1"/>
  <c r="S28" i="8" s="1"/>
  <c r="T28" i="8" s="1"/>
  <c r="K27" i="8"/>
  <c r="M27" i="8" s="1"/>
  <c r="R27" i="8" s="1"/>
  <c r="S27" i="8" s="1"/>
  <c r="T27" i="8" s="1"/>
  <c r="K26" i="8"/>
  <c r="M26" i="8" s="1"/>
  <c r="R26" i="8" s="1"/>
  <c r="S26" i="8" s="1"/>
  <c r="T26" i="8" s="1"/>
  <c r="K25" i="8"/>
  <c r="M25" i="8" s="1"/>
  <c r="R25" i="8" s="1"/>
  <c r="S25" i="8" s="1"/>
  <c r="T25" i="8" s="1"/>
  <c r="K24" i="8"/>
  <c r="M24" i="8" s="1"/>
  <c r="R24" i="8" s="1"/>
  <c r="S24" i="8" s="1"/>
  <c r="T24" i="8" s="1"/>
  <c r="K23" i="8"/>
  <c r="M23" i="8" s="1"/>
  <c r="R23" i="8" s="1"/>
  <c r="S23" i="8" s="1"/>
  <c r="T23" i="8" s="1"/>
  <c r="K22" i="8"/>
  <c r="M22" i="8" s="1"/>
  <c r="R22" i="8" s="1"/>
  <c r="S22" i="8" s="1"/>
  <c r="T22" i="8" s="1"/>
  <c r="K21" i="8"/>
  <c r="M21" i="8" s="1"/>
  <c r="R21" i="8" s="1"/>
  <c r="S21" i="8" s="1"/>
  <c r="T21" i="8" s="1"/>
  <c r="K20" i="8"/>
  <c r="M20" i="8" s="1"/>
  <c r="R20" i="8" s="1"/>
  <c r="S20" i="8" s="1"/>
  <c r="T20" i="8" s="1"/>
  <c r="K19" i="8"/>
  <c r="M19" i="8" s="1"/>
  <c r="R19" i="8" s="1"/>
  <c r="S19" i="8" s="1"/>
  <c r="T19" i="8" s="1"/>
  <c r="K18" i="8"/>
  <c r="M18" i="8" s="1"/>
  <c r="R18" i="8" s="1"/>
  <c r="S18" i="8" s="1"/>
  <c r="T18" i="8" s="1"/>
  <c r="K17" i="8"/>
  <c r="M17" i="8" s="1"/>
  <c r="R17" i="8" s="1"/>
  <c r="S17" i="8" s="1"/>
  <c r="T17" i="8" s="1"/>
  <c r="K16" i="8"/>
  <c r="M16" i="8" s="1"/>
  <c r="R16" i="8" s="1"/>
  <c r="S16" i="8" s="1"/>
  <c r="T16" i="8" s="1"/>
  <c r="K15" i="8"/>
  <c r="M15" i="8" s="1"/>
  <c r="R15" i="8" s="1"/>
  <c r="S15" i="8" s="1"/>
  <c r="T15" i="8" s="1"/>
  <c r="K14" i="8"/>
  <c r="M14" i="8" s="1"/>
  <c r="R14" i="8" s="1"/>
  <c r="S14" i="8" s="1"/>
  <c r="T14" i="8" s="1"/>
  <c r="S29" i="9" l="1"/>
  <c r="W29" i="9" s="1"/>
  <c r="X29" i="9" s="1"/>
  <c r="T29" i="9"/>
  <c r="U29" i="9" s="1"/>
  <c r="V29" i="9" s="1"/>
  <c r="T26" i="9"/>
  <c r="U26" i="9" s="1"/>
  <c r="V26" i="9" s="1"/>
  <c r="S26" i="9"/>
  <c r="W26" i="9" s="1"/>
  <c r="X26" i="9" s="1"/>
  <c r="S30" i="9"/>
  <c r="W30" i="9" s="1"/>
  <c r="X30" i="9" s="1"/>
  <c r="T30" i="9"/>
  <c r="U30" i="9" s="1"/>
  <c r="V30" i="9" s="1"/>
  <c r="T25" i="9"/>
  <c r="U25" i="9" s="1"/>
  <c r="V25" i="9" s="1"/>
  <c r="S25" i="9"/>
  <c r="W25" i="9" s="1"/>
  <c r="X25" i="9" s="1"/>
  <c r="S27" i="9"/>
  <c r="W27" i="9" s="1"/>
  <c r="X27" i="9" s="1"/>
  <c r="T27" i="9"/>
  <c r="U27" i="9" s="1"/>
  <c r="V27" i="9" s="1"/>
  <c r="S23" i="9"/>
  <c r="W23" i="9" s="1"/>
  <c r="X23" i="9" s="1"/>
  <c r="T23" i="9"/>
  <c r="U23" i="9" s="1"/>
  <c r="V23" i="9" s="1"/>
  <c r="T31" i="9"/>
  <c r="U31" i="9" s="1"/>
  <c r="V31" i="9" s="1"/>
  <c r="S31" i="9"/>
  <c r="W31" i="9" s="1"/>
  <c r="X31" i="9" s="1"/>
  <c r="T24" i="9"/>
  <c r="U24" i="9" s="1"/>
  <c r="V24" i="9" s="1"/>
  <c r="S24" i="9"/>
  <c r="W24" i="9" s="1"/>
  <c r="X24" i="9" s="1"/>
  <c r="S28" i="9"/>
  <c r="W28" i="9" s="1"/>
  <c r="X28" i="9" s="1"/>
  <c r="T28" i="9"/>
  <c r="U28" i="9" s="1"/>
  <c r="V28" i="9" s="1"/>
  <c r="R16" i="6"/>
  <c r="R15" i="6"/>
  <c r="M14" i="10"/>
  <c r="P14" i="10" s="1"/>
  <c r="Q14" i="10" s="1"/>
  <c r="R14" i="10" s="1"/>
  <c r="L14" i="10"/>
  <c r="M18" i="10"/>
  <c r="P18" i="10" s="1"/>
  <c r="Q18" i="10" s="1"/>
  <c r="R18" i="10" s="1"/>
  <c r="L18" i="10"/>
  <c r="M22" i="10"/>
  <c r="P22" i="10" s="1"/>
  <c r="Q22" i="10" s="1"/>
  <c r="R22" i="10" s="1"/>
  <c r="L22" i="10"/>
  <c r="M26" i="10"/>
  <c r="P26" i="10" s="1"/>
  <c r="Q26" i="10" s="1"/>
  <c r="R26" i="10" s="1"/>
  <c r="L26" i="10"/>
  <c r="M30" i="10"/>
  <c r="P30" i="10" s="1"/>
  <c r="Q30" i="10" s="1"/>
  <c r="R30" i="10" s="1"/>
  <c r="L30" i="10"/>
  <c r="M34" i="10"/>
  <c r="P34" i="10" s="1"/>
  <c r="Q34" i="10" s="1"/>
  <c r="R34" i="10" s="1"/>
  <c r="L34" i="10"/>
  <c r="M19" i="10"/>
  <c r="P19" i="10" s="1"/>
  <c r="Q19" i="10" s="1"/>
  <c r="R19" i="10" s="1"/>
  <c r="L19" i="10"/>
  <c r="M15" i="10"/>
  <c r="P15" i="10" s="1"/>
  <c r="Q15" i="10" s="1"/>
  <c r="R15" i="10" s="1"/>
  <c r="L15" i="10"/>
  <c r="M27" i="10"/>
  <c r="P27" i="10" s="1"/>
  <c r="Q27" i="10" s="1"/>
  <c r="R27" i="10" s="1"/>
  <c r="L27" i="10"/>
  <c r="M12" i="10"/>
  <c r="P12" i="10" s="1"/>
  <c r="Q12" i="10" s="1"/>
  <c r="R12" i="10" s="1"/>
  <c r="L12" i="10"/>
  <c r="M16" i="10"/>
  <c r="P16" i="10" s="1"/>
  <c r="Q16" i="10" s="1"/>
  <c r="R16" i="10" s="1"/>
  <c r="L16" i="10"/>
  <c r="M20" i="10"/>
  <c r="P20" i="10" s="1"/>
  <c r="Q20" i="10" s="1"/>
  <c r="R20" i="10" s="1"/>
  <c r="L20" i="10"/>
  <c r="M24" i="10"/>
  <c r="P24" i="10" s="1"/>
  <c r="Q24" i="10" s="1"/>
  <c r="R24" i="10" s="1"/>
  <c r="L24" i="10"/>
  <c r="M28" i="10"/>
  <c r="P28" i="10" s="1"/>
  <c r="Q28" i="10" s="1"/>
  <c r="R28" i="10" s="1"/>
  <c r="L28" i="10"/>
  <c r="M32" i="10"/>
  <c r="P32" i="10" s="1"/>
  <c r="Q32" i="10" s="1"/>
  <c r="R32" i="10" s="1"/>
  <c r="L32" i="10"/>
  <c r="M11" i="10"/>
  <c r="P11" i="10" s="1"/>
  <c r="Q11" i="10" s="1"/>
  <c r="R11" i="10" s="1"/>
  <c r="L11" i="10"/>
  <c r="M31" i="10"/>
  <c r="P31" i="10" s="1"/>
  <c r="Q31" i="10" s="1"/>
  <c r="R31" i="10" s="1"/>
  <c r="L31" i="10"/>
  <c r="M23" i="10"/>
  <c r="P23" i="10" s="1"/>
  <c r="Q23" i="10" s="1"/>
  <c r="R23" i="10" s="1"/>
  <c r="L23" i="10"/>
  <c r="M13" i="10"/>
  <c r="P13" i="10" s="1"/>
  <c r="Q13" i="10" s="1"/>
  <c r="R13" i="10" s="1"/>
  <c r="L13" i="10"/>
  <c r="M17" i="10"/>
  <c r="P17" i="10" s="1"/>
  <c r="Q17" i="10" s="1"/>
  <c r="R17" i="10" s="1"/>
  <c r="L17" i="10"/>
  <c r="M21" i="10"/>
  <c r="P21" i="10" s="1"/>
  <c r="Q21" i="10" s="1"/>
  <c r="R21" i="10" s="1"/>
  <c r="L21" i="10"/>
  <c r="M25" i="10"/>
  <c r="P25" i="10" s="1"/>
  <c r="Q25" i="10" s="1"/>
  <c r="R25" i="10" s="1"/>
  <c r="L25" i="10"/>
  <c r="M29" i="10"/>
  <c r="P29" i="10" s="1"/>
  <c r="Q29" i="10" s="1"/>
  <c r="R29" i="10" s="1"/>
  <c r="L29" i="10"/>
  <c r="M33" i="10"/>
  <c r="P33" i="10" s="1"/>
  <c r="Q33" i="10" s="1"/>
  <c r="R33" i="10" s="1"/>
  <c r="L33" i="10"/>
  <c r="H6" i="5"/>
  <c r="H7" i="5"/>
  <c r="H8" i="5"/>
  <c r="H9" i="5"/>
  <c r="H10" i="5"/>
  <c r="H11" i="5"/>
  <c r="H12" i="5"/>
  <c r="H13" i="5"/>
  <c r="H5" i="5"/>
  <c r="K6" i="2"/>
  <c r="L6" i="2" s="1"/>
  <c r="M6" i="2" s="1"/>
  <c r="K5" i="2"/>
  <c r="L5" i="2" s="1"/>
  <c r="M5" i="2" s="1"/>
  <c r="D6" i="2"/>
  <c r="H6" i="2" s="1"/>
  <c r="D5" i="2"/>
  <c r="H5" i="2" s="1"/>
  <c r="K11" i="5"/>
  <c r="L11" i="5" s="1"/>
  <c r="M11" i="5" s="1"/>
  <c r="K12" i="5"/>
  <c r="L12" i="5" s="1"/>
  <c r="M12" i="5" s="1"/>
  <c r="K13" i="5"/>
  <c r="L13" i="5" s="1"/>
  <c r="M13" i="5" s="1"/>
  <c r="D11" i="5"/>
  <c r="D12" i="5"/>
  <c r="D13" i="5"/>
  <c r="K10" i="5"/>
  <c r="L10" i="5" s="1"/>
  <c r="M10" i="5" s="1"/>
  <c r="D10" i="5"/>
  <c r="K9" i="5"/>
  <c r="L9" i="5" s="1"/>
  <c r="M9" i="5" s="1"/>
  <c r="D9" i="5"/>
  <c r="K8" i="5"/>
  <c r="L8" i="5" s="1"/>
  <c r="M8" i="5" s="1"/>
  <c r="D8" i="5"/>
  <c r="K7" i="5"/>
  <c r="L7" i="5" s="1"/>
  <c r="M7" i="5" s="1"/>
  <c r="D7" i="5"/>
  <c r="K6" i="5"/>
  <c r="L6" i="5" s="1"/>
  <c r="M6" i="5" s="1"/>
  <c r="D6" i="5"/>
  <c r="K5" i="5"/>
  <c r="L5" i="5" s="1"/>
  <c r="M5" i="5" s="1"/>
  <c r="D5" i="5"/>
  <c r="M5" i="3" l="1"/>
  <c r="L5" i="3"/>
  <c r="K5" i="3"/>
  <c r="K10" i="3"/>
  <c r="L10" i="3" s="1"/>
  <c r="M10" i="3" s="1"/>
  <c r="D10" i="3"/>
  <c r="H10" i="3" s="1"/>
  <c r="K9" i="3"/>
  <c r="L9" i="3" s="1"/>
  <c r="M9" i="3" s="1"/>
  <c r="D9" i="3"/>
  <c r="H9" i="3" s="1"/>
  <c r="K8" i="3"/>
  <c r="L8" i="3" s="1"/>
  <c r="M8" i="3" s="1"/>
  <c r="D8" i="3"/>
  <c r="H8" i="3" s="1"/>
  <c r="K7" i="3"/>
  <c r="L7" i="3" s="1"/>
  <c r="M7" i="3" s="1"/>
  <c r="H7" i="3"/>
  <c r="D7" i="3"/>
  <c r="K6" i="3"/>
  <c r="L6" i="3" s="1"/>
  <c r="M6" i="3" s="1"/>
  <c r="H6" i="3"/>
  <c r="D6" i="3"/>
  <c r="D5" i="3"/>
  <c r="H5" i="3" s="1"/>
  <c r="D10" i="1" l="1"/>
  <c r="H10" i="1" s="1"/>
  <c r="D9" i="1"/>
  <c r="H9" i="1" s="1"/>
  <c r="D8" i="1"/>
  <c r="H8" i="1" s="1"/>
  <c r="D7" i="1"/>
  <c r="H7" i="1" s="1"/>
  <c r="D6" i="1"/>
  <c r="H6" i="1" s="1"/>
  <c r="D5" i="1"/>
  <c r="H5" i="1" s="1"/>
  <c r="D10" i="2"/>
  <c r="H10" i="2" s="1"/>
  <c r="D9" i="2"/>
  <c r="H9" i="2" s="1"/>
  <c r="D8" i="2"/>
  <c r="H8" i="2" s="1"/>
  <c r="D7" i="2"/>
  <c r="H7" i="2" s="1"/>
  <c r="K10" i="2" l="1"/>
  <c r="L10" i="2" s="1"/>
  <c r="M10" i="2" s="1"/>
  <c r="K9" i="2"/>
  <c r="L9" i="2" s="1"/>
  <c r="M9" i="2" s="1"/>
  <c r="K8" i="2"/>
  <c r="L8" i="2" s="1"/>
  <c r="M8" i="2" s="1"/>
  <c r="K7" i="2"/>
  <c r="L7" i="2" s="1"/>
  <c r="M7" i="2" s="1"/>
  <c r="L9" i="1"/>
  <c r="M9" i="1" s="1"/>
  <c r="L7" i="1"/>
  <c r="M7" i="1" s="1"/>
  <c r="K10" i="1"/>
  <c r="L10" i="1" s="1"/>
  <c r="M10" i="1" s="1"/>
  <c r="K9" i="1"/>
  <c r="K8" i="1"/>
  <c r="L8" i="1" s="1"/>
  <c r="M8" i="1" s="1"/>
  <c r="K7" i="1"/>
  <c r="K6" i="1"/>
  <c r="L6" i="1" s="1"/>
  <c r="M6" i="1" s="1"/>
  <c r="K5" i="1"/>
  <c r="L5" i="1" s="1"/>
  <c r="M5" i="1" s="1"/>
</calcChain>
</file>

<file path=xl/sharedStrings.xml><?xml version="1.0" encoding="utf-8"?>
<sst xmlns="http://schemas.openxmlformats.org/spreadsheetml/2006/main" count="149" uniqueCount="45">
  <si>
    <t>Solution</t>
  </si>
  <si>
    <t>0.1M</t>
  </si>
  <si>
    <t>A</t>
  </si>
  <si>
    <t>B</t>
  </si>
  <si>
    <t>C</t>
  </si>
  <si>
    <t>D</t>
  </si>
  <si>
    <t>0.01M</t>
  </si>
  <si>
    <t>Sonde</t>
  </si>
  <si>
    <t>T</t>
  </si>
  <si>
    <t>R1</t>
  </si>
  <si>
    <t>R2</t>
  </si>
  <si>
    <t>R</t>
  </si>
  <si>
    <t>1/R</t>
  </si>
  <si>
    <t>1/R (uS)</t>
  </si>
  <si>
    <t>K25</t>
  </si>
  <si>
    <t>Kt</t>
  </si>
  <si>
    <t>?</t>
  </si>
  <si>
    <t>K25 Recorded</t>
  </si>
  <si>
    <t>K25 Calc</t>
  </si>
  <si>
    <t>Inferred T</t>
  </si>
  <si>
    <t>This is the sensor in the large white PVC pipe.</t>
  </si>
  <si>
    <t>This sensor has a yellow 3-D printed housing.</t>
  </si>
  <si>
    <t>This sensor has a blue 3D printed housing.</t>
  </si>
  <si>
    <t>This sensor was constructed by students in ENSC2400</t>
  </si>
  <si>
    <t>Data collected 11-18-19, using table salt</t>
  </si>
  <si>
    <t>Data collected 4-13-20, using KCl</t>
  </si>
  <si>
    <t>EXO EC(μS/cm)</t>
  </si>
  <si>
    <t>EXO T (°C)</t>
  </si>
  <si>
    <t>T (°C)</t>
  </si>
  <si>
    <t>T offset</t>
  </si>
  <si>
    <t>Log EC</t>
  </si>
  <si>
    <t>log 1/r</t>
  </si>
  <si>
    <t>logy = .8892 log x</t>
  </si>
  <si>
    <t>y = x ^ .8892</t>
  </si>
  <si>
    <t>Error</t>
  </si>
  <si>
    <t>Relative E</t>
  </si>
  <si>
    <t>square relative error</t>
  </si>
  <si>
    <t>log error</t>
  </si>
  <si>
    <t>log e squared</t>
  </si>
  <si>
    <t>Data collected 3/17/21 using KCl</t>
  </si>
  <si>
    <t>Trial</t>
  </si>
  <si>
    <t>Sensor SU5 run using Raspberry Pi Pico 2040</t>
  </si>
  <si>
    <t>Sensor SU1 run using Pyboard</t>
  </si>
  <si>
    <t>Sensor SU2 run using Pyboard</t>
  </si>
  <si>
    <t>Sensor SU3 run using Pyboard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</si>
</sst>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'SU5 3-17-21'!$M$5:$M$49</c:f>
              <c:numCache>
                <c:formatCode>General</c:formatCode>
                <c:ptCount val="45"/>
                <c:pt idx="0">
                  <c:v>88144.557073600707</c:v>
                </c:pt>
                <c:pt idx="1">
                  <c:v>78064.012490242007</c:v>
                </c:pt>
                <c:pt idx="2">
                  <c:v>82918.739635157544</c:v>
                </c:pt>
                <c:pt idx="3">
                  <c:v>48887.80249327793</c:v>
                </c:pt>
                <c:pt idx="4">
                  <c:v>46349.942062572423</c:v>
                </c:pt>
                <c:pt idx="5">
                  <c:v>45903.144365389031</c:v>
                </c:pt>
                <c:pt idx="6">
                  <c:v>26892.564205997041</c:v>
                </c:pt>
                <c:pt idx="7">
                  <c:v>26957.811025744712</c:v>
                </c:pt>
                <c:pt idx="8">
                  <c:v>27122.321670735011</c:v>
                </c:pt>
                <c:pt idx="9">
                  <c:v>17168.855695767877</c:v>
                </c:pt>
                <c:pt idx="10">
                  <c:v>17075.044821992658</c:v>
                </c:pt>
                <c:pt idx="11">
                  <c:v>16818.028927009753</c:v>
                </c:pt>
                <c:pt idx="12">
                  <c:v>12078.753472641625</c:v>
                </c:pt>
                <c:pt idx="13">
                  <c:v>12271.444348999876</c:v>
                </c:pt>
                <c:pt idx="14">
                  <c:v>12304.663467454164</c:v>
                </c:pt>
                <c:pt idx="15">
                  <c:v>7012.6227208976143</c:v>
                </c:pt>
                <c:pt idx="16">
                  <c:v>6962.5761531766757</c:v>
                </c:pt>
                <c:pt idx="17">
                  <c:v>6945.891505174689</c:v>
                </c:pt>
                <c:pt idx="18">
                  <c:v>4052.1101363535063</c:v>
                </c:pt>
                <c:pt idx="19">
                  <c:v>4022.6879600949355</c:v>
                </c:pt>
                <c:pt idx="20">
                  <c:v>4035.5939385379043</c:v>
                </c:pt>
                <c:pt idx="21">
                  <c:v>2206.6043668700422</c:v>
                </c:pt>
                <c:pt idx="22">
                  <c:v>2241.3735136891887</c:v>
                </c:pt>
                <c:pt idx="23">
                  <c:v>2225.4367419606097</c:v>
                </c:pt>
                <c:pt idx="24">
                  <c:v>1502.426418666146</c:v>
                </c:pt>
                <c:pt idx="25">
                  <c:v>1494.3550737090641</c:v>
                </c:pt>
                <c:pt idx="26">
                  <c:v>1506.988659910334</c:v>
                </c:pt>
                <c:pt idx="27">
                  <c:v>846.66477578200079</c:v>
                </c:pt>
                <c:pt idx="28">
                  <c:v>852.5185529350083</c:v>
                </c:pt>
                <c:pt idx="29">
                  <c:v>855.24543405843883</c:v>
                </c:pt>
                <c:pt idx="30">
                  <c:v>515.48251741042202</c:v>
                </c:pt>
                <c:pt idx="31">
                  <c:v>523.657538443009</c:v>
                </c:pt>
                <c:pt idx="32">
                  <c:v>525.9282633848743</c:v>
                </c:pt>
                <c:pt idx="33">
                  <c:v>302.17962161067783</c:v>
                </c:pt>
                <c:pt idx="34">
                  <c:v>309.69532174246973</c:v>
                </c:pt>
                <c:pt idx="35">
                  <c:v>312.63140288652579</c:v>
                </c:pt>
                <c:pt idx="36">
                  <c:v>164.04912615131727</c:v>
                </c:pt>
                <c:pt idx="37">
                  <c:v>151.1048788743291</c:v>
                </c:pt>
                <c:pt idx="38">
                  <c:v>148.05427077349475</c:v>
                </c:pt>
              </c:numCache>
            </c:numRef>
          </c:xVal>
          <c:yVal>
            <c:numRef>
              <c:f>'SU5 3-17-21'!$B$5:$B$49</c:f>
              <c:numCache>
                <c:formatCode>General</c:formatCode>
                <c:ptCount val="45"/>
                <c:pt idx="0">
                  <c:v>45404.9</c:v>
                </c:pt>
                <c:pt idx="1">
                  <c:v>45404.9</c:v>
                </c:pt>
                <c:pt idx="2">
                  <c:v>45404.9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E-44AC-A63D-74A4188F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Relative Error for SU1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'SU1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xVal>
          <c:yVal>
            <c:numRef>
              <c:f>'SU1 3-17-21'!$T$5:$T$49</c:f>
              <c:numCache>
                <c:formatCode>General</c:formatCode>
                <c:ptCount val="45"/>
                <c:pt idx="0">
                  <c:v>1.3361528300643152E-2</c:v>
                </c:pt>
                <c:pt idx="1">
                  <c:v>2.8884491406918122E-2</c:v>
                </c:pt>
                <c:pt idx="2">
                  <c:v>1.5065905542417917E-2</c:v>
                </c:pt>
                <c:pt idx="3">
                  <c:v>-5.3841124621447786E-2</c:v>
                </c:pt>
                <c:pt idx="4">
                  <c:v>-9.0047698882258997E-2</c:v>
                </c:pt>
                <c:pt idx="5">
                  <c:v>-3.7306610716128001E-2</c:v>
                </c:pt>
                <c:pt idx="6">
                  <c:v>-5.0118935135501551E-2</c:v>
                </c:pt>
                <c:pt idx="7">
                  <c:v>-3.3763456713836223E-2</c:v>
                </c:pt>
                <c:pt idx="8">
                  <c:v>-2.7365560852936933E-2</c:v>
                </c:pt>
                <c:pt idx="9">
                  <c:v>4.0964055201793505E-2</c:v>
                </c:pt>
                <c:pt idx="10">
                  <c:v>2.5059327714549662E-2</c:v>
                </c:pt>
                <c:pt idx="11">
                  <c:v>7.1462849498259038E-3</c:v>
                </c:pt>
                <c:pt idx="12">
                  <c:v>3.6665057943534897E-2</c:v>
                </c:pt>
                <c:pt idx="13">
                  <c:v>3.6665057943534897E-2</c:v>
                </c:pt>
                <c:pt idx="14">
                  <c:v>1.9949806737492408E-2</c:v>
                </c:pt>
                <c:pt idx="15">
                  <c:v>9.3967144431098451E-2</c:v>
                </c:pt>
                <c:pt idx="16">
                  <c:v>0.10283784657069761</c:v>
                </c:pt>
                <c:pt idx="17">
                  <c:v>0.11789326457506566</c:v>
                </c:pt>
                <c:pt idx="18">
                  <c:v>0.19772253116602959</c:v>
                </c:pt>
                <c:pt idx="19">
                  <c:v>0.18827559133198443</c:v>
                </c:pt>
                <c:pt idx="20">
                  <c:v>0.18183867083555888</c:v>
                </c:pt>
                <c:pt idx="21">
                  <c:v>0.26767036572638747</c:v>
                </c:pt>
                <c:pt idx="22">
                  <c:v>0.24248921980475147</c:v>
                </c:pt>
                <c:pt idx="23">
                  <c:v>0.25041761005128788</c:v>
                </c:pt>
                <c:pt idx="24">
                  <c:v>0.34987235031721853</c:v>
                </c:pt>
                <c:pt idx="25">
                  <c:v>0.33342550488048328</c:v>
                </c:pt>
                <c:pt idx="26">
                  <c:v>0.28175435060594728</c:v>
                </c:pt>
                <c:pt idx="27">
                  <c:v>0.6342281682535853</c:v>
                </c:pt>
                <c:pt idx="28">
                  <c:v>0.60237502540054466</c:v>
                </c:pt>
                <c:pt idx="29">
                  <c:v>0.52049866482269913</c:v>
                </c:pt>
                <c:pt idx="30">
                  <c:v>1.3034594937367829</c:v>
                </c:pt>
                <c:pt idx="31">
                  <c:v>0.18461350131350543</c:v>
                </c:pt>
                <c:pt idx="32">
                  <c:v>0.17813710730685728</c:v>
                </c:pt>
                <c:pt idx="33">
                  <c:v>-0.1607563488715093</c:v>
                </c:pt>
                <c:pt idx="34">
                  <c:v>-0.3259013506817755</c:v>
                </c:pt>
                <c:pt idx="35">
                  <c:v>-0.31325349416187132</c:v>
                </c:pt>
                <c:pt idx="36">
                  <c:v>-1.3566783134759743</c:v>
                </c:pt>
                <c:pt idx="37">
                  <c:v>-1.5126678914390517</c:v>
                </c:pt>
                <c:pt idx="38">
                  <c:v>-1.5237803734990423</c:v>
                </c:pt>
                <c:pt idx="39">
                  <c:v>-8.2060381708155052</c:v>
                </c:pt>
                <c:pt idx="40">
                  <c:v>-7.6645865255831707</c:v>
                </c:pt>
                <c:pt idx="41">
                  <c:v>-8.09811461680391</c:v>
                </c:pt>
                <c:pt idx="42">
                  <c:v>-26.662635417520324</c:v>
                </c:pt>
                <c:pt idx="43">
                  <c:v>-26.05898497166795</c:v>
                </c:pt>
                <c:pt idx="44">
                  <c:v>-24.256033057851301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2-4A39-9EE0-1F743185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for SU2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389610673665789"/>
                  <c:y val="-5.0462962962962961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'SU2'!$M$5:$M$10</c:f>
              <c:numCache>
                <c:formatCode>General</c:formatCode>
                <c:ptCount val="6"/>
                <c:pt idx="0">
                  <c:v>15241.579027587259</c:v>
                </c:pt>
                <c:pt idx="1">
                  <c:v>9974.0674246957915</c:v>
                </c:pt>
                <c:pt idx="2">
                  <c:v>5999.7000149992491</c:v>
                </c:pt>
                <c:pt idx="3">
                  <c:v>4223.4188575651988</c:v>
                </c:pt>
                <c:pt idx="4">
                  <c:v>952.99359111809974</c:v>
                </c:pt>
                <c:pt idx="5">
                  <c:v>1679.0073708423583</c:v>
                </c:pt>
              </c:numCache>
            </c:numRef>
          </c:xVal>
          <c:yVal>
            <c:numRef>
              <c:f>'SU2'!$H$5:$H$10</c:f>
              <c:numCache>
                <c:formatCode>General</c:formatCode>
                <c:ptCount val="6"/>
                <c:pt idx="0">
                  <c:v>10857.74214461794</c:v>
                </c:pt>
                <c:pt idx="1">
                  <c:v>7095.3694622661833</c:v>
                </c:pt>
                <c:pt idx="2">
                  <c:v>4229.1082270382167</c:v>
                </c:pt>
                <c:pt idx="3">
                  <c:v>2994.0064446617521</c:v>
                </c:pt>
                <c:pt idx="4">
                  <c:v>677.16594391577269</c:v>
                </c:pt>
                <c:pt idx="5">
                  <c:v>1216.9067903376947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123-8186-61866D69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'SU2 3-17-21'!$M$5:$M$49</c:f>
              <c:numCache>
                <c:formatCode>General</c:formatCode>
                <c:ptCount val="45"/>
                <c:pt idx="0">
                  <c:v>59241.706161137445</c:v>
                </c:pt>
                <c:pt idx="1">
                  <c:v>57028.799543769601</c:v>
                </c:pt>
                <c:pt idx="2">
                  <c:v>58513.750731421882</c:v>
                </c:pt>
                <c:pt idx="3">
                  <c:v>34399.724802201585</c:v>
                </c:pt>
                <c:pt idx="4">
                  <c:v>34770.514603616139</c:v>
                </c:pt>
                <c:pt idx="5">
                  <c:v>34782.608695652176</c:v>
                </c:pt>
                <c:pt idx="6">
                  <c:v>21750.951604132682</c:v>
                </c:pt>
                <c:pt idx="7">
                  <c:v>21689.621516104544</c:v>
                </c:pt>
                <c:pt idx="8">
                  <c:v>21654.395842356</c:v>
                </c:pt>
                <c:pt idx="9">
                  <c:v>14360.594528613487</c:v>
                </c:pt>
                <c:pt idx="10">
                  <c:v>14309.222293768336</c:v>
                </c:pt>
                <c:pt idx="11">
                  <c:v>14345.144168698895</c:v>
                </c:pt>
                <c:pt idx="12">
                  <c:v>10244.851961889151</c:v>
                </c:pt>
                <c:pt idx="13">
                  <c:v>10243.802499487809</c:v>
                </c:pt>
                <c:pt idx="14">
                  <c:v>10236.462278636503</c:v>
                </c:pt>
                <c:pt idx="15">
                  <c:v>5645.8897922312553</c:v>
                </c:pt>
                <c:pt idx="16">
                  <c:v>5610.5703144724657</c:v>
                </c:pt>
                <c:pt idx="17">
                  <c:v>5647.9624975290162</c:v>
                </c:pt>
                <c:pt idx="18">
                  <c:v>3356.4931359715374</c:v>
                </c:pt>
                <c:pt idx="19">
                  <c:v>3327.3441139282622</c:v>
                </c:pt>
                <c:pt idx="20">
                  <c:v>3324.7444102734603</c:v>
                </c:pt>
                <c:pt idx="21">
                  <c:v>1884.5700824499411</c:v>
                </c:pt>
                <c:pt idx="22">
                  <c:v>1886.1696609610035</c:v>
                </c:pt>
                <c:pt idx="23">
                  <c:v>1893.8317898604248</c:v>
                </c:pt>
                <c:pt idx="24">
                  <c:v>1177.6135661082817</c:v>
                </c:pt>
                <c:pt idx="25">
                  <c:v>1185.9160608612121</c:v>
                </c:pt>
                <c:pt idx="26">
                  <c:v>1179.001974828308</c:v>
                </c:pt>
                <c:pt idx="27">
                  <c:v>672.50852404554223</c:v>
                </c:pt>
                <c:pt idx="28">
                  <c:v>671.37975252942317</c:v>
                </c:pt>
                <c:pt idx="29">
                  <c:v>676.91516222271866</c:v>
                </c:pt>
                <c:pt idx="30">
                  <c:v>398.23105764195441</c:v>
                </c:pt>
                <c:pt idx="31">
                  <c:v>399.46711087409398</c:v>
                </c:pt>
                <c:pt idx="32">
                  <c:v>398.55722285327113</c:v>
                </c:pt>
                <c:pt idx="33">
                  <c:v>256.72095459119754</c:v>
                </c:pt>
                <c:pt idx="34">
                  <c:v>260.52963068622199</c:v>
                </c:pt>
                <c:pt idx="35">
                  <c:v>257.36282882926935</c:v>
                </c:pt>
                <c:pt idx="36">
                  <c:v>140.45930191726947</c:v>
                </c:pt>
                <c:pt idx="37">
                  <c:v>141.66473058201538</c:v>
                </c:pt>
                <c:pt idx="38">
                  <c:v>142.49662639237016</c:v>
                </c:pt>
                <c:pt idx="39">
                  <c:v>70.002618097916866</c:v>
                </c:pt>
                <c:pt idx="40">
                  <c:v>69.976778206152289</c:v>
                </c:pt>
                <c:pt idx="41">
                  <c:v>67.400796138203987</c:v>
                </c:pt>
                <c:pt idx="42">
                  <c:v>30.006533922761683</c:v>
                </c:pt>
                <c:pt idx="43">
                  <c:v>32.299694654836586</c:v>
                </c:pt>
                <c:pt idx="44">
                  <c:v>27.083393424612492</c:v>
                </c:pt>
              </c:numCache>
            </c:numRef>
          </c:xVal>
          <c:yVal>
            <c:numRef>
              <c:f>'SU2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F-49E0-A4A2-A4221FA4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Calibration for SU2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'SU2 3-17-21'!$G$5:$G$49</c:f>
              <c:numCache>
                <c:formatCode>General</c:formatCode>
                <c:ptCount val="45"/>
                <c:pt idx="0">
                  <c:v>17.690000000000001</c:v>
                </c:pt>
                <c:pt idx="1">
                  <c:v>17.75</c:v>
                </c:pt>
                <c:pt idx="2">
                  <c:v>17.71</c:v>
                </c:pt>
                <c:pt idx="3">
                  <c:v>18.21</c:v>
                </c:pt>
                <c:pt idx="4">
                  <c:v>18.21</c:v>
                </c:pt>
                <c:pt idx="5">
                  <c:v>18.2</c:v>
                </c:pt>
                <c:pt idx="6">
                  <c:v>18.149999999999999</c:v>
                </c:pt>
                <c:pt idx="7">
                  <c:v>18.13</c:v>
                </c:pt>
                <c:pt idx="8">
                  <c:v>18.399999999999999</c:v>
                </c:pt>
                <c:pt idx="9">
                  <c:v>18.03</c:v>
                </c:pt>
                <c:pt idx="10">
                  <c:v>18.09</c:v>
                </c:pt>
                <c:pt idx="11">
                  <c:v>18.05</c:v>
                </c:pt>
                <c:pt idx="12">
                  <c:v>18.03</c:v>
                </c:pt>
                <c:pt idx="13">
                  <c:v>17.97</c:v>
                </c:pt>
                <c:pt idx="14">
                  <c:v>18.04</c:v>
                </c:pt>
                <c:pt idx="15">
                  <c:v>17.62</c:v>
                </c:pt>
                <c:pt idx="16">
                  <c:v>17.5</c:v>
                </c:pt>
                <c:pt idx="17">
                  <c:v>17.41</c:v>
                </c:pt>
                <c:pt idx="18">
                  <c:v>16.75</c:v>
                </c:pt>
                <c:pt idx="19">
                  <c:v>16.760000000000002</c:v>
                </c:pt>
                <c:pt idx="20">
                  <c:v>16.760000000000002</c:v>
                </c:pt>
                <c:pt idx="21">
                  <c:v>16.72</c:v>
                </c:pt>
                <c:pt idx="22">
                  <c:v>16.7</c:v>
                </c:pt>
                <c:pt idx="23">
                  <c:v>16.690000000000001</c:v>
                </c:pt>
                <c:pt idx="24">
                  <c:v>16.559999999999999</c:v>
                </c:pt>
                <c:pt idx="25">
                  <c:v>16.559999999999999</c:v>
                </c:pt>
                <c:pt idx="26">
                  <c:v>16.57</c:v>
                </c:pt>
                <c:pt idx="27">
                  <c:v>16.600000000000001</c:v>
                </c:pt>
                <c:pt idx="28">
                  <c:v>16.64</c:v>
                </c:pt>
                <c:pt idx="29">
                  <c:v>16.62</c:v>
                </c:pt>
                <c:pt idx="30">
                  <c:v>16.670000000000002</c:v>
                </c:pt>
                <c:pt idx="31">
                  <c:v>16.52</c:v>
                </c:pt>
                <c:pt idx="32">
                  <c:v>16.62</c:v>
                </c:pt>
                <c:pt idx="33">
                  <c:v>16.63</c:v>
                </c:pt>
                <c:pt idx="34">
                  <c:v>16.64</c:v>
                </c:pt>
                <c:pt idx="35">
                  <c:v>16.63</c:v>
                </c:pt>
                <c:pt idx="36">
                  <c:v>16.62</c:v>
                </c:pt>
                <c:pt idx="37">
                  <c:v>16.600000000000001</c:v>
                </c:pt>
                <c:pt idx="38">
                  <c:v>16.61</c:v>
                </c:pt>
                <c:pt idx="39">
                  <c:v>16.62</c:v>
                </c:pt>
                <c:pt idx="40">
                  <c:v>16.54</c:v>
                </c:pt>
                <c:pt idx="41">
                  <c:v>16.5</c:v>
                </c:pt>
                <c:pt idx="42">
                  <c:v>16.64</c:v>
                </c:pt>
                <c:pt idx="43">
                  <c:v>16.63</c:v>
                </c:pt>
                <c:pt idx="44">
                  <c:v>16.600000000000001</c:v>
                </c:pt>
              </c:numCache>
            </c:numRef>
          </c:xVal>
          <c:yVal>
            <c:numRef>
              <c:f>'SU2 3-17-21'!$C$5:$C$49</c:f>
              <c:numCache>
                <c:formatCode>General</c:formatCode>
                <c:ptCount val="45"/>
                <c:pt idx="0">
                  <c:v>17.821000000000002</c:v>
                </c:pt>
                <c:pt idx="1">
                  <c:v>17.821000000000002</c:v>
                </c:pt>
                <c:pt idx="2">
                  <c:v>17.821000000000002</c:v>
                </c:pt>
                <c:pt idx="3">
                  <c:v>18.835000000000001</c:v>
                </c:pt>
                <c:pt idx="4">
                  <c:v>18.835000000000001</c:v>
                </c:pt>
                <c:pt idx="5">
                  <c:v>18.835000000000001</c:v>
                </c:pt>
                <c:pt idx="6">
                  <c:v>18.852</c:v>
                </c:pt>
                <c:pt idx="7">
                  <c:v>18.852</c:v>
                </c:pt>
                <c:pt idx="8">
                  <c:v>18.852</c:v>
                </c:pt>
                <c:pt idx="9">
                  <c:v>18.881</c:v>
                </c:pt>
                <c:pt idx="10">
                  <c:v>18.881</c:v>
                </c:pt>
                <c:pt idx="11">
                  <c:v>18.881</c:v>
                </c:pt>
                <c:pt idx="12">
                  <c:v>18.669</c:v>
                </c:pt>
                <c:pt idx="13">
                  <c:v>18.669</c:v>
                </c:pt>
                <c:pt idx="14">
                  <c:v>18.669</c:v>
                </c:pt>
                <c:pt idx="15">
                  <c:v>18.045999999999999</c:v>
                </c:pt>
                <c:pt idx="16">
                  <c:v>18.045999999999999</c:v>
                </c:pt>
                <c:pt idx="17">
                  <c:v>18.045999999999999</c:v>
                </c:pt>
                <c:pt idx="18">
                  <c:v>16.565000000000001</c:v>
                </c:pt>
                <c:pt idx="19">
                  <c:v>16.565000000000001</c:v>
                </c:pt>
                <c:pt idx="20">
                  <c:v>16.565000000000001</c:v>
                </c:pt>
                <c:pt idx="21">
                  <c:v>17.088000000000001</c:v>
                </c:pt>
                <c:pt idx="22">
                  <c:v>17.088000000000001</c:v>
                </c:pt>
                <c:pt idx="23">
                  <c:v>17.088000000000001</c:v>
                </c:pt>
                <c:pt idx="24">
                  <c:v>16.992000000000001</c:v>
                </c:pt>
                <c:pt idx="25">
                  <c:v>16.992000000000001</c:v>
                </c:pt>
                <c:pt idx="26">
                  <c:v>16.992000000000001</c:v>
                </c:pt>
                <c:pt idx="27">
                  <c:v>16.913</c:v>
                </c:pt>
                <c:pt idx="28">
                  <c:v>16.913</c:v>
                </c:pt>
                <c:pt idx="29">
                  <c:v>16.913</c:v>
                </c:pt>
                <c:pt idx="30">
                  <c:v>16.927</c:v>
                </c:pt>
                <c:pt idx="31">
                  <c:v>16.927</c:v>
                </c:pt>
                <c:pt idx="32">
                  <c:v>16.927</c:v>
                </c:pt>
                <c:pt idx="33">
                  <c:v>16.887</c:v>
                </c:pt>
                <c:pt idx="34">
                  <c:v>16.887</c:v>
                </c:pt>
                <c:pt idx="35">
                  <c:v>16.887</c:v>
                </c:pt>
                <c:pt idx="36">
                  <c:v>16.864999999999998</c:v>
                </c:pt>
                <c:pt idx="37">
                  <c:v>16.864999999999998</c:v>
                </c:pt>
                <c:pt idx="38">
                  <c:v>16.864999999999998</c:v>
                </c:pt>
                <c:pt idx="39">
                  <c:v>16.885000000000002</c:v>
                </c:pt>
                <c:pt idx="40">
                  <c:v>16.885000000000002</c:v>
                </c:pt>
                <c:pt idx="41">
                  <c:v>16.885000000000002</c:v>
                </c:pt>
                <c:pt idx="42">
                  <c:v>16.885999999999999</c:v>
                </c:pt>
                <c:pt idx="43">
                  <c:v>16.885999999999999</c:v>
                </c:pt>
                <c:pt idx="44">
                  <c:v>16.885999999999999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D-4263-9473-98D6BB0B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EXO 3 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Relative Error for SU2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'SU2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xVal>
          <c:yVal>
            <c:numRef>
              <c:f>'SU2 3-17-21'!$S$5:$S$49</c:f>
              <c:numCache>
                <c:formatCode>General</c:formatCode>
                <c:ptCount val="45"/>
                <c:pt idx="0">
                  <c:v>2.322722038973663E-3</c:v>
                </c:pt>
                <c:pt idx="1">
                  <c:v>-3.561733669270354E-2</c:v>
                </c:pt>
                <c:pt idx="2">
                  <c:v>-1.0160163028209997E-2</c:v>
                </c:pt>
                <c:pt idx="3">
                  <c:v>-1.349734390479314E-2</c:v>
                </c:pt>
                <c:pt idx="4">
                  <c:v>-2.7185692701720706E-3</c:v>
                </c:pt>
                <c:pt idx="5">
                  <c:v>-2.366970366247867E-3</c:v>
                </c:pt>
                <c:pt idx="6">
                  <c:v>-2.4970953394115049E-3</c:v>
                </c:pt>
                <c:pt idx="7">
                  <c:v>-5.3479019816448144E-3</c:v>
                </c:pt>
                <c:pt idx="8">
                  <c:v>-6.9852475206135774E-3</c:v>
                </c:pt>
                <c:pt idx="9">
                  <c:v>2.0602562132162234E-2</c:v>
                </c:pt>
                <c:pt idx="10">
                  <c:v>1.6901991327157303E-2</c:v>
                </c:pt>
                <c:pt idx="11">
                  <c:v>1.948958495600614E-2</c:v>
                </c:pt>
                <c:pt idx="12">
                  <c:v>1.7458332689108513E-2</c:v>
                </c:pt>
                <c:pt idx="13">
                  <c:v>1.735268886124481E-2</c:v>
                </c:pt>
                <c:pt idx="14">
                  <c:v>1.6613791776789427E-2</c:v>
                </c:pt>
                <c:pt idx="15">
                  <c:v>7.5845989737092162E-3</c:v>
                </c:pt>
                <c:pt idx="16">
                  <c:v>1.1959138126049825E-3</c:v>
                </c:pt>
                <c:pt idx="17">
                  <c:v>7.9595325786275418E-3</c:v>
                </c:pt>
                <c:pt idx="18">
                  <c:v>3.1187338990119745E-2</c:v>
                </c:pt>
                <c:pt idx="19">
                  <c:v>2.2110875225126721E-2</c:v>
                </c:pt>
                <c:pt idx="20">
                  <c:v>2.130142820260509E-2</c:v>
                </c:pt>
                <c:pt idx="21">
                  <c:v>-7.017163861287954E-3</c:v>
                </c:pt>
                <c:pt idx="22">
                  <c:v>-6.1628762306091276E-3</c:v>
                </c:pt>
                <c:pt idx="23">
                  <c:v>-2.0706230339053652E-3</c:v>
                </c:pt>
                <c:pt idx="24">
                  <c:v>-1.3608528541289284E-2</c:v>
                </c:pt>
                <c:pt idx="25">
                  <c:v>-6.5592853669733933E-3</c:v>
                </c:pt>
                <c:pt idx="26">
                  <c:v>-1.2429745379763867E-2</c:v>
                </c:pt>
                <c:pt idx="27">
                  <c:v>-2.2072731388690658E-2</c:v>
                </c:pt>
                <c:pt idx="28">
                  <c:v>-2.3736436867634773E-2</c:v>
                </c:pt>
                <c:pt idx="29">
                  <c:v>-1.5577388739973431E-2</c:v>
                </c:pt>
                <c:pt idx="30">
                  <c:v>-2.0780341492629546E-2</c:v>
                </c:pt>
                <c:pt idx="31">
                  <c:v>-1.7699581046215804E-2</c:v>
                </c:pt>
                <c:pt idx="32">
                  <c:v>-1.9967414294697072E-2</c:v>
                </c:pt>
                <c:pt idx="33">
                  <c:v>-1.7932675370279798E-2</c:v>
                </c:pt>
                <c:pt idx="34">
                  <c:v>-3.1632301154145975E-3</c:v>
                </c:pt>
                <c:pt idx="35">
                  <c:v>-1.5443795888262888E-2</c:v>
                </c:pt>
                <c:pt idx="36">
                  <c:v>-9.4967015900248239E-3</c:v>
                </c:pt>
                <c:pt idx="37">
                  <c:v>-8.8004450937320634E-4</c:v>
                </c:pt>
                <c:pt idx="38">
                  <c:v>5.0671034095588598E-3</c:v>
                </c:pt>
                <c:pt idx="39">
                  <c:v>4.205564459087531E-2</c:v>
                </c:pt>
                <c:pt idx="40">
                  <c:v>4.1665762910385866E-2</c:v>
                </c:pt>
                <c:pt idx="41">
                  <c:v>2.8083558735986689E-3</c:v>
                </c:pt>
                <c:pt idx="42">
                  <c:v>1.1170808670805599E-2</c:v>
                </c:pt>
                <c:pt idx="43">
                  <c:v>8.9537219736993731E-2</c:v>
                </c:pt>
                <c:pt idx="44">
                  <c:v>-8.8605515626450956E-2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5-4E43-96FD-E17019D6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for SU3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1411964129483811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'SU3'!$M$5:$M$10</c:f>
              <c:numCache>
                <c:formatCode>General</c:formatCode>
                <c:ptCount val="6"/>
                <c:pt idx="0">
                  <c:v>35273.368606701937</c:v>
                </c:pt>
                <c:pt idx="1">
                  <c:v>24245.363074312034</c:v>
                </c:pt>
                <c:pt idx="2">
                  <c:v>13321.787783920601</c:v>
                </c:pt>
                <c:pt idx="3">
                  <c:v>8977.8695515554155</c:v>
                </c:pt>
                <c:pt idx="4">
                  <c:v>1847.199645337668</c:v>
                </c:pt>
                <c:pt idx="5">
                  <c:v>3175.9643021612437</c:v>
                </c:pt>
              </c:numCache>
            </c:numRef>
          </c:xVal>
          <c:yVal>
            <c:numRef>
              <c:f>'SU3'!$H$5:$H$10</c:f>
              <c:numCache>
                <c:formatCode>General</c:formatCode>
                <c:ptCount val="6"/>
                <c:pt idx="0">
                  <c:v>10860.077342754155</c:v>
                </c:pt>
                <c:pt idx="1">
                  <c:v>7138.0979239531589</c:v>
                </c:pt>
                <c:pt idx="2">
                  <c:v>4239.0727066743821</c:v>
                </c:pt>
                <c:pt idx="3">
                  <c:v>2993.3654124384429</c:v>
                </c:pt>
                <c:pt idx="4">
                  <c:v>678.89982086192401</c:v>
                </c:pt>
                <c:pt idx="5">
                  <c:v>1210.1614779208458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2-4AC4-BE66-ABD0D03B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'SU3 3-17-21'!$M$5:$M$49</c:f>
              <c:numCache>
                <c:formatCode>General</c:formatCode>
                <c:ptCount val="45"/>
                <c:pt idx="0">
                  <c:v>74626.865671641805</c:v>
                </c:pt>
                <c:pt idx="1">
                  <c:v>86244.070720137999</c:v>
                </c:pt>
                <c:pt idx="2">
                  <c:v>84068.93652795293</c:v>
                </c:pt>
                <c:pt idx="3">
                  <c:v>55586.436909394113</c:v>
                </c:pt>
                <c:pt idx="4">
                  <c:v>48756.70404680643</c:v>
                </c:pt>
                <c:pt idx="5">
                  <c:v>49188.391539596661</c:v>
                </c:pt>
                <c:pt idx="6">
                  <c:v>32118.194957443393</c:v>
                </c:pt>
                <c:pt idx="7">
                  <c:v>32567.985670086306</c:v>
                </c:pt>
                <c:pt idx="8">
                  <c:v>33250.207813798836</c:v>
                </c:pt>
                <c:pt idx="9">
                  <c:v>25664.057487488768</c:v>
                </c:pt>
                <c:pt idx="10">
                  <c:v>24551.92732629511</c:v>
                </c:pt>
                <c:pt idx="11">
                  <c:v>24458.847988259749</c:v>
                </c:pt>
                <c:pt idx="12">
                  <c:v>20204.061016264266</c:v>
                </c:pt>
                <c:pt idx="13">
                  <c:v>20206.10224287735</c:v>
                </c:pt>
                <c:pt idx="14">
                  <c:v>19916.351324437364</c:v>
                </c:pt>
                <c:pt idx="15">
                  <c:v>12259.033375218365</c:v>
                </c:pt>
                <c:pt idx="16">
                  <c:v>12441.679626749612</c:v>
                </c:pt>
                <c:pt idx="17">
                  <c:v>12347.965672655428</c:v>
                </c:pt>
                <c:pt idx="18">
                  <c:v>7627.4741619312754</c:v>
                </c:pt>
                <c:pt idx="19">
                  <c:v>7485.0299401197608</c:v>
                </c:pt>
                <c:pt idx="20">
                  <c:v>7505.8170081813396</c:v>
                </c:pt>
                <c:pt idx="21">
                  <c:v>4382.8892005610096</c:v>
                </c:pt>
                <c:pt idx="22">
                  <c:v>4344.3317331711451</c:v>
                </c:pt>
                <c:pt idx="23">
                  <c:v>4374.7402497976691</c:v>
                </c:pt>
                <c:pt idx="24">
                  <c:v>2779.4763466562904</c:v>
                </c:pt>
                <c:pt idx="25">
                  <c:v>2765.0661542077396</c:v>
                </c:pt>
                <c:pt idx="26">
                  <c:v>2774.0020527615188</c:v>
                </c:pt>
                <c:pt idx="27">
                  <c:v>1466.2541604961805</c:v>
                </c:pt>
                <c:pt idx="28">
                  <c:v>1450.6419090447523</c:v>
                </c:pt>
                <c:pt idx="29">
                  <c:v>1454.2704652211219</c:v>
                </c:pt>
                <c:pt idx="30">
                  <c:v>836.73956062805689</c:v>
                </c:pt>
                <c:pt idx="31">
                  <c:v>831.57662770730178</c:v>
                </c:pt>
                <c:pt idx="32">
                  <c:v>834.21273258893757</c:v>
                </c:pt>
                <c:pt idx="33">
                  <c:v>499.87253250421151</c:v>
                </c:pt>
                <c:pt idx="34">
                  <c:v>503.39793606846212</c:v>
                </c:pt>
                <c:pt idx="35">
                  <c:v>503.83798585726771</c:v>
                </c:pt>
                <c:pt idx="36">
                  <c:v>273.53719148424011</c:v>
                </c:pt>
                <c:pt idx="37">
                  <c:v>273.16993218556433</c:v>
                </c:pt>
                <c:pt idx="38">
                  <c:v>274.59627482693571</c:v>
                </c:pt>
                <c:pt idx="39">
                  <c:v>130.97285325670549</c:v>
                </c:pt>
                <c:pt idx="40">
                  <c:v>133.81068063471756</c:v>
                </c:pt>
                <c:pt idx="41">
                  <c:v>135.25430514453276</c:v>
                </c:pt>
                <c:pt idx="42">
                  <c:v>56.80527152919791</c:v>
                </c:pt>
                <c:pt idx="43">
                  <c:v>60.506829405835035</c:v>
                </c:pt>
                <c:pt idx="44">
                  <c:v>66.195509098076258</c:v>
                </c:pt>
              </c:numCache>
            </c:numRef>
          </c:xVal>
          <c:yVal>
            <c:numRef>
              <c:f>'SU3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B-4F67-8D28-07708C09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Calibration for SU3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'SU3 3-17-21'!$G$5:$G$49</c:f>
              <c:numCache>
                <c:formatCode>General</c:formatCode>
                <c:ptCount val="45"/>
                <c:pt idx="0">
                  <c:v>18.329999999999998</c:v>
                </c:pt>
                <c:pt idx="1">
                  <c:v>18.329999999999998</c:v>
                </c:pt>
                <c:pt idx="2">
                  <c:v>18.350000000000001</c:v>
                </c:pt>
                <c:pt idx="3">
                  <c:v>18.84</c:v>
                </c:pt>
                <c:pt idx="4">
                  <c:v>18.850000000000001</c:v>
                </c:pt>
                <c:pt idx="5">
                  <c:v>18.829999999999998</c:v>
                </c:pt>
                <c:pt idx="6">
                  <c:v>18.61</c:v>
                </c:pt>
                <c:pt idx="7">
                  <c:v>18.559999999999999</c:v>
                </c:pt>
                <c:pt idx="8">
                  <c:v>18.63</c:v>
                </c:pt>
                <c:pt idx="9">
                  <c:v>18.489999999999998</c:v>
                </c:pt>
                <c:pt idx="10">
                  <c:v>18.41</c:v>
                </c:pt>
                <c:pt idx="11">
                  <c:v>18.52</c:v>
                </c:pt>
                <c:pt idx="12">
                  <c:v>18.059999999999999</c:v>
                </c:pt>
                <c:pt idx="13">
                  <c:v>18.09</c:v>
                </c:pt>
                <c:pt idx="14">
                  <c:v>18.059999999999999</c:v>
                </c:pt>
                <c:pt idx="15">
                  <c:v>17.7</c:v>
                </c:pt>
                <c:pt idx="16">
                  <c:v>17.690000000000001</c:v>
                </c:pt>
                <c:pt idx="17">
                  <c:v>17.7</c:v>
                </c:pt>
                <c:pt idx="18">
                  <c:v>16.95</c:v>
                </c:pt>
                <c:pt idx="19">
                  <c:v>16.98</c:v>
                </c:pt>
                <c:pt idx="20">
                  <c:v>16.95</c:v>
                </c:pt>
                <c:pt idx="21">
                  <c:v>16.72</c:v>
                </c:pt>
                <c:pt idx="22">
                  <c:v>16.73</c:v>
                </c:pt>
                <c:pt idx="23">
                  <c:v>16.68</c:v>
                </c:pt>
                <c:pt idx="24">
                  <c:v>16.61</c:v>
                </c:pt>
                <c:pt idx="25">
                  <c:v>16.61</c:v>
                </c:pt>
                <c:pt idx="26">
                  <c:v>16.61</c:v>
                </c:pt>
                <c:pt idx="27">
                  <c:v>16.61</c:v>
                </c:pt>
                <c:pt idx="28">
                  <c:v>16.61</c:v>
                </c:pt>
                <c:pt idx="29">
                  <c:v>16.54</c:v>
                </c:pt>
                <c:pt idx="30">
                  <c:v>16.61</c:v>
                </c:pt>
                <c:pt idx="31">
                  <c:v>16.489999999999998</c:v>
                </c:pt>
                <c:pt idx="32">
                  <c:v>16.48</c:v>
                </c:pt>
                <c:pt idx="33">
                  <c:v>16.579999999999998</c:v>
                </c:pt>
                <c:pt idx="34">
                  <c:v>16.57</c:v>
                </c:pt>
                <c:pt idx="35">
                  <c:v>16.559999999999999</c:v>
                </c:pt>
                <c:pt idx="36">
                  <c:v>16.54</c:v>
                </c:pt>
                <c:pt idx="37">
                  <c:v>16.510000000000002</c:v>
                </c:pt>
                <c:pt idx="38">
                  <c:v>16.489999999999998</c:v>
                </c:pt>
                <c:pt idx="39">
                  <c:v>16.53</c:v>
                </c:pt>
                <c:pt idx="40">
                  <c:v>16.420000000000002</c:v>
                </c:pt>
                <c:pt idx="41">
                  <c:v>16.399999999999999</c:v>
                </c:pt>
                <c:pt idx="42">
                  <c:v>16.53</c:v>
                </c:pt>
                <c:pt idx="43">
                  <c:v>16.489999999999998</c:v>
                </c:pt>
                <c:pt idx="44">
                  <c:v>16.47</c:v>
                </c:pt>
              </c:numCache>
            </c:numRef>
          </c:xVal>
          <c:yVal>
            <c:numRef>
              <c:f>'SU3 3-17-21'!$C$5:$C$49</c:f>
              <c:numCache>
                <c:formatCode>General</c:formatCode>
                <c:ptCount val="45"/>
                <c:pt idx="0">
                  <c:v>17.821000000000002</c:v>
                </c:pt>
                <c:pt idx="1">
                  <c:v>17.821000000000002</c:v>
                </c:pt>
                <c:pt idx="2">
                  <c:v>17.821000000000002</c:v>
                </c:pt>
                <c:pt idx="3">
                  <c:v>18.835000000000001</c:v>
                </c:pt>
                <c:pt idx="4">
                  <c:v>18.835000000000001</c:v>
                </c:pt>
                <c:pt idx="5">
                  <c:v>18.835000000000001</c:v>
                </c:pt>
                <c:pt idx="6">
                  <c:v>18.852</c:v>
                </c:pt>
                <c:pt idx="7">
                  <c:v>18.852</c:v>
                </c:pt>
                <c:pt idx="8">
                  <c:v>18.852</c:v>
                </c:pt>
                <c:pt idx="9">
                  <c:v>18.881</c:v>
                </c:pt>
                <c:pt idx="10">
                  <c:v>18.881</c:v>
                </c:pt>
                <c:pt idx="11">
                  <c:v>18.881</c:v>
                </c:pt>
                <c:pt idx="12">
                  <c:v>18.669</c:v>
                </c:pt>
                <c:pt idx="13">
                  <c:v>18.669</c:v>
                </c:pt>
                <c:pt idx="14">
                  <c:v>18.669</c:v>
                </c:pt>
                <c:pt idx="15">
                  <c:v>18.045999999999999</c:v>
                </c:pt>
                <c:pt idx="16">
                  <c:v>18.045999999999999</c:v>
                </c:pt>
                <c:pt idx="17">
                  <c:v>18.045999999999999</c:v>
                </c:pt>
                <c:pt idx="18">
                  <c:v>16.565000000000001</c:v>
                </c:pt>
                <c:pt idx="19">
                  <c:v>16.565000000000001</c:v>
                </c:pt>
                <c:pt idx="20">
                  <c:v>16.565000000000001</c:v>
                </c:pt>
                <c:pt idx="21">
                  <c:v>17.088000000000001</c:v>
                </c:pt>
                <c:pt idx="22">
                  <c:v>17.088000000000001</c:v>
                </c:pt>
                <c:pt idx="23">
                  <c:v>17.088000000000001</c:v>
                </c:pt>
                <c:pt idx="24">
                  <c:v>16.992000000000001</c:v>
                </c:pt>
                <c:pt idx="25">
                  <c:v>16.992000000000001</c:v>
                </c:pt>
                <c:pt idx="26">
                  <c:v>16.992000000000001</c:v>
                </c:pt>
                <c:pt idx="27">
                  <c:v>16.913</c:v>
                </c:pt>
                <c:pt idx="28">
                  <c:v>16.913</c:v>
                </c:pt>
                <c:pt idx="29">
                  <c:v>16.913</c:v>
                </c:pt>
                <c:pt idx="30">
                  <c:v>16.927</c:v>
                </c:pt>
                <c:pt idx="31">
                  <c:v>16.927</c:v>
                </c:pt>
                <c:pt idx="32">
                  <c:v>16.927</c:v>
                </c:pt>
                <c:pt idx="33">
                  <c:v>16.887</c:v>
                </c:pt>
                <c:pt idx="34">
                  <c:v>16.887</c:v>
                </c:pt>
                <c:pt idx="35">
                  <c:v>16.887</c:v>
                </c:pt>
                <c:pt idx="36">
                  <c:v>16.864999999999998</c:v>
                </c:pt>
                <c:pt idx="37">
                  <c:v>16.864999999999998</c:v>
                </c:pt>
                <c:pt idx="38">
                  <c:v>16.864999999999998</c:v>
                </c:pt>
                <c:pt idx="39">
                  <c:v>16.885000000000002</c:v>
                </c:pt>
                <c:pt idx="40">
                  <c:v>16.885000000000002</c:v>
                </c:pt>
                <c:pt idx="41">
                  <c:v>16.885000000000002</c:v>
                </c:pt>
                <c:pt idx="42">
                  <c:v>16.885999999999999</c:v>
                </c:pt>
                <c:pt idx="43">
                  <c:v>16.885999999999999</c:v>
                </c:pt>
                <c:pt idx="44">
                  <c:v>16.885999999999999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6-4169-B11C-F6D539AA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EXO 3 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'SU3 3-17-21'!$S$5:$S$49</c:f>
              <c:numCache>
                <c:formatCode>General</c:formatCode>
                <c:ptCount val="45"/>
                <c:pt idx="0">
                  <c:v>4.8728952016351927</c:v>
                </c:pt>
                <c:pt idx="1">
                  <c:v>4.9357292470259937</c:v>
                </c:pt>
                <c:pt idx="2">
                  <c:v>4.9246355536267146</c:v>
                </c:pt>
                <c:pt idx="3">
                  <c:v>4.7449688366544489</c:v>
                </c:pt>
                <c:pt idx="4">
                  <c:v>4.688034339631634</c:v>
                </c:pt>
                <c:pt idx="5">
                  <c:v>4.6918626213619614</c:v>
                </c:pt>
                <c:pt idx="6">
                  <c:v>4.5067511299425815</c:v>
                </c:pt>
                <c:pt idx="7">
                  <c:v>4.5127908982818132</c:v>
                </c:pt>
                <c:pt idx="8">
                  <c:v>4.5217943639881177</c:v>
                </c:pt>
                <c:pt idx="9">
                  <c:v>4.4093253194247986</c:v>
                </c:pt>
                <c:pt idx="10">
                  <c:v>4.3900855899140021</c:v>
                </c:pt>
                <c:pt idx="11">
                  <c:v>4.3884359979118752</c:v>
                </c:pt>
                <c:pt idx="12">
                  <c:v>4.3054386714116273</c:v>
                </c:pt>
                <c:pt idx="13">
                  <c:v>4.305482546188844</c:v>
                </c:pt>
                <c:pt idx="14">
                  <c:v>4.2992097786256531</c:v>
                </c:pt>
                <c:pt idx="15">
                  <c:v>4.088456227412502</c:v>
                </c:pt>
                <c:pt idx="16">
                  <c:v>4.0948790140677218</c:v>
                </c:pt>
                <c:pt idx="17">
                  <c:v>4.0915954134730761</c:v>
                </c:pt>
                <c:pt idx="18">
                  <c:v>3.882380745144379</c:v>
                </c:pt>
                <c:pt idx="19">
                  <c:v>3.8741935418604729</c:v>
                </c:pt>
                <c:pt idx="20">
                  <c:v>3.8753979721066614</c:v>
                </c:pt>
                <c:pt idx="21">
                  <c:v>3.6417604918282285</c:v>
                </c:pt>
                <c:pt idx="22">
                  <c:v>3.6379229805736459</c:v>
                </c:pt>
                <c:pt idx="23">
                  <c:v>3.6409522718889678</c:v>
                </c:pt>
                <c:pt idx="24">
                  <c:v>3.4439629825442637</c:v>
                </c:pt>
                <c:pt idx="25">
                  <c:v>3.441705526260495</c:v>
                </c:pt>
                <c:pt idx="26">
                  <c:v>3.4431067781153017</c:v>
                </c:pt>
                <c:pt idx="27">
                  <c:v>3.1662092574359266</c:v>
                </c:pt>
                <c:pt idx="28">
                  <c:v>3.1615602200745512</c:v>
                </c:pt>
                <c:pt idx="29">
                  <c:v>3.1626451841225052</c:v>
                </c:pt>
                <c:pt idx="30">
                  <c:v>2.9225903026970852</c:v>
                </c:pt>
                <c:pt idx="31">
                  <c:v>2.919902274550255</c:v>
                </c:pt>
                <c:pt idx="32">
                  <c:v>2.9212768141970766</c:v>
                </c:pt>
                <c:pt idx="33">
                  <c:v>2.6988592733607328</c:v>
                </c:pt>
                <c:pt idx="34">
                  <c:v>2.7019114306086185</c:v>
                </c:pt>
                <c:pt idx="35">
                  <c:v>2.7022909071603181</c:v>
                </c:pt>
                <c:pt idx="36">
                  <c:v>2.4370163835333338</c:v>
                </c:pt>
                <c:pt idx="37">
                  <c:v>2.4364328948465057</c:v>
                </c:pt>
                <c:pt idx="38">
                  <c:v>2.4386946413017574</c:v>
                </c:pt>
                <c:pt idx="39">
                  <c:v>2.1171812887660422</c:v>
                </c:pt>
                <c:pt idx="40">
                  <c:v>2.12649077976659</c:v>
                </c:pt>
                <c:pt idx="41">
                  <c:v>2.1311510975919732</c:v>
                </c:pt>
                <c:pt idx="42">
                  <c:v>1.7543886401090925</c:v>
                </c:pt>
                <c:pt idx="43">
                  <c:v>1.7818043962372265</c:v>
                </c:pt>
                <c:pt idx="44">
                  <c:v>1.8208285265985766</c:v>
                </c:pt>
              </c:numCache>
            </c:numRef>
          </c:xVal>
          <c:yVal>
            <c:numRef>
              <c:f>'SU3 3-17-21'!$R$5:$R$49</c:f>
              <c:numCache>
                <c:formatCode>General</c:formatCode>
                <c:ptCount val="45"/>
                <c:pt idx="0">
                  <c:v>4.6450762680777355</c:v>
                </c:pt>
                <c:pt idx="1">
                  <c:v>4.6450762680777355</c:v>
                </c:pt>
                <c:pt idx="2">
                  <c:v>4.6450762680777355</c:v>
                </c:pt>
                <c:pt idx="3">
                  <c:v>4.4127024081380437</c:v>
                </c:pt>
                <c:pt idx="4">
                  <c:v>4.4127024081380437</c:v>
                </c:pt>
                <c:pt idx="5">
                  <c:v>4.4127024081380437</c:v>
                </c:pt>
                <c:pt idx="6">
                  <c:v>4.2061023486981037</c:v>
                </c:pt>
                <c:pt idx="7">
                  <c:v>4.2061023486981037</c:v>
                </c:pt>
                <c:pt idx="8">
                  <c:v>4.2061023486981037</c:v>
                </c:pt>
                <c:pt idx="9">
                  <c:v>4.0134018619680445</c:v>
                </c:pt>
                <c:pt idx="10">
                  <c:v>4.0134018619680445</c:v>
                </c:pt>
                <c:pt idx="11">
                  <c:v>4.0134018619680445</c:v>
                </c:pt>
                <c:pt idx="12">
                  <c:v>3.8660804829326763</c:v>
                </c:pt>
                <c:pt idx="13">
                  <c:v>3.8660804829326763</c:v>
                </c:pt>
                <c:pt idx="14">
                  <c:v>3.8660804829326763</c:v>
                </c:pt>
                <c:pt idx="15">
                  <c:v>3.6080229876532819</c:v>
                </c:pt>
                <c:pt idx="16">
                  <c:v>3.6080229876532819</c:v>
                </c:pt>
                <c:pt idx="17">
                  <c:v>3.6080229876532819</c:v>
                </c:pt>
                <c:pt idx="18">
                  <c:v>3.3690487889403373</c:v>
                </c:pt>
                <c:pt idx="19">
                  <c:v>3.3690487889403373</c:v>
                </c:pt>
                <c:pt idx="20">
                  <c:v>3.3690487889403373</c:v>
                </c:pt>
                <c:pt idx="21">
                  <c:v>3.131361989115943</c:v>
                </c:pt>
                <c:pt idx="22">
                  <c:v>3.131361989115943</c:v>
                </c:pt>
                <c:pt idx="23">
                  <c:v>3.131361989115943</c:v>
                </c:pt>
                <c:pt idx="24">
                  <c:v>2.9272676808108815</c:v>
                </c:pt>
                <c:pt idx="25">
                  <c:v>2.9272676808108815</c:v>
                </c:pt>
                <c:pt idx="26">
                  <c:v>2.9272676808108815</c:v>
                </c:pt>
                <c:pt idx="27">
                  <c:v>2.6843964784190204</c:v>
                </c:pt>
                <c:pt idx="28">
                  <c:v>2.6843964784190204</c:v>
                </c:pt>
                <c:pt idx="29">
                  <c:v>2.6843964784190204</c:v>
                </c:pt>
                <c:pt idx="30">
                  <c:v>2.453165392525857</c:v>
                </c:pt>
                <c:pt idx="31">
                  <c:v>2.453165392525857</c:v>
                </c:pt>
                <c:pt idx="32">
                  <c:v>2.453165392525857</c:v>
                </c:pt>
                <c:pt idx="33">
                  <c:v>2.2586372827240764</c:v>
                </c:pt>
                <c:pt idx="34">
                  <c:v>2.2586372827240764</c:v>
                </c:pt>
                <c:pt idx="35">
                  <c:v>2.2586372827240764</c:v>
                </c:pt>
                <c:pt idx="36">
                  <c:v>1.9894498176666917</c:v>
                </c:pt>
                <c:pt idx="37">
                  <c:v>1.9894498176666917</c:v>
                </c:pt>
                <c:pt idx="38">
                  <c:v>1.9894498176666917</c:v>
                </c:pt>
                <c:pt idx="39">
                  <c:v>1.6608654780038692</c:v>
                </c:pt>
                <c:pt idx="40">
                  <c:v>1.6608654780038692</c:v>
                </c:pt>
                <c:pt idx="41">
                  <c:v>1.6608654780038692</c:v>
                </c:pt>
                <c:pt idx="42">
                  <c:v>1.3010299956639813</c:v>
                </c:pt>
                <c:pt idx="43">
                  <c:v>1.3010299956639813</c:v>
                </c:pt>
                <c:pt idx="44">
                  <c:v>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E-472A-B824-97C26D6A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'SU3 3-17-21'!$M$5:$M$49</c:f>
              <c:numCache>
                <c:formatCode>General</c:formatCode>
                <c:ptCount val="45"/>
                <c:pt idx="0">
                  <c:v>74626.865671641805</c:v>
                </c:pt>
                <c:pt idx="1">
                  <c:v>86244.070720137999</c:v>
                </c:pt>
                <c:pt idx="2">
                  <c:v>84068.93652795293</c:v>
                </c:pt>
                <c:pt idx="3">
                  <c:v>55586.436909394113</c:v>
                </c:pt>
                <c:pt idx="4">
                  <c:v>48756.70404680643</c:v>
                </c:pt>
                <c:pt idx="5">
                  <c:v>49188.391539596661</c:v>
                </c:pt>
                <c:pt idx="6">
                  <c:v>32118.194957443393</c:v>
                </c:pt>
                <c:pt idx="7">
                  <c:v>32567.985670086306</c:v>
                </c:pt>
                <c:pt idx="8">
                  <c:v>33250.207813798836</c:v>
                </c:pt>
                <c:pt idx="9">
                  <c:v>25664.057487488768</c:v>
                </c:pt>
                <c:pt idx="10">
                  <c:v>24551.92732629511</c:v>
                </c:pt>
                <c:pt idx="11">
                  <c:v>24458.847988259749</c:v>
                </c:pt>
                <c:pt idx="12">
                  <c:v>20204.061016264266</c:v>
                </c:pt>
                <c:pt idx="13">
                  <c:v>20206.10224287735</c:v>
                </c:pt>
                <c:pt idx="14">
                  <c:v>19916.351324437364</c:v>
                </c:pt>
                <c:pt idx="15">
                  <c:v>12259.033375218365</c:v>
                </c:pt>
                <c:pt idx="16">
                  <c:v>12441.679626749612</c:v>
                </c:pt>
                <c:pt idx="17">
                  <c:v>12347.965672655428</c:v>
                </c:pt>
                <c:pt idx="18">
                  <c:v>7627.4741619312754</c:v>
                </c:pt>
                <c:pt idx="19">
                  <c:v>7485.0299401197608</c:v>
                </c:pt>
                <c:pt idx="20">
                  <c:v>7505.8170081813396</c:v>
                </c:pt>
                <c:pt idx="21">
                  <c:v>4382.8892005610096</c:v>
                </c:pt>
                <c:pt idx="22">
                  <c:v>4344.3317331711451</c:v>
                </c:pt>
                <c:pt idx="23">
                  <c:v>4374.7402497976691</c:v>
                </c:pt>
                <c:pt idx="24">
                  <c:v>2779.4763466562904</c:v>
                </c:pt>
                <c:pt idx="25">
                  <c:v>2765.0661542077396</c:v>
                </c:pt>
                <c:pt idx="26">
                  <c:v>2774.0020527615188</c:v>
                </c:pt>
                <c:pt idx="27">
                  <c:v>1466.2541604961805</c:v>
                </c:pt>
                <c:pt idx="28">
                  <c:v>1450.6419090447523</c:v>
                </c:pt>
                <c:pt idx="29">
                  <c:v>1454.2704652211219</c:v>
                </c:pt>
                <c:pt idx="30">
                  <c:v>836.73956062805689</c:v>
                </c:pt>
                <c:pt idx="31">
                  <c:v>831.57662770730178</c:v>
                </c:pt>
                <c:pt idx="32">
                  <c:v>834.21273258893757</c:v>
                </c:pt>
                <c:pt idx="33">
                  <c:v>499.87253250421151</c:v>
                </c:pt>
                <c:pt idx="34">
                  <c:v>503.39793606846212</c:v>
                </c:pt>
                <c:pt idx="35">
                  <c:v>503.83798585726771</c:v>
                </c:pt>
                <c:pt idx="36">
                  <c:v>273.53719148424011</c:v>
                </c:pt>
                <c:pt idx="37">
                  <c:v>273.16993218556433</c:v>
                </c:pt>
                <c:pt idx="38">
                  <c:v>274.59627482693571</c:v>
                </c:pt>
                <c:pt idx="39">
                  <c:v>130.97285325670549</c:v>
                </c:pt>
                <c:pt idx="40">
                  <c:v>133.81068063471756</c:v>
                </c:pt>
                <c:pt idx="41">
                  <c:v>135.25430514453276</c:v>
                </c:pt>
                <c:pt idx="42">
                  <c:v>56.80527152919791</c:v>
                </c:pt>
                <c:pt idx="43">
                  <c:v>60.506829405835035</c:v>
                </c:pt>
                <c:pt idx="44">
                  <c:v>66.195509098076258</c:v>
                </c:pt>
              </c:numCache>
            </c:numRef>
          </c:xVal>
          <c:yVal>
            <c:numRef>
              <c:f>'SU3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8-42EA-AB72-3800BEC5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Calibration for SU5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'SU5 3-17-21'!$G$5:$G$49</c:f>
              <c:numCache>
                <c:formatCode>General</c:formatCode>
                <c:ptCount val="45"/>
                <c:pt idx="0">
                  <c:v>16.809999999999999</c:v>
                </c:pt>
                <c:pt idx="1">
                  <c:v>16.829999999999998</c:v>
                </c:pt>
                <c:pt idx="2">
                  <c:v>16.850000000000001</c:v>
                </c:pt>
                <c:pt idx="3">
                  <c:v>17.260000000000002</c:v>
                </c:pt>
                <c:pt idx="4">
                  <c:v>17.34</c:v>
                </c:pt>
                <c:pt idx="5">
                  <c:v>17.350000000000001</c:v>
                </c:pt>
                <c:pt idx="6">
                  <c:v>18.55</c:v>
                </c:pt>
                <c:pt idx="7">
                  <c:v>18.579999999999998</c:v>
                </c:pt>
                <c:pt idx="8">
                  <c:v>18.62</c:v>
                </c:pt>
                <c:pt idx="9">
                  <c:v>18.39</c:v>
                </c:pt>
                <c:pt idx="10">
                  <c:v>18.45</c:v>
                </c:pt>
                <c:pt idx="11">
                  <c:v>18.43</c:v>
                </c:pt>
                <c:pt idx="12">
                  <c:v>17.93</c:v>
                </c:pt>
                <c:pt idx="13">
                  <c:v>17.989999999999998</c:v>
                </c:pt>
                <c:pt idx="14">
                  <c:v>17.97</c:v>
                </c:pt>
                <c:pt idx="15">
                  <c:v>17.420000000000002</c:v>
                </c:pt>
                <c:pt idx="16">
                  <c:v>17.46</c:v>
                </c:pt>
                <c:pt idx="17">
                  <c:v>17.489999999999998</c:v>
                </c:pt>
                <c:pt idx="18">
                  <c:v>17.28</c:v>
                </c:pt>
                <c:pt idx="19">
                  <c:v>17.28</c:v>
                </c:pt>
                <c:pt idx="20">
                  <c:v>17.28</c:v>
                </c:pt>
                <c:pt idx="21">
                  <c:v>16.920000000000002</c:v>
                </c:pt>
                <c:pt idx="22">
                  <c:v>16.940000000000001</c:v>
                </c:pt>
                <c:pt idx="23">
                  <c:v>16.940000000000001</c:v>
                </c:pt>
                <c:pt idx="24">
                  <c:v>16.41</c:v>
                </c:pt>
                <c:pt idx="25">
                  <c:v>16.420000000000002</c:v>
                </c:pt>
                <c:pt idx="26">
                  <c:v>16.45</c:v>
                </c:pt>
                <c:pt idx="27">
                  <c:v>16.399999999999999</c:v>
                </c:pt>
                <c:pt idx="28">
                  <c:v>16.39</c:v>
                </c:pt>
                <c:pt idx="29">
                  <c:v>16.41</c:v>
                </c:pt>
                <c:pt idx="30">
                  <c:v>16.41</c:v>
                </c:pt>
                <c:pt idx="31">
                  <c:v>16.43</c:v>
                </c:pt>
                <c:pt idx="32">
                  <c:v>16.39</c:v>
                </c:pt>
                <c:pt idx="33">
                  <c:v>16.5</c:v>
                </c:pt>
                <c:pt idx="34">
                  <c:v>16.48</c:v>
                </c:pt>
                <c:pt idx="35">
                  <c:v>16.510000000000002</c:v>
                </c:pt>
                <c:pt idx="36">
                  <c:v>16.09</c:v>
                </c:pt>
                <c:pt idx="37">
                  <c:v>16.12</c:v>
                </c:pt>
                <c:pt idx="38">
                  <c:v>16.12</c:v>
                </c:pt>
              </c:numCache>
            </c:numRef>
          </c:xVal>
          <c:yVal>
            <c:numRef>
              <c:f>'SU5 3-17-21'!$C$5:$C$49</c:f>
              <c:numCache>
                <c:formatCode>General</c:formatCode>
                <c:ptCount val="45"/>
                <c:pt idx="0">
                  <c:v>17.233000000000001</c:v>
                </c:pt>
                <c:pt idx="1">
                  <c:v>17.233000000000001</c:v>
                </c:pt>
                <c:pt idx="2">
                  <c:v>17.233000000000001</c:v>
                </c:pt>
                <c:pt idx="3">
                  <c:v>18.835000000000001</c:v>
                </c:pt>
                <c:pt idx="4">
                  <c:v>18.835000000000001</c:v>
                </c:pt>
                <c:pt idx="5">
                  <c:v>18.835000000000001</c:v>
                </c:pt>
                <c:pt idx="6">
                  <c:v>18.852</c:v>
                </c:pt>
                <c:pt idx="7">
                  <c:v>18.852</c:v>
                </c:pt>
                <c:pt idx="8">
                  <c:v>18.852</c:v>
                </c:pt>
                <c:pt idx="9">
                  <c:v>18.881</c:v>
                </c:pt>
                <c:pt idx="10">
                  <c:v>18.881</c:v>
                </c:pt>
                <c:pt idx="11">
                  <c:v>18.881</c:v>
                </c:pt>
                <c:pt idx="12">
                  <c:v>18.669</c:v>
                </c:pt>
                <c:pt idx="13">
                  <c:v>18.669</c:v>
                </c:pt>
                <c:pt idx="14">
                  <c:v>18.669</c:v>
                </c:pt>
                <c:pt idx="15">
                  <c:v>18.045999999999999</c:v>
                </c:pt>
                <c:pt idx="16">
                  <c:v>18.045999999999999</c:v>
                </c:pt>
                <c:pt idx="17">
                  <c:v>18.045999999999999</c:v>
                </c:pt>
                <c:pt idx="18">
                  <c:v>16.565000000000001</c:v>
                </c:pt>
                <c:pt idx="19">
                  <c:v>16.565000000000001</c:v>
                </c:pt>
                <c:pt idx="20">
                  <c:v>16.565000000000001</c:v>
                </c:pt>
                <c:pt idx="21">
                  <c:v>17.088000000000001</c:v>
                </c:pt>
                <c:pt idx="22">
                  <c:v>17.088000000000001</c:v>
                </c:pt>
                <c:pt idx="23">
                  <c:v>17.088000000000001</c:v>
                </c:pt>
                <c:pt idx="24">
                  <c:v>16.992000000000001</c:v>
                </c:pt>
                <c:pt idx="25">
                  <c:v>16.992000000000001</c:v>
                </c:pt>
                <c:pt idx="26">
                  <c:v>16.992000000000001</c:v>
                </c:pt>
                <c:pt idx="27">
                  <c:v>16.913</c:v>
                </c:pt>
                <c:pt idx="28">
                  <c:v>16.913</c:v>
                </c:pt>
                <c:pt idx="29">
                  <c:v>16.913</c:v>
                </c:pt>
                <c:pt idx="30">
                  <c:v>16.927</c:v>
                </c:pt>
                <c:pt idx="31">
                  <c:v>16.927</c:v>
                </c:pt>
                <c:pt idx="32">
                  <c:v>16.927</c:v>
                </c:pt>
                <c:pt idx="33">
                  <c:v>16.887</c:v>
                </c:pt>
                <c:pt idx="34">
                  <c:v>16.887</c:v>
                </c:pt>
                <c:pt idx="35">
                  <c:v>16.887</c:v>
                </c:pt>
                <c:pt idx="36">
                  <c:v>16.864999999999998</c:v>
                </c:pt>
                <c:pt idx="37">
                  <c:v>16.864999999999998</c:v>
                </c:pt>
                <c:pt idx="38">
                  <c:v>16.864999999999998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A-4B23-AE54-71FF2D25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EXO 3 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Relative Error for SU3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'SU3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xVal>
          <c:yVal>
            <c:numRef>
              <c:f>'SU3 3-17-21'!$U$5:$U$49</c:f>
              <c:numCache>
                <c:formatCode>General</c:formatCode>
                <c:ptCount val="45"/>
                <c:pt idx="0">
                  <c:v>-0.26912549489370829</c:v>
                </c:pt>
                <c:pt idx="1">
                  <c:v>-0.14903281821325709</c:v>
                </c:pt>
                <c:pt idx="2">
                  <c:v>-0.17158530732086857</c:v>
                </c:pt>
                <c:pt idx="3">
                  <c:v>-8.4407766888794519E-2</c:v>
                </c:pt>
                <c:pt idx="4">
                  <c:v>-0.20230755963092059</c:v>
                </c:pt>
                <c:pt idx="5">
                  <c:v>-0.19487944483840322</c:v>
                </c:pt>
                <c:pt idx="6">
                  <c:v>-0.17240808212173284</c:v>
                </c:pt>
                <c:pt idx="7">
                  <c:v>-0.16021704186303962</c:v>
                </c:pt>
                <c:pt idx="8">
                  <c:v>-0.14170970590900883</c:v>
                </c:pt>
                <c:pt idx="9">
                  <c:v>1.8763760291629138E-2</c:v>
                </c:pt>
                <c:pt idx="10">
                  <c:v>-2.7604563168800757E-2</c:v>
                </c:pt>
                <c:pt idx="11">
                  <c:v>-3.1480506652548326E-2</c:v>
                </c:pt>
                <c:pt idx="12">
                  <c:v>0.11213640265288352</c:v>
                </c:pt>
                <c:pt idx="13">
                  <c:v>0.112254549194564</c:v>
                </c:pt>
                <c:pt idx="14">
                  <c:v>9.5489894296237179E-2</c:v>
                </c:pt>
                <c:pt idx="15">
                  <c:v>0.1914025129752718</c:v>
                </c:pt>
                <c:pt idx="16">
                  <c:v>0.21007439651303364</c:v>
                </c:pt>
                <c:pt idx="17">
                  <c:v>0.20049226440702278</c:v>
                </c:pt>
                <c:pt idx="18">
                  <c:v>0.25413515230606126</c:v>
                </c:pt>
                <c:pt idx="19">
                  <c:v>0.22951971425951773</c:v>
                </c:pt>
                <c:pt idx="20">
                  <c:v>0.23311038430455669</c:v>
                </c:pt>
                <c:pt idx="21">
                  <c:v>0.2106509422418528</c:v>
                </c:pt>
                <c:pt idx="22">
                  <c:v>0.19945456396712466</c:v>
                </c:pt>
                <c:pt idx="23">
                  <c:v>0.20828421277327466</c:v>
                </c:pt>
                <c:pt idx="24">
                  <c:v>0.19985612179321063</c:v>
                </c:pt>
                <c:pt idx="25">
                  <c:v>0.1933159799240414</c:v>
                </c:pt>
                <c:pt idx="26">
                  <c:v>0.19737137845047159</c:v>
                </c:pt>
                <c:pt idx="27">
                  <c:v>7.1377032744927391E-2</c:v>
                </c:pt>
                <c:pt idx="28">
                  <c:v>5.938512177727559E-2</c:v>
                </c:pt>
                <c:pt idx="29">
                  <c:v>6.2171658219582732E-2</c:v>
                </c:pt>
                <c:pt idx="30">
                  <c:v>1.1598291276449355E-2</c:v>
                </c:pt>
                <c:pt idx="31">
                  <c:v>5.0360166633158961E-3</c:v>
                </c:pt>
                <c:pt idx="32">
                  <c:v>8.3863400343344094E-3</c:v>
                </c:pt>
                <c:pt idx="33">
                  <c:v>-7.8950397317570517E-2</c:v>
                </c:pt>
                <c:pt idx="34">
                  <c:v>-7.2118826889281618E-2</c:v>
                </c:pt>
                <c:pt idx="35">
                  <c:v>-7.1265919652817492E-2</c:v>
                </c:pt>
                <c:pt idx="36">
                  <c:v>-9.1881159523505299E-2</c:v>
                </c:pt>
                <c:pt idx="37">
                  <c:v>-9.3163175267406098E-2</c:v>
                </c:pt>
                <c:pt idx="38">
                  <c:v>-8.8183652900197737E-2</c:v>
                </c:pt>
                <c:pt idx="39">
                  <c:v>-0.10788585901702615</c:v>
                </c:pt>
                <c:pt idx="40">
                  <c:v>-8.7549416482346334E-2</c:v>
                </c:pt>
                <c:pt idx="41">
                  <c:v>-7.7195555710670785E-2</c:v>
                </c:pt>
                <c:pt idx="42">
                  <c:v>-0.15125068703257546</c:v>
                </c:pt>
                <c:pt idx="43">
                  <c:v>-9.3000383748909066E-2</c:v>
                </c:pt>
                <c:pt idx="44">
                  <c:v>-3.1243764593508415E-3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D-4242-A590-44EF2DB1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for SU4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33464566929134E-2"/>
                  <c:y val="-3.5364902303878683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'SU4'!$M$5:$M$10</c:f>
              <c:numCache>
                <c:formatCode>General</c:formatCode>
                <c:ptCount val="6"/>
                <c:pt idx="0">
                  <c:v>33461.602810774632</c:v>
                </c:pt>
                <c:pt idx="1">
                  <c:v>26295.030239284773</c:v>
                </c:pt>
                <c:pt idx="2">
                  <c:v>15431.384349489994</c:v>
                </c:pt>
                <c:pt idx="3">
                  <c:v>9835.259404966806</c:v>
                </c:pt>
                <c:pt idx="4">
                  <c:v>2855.4703673562626</c:v>
                </c:pt>
                <c:pt idx="5">
                  <c:v>4159.6472619121896</c:v>
                </c:pt>
              </c:numCache>
            </c:numRef>
          </c:xVal>
          <c:yVal>
            <c:numRef>
              <c:f>'SU4'!$H$5:$H$10</c:f>
              <c:numCache>
                <c:formatCode>General</c:formatCode>
                <c:ptCount val="6"/>
                <c:pt idx="0">
                  <c:v>10801.69738934875</c:v>
                </c:pt>
                <c:pt idx="1">
                  <c:v>7041.9588851574626</c:v>
                </c:pt>
                <c:pt idx="2">
                  <c:v>4227.2965034680055</c:v>
                </c:pt>
                <c:pt idx="3">
                  <c:v>2980.5447679722683</c:v>
                </c:pt>
                <c:pt idx="4">
                  <c:v>677.7439028978232</c:v>
                </c:pt>
                <c:pt idx="5">
                  <c:v>1206.2699515265099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C-4C26-8D3E-8A8933DB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'SU5 3-17-21'!$M$5:$M$49</c:f>
              <c:numCache>
                <c:formatCode>General</c:formatCode>
                <c:ptCount val="45"/>
                <c:pt idx="0">
                  <c:v>88144.557073600707</c:v>
                </c:pt>
                <c:pt idx="1">
                  <c:v>78064.012490242007</c:v>
                </c:pt>
                <c:pt idx="2">
                  <c:v>82918.739635157544</c:v>
                </c:pt>
                <c:pt idx="3">
                  <c:v>48887.80249327793</c:v>
                </c:pt>
                <c:pt idx="4">
                  <c:v>46349.942062572423</c:v>
                </c:pt>
                <c:pt idx="5">
                  <c:v>45903.144365389031</c:v>
                </c:pt>
                <c:pt idx="6">
                  <c:v>26892.564205997041</c:v>
                </c:pt>
                <c:pt idx="7">
                  <c:v>26957.811025744712</c:v>
                </c:pt>
                <c:pt idx="8">
                  <c:v>27122.321670735011</c:v>
                </c:pt>
                <c:pt idx="9">
                  <c:v>17168.855695767877</c:v>
                </c:pt>
                <c:pt idx="10">
                  <c:v>17075.044821992658</c:v>
                </c:pt>
                <c:pt idx="11">
                  <c:v>16818.028927009753</c:v>
                </c:pt>
                <c:pt idx="12">
                  <c:v>12078.753472641625</c:v>
                </c:pt>
                <c:pt idx="13">
                  <c:v>12271.444348999876</c:v>
                </c:pt>
                <c:pt idx="14">
                  <c:v>12304.663467454164</c:v>
                </c:pt>
                <c:pt idx="15">
                  <c:v>7012.6227208976143</c:v>
                </c:pt>
                <c:pt idx="16">
                  <c:v>6962.5761531766757</c:v>
                </c:pt>
                <c:pt idx="17">
                  <c:v>6945.891505174689</c:v>
                </c:pt>
                <c:pt idx="18">
                  <c:v>4052.1101363535063</c:v>
                </c:pt>
                <c:pt idx="19">
                  <c:v>4022.6879600949355</c:v>
                </c:pt>
                <c:pt idx="20">
                  <c:v>4035.5939385379043</c:v>
                </c:pt>
                <c:pt idx="21">
                  <c:v>2206.6043668700422</c:v>
                </c:pt>
                <c:pt idx="22">
                  <c:v>2241.3735136891887</c:v>
                </c:pt>
                <c:pt idx="23">
                  <c:v>2225.4367419606097</c:v>
                </c:pt>
                <c:pt idx="24">
                  <c:v>1502.426418666146</c:v>
                </c:pt>
                <c:pt idx="25">
                  <c:v>1494.3550737090641</c:v>
                </c:pt>
                <c:pt idx="26">
                  <c:v>1506.988659910334</c:v>
                </c:pt>
                <c:pt idx="27">
                  <c:v>846.66477578200079</c:v>
                </c:pt>
                <c:pt idx="28">
                  <c:v>852.5185529350083</c:v>
                </c:pt>
                <c:pt idx="29">
                  <c:v>855.24543405843883</c:v>
                </c:pt>
                <c:pt idx="30">
                  <c:v>515.48251741042202</c:v>
                </c:pt>
                <c:pt idx="31">
                  <c:v>523.657538443009</c:v>
                </c:pt>
                <c:pt idx="32">
                  <c:v>525.9282633848743</c:v>
                </c:pt>
                <c:pt idx="33">
                  <c:v>302.17962161067783</c:v>
                </c:pt>
                <c:pt idx="34">
                  <c:v>309.69532174246973</c:v>
                </c:pt>
                <c:pt idx="35">
                  <c:v>312.63140288652579</c:v>
                </c:pt>
                <c:pt idx="36">
                  <c:v>164.04912615131727</c:v>
                </c:pt>
                <c:pt idx="37">
                  <c:v>151.1048788743291</c:v>
                </c:pt>
                <c:pt idx="38">
                  <c:v>148.05427077349475</c:v>
                </c:pt>
              </c:numCache>
            </c:numRef>
          </c:xVal>
          <c:yVal>
            <c:numRef>
              <c:f>'SU5 3-17-21'!$B$5:$B$49</c:f>
              <c:numCache>
                <c:formatCode>General</c:formatCode>
                <c:ptCount val="45"/>
                <c:pt idx="0">
                  <c:v>45404.9</c:v>
                </c:pt>
                <c:pt idx="1">
                  <c:v>45404.9</c:v>
                </c:pt>
                <c:pt idx="2">
                  <c:v>45404.9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6E-9FD9-A8783593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Relative Error for SU5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'SU5 3-17-21'!$B$5:$B$43</c:f>
              <c:numCache>
                <c:formatCode>General</c:formatCode>
                <c:ptCount val="39"/>
                <c:pt idx="0">
                  <c:v>45404.9</c:v>
                </c:pt>
                <c:pt idx="1">
                  <c:v>45404.9</c:v>
                </c:pt>
                <c:pt idx="2">
                  <c:v>45404.9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</c:numCache>
            </c:numRef>
          </c:xVal>
          <c:yVal>
            <c:numRef>
              <c:f>'SU5 3-17-21'!$Q$5:$Q$43</c:f>
              <c:numCache>
                <c:formatCode>General</c:formatCode>
                <c:ptCount val="39"/>
                <c:pt idx="0">
                  <c:v>0.10566320502605989</c:v>
                </c:pt>
                <c:pt idx="1">
                  <c:v>-1.9999398770107882E-2</c:v>
                </c:pt>
                <c:pt idx="2">
                  <c:v>4.0531499780740617E-2</c:v>
                </c:pt>
                <c:pt idx="3">
                  <c:v>8.0731365027556984E-2</c:v>
                </c:pt>
                <c:pt idx="4">
                  <c:v>2.4989069102878736E-2</c:v>
                </c:pt>
                <c:pt idx="5">
                  <c:v>1.517342100572455E-2</c:v>
                </c:pt>
                <c:pt idx="6">
                  <c:v>-3.9576752079907164E-2</c:v>
                </c:pt>
                <c:pt idx="7">
                  <c:v>-3.7261968039844336E-2</c:v>
                </c:pt>
                <c:pt idx="8">
                  <c:v>-3.1425730812653194E-2</c:v>
                </c:pt>
                <c:pt idx="9">
                  <c:v>-4.1574044148574775E-2</c:v>
                </c:pt>
                <c:pt idx="10">
                  <c:v>-4.6776428063392383E-2</c:v>
                </c:pt>
                <c:pt idx="11">
                  <c:v>-6.1030493262783911E-2</c:v>
                </c:pt>
                <c:pt idx="12">
                  <c:v>-5.121314384952938E-2</c:v>
                </c:pt>
                <c:pt idx="13">
                  <c:v>-3.617794738448743E-2</c:v>
                </c:pt>
                <c:pt idx="14">
                  <c:v>-3.358609919987747E-2</c:v>
                </c:pt>
                <c:pt idx="15">
                  <c:v>1.4817668020606215E-3</c:v>
                </c:pt>
                <c:pt idx="16">
                  <c:v>-5.618444584762153E-3</c:v>
                </c:pt>
                <c:pt idx="17">
                  <c:v>-7.9856052916960317E-3</c:v>
                </c:pt>
                <c:pt idx="18">
                  <c:v>6.9087780696170699E-3</c:v>
                </c:pt>
                <c:pt idx="19">
                  <c:v>-3.5425908862377222E-4</c:v>
                </c:pt>
                <c:pt idx="20">
                  <c:v>2.8317005689636543E-3</c:v>
                </c:pt>
                <c:pt idx="21">
                  <c:v>-4.8382820325041168E-2</c:v>
                </c:pt>
                <c:pt idx="22">
                  <c:v>-3.348805978117482E-2</c:v>
                </c:pt>
                <c:pt idx="23">
                  <c:v>-4.0315025314656645E-2</c:v>
                </c:pt>
                <c:pt idx="24">
                  <c:v>3.9266831219658252E-2</c:v>
                </c:pt>
                <c:pt idx="25">
                  <c:v>3.3720425529645076E-2</c:v>
                </c:pt>
                <c:pt idx="26">
                  <c:v>4.2401790539111583E-2</c:v>
                </c:pt>
                <c:pt idx="27">
                  <c:v>2.8396260687632711E-2</c:v>
                </c:pt>
                <c:pt idx="28">
                  <c:v>3.5459427314187324E-2</c:v>
                </c:pt>
                <c:pt idx="29">
                  <c:v>3.8749572247299691E-2</c:v>
                </c:pt>
                <c:pt idx="30">
                  <c:v>6.9833781859978628E-2</c:v>
                </c:pt>
                <c:pt idx="31">
                  <c:v>8.6687386108312323E-2</c:v>
                </c:pt>
                <c:pt idx="32">
                  <c:v>9.136839802098172E-2</c:v>
                </c:pt>
                <c:pt idx="33">
                  <c:v>-1.5022043311289453E-2</c:v>
                </c:pt>
                <c:pt idx="34">
                  <c:v>9.3122974258106166E-3</c:v>
                </c:pt>
                <c:pt idx="35">
                  <c:v>1.8817679645624058E-2</c:v>
                </c:pt>
                <c:pt idx="36">
                  <c:v>-2.1307334960683701E-3</c:v>
                </c:pt>
                <c:pt idx="37">
                  <c:v>-8.0368576549461612E-2</c:v>
                </c:pt>
                <c:pt idx="38">
                  <c:v>-9.8813422023813019E-2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9-42C6-9A55-B67F6373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for SU1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784995625546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'SU1'!$M$5:$M$13</c:f>
              <c:numCache>
                <c:formatCode>General</c:formatCode>
                <c:ptCount val="9"/>
                <c:pt idx="0">
                  <c:v>15555.121049174249</c:v>
                </c:pt>
                <c:pt idx="1">
                  <c:v>18061.861151971058</c:v>
                </c:pt>
                <c:pt idx="2">
                  <c:v>24469.791614031124</c:v>
                </c:pt>
                <c:pt idx="3">
                  <c:v>48086.077926374448</c:v>
                </c:pt>
                <c:pt idx="4">
                  <c:v>68455.03154750129</c:v>
                </c:pt>
                <c:pt idx="5">
                  <c:v>84342.775788225394</c:v>
                </c:pt>
                <c:pt idx="6">
                  <c:v>150989.06899536098</c:v>
                </c:pt>
                <c:pt idx="7">
                  <c:v>201885.42820252624</c:v>
                </c:pt>
                <c:pt idx="8">
                  <c:v>248931.74055188912</c:v>
                </c:pt>
              </c:numCache>
            </c:numRef>
          </c:xVal>
          <c:yVal>
            <c:numRef>
              <c:f>'SU1'!$B$5:$B$13</c:f>
              <c:numCache>
                <c:formatCode>General</c:formatCode>
                <c:ptCount val="9"/>
                <c:pt idx="0">
                  <c:v>64.900000000000006</c:v>
                </c:pt>
                <c:pt idx="1">
                  <c:v>290.3</c:v>
                </c:pt>
                <c:pt idx="2">
                  <c:v>1827.8</c:v>
                </c:pt>
                <c:pt idx="3">
                  <c:v>11023.5</c:v>
                </c:pt>
                <c:pt idx="4">
                  <c:v>19518</c:v>
                </c:pt>
                <c:pt idx="5">
                  <c:v>27120</c:v>
                </c:pt>
                <c:pt idx="6">
                  <c:v>53605</c:v>
                </c:pt>
                <c:pt idx="7">
                  <c:v>68886</c:v>
                </c:pt>
                <c:pt idx="8">
                  <c:v>91225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0-462B-864B-87C73054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000"/>
            <c:dispRSqr val="1"/>
            <c:dispEq val="1"/>
            <c:trendlineLbl>
              <c:layout>
                <c:manualLayout>
                  <c:x val="-0.2241076115485564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'SU1 3-17-21'!$M$5:$M$49</c:f>
              <c:numCache>
                <c:formatCode>General</c:formatCode>
                <c:ptCount val="45"/>
                <c:pt idx="0">
                  <c:v>147601.47601476015</c:v>
                </c:pt>
                <c:pt idx="1">
                  <c:v>149588.63126402395</c:v>
                </c:pt>
                <c:pt idx="2">
                  <c:v>147819.66001478198</c:v>
                </c:pt>
                <c:pt idx="3">
                  <c:v>88809.946714031976</c:v>
                </c:pt>
                <c:pt idx="4">
                  <c:v>86095.566078346965</c:v>
                </c:pt>
                <c:pt idx="5">
                  <c:v>90049.527239981981</c:v>
                </c:pt>
                <c:pt idx="6">
                  <c:v>62131.096613855239</c:v>
                </c:pt>
                <c:pt idx="7">
                  <c:v>62893.081761006288</c:v>
                </c:pt>
                <c:pt idx="8">
                  <c:v>63191.153238546598</c:v>
                </c:pt>
                <c:pt idx="9">
                  <c:v>48995.590396864282</c:v>
                </c:pt>
                <c:pt idx="10">
                  <c:v>48520.135856380402</c:v>
                </c:pt>
                <c:pt idx="11">
                  <c:v>47984.644913627642</c:v>
                </c:pt>
                <c:pt idx="12">
                  <c:v>39952.05753096284</c:v>
                </c:pt>
                <c:pt idx="13">
                  <c:v>39952.05753096284</c:v>
                </c:pt>
                <c:pt idx="14">
                  <c:v>39596.119580281127</c:v>
                </c:pt>
                <c:pt idx="15">
                  <c:v>30736.130321192566</c:v>
                </c:pt>
                <c:pt idx="16">
                  <c:v>30840.40092521203</c:v>
                </c:pt>
                <c:pt idx="17">
                  <c:v>31017.369727047146</c:v>
                </c:pt>
                <c:pt idx="18">
                  <c:v>25997.660210581045</c:v>
                </c:pt>
                <c:pt idx="19">
                  <c:v>25933.609958506222</c:v>
                </c:pt>
                <c:pt idx="20">
                  <c:v>25889.967637540452</c:v>
                </c:pt>
                <c:pt idx="21">
                  <c:v>22849.308808408547</c:v>
                </c:pt>
                <c:pt idx="22">
                  <c:v>22750.540325332728</c:v>
                </c:pt>
                <c:pt idx="23">
                  <c:v>22781.637999772185</c:v>
                </c:pt>
                <c:pt idx="24">
                  <c:v>21186.4406779661</c:v>
                </c:pt>
                <c:pt idx="25">
                  <c:v>21146.11968703743</c:v>
                </c:pt>
                <c:pt idx="26">
                  <c:v>21019.442984760903</c:v>
                </c:pt>
                <c:pt idx="27">
                  <c:v>20167.389331451042</c:v>
                </c:pt>
                <c:pt idx="28">
                  <c:v>20122.748767481637</c:v>
                </c:pt>
                <c:pt idx="29">
                  <c:v>20008.00320128051</c:v>
                </c:pt>
                <c:pt idx="30">
                  <c:v>19772.61492832427</c:v>
                </c:pt>
                <c:pt idx="31">
                  <c:v>18851.918182675086</c:v>
                </c:pt>
                <c:pt idx="32">
                  <c:v>18846.588767433095</c:v>
                </c:pt>
                <c:pt idx="33">
                  <c:v>18318.373328448433</c:v>
                </c:pt>
                <c:pt idx="34">
                  <c:v>18231.540565177758</c:v>
                </c:pt>
                <c:pt idx="35">
                  <c:v>18238.190771475471</c:v>
                </c:pt>
                <c:pt idx="36">
                  <c:v>17776.197671318103</c:v>
                </c:pt>
                <c:pt idx="37">
                  <c:v>17732.0684457842</c:v>
                </c:pt>
                <c:pt idx="38">
                  <c:v>17728.924740714476</c:v>
                </c:pt>
                <c:pt idx="39">
                  <c:v>16920.473773265654</c:v>
                </c:pt>
                <c:pt idx="40">
                  <c:v>16992.353440951571</c:v>
                </c:pt>
                <c:pt idx="41">
                  <c:v>16934.801016088062</c:v>
                </c:pt>
                <c:pt idx="42">
                  <c:v>16389.412439564043</c:v>
                </c:pt>
                <c:pt idx="43">
                  <c:v>16424.406668309108</c:v>
                </c:pt>
                <c:pt idx="44">
                  <c:v>16528.92561983471</c:v>
                </c:pt>
              </c:numCache>
            </c:numRef>
          </c:xVal>
          <c:yVal>
            <c:numRef>
              <c:f>'SU1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9-47E9-A6FB-5A4DD93D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Calibration for SU1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'SU1 3-17-21'!$G$5:$G$49</c:f>
              <c:numCache>
                <c:formatCode>General</c:formatCode>
                <c:ptCount val="45"/>
                <c:pt idx="0">
                  <c:v>17.59</c:v>
                </c:pt>
                <c:pt idx="1">
                  <c:v>17.39</c:v>
                </c:pt>
                <c:pt idx="2">
                  <c:v>17.22</c:v>
                </c:pt>
                <c:pt idx="3">
                  <c:v>16.93</c:v>
                </c:pt>
                <c:pt idx="4">
                  <c:v>17.03</c:v>
                </c:pt>
                <c:pt idx="5">
                  <c:v>17.100000000000001</c:v>
                </c:pt>
                <c:pt idx="6">
                  <c:v>16.39</c:v>
                </c:pt>
                <c:pt idx="7">
                  <c:v>16.63</c:v>
                </c:pt>
                <c:pt idx="8">
                  <c:v>16.809999999999999</c:v>
                </c:pt>
                <c:pt idx="9">
                  <c:v>15.6</c:v>
                </c:pt>
                <c:pt idx="10">
                  <c:v>15.94</c:v>
                </c:pt>
                <c:pt idx="11">
                  <c:v>16.29</c:v>
                </c:pt>
                <c:pt idx="12">
                  <c:v>15.87</c:v>
                </c:pt>
                <c:pt idx="13">
                  <c:v>16.18</c:v>
                </c:pt>
                <c:pt idx="14">
                  <c:v>16.39</c:v>
                </c:pt>
                <c:pt idx="15">
                  <c:v>16.29</c:v>
                </c:pt>
                <c:pt idx="16">
                  <c:v>16.36</c:v>
                </c:pt>
                <c:pt idx="17">
                  <c:v>16.43</c:v>
                </c:pt>
                <c:pt idx="18">
                  <c:v>18.32</c:v>
                </c:pt>
                <c:pt idx="19">
                  <c:v>17.670000000000002</c:v>
                </c:pt>
                <c:pt idx="20">
                  <c:v>17.149999999999999</c:v>
                </c:pt>
                <c:pt idx="21">
                  <c:v>16.260000000000002</c:v>
                </c:pt>
                <c:pt idx="22">
                  <c:v>16.239999999999998</c:v>
                </c:pt>
                <c:pt idx="23">
                  <c:v>16.2</c:v>
                </c:pt>
                <c:pt idx="24">
                  <c:v>15.43</c:v>
                </c:pt>
                <c:pt idx="25">
                  <c:v>15.55</c:v>
                </c:pt>
                <c:pt idx="26">
                  <c:v>15.61</c:v>
                </c:pt>
                <c:pt idx="27">
                  <c:v>15.63</c:v>
                </c:pt>
                <c:pt idx="28">
                  <c:v>15.68</c:v>
                </c:pt>
                <c:pt idx="29">
                  <c:v>15.7</c:v>
                </c:pt>
                <c:pt idx="30">
                  <c:v>15.38</c:v>
                </c:pt>
                <c:pt idx="31">
                  <c:v>15.48</c:v>
                </c:pt>
                <c:pt idx="32">
                  <c:v>15.57</c:v>
                </c:pt>
                <c:pt idx="33">
                  <c:v>15.66</c:v>
                </c:pt>
                <c:pt idx="34">
                  <c:v>15.67</c:v>
                </c:pt>
                <c:pt idx="35">
                  <c:v>15.69</c:v>
                </c:pt>
                <c:pt idx="36">
                  <c:v>15.3</c:v>
                </c:pt>
                <c:pt idx="37">
                  <c:v>15.4</c:v>
                </c:pt>
                <c:pt idx="38">
                  <c:v>15.5</c:v>
                </c:pt>
                <c:pt idx="39">
                  <c:v>15.65</c:v>
                </c:pt>
                <c:pt idx="40">
                  <c:v>15.68</c:v>
                </c:pt>
                <c:pt idx="41">
                  <c:v>15.71</c:v>
                </c:pt>
                <c:pt idx="42">
                  <c:v>15.36</c:v>
                </c:pt>
                <c:pt idx="43">
                  <c:v>15.45</c:v>
                </c:pt>
                <c:pt idx="44">
                  <c:v>15.24</c:v>
                </c:pt>
              </c:numCache>
            </c:numRef>
          </c:xVal>
          <c:yVal>
            <c:numRef>
              <c:f>'SU1 3-17-21'!$C$5:$C$49</c:f>
              <c:numCache>
                <c:formatCode>General</c:formatCode>
                <c:ptCount val="45"/>
                <c:pt idx="0">
                  <c:v>17.821000000000002</c:v>
                </c:pt>
                <c:pt idx="1">
                  <c:v>17.821000000000002</c:v>
                </c:pt>
                <c:pt idx="2">
                  <c:v>17.821000000000002</c:v>
                </c:pt>
                <c:pt idx="3">
                  <c:v>18.835000000000001</c:v>
                </c:pt>
                <c:pt idx="4">
                  <c:v>18.835000000000001</c:v>
                </c:pt>
                <c:pt idx="5">
                  <c:v>18.835000000000001</c:v>
                </c:pt>
                <c:pt idx="6">
                  <c:v>18.852</c:v>
                </c:pt>
                <c:pt idx="7">
                  <c:v>18.852</c:v>
                </c:pt>
                <c:pt idx="8">
                  <c:v>18.852</c:v>
                </c:pt>
                <c:pt idx="9">
                  <c:v>18.881</c:v>
                </c:pt>
                <c:pt idx="10">
                  <c:v>18.881</c:v>
                </c:pt>
                <c:pt idx="11">
                  <c:v>18.881</c:v>
                </c:pt>
                <c:pt idx="12">
                  <c:v>18.669</c:v>
                </c:pt>
                <c:pt idx="13">
                  <c:v>18.669</c:v>
                </c:pt>
                <c:pt idx="14">
                  <c:v>18.669</c:v>
                </c:pt>
                <c:pt idx="15">
                  <c:v>18.045999999999999</c:v>
                </c:pt>
                <c:pt idx="16">
                  <c:v>18.045999999999999</c:v>
                </c:pt>
                <c:pt idx="17">
                  <c:v>18.045999999999999</c:v>
                </c:pt>
                <c:pt idx="18">
                  <c:v>16.565000000000001</c:v>
                </c:pt>
                <c:pt idx="19">
                  <c:v>16.565000000000001</c:v>
                </c:pt>
                <c:pt idx="20">
                  <c:v>16.565000000000001</c:v>
                </c:pt>
                <c:pt idx="21">
                  <c:v>17.088000000000001</c:v>
                </c:pt>
                <c:pt idx="22">
                  <c:v>17.088000000000001</c:v>
                </c:pt>
                <c:pt idx="23">
                  <c:v>17.088000000000001</c:v>
                </c:pt>
                <c:pt idx="24">
                  <c:v>16.992000000000001</c:v>
                </c:pt>
                <c:pt idx="25">
                  <c:v>16.992000000000001</c:v>
                </c:pt>
                <c:pt idx="26">
                  <c:v>16.992000000000001</c:v>
                </c:pt>
                <c:pt idx="27">
                  <c:v>16.913</c:v>
                </c:pt>
                <c:pt idx="28">
                  <c:v>16.913</c:v>
                </c:pt>
                <c:pt idx="29">
                  <c:v>16.913</c:v>
                </c:pt>
                <c:pt idx="30">
                  <c:v>16.927</c:v>
                </c:pt>
                <c:pt idx="31">
                  <c:v>16.927</c:v>
                </c:pt>
                <c:pt idx="32">
                  <c:v>16.927</c:v>
                </c:pt>
                <c:pt idx="33">
                  <c:v>16.887</c:v>
                </c:pt>
                <c:pt idx="34">
                  <c:v>16.887</c:v>
                </c:pt>
                <c:pt idx="35">
                  <c:v>16.887</c:v>
                </c:pt>
                <c:pt idx="36">
                  <c:v>16.864999999999998</c:v>
                </c:pt>
                <c:pt idx="37">
                  <c:v>16.864999999999998</c:v>
                </c:pt>
                <c:pt idx="38">
                  <c:v>16.864999999999998</c:v>
                </c:pt>
                <c:pt idx="39">
                  <c:v>16.885000000000002</c:v>
                </c:pt>
                <c:pt idx="40">
                  <c:v>16.885000000000002</c:v>
                </c:pt>
                <c:pt idx="41">
                  <c:v>16.885000000000002</c:v>
                </c:pt>
                <c:pt idx="42">
                  <c:v>16.885999999999999</c:v>
                </c:pt>
                <c:pt idx="43">
                  <c:v>16.885999999999999</c:v>
                </c:pt>
                <c:pt idx="44">
                  <c:v>16.885999999999999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4-4D3A-A887-365C1E97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EXO 3 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076115485564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'SU1 3-17-21'!$M$5:$M$49</c:f>
              <c:numCache>
                <c:formatCode>General</c:formatCode>
                <c:ptCount val="45"/>
                <c:pt idx="0">
                  <c:v>147601.47601476015</c:v>
                </c:pt>
                <c:pt idx="1">
                  <c:v>149588.63126402395</c:v>
                </c:pt>
                <c:pt idx="2">
                  <c:v>147819.66001478198</c:v>
                </c:pt>
                <c:pt idx="3">
                  <c:v>88809.946714031976</c:v>
                </c:pt>
                <c:pt idx="4">
                  <c:v>86095.566078346965</c:v>
                </c:pt>
                <c:pt idx="5">
                  <c:v>90049.527239981981</c:v>
                </c:pt>
                <c:pt idx="6">
                  <c:v>62131.096613855239</c:v>
                </c:pt>
                <c:pt idx="7">
                  <c:v>62893.081761006288</c:v>
                </c:pt>
                <c:pt idx="8">
                  <c:v>63191.153238546598</c:v>
                </c:pt>
                <c:pt idx="9">
                  <c:v>48995.590396864282</c:v>
                </c:pt>
                <c:pt idx="10">
                  <c:v>48520.135856380402</c:v>
                </c:pt>
                <c:pt idx="11">
                  <c:v>47984.644913627642</c:v>
                </c:pt>
                <c:pt idx="12">
                  <c:v>39952.05753096284</c:v>
                </c:pt>
                <c:pt idx="13">
                  <c:v>39952.05753096284</c:v>
                </c:pt>
                <c:pt idx="14">
                  <c:v>39596.119580281127</c:v>
                </c:pt>
                <c:pt idx="15">
                  <c:v>30736.130321192566</c:v>
                </c:pt>
                <c:pt idx="16">
                  <c:v>30840.40092521203</c:v>
                </c:pt>
                <c:pt idx="17">
                  <c:v>31017.369727047146</c:v>
                </c:pt>
                <c:pt idx="18">
                  <c:v>25997.660210581045</c:v>
                </c:pt>
                <c:pt idx="19">
                  <c:v>25933.609958506222</c:v>
                </c:pt>
                <c:pt idx="20">
                  <c:v>25889.967637540452</c:v>
                </c:pt>
                <c:pt idx="21">
                  <c:v>22849.308808408547</c:v>
                </c:pt>
                <c:pt idx="22">
                  <c:v>22750.540325332728</c:v>
                </c:pt>
                <c:pt idx="23">
                  <c:v>22781.637999772185</c:v>
                </c:pt>
                <c:pt idx="24">
                  <c:v>21186.4406779661</c:v>
                </c:pt>
                <c:pt idx="25">
                  <c:v>21146.11968703743</c:v>
                </c:pt>
                <c:pt idx="26">
                  <c:v>21019.442984760903</c:v>
                </c:pt>
                <c:pt idx="27">
                  <c:v>20167.389331451042</c:v>
                </c:pt>
                <c:pt idx="28">
                  <c:v>20122.748767481637</c:v>
                </c:pt>
                <c:pt idx="29">
                  <c:v>20008.00320128051</c:v>
                </c:pt>
                <c:pt idx="30">
                  <c:v>19772.61492832427</c:v>
                </c:pt>
                <c:pt idx="31">
                  <c:v>18851.918182675086</c:v>
                </c:pt>
                <c:pt idx="32">
                  <c:v>18846.588767433095</c:v>
                </c:pt>
                <c:pt idx="33">
                  <c:v>18318.373328448433</c:v>
                </c:pt>
                <c:pt idx="34">
                  <c:v>18231.540565177758</c:v>
                </c:pt>
                <c:pt idx="35">
                  <c:v>18238.190771475471</c:v>
                </c:pt>
                <c:pt idx="36">
                  <c:v>17776.197671318103</c:v>
                </c:pt>
                <c:pt idx="37">
                  <c:v>17732.0684457842</c:v>
                </c:pt>
                <c:pt idx="38">
                  <c:v>17728.924740714476</c:v>
                </c:pt>
                <c:pt idx="39">
                  <c:v>16920.473773265654</c:v>
                </c:pt>
                <c:pt idx="40">
                  <c:v>16992.353440951571</c:v>
                </c:pt>
                <c:pt idx="41">
                  <c:v>16934.801016088062</c:v>
                </c:pt>
                <c:pt idx="42">
                  <c:v>16389.412439564043</c:v>
                </c:pt>
                <c:pt idx="43">
                  <c:v>16424.406668309108</c:v>
                </c:pt>
                <c:pt idx="44">
                  <c:v>16528.92561983471</c:v>
                </c:pt>
              </c:numCache>
            </c:numRef>
          </c:xVal>
          <c:yVal>
            <c:numRef>
              <c:f>'SU1 3-17-21'!$B$5:$B$49</c:f>
              <c:numCache>
                <c:formatCode>General</c:formatCode>
                <c:ptCount val="45"/>
                <c:pt idx="0">
                  <c:v>44164.800000000003</c:v>
                </c:pt>
                <c:pt idx="1">
                  <c:v>44164.800000000003</c:v>
                </c:pt>
                <c:pt idx="2">
                  <c:v>44164.800000000003</c:v>
                </c:pt>
                <c:pt idx="3">
                  <c:v>25864.400000000001</c:v>
                </c:pt>
                <c:pt idx="4">
                  <c:v>25864.400000000001</c:v>
                </c:pt>
                <c:pt idx="5">
                  <c:v>25864.400000000001</c:v>
                </c:pt>
                <c:pt idx="6">
                  <c:v>16073.2</c:v>
                </c:pt>
                <c:pt idx="7">
                  <c:v>16073.2</c:v>
                </c:pt>
                <c:pt idx="8">
                  <c:v>16073.2</c:v>
                </c:pt>
                <c:pt idx="9">
                  <c:v>10313.4</c:v>
                </c:pt>
                <c:pt idx="10">
                  <c:v>10313.4</c:v>
                </c:pt>
                <c:pt idx="11">
                  <c:v>10313.4</c:v>
                </c:pt>
                <c:pt idx="12">
                  <c:v>7346.5</c:v>
                </c:pt>
                <c:pt idx="13">
                  <c:v>7346.5</c:v>
                </c:pt>
                <c:pt idx="14">
                  <c:v>7346.5</c:v>
                </c:pt>
                <c:pt idx="15">
                  <c:v>4055.3</c:v>
                </c:pt>
                <c:pt idx="16">
                  <c:v>4055.3</c:v>
                </c:pt>
                <c:pt idx="17">
                  <c:v>4055.3</c:v>
                </c:pt>
                <c:pt idx="18">
                  <c:v>2339.1</c:v>
                </c:pt>
                <c:pt idx="19">
                  <c:v>2339.1</c:v>
                </c:pt>
                <c:pt idx="20">
                  <c:v>2339.1</c:v>
                </c:pt>
                <c:pt idx="21">
                  <c:v>1353.2</c:v>
                </c:pt>
                <c:pt idx="22">
                  <c:v>1353.2</c:v>
                </c:pt>
                <c:pt idx="23">
                  <c:v>1353.2</c:v>
                </c:pt>
                <c:pt idx="24">
                  <c:v>845.8</c:v>
                </c:pt>
                <c:pt idx="25">
                  <c:v>845.8</c:v>
                </c:pt>
                <c:pt idx="26">
                  <c:v>845.8</c:v>
                </c:pt>
                <c:pt idx="27">
                  <c:v>483.5</c:v>
                </c:pt>
                <c:pt idx="28">
                  <c:v>483.5</c:v>
                </c:pt>
                <c:pt idx="29">
                  <c:v>483.5</c:v>
                </c:pt>
                <c:pt idx="30">
                  <c:v>283.89999999999998</c:v>
                </c:pt>
                <c:pt idx="31">
                  <c:v>283.89999999999998</c:v>
                </c:pt>
                <c:pt idx="32">
                  <c:v>283.89999999999998</c:v>
                </c:pt>
                <c:pt idx="33">
                  <c:v>181.4</c:v>
                </c:pt>
                <c:pt idx="34">
                  <c:v>181.4</c:v>
                </c:pt>
                <c:pt idx="35">
                  <c:v>181.4</c:v>
                </c:pt>
                <c:pt idx="36">
                  <c:v>97.6</c:v>
                </c:pt>
                <c:pt idx="37">
                  <c:v>97.6</c:v>
                </c:pt>
                <c:pt idx="38">
                  <c:v>97.6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E-4134-97D6-9872326C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Calibration for SU1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6159230096238"/>
          <c:y val="0.13004629629629633"/>
          <c:w val="0.7974190726159230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5439632545931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'SU1 3-17-21'!$R$5:$R$49</c:f>
              <c:numCache>
                <c:formatCode>General</c:formatCode>
                <c:ptCount val="45"/>
                <c:pt idx="0">
                  <c:v>5.1690907004535562</c:v>
                </c:pt>
                <c:pt idx="1">
                  <c:v>5.1748985884019971</c:v>
                </c:pt>
                <c:pt idx="2">
                  <c:v>5.1697321990663578</c:v>
                </c:pt>
                <c:pt idx="3">
                  <c:v>4.9484616094846725</c:v>
                </c:pt>
                <c:pt idx="4">
                  <c:v>4.934980785863746</c:v>
                </c:pt>
                <c:pt idx="5">
                  <c:v>4.9544814371155068</c:v>
                </c:pt>
                <c:pt idx="6">
                  <c:v>4.793309018978368</c:v>
                </c:pt>
                <c:pt idx="7">
                  <c:v>4.7986028756795482</c:v>
                </c:pt>
                <c:pt idx="8">
                  <c:v>4.8006562813106068</c:v>
                </c:pt>
                <c:pt idx="9">
                  <c:v>4.6901569952839299</c:v>
                </c:pt>
                <c:pt idx="10">
                  <c:v>4.6859220082207873</c:v>
                </c:pt>
                <c:pt idx="11">
                  <c:v>4.6811022853725133</c:v>
                </c:pt>
                <c:pt idx="12">
                  <c:v>4.6015391503917771</c:v>
                </c:pt>
                <c:pt idx="13">
                  <c:v>4.6015391503917771</c:v>
                </c:pt>
                <c:pt idx="14">
                  <c:v>4.597652627151632</c:v>
                </c:pt>
                <c:pt idx="15">
                  <c:v>4.487649188930126</c:v>
                </c:pt>
                <c:pt idx="16">
                  <c:v>4.4891200152438824</c:v>
                </c:pt>
                <c:pt idx="17">
                  <c:v>4.4916049668669471</c:v>
                </c:pt>
                <c:pt idx="18">
                  <c:v>4.4149342632262334</c:v>
                </c:pt>
                <c:pt idx="19">
                  <c:v>4.4138629747692066</c:v>
                </c:pt>
                <c:pt idx="20">
                  <c:v>4.4131315075671091</c:v>
                </c:pt>
                <c:pt idx="21">
                  <c:v>4.358873067196491</c:v>
                </c:pt>
                <c:pt idx="22">
                  <c:v>4.3569917156095626</c:v>
                </c:pt>
                <c:pt idx="23">
                  <c:v>4.3575849466389505</c:v>
                </c:pt>
                <c:pt idx="24">
                  <c:v>4.3260580013659125</c:v>
                </c:pt>
                <c:pt idx="25">
                  <c:v>4.3252306859845735</c:v>
                </c:pt>
                <c:pt idx="26">
                  <c:v>4.3226212030409421</c:v>
                </c:pt>
                <c:pt idx="27">
                  <c:v>4.3046496824305711</c:v>
                </c:pt>
                <c:pt idx="28">
                  <c:v>4.3036873050623585</c:v>
                </c:pt>
                <c:pt idx="29">
                  <c:v>4.3012037482095691</c:v>
                </c:pt>
                <c:pt idx="30">
                  <c:v>4.2960641085571574</c:v>
                </c:pt>
                <c:pt idx="31">
                  <c:v>4.2753555462536363</c:v>
                </c:pt>
                <c:pt idx="32">
                  <c:v>4.2752327543536897</c:v>
                </c:pt>
                <c:pt idx="33">
                  <c:v>4.2628869056940388</c:v>
                </c:pt>
                <c:pt idx="34">
                  <c:v>4.2608233680892704</c:v>
                </c:pt>
                <c:pt idx="35">
                  <c:v>4.2609817541165187</c:v>
                </c:pt>
                <c:pt idx="36">
                  <c:v>4.2498388709782828</c:v>
                </c:pt>
                <c:pt idx="37">
                  <c:v>4.2487593990072323</c:v>
                </c:pt>
                <c:pt idx="38">
                  <c:v>4.2486823964393174</c:v>
                </c:pt>
                <c:pt idx="39">
                  <c:v>4.2284125191187449</c:v>
                </c:pt>
                <c:pt idx="40">
                  <c:v>4.2302535328205462</c:v>
                </c:pt>
                <c:pt idx="41">
                  <c:v>4.2287800980504668</c:v>
                </c:pt>
                <c:pt idx="42">
                  <c:v>4.2145633843923989</c:v>
                </c:pt>
                <c:pt idx="43">
                  <c:v>4.2154896896270335</c:v>
                </c:pt>
                <c:pt idx="44">
                  <c:v>4.2182446253475314</c:v>
                </c:pt>
              </c:numCache>
            </c:numRef>
          </c:xVal>
          <c:yVal>
            <c:numRef>
              <c:f>'SU1 3-17-21'!$Q$5:$Q$49</c:f>
              <c:numCache>
                <c:formatCode>General</c:formatCode>
                <c:ptCount val="45"/>
                <c:pt idx="0">
                  <c:v>4.6450762680777355</c:v>
                </c:pt>
                <c:pt idx="1">
                  <c:v>4.6450762680777355</c:v>
                </c:pt>
                <c:pt idx="2">
                  <c:v>4.6450762680777355</c:v>
                </c:pt>
                <c:pt idx="3">
                  <c:v>4.4127024081380437</c:v>
                </c:pt>
                <c:pt idx="4">
                  <c:v>4.4127024081380437</c:v>
                </c:pt>
                <c:pt idx="5">
                  <c:v>4.4127024081380437</c:v>
                </c:pt>
                <c:pt idx="6">
                  <c:v>4.2061023486981037</c:v>
                </c:pt>
                <c:pt idx="7">
                  <c:v>4.2061023486981037</c:v>
                </c:pt>
                <c:pt idx="8">
                  <c:v>4.2061023486981037</c:v>
                </c:pt>
                <c:pt idx="9">
                  <c:v>4.0134018619680445</c:v>
                </c:pt>
                <c:pt idx="10">
                  <c:v>4.0134018619680445</c:v>
                </c:pt>
                <c:pt idx="11">
                  <c:v>4.0134018619680445</c:v>
                </c:pt>
                <c:pt idx="12">
                  <c:v>3.8660804829326763</c:v>
                </c:pt>
                <c:pt idx="13">
                  <c:v>3.8660804829326763</c:v>
                </c:pt>
                <c:pt idx="14">
                  <c:v>3.8660804829326763</c:v>
                </c:pt>
                <c:pt idx="15">
                  <c:v>3.6080229876532819</c:v>
                </c:pt>
                <c:pt idx="16">
                  <c:v>3.6080229876532819</c:v>
                </c:pt>
                <c:pt idx="17">
                  <c:v>3.6080229876532819</c:v>
                </c:pt>
                <c:pt idx="18">
                  <c:v>3.3690487889403373</c:v>
                </c:pt>
                <c:pt idx="19">
                  <c:v>3.3690487889403373</c:v>
                </c:pt>
                <c:pt idx="20">
                  <c:v>3.3690487889403373</c:v>
                </c:pt>
                <c:pt idx="21">
                  <c:v>3.131361989115943</c:v>
                </c:pt>
                <c:pt idx="22">
                  <c:v>3.131361989115943</c:v>
                </c:pt>
                <c:pt idx="23">
                  <c:v>3.131361989115943</c:v>
                </c:pt>
                <c:pt idx="24">
                  <c:v>2.9272676808108815</c:v>
                </c:pt>
                <c:pt idx="25">
                  <c:v>2.9272676808108815</c:v>
                </c:pt>
                <c:pt idx="26">
                  <c:v>2.9272676808108815</c:v>
                </c:pt>
                <c:pt idx="27">
                  <c:v>2.6843964784190204</c:v>
                </c:pt>
                <c:pt idx="28">
                  <c:v>2.6843964784190204</c:v>
                </c:pt>
                <c:pt idx="29">
                  <c:v>2.6843964784190204</c:v>
                </c:pt>
                <c:pt idx="30">
                  <c:v>2.453165392525857</c:v>
                </c:pt>
                <c:pt idx="31">
                  <c:v>2.453165392525857</c:v>
                </c:pt>
                <c:pt idx="32">
                  <c:v>2.453165392525857</c:v>
                </c:pt>
                <c:pt idx="33">
                  <c:v>2.2586372827240764</c:v>
                </c:pt>
                <c:pt idx="34">
                  <c:v>2.2586372827240764</c:v>
                </c:pt>
                <c:pt idx="35">
                  <c:v>2.2586372827240764</c:v>
                </c:pt>
                <c:pt idx="36">
                  <c:v>1.9894498176666917</c:v>
                </c:pt>
                <c:pt idx="37">
                  <c:v>1.9894498176666917</c:v>
                </c:pt>
                <c:pt idx="38">
                  <c:v>1.9894498176666917</c:v>
                </c:pt>
                <c:pt idx="39">
                  <c:v>1.6608654780038692</c:v>
                </c:pt>
                <c:pt idx="40">
                  <c:v>1.6608654780038692</c:v>
                </c:pt>
                <c:pt idx="41">
                  <c:v>1.6608654780038692</c:v>
                </c:pt>
                <c:pt idx="42">
                  <c:v>1.3010299956639813</c:v>
                </c:pt>
                <c:pt idx="43">
                  <c:v>1.3010299956639813</c:v>
                </c:pt>
                <c:pt idx="44">
                  <c:v>1.3010299956639813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D-4FBF-A236-DB113C90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59584"/>
        <c:axId val="1712613408"/>
      </c:scatterChart>
      <c:valAx>
        <c:axId val="192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1/R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3408"/>
        <c:crosses val="autoZero"/>
        <c:crossBetween val="midCat"/>
      </c:valAx>
      <c:valAx>
        <c:axId val="17126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EC (micro</a:t>
                </a:r>
                <a:r>
                  <a:rPr lang="en-US" baseline="0"/>
                  <a:t> 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37</xdr:row>
      <xdr:rowOff>66675</xdr:rowOff>
    </xdr:from>
    <xdr:to>
      <xdr:col>33</xdr:col>
      <xdr:colOff>219075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FABDC-B694-492A-9F04-D9CDD371D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21</xdr:row>
      <xdr:rowOff>66675</xdr:rowOff>
    </xdr:from>
    <xdr:to>
      <xdr:col>33</xdr:col>
      <xdr:colOff>466725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CB964-EECB-4E21-B2ED-147975A8C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</xdr:colOff>
      <xdr:row>4</xdr:row>
      <xdr:rowOff>171450</xdr:rowOff>
    </xdr:from>
    <xdr:to>
      <xdr:col>33</xdr:col>
      <xdr:colOff>371475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B968D-5957-4392-B3A5-8271AB3C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171450</xdr:colOff>
      <xdr:row>8</xdr:row>
      <xdr:rowOff>161925</xdr:rowOff>
    </xdr:from>
    <xdr:to>
      <xdr:col>26</xdr:col>
      <xdr:colOff>476250</xdr:colOff>
      <xdr:row>23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A5339-F51B-45FC-BB1B-BA765AA7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9</xdr:row>
      <xdr:rowOff>14287</xdr:rowOff>
    </xdr:from>
    <xdr:to>
      <xdr:col>22</xdr:col>
      <xdr:colOff>23812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3CAE3-C06E-4A7B-B4B4-193A19E0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581025</xdr:colOff>
      <xdr:row>3</xdr:row>
      <xdr:rowOff>180975</xdr:rowOff>
    </xdr:from>
    <xdr:to>
      <xdr:col>32</xdr:col>
      <xdr:colOff>276225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93F1-AADC-4F68-A4AC-9C23ACCFB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466725</xdr:colOff>
      <xdr:row>20</xdr:row>
      <xdr:rowOff>161925</xdr:rowOff>
    </xdr:from>
    <xdr:to>
      <xdr:col>31</xdr:col>
      <xdr:colOff>161925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B8B12-6527-491E-B4B7-D9E7D044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314325</xdr:colOff>
      <xdr:row>3</xdr:row>
      <xdr:rowOff>123825</xdr:rowOff>
    </xdr:from>
    <xdr:to>
      <xdr:col>40</xdr:col>
      <xdr:colOff>9525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6E5091-1CC8-48BA-8C93-F270BEF6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352425</xdr:colOff>
      <xdr:row>20</xdr:row>
      <xdr:rowOff>171450</xdr:rowOff>
    </xdr:from>
    <xdr:to>
      <xdr:col>39</xdr:col>
      <xdr:colOff>47625</xdr:colOff>
      <xdr:row>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D3FC3C-A12D-45D1-911C-EBD1162C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31</xdr:col>
      <xdr:colOff>304800</xdr:colOff>
      <xdr:row>50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1B7B6-A817-4D70-B8C1-77CA5CF12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11</xdr:row>
      <xdr:rowOff>119062</xdr:rowOff>
    </xdr:from>
    <xdr:to>
      <xdr:col>17</xdr:col>
      <xdr:colOff>481012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CF386-A6EB-4F15-B215-E31A2F2A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4</xdr:row>
      <xdr:rowOff>95250</xdr:rowOff>
    </xdr:from>
    <xdr:to>
      <xdr:col>28</xdr:col>
      <xdr:colOff>266700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8C652-21C2-4303-A0EB-F65A5CB4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20</xdr:row>
      <xdr:rowOff>66675</xdr:rowOff>
    </xdr:from>
    <xdr:to>
      <xdr:col>28</xdr:col>
      <xdr:colOff>409575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36267-19B9-47B0-93E5-2D9EB7516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28</xdr:col>
      <xdr:colOff>304800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BA378-B2BE-4BB5-A35B-70720F7F4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11</xdr:row>
      <xdr:rowOff>119062</xdr:rowOff>
    </xdr:from>
    <xdr:to>
      <xdr:col>17</xdr:col>
      <xdr:colOff>481012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F1BE5-2242-4988-A6CC-92234D14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5</xdr:row>
      <xdr:rowOff>180975</xdr:rowOff>
    </xdr:from>
    <xdr:to>
      <xdr:col>32</xdr:col>
      <xdr:colOff>304800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62A7-2EA4-431C-8BDA-B8ABBF14E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542925</xdr:colOff>
      <xdr:row>21</xdr:row>
      <xdr:rowOff>171450</xdr:rowOff>
    </xdr:from>
    <xdr:to>
      <xdr:col>32</xdr:col>
      <xdr:colOff>238125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E5B6F-1A03-4F76-A458-C92E208E7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514350</xdr:colOff>
      <xdr:row>6</xdr:row>
      <xdr:rowOff>66675</xdr:rowOff>
    </xdr:from>
    <xdr:to>
      <xdr:col>40</xdr:col>
      <xdr:colOff>209550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A0FD-71E6-409D-B911-3772B4666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457200</xdr:colOff>
      <xdr:row>21</xdr:row>
      <xdr:rowOff>123825</xdr:rowOff>
    </xdr:from>
    <xdr:to>
      <xdr:col>40</xdr:col>
      <xdr:colOff>152400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4FE40-EFD9-4F1D-B082-CC7BE03A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31</xdr:col>
      <xdr:colOff>304800</xdr:colOff>
      <xdr:row>53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8B61D-0CBB-43D7-99C5-8A9B109B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12</xdr:row>
      <xdr:rowOff>119062</xdr:rowOff>
    </xdr:from>
    <xdr:to>
      <xdr:col>17</xdr:col>
      <xdr:colOff>481012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A4872-7481-48A7-A76D-905BBCAE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C4AE-434B-415B-A37D-3C99EEEE47C2}">
  <dimension ref="A1:R43"/>
  <sheetViews>
    <sheetView topLeftCell="A37" workbookViewId="0">
      <selection activeCell="I18" sqref="I18"/>
    </sheetView>
  </sheetViews>
  <sheetFormatPr defaultRowHeight="15" x14ac:dyDescent="0.25"/>
  <cols>
    <col min="2" max="2" width="14.42578125" customWidth="1"/>
    <col min="3" max="6" width="10.5703125" customWidth="1"/>
    <col min="8" max="8" width="10.5703125" customWidth="1"/>
    <col min="9" max="9" width="9.85546875" customWidth="1"/>
    <col min="10" max="10" width="10.5703125" customWidth="1"/>
  </cols>
  <sheetData>
    <row r="1" spans="1:18" x14ac:dyDescent="0.25">
      <c r="A1" t="s">
        <v>39</v>
      </c>
    </row>
    <row r="2" spans="1:18" x14ac:dyDescent="0.25">
      <c r="A2" t="s">
        <v>41</v>
      </c>
    </row>
    <row r="4" spans="1:18" x14ac:dyDescent="0.25">
      <c r="A4" t="s">
        <v>40</v>
      </c>
      <c r="B4" t="s">
        <v>26</v>
      </c>
      <c r="C4" t="s">
        <v>27</v>
      </c>
      <c r="G4" t="s">
        <v>28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O4" t="s">
        <v>29</v>
      </c>
      <c r="P4" t="s">
        <v>34</v>
      </c>
      <c r="Q4" t="s">
        <v>35</v>
      </c>
      <c r="R4" t="s">
        <v>36</v>
      </c>
    </row>
    <row r="5" spans="1:18" x14ac:dyDescent="0.25">
      <c r="A5">
        <v>1</v>
      </c>
      <c r="B5">
        <v>45404.9</v>
      </c>
      <c r="C5">
        <v>17.233000000000001</v>
      </c>
      <c r="G5">
        <v>16.809999999999999</v>
      </c>
      <c r="H5">
        <f>B5</f>
        <v>45404.9</v>
      </c>
      <c r="I5">
        <v>2.94</v>
      </c>
      <c r="J5">
        <v>19.75</v>
      </c>
      <c r="K5">
        <f t="shared" ref="K5:K43" si="0">(I5+J5)/2</f>
        <v>11.345000000000001</v>
      </c>
      <c r="L5">
        <f>1/K5</f>
        <v>8.8144557073600693E-2</v>
      </c>
      <c r="M5">
        <f t="shared" ref="M5:M43" si="1">1000000/K5</f>
        <v>88144.557073600707</v>
      </c>
      <c r="O5">
        <f t="shared" ref="O5:O43" si="2">C5-G5</f>
        <v>0.42300000000000182</v>
      </c>
      <c r="P5">
        <f t="shared" ref="P5:P43" si="3">0.614*M5^0.9934-B5</f>
        <v>4797.627257887747</v>
      </c>
      <c r="Q5">
        <f t="shared" ref="Q5:Q43" si="4">P5/B5</f>
        <v>0.10566320502605989</v>
      </c>
      <c r="R5">
        <f>Q5^2</f>
        <v>1.1164712896379167E-2</v>
      </c>
    </row>
    <row r="6" spans="1:18" x14ac:dyDescent="0.25">
      <c r="A6">
        <v>1</v>
      </c>
      <c r="B6">
        <v>45404.9</v>
      </c>
      <c r="C6">
        <v>17.233000000000001</v>
      </c>
      <c r="G6">
        <v>16.829999999999998</v>
      </c>
      <c r="H6">
        <f t="shared" ref="H6:H43" si="5">B6</f>
        <v>45404.9</v>
      </c>
      <c r="I6">
        <v>3.79</v>
      </c>
      <c r="J6">
        <v>21.83</v>
      </c>
      <c r="K6">
        <f t="shared" si="0"/>
        <v>12.809999999999999</v>
      </c>
      <c r="L6">
        <f t="shared" ref="L6:L43" si="6">1/K6</f>
        <v>7.8064012490242002E-2</v>
      </c>
      <c r="M6">
        <f t="shared" si="1"/>
        <v>78064.012490242007</v>
      </c>
      <c r="O6">
        <f t="shared" si="2"/>
        <v>0.40300000000000225</v>
      </c>
      <c r="P6">
        <f t="shared" si="3"/>
        <v>-908.07070121687138</v>
      </c>
      <c r="Q6">
        <f t="shared" si="4"/>
        <v>-1.9999398770107882E-2</v>
      </c>
      <c r="R6">
        <f t="shared" ref="R6:R43" si="7">Q6^2</f>
        <v>3.9997595116579267E-4</v>
      </c>
    </row>
    <row r="7" spans="1:18" x14ac:dyDescent="0.25">
      <c r="A7">
        <v>1</v>
      </c>
      <c r="B7">
        <v>45404.9</v>
      </c>
      <c r="C7">
        <v>17.233000000000001</v>
      </c>
      <c r="G7">
        <v>16.850000000000001</v>
      </c>
      <c r="H7">
        <f t="shared" si="5"/>
        <v>45404.9</v>
      </c>
      <c r="I7">
        <v>2.68</v>
      </c>
      <c r="J7">
        <v>21.44</v>
      </c>
      <c r="K7">
        <f t="shared" si="0"/>
        <v>12.06</v>
      </c>
      <c r="L7">
        <f t="shared" si="6"/>
        <v>8.2918739635157543E-2</v>
      </c>
      <c r="M7">
        <f t="shared" si="1"/>
        <v>82918.739635157544</v>
      </c>
      <c r="O7">
        <f t="shared" si="2"/>
        <v>0.38299999999999912</v>
      </c>
      <c r="P7">
        <f t="shared" si="3"/>
        <v>1840.3286943945495</v>
      </c>
      <c r="Q7">
        <f t="shared" si="4"/>
        <v>4.0531499780740617E-2</v>
      </c>
      <c r="R7">
        <f t="shared" si="7"/>
        <v>1.6428024744761767E-3</v>
      </c>
    </row>
    <row r="8" spans="1:18" x14ac:dyDescent="0.25">
      <c r="A8">
        <v>2</v>
      </c>
      <c r="B8">
        <v>25864.400000000001</v>
      </c>
      <c r="C8">
        <v>18.835000000000001</v>
      </c>
      <c r="G8">
        <v>17.260000000000002</v>
      </c>
      <c r="H8">
        <f t="shared" si="5"/>
        <v>25864.400000000001</v>
      </c>
      <c r="I8">
        <v>11.73</v>
      </c>
      <c r="J8">
        <v>29.18</v>
      </c>
      <c r="K8">
        <f t="shared" si="0"/>
        <v>20.454999999999998</v>
      </c>
      <c r="L8">
        <f t="shared" si="6"/>
        <v>4.8887802493277933E-2</v>
      </c>
      <c r="M8">
        <f t="shared" si="1"/>
        <v>48887.80249327793</v>
      </c>
      <c r="O8">
        <f t="shared" si="2"/>
        <v>1.5749999999999993</v>
      </c>
      <c r="P8">
        <f t="shared" si="3"/>
        <v>2088.0683176187449</v>
      </c>
      <c r="Q8">
        <f t="shared" si="4"/>
        <v>8.0731365027556984E-2</v>
      </c>
      <c r="R8">
        <f t="shared" si="7"/>
        <v>6.5175532992126509E-3</v>
      </c>
    </row>
    <row r="9" spans="1:18" x14ac:dyDescent="0.25">
      <c r="A9">
        <v>2</v>
      </c>
      <c r="B9">
        <v>25864.400000000001</v>
      </c>
      <c r="C9">
        <v>18.835000000000001</v>
      </c>
      <c r="G9">
        <v>17.34</v>
      </c>
      <c r="H9">
        <f t="shared" si="5"/>
        <v>25864.400000000001</v>
      </c>
      <c r="I9">
        <v>11.74</v>
      </c>
      <c r="J9">
        <v>31.41</v>
      </c>
      <c r="K9">
        <f t="shared" si="0"/>
        <v>21.574999999999999</v>
      </c>
      <c r="L9">
        <f t="shared" si="6"/>
        <v>4.6349942062572425E-2</v>
      </c>
      <c r="M9">
        <f t="shared" si="1"/>
        <v>46349.942062572423</v>
      </c>
      <c r="O9">
        <f t="shared" si="2"/>
        <v>1.495000000000001</v>
      </c>
      <c r="P9">
        <f t="shared" si="3"/>
        <v>646.32727890449678</v>
      </c>
      <c r="Q9">
        <f t="shared" si="4"/>
        <v>2.4989069102878736E-2</v>
      </c>
      <c r="R9">
        <f t="shared" si="7"/>
        <v>6.2445357462844863E-4</v>
      </c>
    </row>
    <row r="10" spans="1:18" x14ac:dyDescent="0.25">
      <c r="A10">
        <v>2</v>
      </c>
      <c r="B10">
        <v>25864.400000000001</v>
      </c>
      <c r="C10">
        <v>18.835000000000001</v>
      </c>
      <c r="G10">
        <v>17.350000000000001</v>
      </c>
      <c r="H10">
        <f t="shared" si="5"/>
        <v>25864.400000000001</v>
      </c>
      <c r="I10">
        <v>12.48</v>
      </c>
      <c r="J10">
        <v>31.09</v>
      </c>
      <c r="K10">
        <f t="shared" si="0"/>
        <v>21.785</v>
      </c>
      <c r="L10">
        <f t="shared" si="6"/>
        <v>4.5903144365389031E-2</v>
      </c>
      <c r="M10">
        <f t="shared" si="1"/>
        <v>45903.144365389031</v>
      </c>
      <c r="O10">
        <f t="shared" si="2"/>
        <v>1.4849999999999994</v>
      </c>
      <c r="P10">
        <f t="shared" si="3"/>
        <v>392.45143026046208</v>
      </c>
      <c r="Q10">
        <f t="shared" si="4"/>
        <v>1.517342100572455E-2</v>
      </c>
      <c r="R10">
        <f t="shared" si="7"/>
        <v>2.3023270501696302E-4</v>
      </c>
    </row>
    <row r="11" spans="1:18" x14ac:dyDescent="0.25">
      <c r="A11">
        <v>3</v>
      </c>
      <c r="B11">
        <v>16073.2</v>
      </c>
      <c r="C11">
        <v>18.852</v>
      </c>
      <c r="G11">
        <v>18.55</v>
      </c>
      <c r="H11">
        <f t="shared" si="5"/>
        <v>16073.2</v>
      </c>
      <c r="I11">
        <v>37.85</v>
      </c>
      <c r="J11">
        <v>36.520000000000003</v>
      </c>
      <c r="K11">
        <f t="shared" si="0"/>
        <v>37.185000000000002</v>
      </c>
      <c r="L11">
        <f t="shared" si="6"/>
        <v>2.689256420599704E-2</v>
      </c>
      <c r="M11">
        <f t="shared" si="1"/>
        <v>26892.564205997041</v>
      </c>
      <c r="O11">
        <f t="shared" si="2"/>
        <v>0.3019999999999996</v>
      </c>
      <c r="P11">
        <f t="shared" si="3"/>
        <v>-636.12505153076381</v>
      </c>
      <c r="Q11">
        <f t="shared" si="4"/>
        <v>-3.9576752079907164E-2</v>
      </c>
      <c r="R11">
        <f t="shared" si="7"/>
        <v>1.566319305194436E-3</v>
      </c>
    </row>
    <row r="12" spans="1:18" x14ac:dyDescent="0.25">
      <c r="A12">
        <v>3</v>
      </c>
      <c r="B12">
        <v>16073.2</v>
      </c>
      <c r="C12">
        <v>18.852</v>
      </c>
      <c r="G12">
        <v>18.579999999999998</v>
      </c>
      <c r="H12">
        <f t="shared" si="5"/>
        <v>16073.2</v>
      </c>
      <c r="I12">
        <v>35.33</v>
      </c>
      <c r="J12">
        <v>38.86</v>
      </c>
      <c r="K12">
        <f t="shared" si="0"/>
        <v>37.094999999999999</v>
      </c>
      <c r="L12">
        <f t="shared" si="6"/>
        <v>2.695781102574471E-2</v>
      </c>
      <c r="M12">
        <f t="shared" si="1"/>
        <v>26957.811025744712</v>
      </c>
      <c r="O12">
        <f t="shared" si="2"/>
        <v>0.27200000000000202</v>
      </c>
      <c r="P12">
        <f t="shared" si="3"/>
        <v>-598.91906469802598</v>
      </c>
      <c r="Q12">
        <f t="shared" si="4"/>
        <v>-3.7261968039844336E-2</v>
      </c>
      <c r="R12">
        <f t="shared" si="7"/>
        <v>1.3884542622023808E-3</v>
      </c>
    </row>
    <row r="13" spans="1:18" x14ac:dyDescent="0.25">
      <c r="A13">
        <v>3</v>
      </c>
      <c r="B13">
        <v>16073.2</v>
      </c>
      <c r="C13">
        <v>18.852</v>
      </c>
      <c r="G13">
        <v>18.62</v>
      </c>
      <c r="H13">
        <f t="shared" si="5"/>
        <v>16073.2</v>
      </c>
      <c r="I13">
        <v>34.31</v>
      </c>
      <c r="J13">
        <v>39.43</v>
      </c>
      <c r="K13">
        <f t="shared" si="0"/>
        <v>36.870000000000005</v>
      </c>
      <c r="L13">
        <f t="shared" si="6"/>
        <v>2.7122321670735011E-2</v>
      </c>
      <c r="M13">
        <f t="shared" si="1"/>
        <v>27122.321670735011</v>
      </c>
      <c r="O13">
        <f t="shared" si="2"/>
        <v>0.23199999999999932</v>
      </c>
      <c r="P13">
        <f t="shared" si="3"/>
        <v>-505.11205649793737</v>
      </c>
      <c r="Q13">
        <f t="shared" si="4"/>
        <v>-3.1425730812653194E-2</v>
      </c>
      <c r="R13">
        <f t="shared" si="7"/>
        <v>9.8757655710934042E-4</v>
      </c>
    </row>
    <row r="14" spans="1:18" x14ac:dyDescent="0.25">
      <c r="A14">
        <v>4</v>
      </c>
      <c r="B14">
        <v>10313.4</v>
      </c>
      <c r="C14">
        <v>18.881</v>
      </c>
      <c r="G14">
        <v>18.39</v>
      </c>
      <c r="H14">
        <f t="shared" si="5"/>
        <v>10313.4</v>
      </c>
      <c r="I14">
        <v>51.54</v>
      </c>
      <c r="J14">
        <v>64.95</v>
      </c>
      <c r="K14">
        <f t="shared" si="0"/>
        <v>58.245000000000005</v>
      </c>
      <c r="L14">
        <f t="shared" si="6"/>
        <v>1.7168855695767874E-2</v>
      </c>
      <c r="M14">
        <f t="shared" si="1"/>
        <v>17168.855695767877</v>
      </c>
      <c r="O14">
        <f t="shared" si="2"/>
        <v>0.49099999999999966</v>
      </c>
      <c r="P14">
        <f t="shared" si="3"/>
        <v>-428.76974692191106</v>
      </c>
      <c r="Q14">
        <f t="shared" si="4"/>
        <v>-4.1574044148574775E-2</v>
      </c>
      <c r="R14">
        <f t="shared" si="7"/>
        <v>1.7284011468676444E-3</v>
      </c>
    </row>
    <row r="15" spans="1:18" x14ac:dyDescent="0.25">
      <c r="A15">
        <v>4</v>
      </c>
      <c r="B15">
        <v>10313.4</v>
      </c>
      <c r="C15">
        <v>18.881</v>
      </c>
      <c r="G15">
        <v>18.45</v>
      </c>
      <c r="H15">
        <f t="shared" si="5"/>
        <v>10313.4</v>
      </c>
      <c r="I15">
        <v>50.3</v>
      </c>
      <c r="J15">
        <v>66.83</v>
      </c>
      <c r="K15">
        <f t="shared" si="0"/>
        <v>58.564999999999998</v>
      </c>
      <c r="L15">
        <f t="shared" si="6"/>
        <v>1.7075044821992659E-2</v>
      </c>
      <c r="M15">
        <f t="shared" si="1"/>
        <v>17075.044821992658</v>
      </c>
      <c r="O15">
        <f t="shared" si="2"/>
        <v>0.43100000000000094</v>
      </c>
      <c r="P15">
        <f t="shared" si="3"/>
        <v>-482.42401318899101</v>
      </c>
      <c r="Q15">
        <f t="shared" si="4"/>
        <v>-4.6776428063392383E-2</v>
      </c>
      <c r="R15">
        <f t="shared" si="7"/>
        <v>2.1880342223697226E-3</v>
      </c>
    </row>
    <row r="16" spans="1:18" x14ac:dyDescent="0.25">
      <c r="A16">
        <v>4</v>
      </c>
      <c r="B16">
        <v>10313.4</v>
      </c>
      <c r="C16">
        <v>18.881</v>
      </c>
      <c r="G16">
        <v>18.43</v>
      </c>
      <c r="H16">
        <f t="shared" si="5"/>
        <v>10313.4</v>
      </c>
      <c r="I16">
        <v>49.7</v>
      </c>
      <c r="J16">
        <v>69.22</v>
      </c>
      <c r="K16">
        <f t="shared" si="0"/>
        <v>59.46</v>
      </c>
      <c r="L16">
        <f t="shared" si="6"/>
        <v>1.6818028927009756E-2</v>
      </c>
      <c r="M16">
        <f t="shared" si="1"/>
        <v>16818.028927009753</v>
      </c>
      <c r="O16">
        <f t="shared" si="2"/>
        <v>0.45100000000000051</v>
      </c>
      <c r="P16">
        <f t="shared" si="3"/>
        <v>-629.43188921639558</v>
      </c>
      <c r="Q16">
        <f t="shared" si="4"/>
        <v>-6.1030493262783911E-2</v>
      </c>
      <c r="R16">
        <f t="shared" si="7"/>
        <v>3.7247211078987124E-3</v>
      </c>
    </row>
    <row r="17" spans="1:18" x14ac:dyDescent="0.25">
      <c r="A17">
        <v>5</v>
      </c>
      <c r="B17">
        <v>7346.5</v>
      </c>
      <c r="C17">
        <v>18.669</v>
      </c>
      <c r="G17">
        <v>17.93</v>
      </c>
      <c r="H17">
        <f t="shared" si="5"/>
        <v>7346.5</v>
      </c>
      <c r="I17">
        <v>84.03</v>
      </c>
      <c r="J17">
        <v>81.55</v>
      </c>
      <c r="K17">
        <f t="shared" si="0"/>
        <v>82.789999999999992</v>
      </c>
      <c r="L17">
        <f t="shared" si="6"/>
        <v>1.2078753472641625E-2</v>
      </c>
      <c r="M17">
        <f t="shared" si="1"/>
        <v>12078.753472641625</v>
      </c>
      <c r="O17">
        <f t="shared" si="2"/>
        <v>0.73900000000000077</v>
      </c>
      <c r="P17">
        <f t="shared" si="3"/>
        <v>-376.23736129056761</v>
      </c>
      <c r="Q17">
        <f t="shared" si="4"/>
        <v>-5.121314384952938E-2</v>
      </c>
      <c r="R17">
        <f t="shared" si="7"/>
        <v>2.6227861029525889E-3</v>
      </c>
    </row>
    <row r="18" spans="1:18" x14ac:dyDescent="0.25">
      <c r="A18">
        <v>5</v>
      </c>
      <c r="B18">
        <v>7346.5</v>
      </c>
      <c r="C18">
        <v>18.669</v>
      </c>
      <c r="G18">
        <v>17.989999999999998</v>
      </c>
      <c r="H18">
        <f t="shared" si="5"/>
        <v>7346.5</v>
      </c>
      <c r="I18">
        <v>78.08</v>
      </c>
      <c r="J18">
        <v>84.9</v>
      </c>
      <c r="K18">
        <f t="shared" si="0"/>
        <v>81.490000000000009</v>
      </c>
      <c r="L18">
        <f t="shared" si="6"/>
        <v>1.2271444348999875E-2</v>
      </c>
      <c r="M18">
        <f t="shared" si="1"/>
        <v>12271.444348999876</v>
      </c>
      <c r="O18">
        <f t="shared" si="2"/>
        <v>0.67900000000000205</v>
      </c>
      <c r="P18">
        <f t="shared" si="3"/>
        <v>-265.78129046013692</v>
      </c>
      <c r="Q18">
        <f t="shared" si="4"/>
        <v>-3.617794738448743E-2</v>
      </c>
      <c r="R18">
        <f t="shared" si="7"/>
        <v>1.3088438769547409E-3</v>
      </c>
    </row>
    <row r="19" spans="1:18" x14ac:dyDescent="0.25">
      <c r="A19">
        <v>5</v>
      </c>
      <c r="B19">
        <v>7346.5</v>
      </c>
      <c r="C19">
        <v>18.669</v>
      </c>
      <c r="G19">
        <v>17.97</v>
      </c>
      <c r="H19">
        <f t="shared" si="5"/>
        <v>7346.5</v>
      </c>
      <c r="I19">
        <v>77.09</v>
      </c>
      <c r="J19">
        <v>85.45</v>
      </c>
      <c r="K19">
        <f t="shared" si="0"/>
        <v>81.27000000000001</v>
      </c>
      <c r="L19">
        <f t="shared" si="6"/>
        <v>1.2304663467454164E-2</v>
      </c>
      <c r="M19">
        <f t="shared" si="1"/>
        <v>12304.663467454164</v>
      </c>
      <c r="O19">
        <f t="shared" si="2"/>
        <v>0.69900000000000162</v>
      </c>
      <c r="P19">
        <f t="shared" si="3"/>
        <v>-246.74027777189985</v>
      </c>
      <c r="Q19">
        <f t="shared" si="4"/>
        <v>-3.358609919987747E-2</v>
      </c>
      <c r="R19">
        <f t="shared" si="7"/>
        <v>1.12802605946401E-3</v>
      </c>
    </row>
    <row r="20" spans="1:18" x14ac:dyDescent="0.25">
      <c r="A20">
        <v>6</v>
      </c>
      <c r="B20">
        <v>4055.3</v>
      </c>
      <c r="C20">
        <v>18.045999999999999</v>
      </c>
      <c r="G20">
        <v>17.420000000000002</v>
      </c>
      <c r="H20">
        <f t="shared" si="5"/>
        <v>4055.3</v>
      </c>
      <c r="I20">
        <v>125.68</v>
      </c>
      <c r="J20">
        <v>159.52000000000001</v>
      </c>
      <c r="K20">
        <f t="shared" si="0"/>
        <v>142.60000000000002</v>
      </c>
      <c r="L20">
        <f t="shared" si="6"/>
        <v>7.0126227208976146E-3</v>
      </c>
      <c r="M20">
        <f t="shared" si="1"/>
        <v>7012.6227208976143</v>
      </c>
      <c r="O20">
        <f t="shared" si="2"/>
        <v>0.62599999999999767</v>
      </c>
      <c r="P20">
        <f t="shared" si="3"/>
        <v>6.009008912396439</v>
      </c>
      <c r="Q20">
        <f t="shared" si="4"/>
        <v>1.4817668020606215E-3</v>
      </c>
      <c r="R20">
        <f t="shared" si="7"/>
        <v>2.195632855688961E-6</v>
      </c>
    </row>
    <row r="21" spans="1:18" x14ac:dyDescent="0.25">
      <c r="A21">
        <v>6</v>
      </c>
      <c r="B21">
        <v>4055.3</v>
      </c>
      <c r="C21">
        <v>18.045999999999999</v>
      </c>
      <c r="G21">
        <v>17.46</v>
      </c>
      <c r="H21">
        <f t="shared" si="5"/>
        <v>4055.3</v>
      </c>
      <c r="I21">
        <v>125.98</v>
      </c>
      <c r="J21">
        <v>161.27000000000001</v>
      </c>
      <c r="K21">
        <f t="shared" si="0"/>
        <v>143.625</v>
      </c>
      <c r="L21">
        <f t="shared" si="6"/>
        <v>6.9625761531766752E-3</v>
      </c>
      <c r="M21">
        <f t="shared" si="1"/>
        <v>6962.5761531766757</v>
      </c>
      <c r="O21">
        <f t="shared" si="2"/>
        <v>0.58599999999999852</v>
      </c>
      <c r="P21">
        <f t="shared" si="3"/>
        <v>-22.784478324585962</v>
      </c>
      <c r="Q21">
        <f t="shared" si="4"/>
        <v>-5.618444584762153E-3</v>
      </c>
      <c r="R21">
        <f t="shared" si="7"/>
        <v>3.1566919552043162E-5</v>
      </c>
    </row>
    <row r="22" spans="1:18" x14ac:dyDescent="0.25">
      <c r="A22">
        <v>6</v>
      </c>
      <c r="B22">
        <v>4055.3</v>
      </c>
      <c r="C22">
        <v>18.045999999999999</v>
      </c>
      <c r="G22">
        <v>17.489999999999998</v>
      </c>
      <c r="H22">
        <f t="shared" si="5"/>
        <v>4055.3</v>
      </c>
      <c r="I22">
        <v>126.11</v>
      </c>
      <c r="J22">
        <v>161.83000000000001</v>
      </c>
      <c r="K22">
        <f t="shared" si="0"/>
        <v>143.97</v>
      </c>
      <c r="L22">
        <f t="shared" si="6"/>
        <v>6.9458915051746895E-3</v>
      </c>
      <c r="M22">
        <f t="shared" si="1"/>
        <v>6945.891505174689</v>
      </c>
      <c r="O22">
        <f t="shared" si="2"/>
        <v>0.55600000000000094</v>
      </c>
      <c r="P22">
        <f t="shared" si="3"/>
        <v>-32.384025139414916</v>
      </c>
      <c r="Q22">
        <f t="shared" si="4"/>
        <v>-7.9856052916960317E-3</v>
      </c>
      <c r="R22">
        <f t="shared" si="7"/>
        <v>6.3769891874763664E-5</v>
      </c>
    </row>
    <row r="23" spans="1:18" x14ac:dyDescent="0.25">
      <c r="A23">
        <v>7</v>
      </c>
      <c r="B23">
        <v>2339.1</v>
      </c>
      <c r="C23">
        <v>16.565000000000001</v>
      </c>
      <c r="G23">
        <v>17.28</v>
      </c>
      <c r="H23">
        <f t="shared" si="5"/>
        <v>2339.1</v>
      </c>
      <c r="I23">
        <v>248.12</v>
      </c>
      <c r="J23">
        <v>245.45</v>
      </c>
      <c r="K23">
        <f t="shared" si="0"/>
        <v>246.785</v>
      </c>
      <c r="L23">
        <f t="shared" si="6"/>
        <v>4.052110136353506E-3</v>
      </c>
      <c r="M23">
        <f t="shared" si="1"/>
        <v>4052.1101363535063</v>
      </c>
      <c r="O23">
        <f t="shared" si="2"/>
        <v>-0.71499999999999986</v>
      </c>
      <c r="P23">
        <f t="shared" si="3"/>
        <v>16.160322782641288</v>
      </c>
      <c r="Q23">
        <f t="shared" si="4"/>
        <v>6.9087780696170699E-3</v>
      </c>
      <c r="R23">
        <f t="shared" si="7"/>
        <v>4.7731214415221764E-5</v>
      </c>
    </row>
    <row r="24" spans="1:18" x14ac:dyDescent="0.25">
      <c r="A24">
        <v>7</v>
      </c>
      <c r="B24">
        <v>2339.1</v>
      </c>
      <c r="C24">
        <v>16.565000000000001</v>
      </c>
      <c r="G24">
        <v>17.28</v>
      </c>
      <c r="H24">
        <f t="shared" si="5"/>
        <v>2339.1</v>
      </c>
      <c r="I24">
        <v>245.5</v>
      </c>
      <c r="J24">
        <v>251.68</v>
      </c>
      <c r="K24">
        <f t="shared" si="0"/>
        <v>248.59</v>
      </c>
      <c r="L24">
        <f t="shared" si="6"/>
        <v>4.0226879600949355E-3</v>
      </c>
      <c r="M24">
        <f t="shared" si="1"/>
        <v>4022.6879600949355</v>
      </c>
      <c r="O24">
        <f t="shared" si="2"/>
        <v>-0.71499999999999986</v>
      </c>
      <c r="P24">
        <f t="shared" si="3"/>
        <v>-0.82864743419986553</v>
      </c>
      <c r="Q24">
        <f t="shared" si="4"/>
        <v>-3.5425908862377222E-4</v>
      </c>
      <c r="R24">
        <f t="shared" si="7"/>
        <v>1.2549950187254571E-7</v>
      </c>
    </row>
    <row r="25" spans="1:18" x14ac:dyDescent="0.25">
      <c r="A25">
        <v>7</v>
      </c>
      <c r="B25">
        <v>2339.1</v>
      </c>
      <c r="C25">
        <v>16.565000000000001</v>
      </c>
      <c r="G25">
        <v>17.28</v>
      </c>
      <c r="H25">
        <f t="shared" si="5"/>
        <v>2339.1</v>
      </c>
      <c r="I25">
        <v>242.03</v>
      </c>
      <c r="J25">
        <v>253.56</v>
      </c>
      <c r="K25">
        <f t="shared" si="0"/>
        <v>247.79500000000002</v>
      </c>
      <c r="L25">
        <f t="shared" si="6"/>
        <v>4.0355939385379042E-3</v>
      </c>
      <c r="M25">
        <f t="shared" si="1"/>
        <v>4035.5939385379043</v>
      </c>
      <c r="O25">
        <f t="shared" si="2"/>
        <v>-0.71499999999999986</v>
      </c>
      <c r="P25">
        <f t="shared" si="3"/>
        <v>6.6236308008628839</v>
      </c>
      <c r="Q25">
        <f t="shared" si="4"/>
        <v>2.8317005689636543E-3</v>
      </c>
      <c r="R25">
        <f t="shared" si="7"/>
        <v>8.0185281122690836E-6</v>
      </c>
    </row>
    <row r="26" spans="1:18" x14ac:dyDescent="0.25">
      <c r="A26">
        <v>8</v>
      </c>
      <c r="B26">
        <v>1353.2</v>
      </c>
      <c r="C26">
        <v>17.088000000000001</v>
      </c>
      <c r="G26">
        <v>16.920000000000002</v>
      </c>
      <c r="H26">
        <f t="shared" si="5"/>
        <v>1353.2</v>
      </c>
      <c r="I26">
        <v>419.43</v>
      </c>
      <c r="J26">
        <v>486.94</v>
      </c>
      <c r="K26">
        <f t="shared" si="0"/>
        <v>453.185</v>
      </c>
      <c r="L26">
        <f t="shared" si="6"/>
        <v>2.2066043668700422E-3</v>
      </c>
      <c r="M26">
        <f t="shared" si="1"/>
        <v>2206.6043668700422</v>
      </c>
      <c r="O26">
        <f t="shared" si="2"/>
        <v>0.16799999999999926</v>
      </c>
      <c r="P26">
        <f t="shared" si="3"/>
        <v>-65.471632463845708</v>
      </c>
      <c r="Q26">
        <f t="shared" si="4"/>
        <v>-4.8382820325041168E-2</v>
      </c>
      <c r="R26">
        <f t="shared" si="7"/>
        <v>2.3408973026052167E-3</v>
      </c>
    </row>
    <row r="27" spans="1:18" x14ac:dyDescent="0.25">
      <c r="A27">
        <v>8</v>
      </c>
      <c r="B27">
        <v>1353.2</v>
      </c>
      <c r="C27">
        <v>17.088000000000001</v>
      </c>
      <c r="G27">
        <v>16.940000000000001</v>
      </c>
      <c r="H27">
        <f t="shared" si="5"/>
        <v>1353.2</v>
      </c>
      <c r="I27">
        <v>417.41</v>
      </c>
      <c r="J27">
        <v>474.9</v>
      </c>
      <c r="K27">
        <f t="shared" si="0"/>
        <v>446.15499999999997</v>
      </c>
      <c r="L27">
        <f t="shared" si="6"/>
        <v>2.2413735136891889E-3</v>
      </c>
      <c r="M27">
        <f t="shared" si="1"/>
        <v>2241.3735136891887</v>
      </c>
      <c r="O27">
        <f t="shared" si="2"/>
        <v>0.14799999999999969</v>
      </c>
      <c r="P27">
        <f t="shared" si="3"/>
        <v>-45.316042495885767</v>
      </c>
      <c r="Q27">
        <f t="shared" si="4"/>
        <v>-3.348805978117482E-2</v>
      </c>
      <c r="R27">
        <f t="shared" si="7"/>
        <v>1.1214501479075386E-3</v>
      </c>
    </row>
    <row r="28" spans="1:18" x14ac:dyDescent="0.25">
      <c r="A28">
        <v>8</v>
      </c>
      <c r="B28">
        <v>1353.2</v>
      </c>
      <c r="C28">
        <v>17.088000000000001</v>
      </c>
      <c r="G28">
        <v>16.940000000000001</v>
      </c>
      <c r="H28">
        <f t="shared" si="5"/>
        <v>1353.2</v>
      </c>
      <c r="I28">
        <v>416.83</v>
      </c>
      <c r="J28">
        <v>481.87</v>
      </c>
      <c r="K28">
        <f t="shared" si="0"/>
        <v>449.35</v>
      </c>
      <c r="L28">
        <f t="shared" si="6"/>
        <v>2.2254367419606096E-3</v>
      </c>
      <c r="M28">
        <f t="shared" si="1"/>
        <v>2225.4367419606097</v>
      </c>
      <c r="O28">
        <f t="shared" si="2"/>
        <v>0.14799999999999969</v>
      </c>
      <c r="P28">
        <f t="shared" si="3"/>
        <v>-54.554292255793371</v>
      </c>
      <c r="Q28">
        <f t="shared" si="4"/>
        <v>-4.0315025314656645E-2</v>
      </c>
      <c r="R28">
        <f t="shared" si="7"/>
        <v>1.6253012661214062E-3</v>
      </c>
    </row>
    <row r="29" spans="1:18" x14ac:dyDescent="0.25">
      <c r="A29">
        <v>9</v>
      </c>
      <c r="B29">
        <v>845.8</v>
      </c>
      <c r="C29">
        <v>16.992000000000001</v>
      </c>
      <c r="G29">
        <v>16.41</v>
      </c>
      <c r="H29">
        <f t="shared" si="5"/>
        <v>845.8</v>
      </c>
      <c r="I29">
        <v>648.9</v>
      </c>
      <c r="J29">
        <v>682.28</v>
      </c>
      <c r="K29">
        <f t="shared" si="0"/>
        <v>665.58999999999992</v>
      </c>
      <c r="L29">
        <f t="shared" si="6"/>
        <v>1.5024264186661461E-3</v>
      </c>
      <c r="M29">
        <f t="shared" si="1"/>
        <v>1502.426418666146</v>
      </c>
      <c r="O29">
        <f t="shared" si="2"/>
        <v>0.58200000000000074</v>
      </c>
      <c r="P29">
        <f t="shared" si="3"/>
        <v>33.211885845586949</v>
      </c>
      <c r="Q29">
        <f t="shared" si="4"/>
        <v>3.9266831219658252E-2</v>
      </c>
      <c r="R29">
        <f t="shared" si="7"/>
        <v>1.541884034033128E-3</v>
      </c>
    </row>
    <row r="30" spans="1:18" x14ac:dyDescent="0.25">
      <c r="A30">
        <v>9</v>
      </c>
      <c r="B30">
        <v>845.8</v>
      </c>
      <c r="C30">
        <v>16.992000000000001</v>
      </c>
      <c r="G30">
        <v>16.420000000000002</v>
      </c>
      <c r="H30">
        <f t="shared" si="5"/>
        <v>845.8</v>
      </c>
      <c r="I30">
        <v>644.14</v>
      </c>
      <c r="J30">
        <v>694.23</v>
      </c>
      <c r="K30">
        <f t="shared" si="0"/>
        <v>669.18499999999995</v>
      </c>
      <c r="L30">
        <f t="shared" si="6"/>
        <v>1.4943550737090642E-3</v>
      </c>
      <c r="M30">
        <f t="shared" si="1"/>
        <v>1494.3550737090641</v>
      </c>
      <c r="O30">
        <f t="shared" si="2"/>
        <v>0.57199999999999918</v>
      </c>
      <c r="P30">
        <f t="shared" si="3"/>
        <v>28.520735912973805</v>
      </c>
      <c r="Q30">
        <f t="shared" si="4"/>
        <v>3.3720425529645076E-2</v>
      </c>
      <c r="R30">
        <f t="shared" si="7"/>
        <v>1.1370670979003394E-3</v>
      </c>
    </row>
    <row r="31" spans="1:18" x14ac:dyDescent="0.25">
      <c r="A31">
        <v>9</v>
      </c>
      <c r="B31">
        <v>845.8</v>
      </c>
      <c r="C31">
        <v>16.992000000000001</v>
      </c>
      <c r="G31">
        <v>16.45</v>
      </c>
      <c r="H31">
        <f t="shared" si="5"/>
        <v>845.8</v>
      </c>
      <c r="I31">
        <v>643.02</v>
      </c>
      <c r="J31">
        <v>684.13</v>
      </c>
      <c r="K31">
        <f t="shared" si="0"/>
        <v>663.57500000000005</v>
      </c>
      <c r="L31">
        <f t="shared" si="6"/>
        <v>1.506988659910334E-3</v>
      </c>
      <c r="M31">
        <f t="shared" si="1"/>
        <v>1506.988659910334</v>
      </c>
      <c r="O31">
        <f t="shared" si="2"/>
        <v>0.54200000000000159</v>
      </c>
      <c r="P31">
        <f t="shared" si="3"/>
        <v>35.863434437980573</v>
      </c>
      <c r="Q31">
        <f t="shared" si="4"/>
        <v>4.2401790539111583E-2</v>
      </c>
      <c r="R31">
        <f t="shared" si="7"/>
        <v>1.7979118409226925E-3</v>
      </c>
    </row>
    <row r="32" spans="1:18" x14ac:dyDescent="0.25">
      <c r="A32">
        <v>10</v>
      </c>
      <c r="B32">
        <v>483.5</v>
      </c>
      <c r="C32">
        <v>16.913</v>
      </c>
      <c r="G32">
        <v>16.399999999999999</v>
      </c>
      <c r="H32">
        <f t="shared" si="5"/>
        <v>483.5</v>
      </c>
      <c r="I32">
        <v>1062.28</v>
      </c>
      <c r="J32">
        <v>1299.93</v>
      </c>
      <c r="K32">
        <f t="shared" si="0"/>
        <v>1181.105</v>
      </c>
      <c r="L32">
        <f t="shared" si="6"/>
        <v>8.4666477578200072E-4</v>
      </c>
      <c r="M32">
        <f t="shared" si="1"/>
        <v>846.66477578200079</v>
      </c>
      <c r="O32">
        <f t="shared" si="2"/>
        <v>0.51300000000000168</v>
      </c>
      <c r="P32">
        <f t="shared" si="3"/>
        <v>13.729592042470415</v>
      </c>
      <c r="Q32">
        <f t="shared" si="4"/>
        <v>2.8396260687632711E-2</v>
      </c>
      <c r="R32">
        <f t="shared" si="7"/>
        <v>8.0634762103999494E-4</v>
      </c>
    </row>
    <row r="33" spans="1:18" x14ac:dyDescent="0.25">
      <c r="A33">
        <v>10</v>
      </c>
      <c r="B33">
        <v>483.5</v>
      </c>
      <c r="C33">
        <v>16.913</v>
      </c>
      <c r="G33">
        <v>16.39</v>
      </c>
      <c r="H33">
        <f t="shared" si="5"/>
        <v>483.5</v>
      </c>
      <c r="I33">
        <v>1058.53</v>
      </c>
      <c r="J33">
        <v>1287.46</v>
      </c>
      <c r="K33">
        <f t="shared" si="0"/>
        <v>1172.9949999999999</v>
      </c>
      <c r="L33">
        <f t="shared" si="6"/>
        <v>8.5251855293500835E-4</v>
      </c>
      <c r="M33">
        <f t="shared" si="1"/>
        <v>852.5185529350083</v>
      </c>
      <c r="O33">
        <f t="shared" si="2"/>
        <v>0.52299999999999969</v>
      </c>
      <c r="P33">
        <f t="shared" si="3"/>
        <v>17.144633106409572</v>
      </c>
      <c r="Q33">
        <f t="shared" si="4"/>
        <v>3.5459427314187324E-2</v>
      </c>
      <c r="R33">
        <f t="shared" si="7"/>
        <v>1.2573709854501341E-3</v>
      </c>
    </row>
    <row r="34" spans="1:18" x14ac:dyDescent="0.25">
      <c r="A34">
        <v>10</v>
      </c>
      <c r="B34">
        <v>483.5</v>
      </c>
      <c r="C34">
        <v>16.913</v>
      </c>
      <c r="G34">
        <v>16.41</v>
      </c>
      <c r="H34">
        <f t="shared" si="5"/>
        <v>483.5</v>
      </c>
      <c r="I34">
        <v>1071.3699999999999</v>
      </c>
      <c r="J34">
        <v>1267.1400000000001</v>
      </c>
      <c r="K34">
        <f t="shared" si="0"/>
        <v>1169.2550000000001</v>
      </c>
      <c r="L34">
        <f t="shared" si="6"/>
        <v>8.5524543405843885E-4</v>
      </c>
      <c r="M34">
        <f t="shared" si="1"/>
        <v>855.24543405843883</v>
      </c>
      <c r="O34">
        <f t="shared" si="2"/>
        <v>0.50300000000000011</v>
      </c>
      <c r="P34">
        <f t="shared" si="3"/>
        <v>18.735418181569401</v>
      </c>
      <c r="Q34">
        <f t="shared" si="4"/>
        <v>3.8749572247299691E-2</v>
      </c>
      <c r="R34">
        <f t="shared" si="7"/>
        <v>1.5015293493486983E-3</v>
      </c>
    </row>
    <row r="35" spans="1:18" x14ac:dyDescent="0.25">
      <c r="A35">
        <v>11</v>
      </c>
      <c r="B35">
        <v>283.89999999999998</v>
      </c>
      <c r="C35">
        <v>16.927</v>
      </c>
      <c r="G35">
        <v>16.41</v>
      </c>
      <c r="H35">
        <f t="shared" si="5"/>
        <v>283.89999999999998</v>
      </c>
      <c r="I35">
        <v>1733.94</v>
      </c>
      <c r="J35">
        <v>2145.92</v>
      </c>
      <c r="K35">
        <f t="shared" si="0"/>
        <v>1939.93</v>
      </c>
      <c r="L35">
        <f t="shared" si="6"/>
        <v>5.1548251741042196E-4</v>
      </c>
      <c r="M35">
        <f t="shared" si="1"/>
        <v>515.48251741042202</v>
      </c>
      <c r="O35">
        <f t="shared" si="2"/>
        <v>0.51699999999999946</v>
      </c>
      <c r="P35">
        <f t="shared" si="3"/>
        <v>19.825810670047929</v>
      </c>
      <c r="Q35">
        <f t="shared" si="4"/>
        <v>6.9833781859978628E-2</v>
      </c>
      <c r="R35">
        <f t="shared" si="7"/>
        <v>4.8767570888670802E-3</v>
      </c>
    </row>
    <row r="36" spans="1:18" x14ac:dyDescent="0.25">
      <c r="A36">
        <v>11</v>
      </c>
      <c r="B36">
        <v>283.89999999999998</v>
      </c>
      <c r="C36">
        <v>16.927</v>
      </c>
      <c r="G36">
        <v>16.43</v>
      </c>
      <c r="H36">
        <f t="shared" si="5"/>
        <v>283.89999999999998</v>
      </c>
      <c r="I36">
        <v>1721.23</v>
      </c>
      <c r="J36">
        <v>2098.06</v>
      </c>
      <c r="K36">
        <f t="shared" si="0"/>
        <v>1909.645</v>
      </c>
      <c r="L36">
        <f t="shared" si="6"/>
        <v>5.23657538443009E-4</v>
      </c>
      <c r="M36">
        <f t="shared" si="1"/>
        <v>523.657538443009</v>
      </c>
      <c r="O36">
        <f t="shared" si="2"/>
        <v>0.49699999999999989</v>
      </c>
      <c r="P36">
        <f t="shared" si="3"/>
        <v>24.610548916149867</v>
      </c>
      <c r="Q36">
        <f t="shared" si="4"/>
        <v>8.6687386108312323E-2</v>
      </c>
      <c r="R36">
        <f t="shared" si="7"/>
        <v>7.5147029102916206E-3</v>
      </c>
    </row>
    <row r="37" spans="1:18" x14ac:dyDescent="0.25">
      <c r="A37">
        <v>11</v>
      </c>
      <c r="B37">
        <v>283.89999999999998</v>
      </c>
      <c r="C37">
        <v>16.927</v>
      </c>
      <c r="G37">
        <v>16.39</v>
      </c>
      <c r="H37">
        <f t="shared" si="5"/>
        <v>283.89999999999998</v>
      </c>
      <c r="I37">
        <v>1712.24</v>
      </c>
      <c r="J37">
        <v>2090.56</v>
      </c>
      <c r="K37">
        <f t="shared" si="0"/>
        <v>1901.4</v>
      </c>
      <c r="L37">
        <f t="shared" si="6"/>
        <v>5.2592826338487429E-4</v>
      </c>
      <c r="M37">
        <f t="shared" si="1"/>
        <v>525.9282633848743</v>
      </c>
      <c r="O37">
        <f t="shared" si="2"/>
        <v>0.53699999999999903</v>
      </c>
      <c r="P37">
        <f t="shared" si="3"/>
        <v>25.93948819815671</v>
      </c>
      <c r="Q37">
        <f t="shared" si="4"/>
        <v>9.136839802098172E-2</v>
      </c>
      <c r="R37">
        <f t="shared" si="7"/>
        <v>8.3481841569205354E-3</v>
      </c>
    </row>
    <row r="38" spans="1:18" x14ac:dyDescent="0.25">
      <c r="A38">
        <v>12</v>
      </c>
      <c r="B38">
        <v>181.4</v>
      </c>
      <c r="C38">
        <v>16.887</v>
      </c>
      <c r="G38">
        <v>16.5</v>
      </c>
      <c r="H38">
        <f t="shared" si="5"/>
        <v>181.4</v>
      </c>
      <c r="I38">
        <v>2587.48</v>
      </c>
      <c r="J38">
        <v>4031.1</v>
      </c>
      <c r="K38">
        <f t="shared" si="0"/>
        <v>3309.29</v>
      </c>
      <c r="L38">
        <f t="shared" si="6"/>
        <v>3.0217962161067783E-4</v>
      </c>
      <c r="M38">
        <f t="shared" si="1"/>
        <v>302.17962161067783</v>
      </c>
      <c r="O38">
        <f t="shared" si="2"/>
        <v>0.38700000000000045</v>
      </c>
      <c r="P38">
        <f t="shared" si="3"/>
        <v>-2.724998656667907</v>
      </c>
      <c r="Q38">
        <f t="shared" si="4"/>
        <v>-1.5022043311289453E-2</v>
      </c>
      <c r="R38">
        <f t="shared" si="7"/>
        <v>2.256617852462562E-4</v>
      </c>
    </row>
    <row r="39" spans="1:18" x14ac:dyDescent="0.25">
      <c r="A39">
        <v>12</v>
      </c>
      <c r="B39">
        <v>181.4</v>
      </c>
      <c r="C39">
        <v>16.887</v>
      </c>
      <c r="G39">
        <v>16.48</v>
      </c>
      <c r="H39">
        <f t="shared" si="5"/>
        <v>181.4</v>
      </c>
      <c r="I39">
        <v>2577.5100000000002</v>
      </c>
      <c r="J39">
        <v>3880.45</v>
      </c>
      <c r="K39">
        <f t="shared" si="0"/>
        <v>3228.98</v>
      </c>
      <c r="L39">
        <f t="shared" si="6"/>
        <v>3.0969532174246977E-4</v>
      </c>
      <c r="M39">
        <f t="shared" si="1"/>
        <v>309.69532174246973</v>
      </c>
      <c r="O39">
        <f t="shared" si="2"/>
        <v>0.40700000000000003</v>
      </c>
      <c r="P39">
        <f t="shared" si="3"/>
        <v>1.689250753042046</v>
      </c>
      <c r="Q39">
        <f t="shared" si="4"/>
        <v>9.3122974258106166E-3</v>
      </c>
      <c r="R39">
        <f t="shared" si="7"/>
        <v>8.671888334675904E-5</v>
      </c>
    </row>
    <row r="40" spans="1:18" x14ac:dyDescent="0.25">
      <c r="A40">
        <v>12</v>
      </c>
      <c r="B40">
        <v>181.4</v>
      </c>
      <c r="C40">
        <v>16.887</v>
      </c>
      <c r="G40">
        <v>16.510000000000002</v>
      </c>
      <c r="H40">
        <f t="shared" si="5"/>
        <v>181.4</v>
      </c>
      <c r="I40">
        <v>2583.4299999999998</v>
      </c>
      <c r="J40">
        <v>3813.88</v>
      </c>
      <c r="K40">
        <f t="shared" si="0"/>
        <v>3198.6549999999997</v>
      </c>
      <c r="L40">
        <f t="shared" si="6"/>
        <v>3.1263140288652575E-4</v>
      </c>
      <c r="M40">
        <f t="shared" si="1"/>
        <v>312.63140288652579</v>
      </c>
      <c r="O40">
        <f t="shared" si="2"/>
        <v>0.37699999999999889</v>
      </c>
      <c r="P40">
        <f t="shared" si="3"/>
        <v>3.4135270877162043</v>
      </c>
      <c r="Q40">
        <f t="shared" si="4"/>
        <v>1.8817679645624058E-2</v>
      </c>
      <c r="R40">
        <f t="shared" si="7"/>
        <v>3.5410506724533399E-4</v>
      </c>
    </row>
    <row r="41" spans="1:18" ht="14.25" customHeight="1" x14ac:dyDescent="0.25">
      <c r="A41">
        <v>13</v>
      </c>
      <c r="B41">
        <v>97.6</v>
      </c>
      <c r="C41">
        <v>16.864999999999998</v>
      </c>
      <c r="G41">
        <v>16.09</v>
      </c>
      <c r="H41">
        <f t="shared" si="5"/>
        <v>97.6</v>
      </c>
      <c r="I41">
        <v>4465.71</v>
      </c>
      <c r="J41">
        <v>7725.76</v>
      </c>
      <c r="K41">
        <f t="shared" si="0"/>
        <v>6095.7350000000006</v>
      </c>
      <c r="L41">
        <f t="shared" si="6"/>
        <v>1.6404912615131724E-4</v>
      </c>
      <c r="M41">
        <f t="shared" si="1"/>
        <v>164.04912615131727</v>
      </c>
      <c r="O41">
        <f t="shared" si="2"/>
        <v>0.77499999999999858</v>
      </c>
      <c r="P41">
        <f t="shared" si="3"/>
        <v>-0.20795958921627289</v>
      </c>
      <c r="Q41">
        <f t="shared" si="4"/>
        <v>-2.1307334960683701E-3</v>
      </c>
      <c r="R41">
        <f t="shared" si="7"/>
        <v>4.540025231267739E-6</v>
      </c>
    </row>
    <row r="42" spans="1:18" x14ac:dyDescent="0.25">
      <c r="A42">
        <v>13</v>
      </c>
      <c r="B42">
        <v>97.6</v>
      </c>
      <c r="C42">
        <v>16.864999999999998</v>
      </c>
      <c r="G42">
        <v>16.12</v>
      </c>
      <c r="H42">
        <f t="shared" si="5"/>
        <v>97.6</v>
      </c>
      <c r="I42">
        <v>4290.29</v>
      </c>
      <c r="J42">
        <v>8945.5499999999993</v>
      </c>
      <c r="K42">
        <f t="shared" si="0"/>
        <v>6617.92</v>
      </c>
      <c r="L42">
        <f t="shared" si="6"/>
        <v>1.511048788743291E-4</v>
      </c>
      <c r="M42">
        <f t="shared" si="1"/>
        <v>151.1048788743291</v>
      </c>
      <c r="O42">
        <f t="shared" si="2"/>
        <v>0.74499999999999744</v>
      </c>
      <c r="P42">
        <f t="shared" si="3"/>
        <v>-7.8439730712274525</v>
      </c>
      <c r="Q42">
        <f t="shared" si="4"/>
        <v>-8.0368576549461612E-2</v>
      </c>
      <c r="R42">
        <f t="shared" si="7"/>
        <v>6.4591080965866708E-3</v>
      </c>
    </row>
    <row r="43" spans="1:18" x14ac:dyDescent="0.25">
      <c r="A43">
        <v>13</v>
      </c>
      <c r="B43">
        <v>97.6</v>
      </c>
      <c r="C43">
        <v>16.864999999999998</v>
      </c>
      <c r="G43">
        <v>16.12</v>
      </c>
      <c r="H43">
        <f t="shared" si="5"/>
        <v>97.6</v>
      </c>
      <c r="I43">
        <v>4267.26</v>
      </c>
      <c r="J43">
        <v>9241.2999999999993</v>
      </c>
      <c r="K43">
        <f t="shared" si="0"/>
        <v>6754.28</v>
      </c>
      <c r="L43">
        <f t="shared" si="6"/>
        <v>1.4805427077349475E-4</v>
      </c>
      <c r="M43">
        <f t="shared" si="1"/>
        <v>148.05427077349475</v>
      </c>
      <c r="O43">
        <f t="shared" si="2"/>
        <v>0.74499999999999744</v>
      </c>
      <c r="P43">
        <f t="shared" si="3"/>
        <v>-9.6441899895241505</v>
      </c>
      <c r="Q43">
        <f t="shared" si="4"/>
        <v>-9.8813422023813019E-2</v>
      </c>
      <c r="R43">
        <f t="shared" si="7"/>
        <v>9.7640923720561761E-3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5537-A04D-47F3-BBFD-B81EAC0925A3}">
  <dimension ref="A1:M13"/>
  <sheetViews>
    <sheetView workbookViewId="0">
      <selection activeCell="C19" sqref="C19"/>
    </sheetView>
  </sheetViews>
  <sheetFormatPr defaultRowHeight="15" x14ac:dyDescent="0.25"/>
  <cols>
    <col min="3" max="3" width="11.42578125" customWidth="1"/>
  </cols>
  <sheetData>
    <row r="1" spans="1:13" x14ac:dyDescent="0.25">
      <c r="A1" t="s">
        <v>24</v>
      </c>
    </row>
    <row r="2" spans="1:13" x14ac:dyDescent="0.25">
      <c r="A2" t="s">
        <v>20</v>
      </c>
    </row>
    <row r="4" spans="1:13" x14ac:dyDescent="0.25">
      <c r="A4" t="s">
        <v>0</v>
      </c>
      <c r="B4" t="s">
        <v>7</v>
      </c>
      <c r="C4" t="s">
        <v>19</v>
      </c>
      <c r="D4" t="s">
        <v>18</v>
      </c>
      <c r="E4" t="s">
        <v>17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A5" t="s">
        <v>16</v>
      </c>
      <c r="B5">
        <v>64.900000000000006</v>
      </c>
      <c r="C5">
        <v>19.77</v>
      </c>
      <c r="D5">
        <f>B5*(1/(1+0.0191*(C5-25)))</f>
        <v>72.102538920372808</v>
      </c>
      <c r="E5">
        <v>72.099999999999994</v>
      </c>
      <c r="H5">
        <f>B5</f>
        <v>64.900000000000006</v>
      </c>
      <c r="I5">
        <v>61.059359999999998</v>
      </c>
      <c r="J5">
        <v>67.515659999999997</v>
      </c>
      <c r="K5">
        <f t="shared" ref="K5:K13" si="0">AVERAGE(I5:J5)</f>
        <v>64.287509999999997</v>
      </c>
      <c r="L5">
        <f t="shared" ref="L5:L13" si="1">1/K5</f>
        <v>1.555512104917425E-2</v>
      </c>
      <c r="M5">
        <f>L5*1000000</f>
        <v>15555.121049174249</v>
      </c>
    </row>
    <row r="6" spans="1:13" x14ac:dyDescent="0.25">
      <c r="A6" t="s">
        <v>16</v>
      </c>
      <c r="B6">
        <v>290.3</v>
      </c>
      <c r="C6">
        <v>18.77</v>
      </c>
      <c r="D6">
        <f t="shared" ref="D6:D13" si="2">B6*(1/(1+0.0191*(C6-25)))</f>
        <v>329.50930015312031</v>
      </c>
      <c r="E6">
        <v>329.5</v>
      </c>
      <c r="H6">
        <f t="shared" ref="H6:H13" si="3">B6</f>
        <v>290.3</v>
      </c>
      <c r="I6">
        <v>52.316450000000003</v>
      </c>
      <c r="J6">
        <v>58.414110000000001</v>
      </c>
      <c r="K6">
        <f t="shared" si="0"/>
        <v>55.365279999999998</v>
      </c>
      <c r="L6">
        <f t="shared" si="1"/>
        <v>1.8061861151971056E-2</v>
      </c>
      <c r="M6">
        <f t="shared" ref="M6:M13" si="4">L6*1000000</f>
        <v>18061.861151971058</v>
      </c>
    </row>
    <row r="7" spans="1:13" x14ac:dyDescent="0.25">
      <c r="A7" t="s">
        <v>16</v>
      </c>
      <c r="B7">
        <v>1827.8</v>
      </c>
      <c r="C7">
        <v>19.18</v>
      </c>
      <c r="D7">
        <f t="shared" si="2"/>
        <v>2056.3927284837055</v>
      </c>
      <c r="E7">
        <v>2056.4</v>
      </c>
      <c r="H7">
        <f t="shared" si="3"/>
        <v>1827.8</v>
      </c>
      <c r="I7">
        <v>38.613129999999998</v>
      </c>
      <c r="J7">
        <v>43.1203</v>
      </c>
      <c r="K7">
        <f t="shared" si="0"/>
        <v>40.866714999999999</v>
      </c>
      <c r="L7">
        <f t="shared" si="1"/>
        <v>2.4469791614031126E-2</v>
      </c>
      <c r="M7">
        <f t="shared" si="4"/>
        <v>24469.791614031124</v>
      </c>
    </row>
    <row r="8" spans="1:13" x14ac:dyDescent="0.25">
      <c r="A8" t="s">
        <v>16</v>
      </c>
      <c r="B8">
        <v>11023.5</v>
      </c>
      <c r="C8">
        <v>18.100000000000001</v>
      </c>
      <c r="D8">
        <f t="shared" si="2"/>
        <v>12696.812983034059</v>
      </c>
      <c r="E8">
        <v>12697</v>
      </c>
      <c r="H8">
        <f t="shared" si="3"/>
        <v>11023.5</v>
      </c>
      <c r="I8">
        <v>21.33794</v>
      </c>
      <c r="J8">
        <v>20.25414</v>
      </c>
      <c r="K8">
        <f t="shared" si="0"/>
        <v>20.796039999999998</v>
      </c>
      <c r="L8">
        <f t="shared" si="1"/>
        <v>4.8086077926374447E-2</v>
      </c>
      <c r="M8">
        <f t="shared" si="4"/>
        <v>48086.077926374448</v>
      </c>
    </row>
    <row r="9" spans="1:13" x14ac:dyDescent="0.25">
      <c r="A9" t="s">
        <v>16</v>
      </c>
      <c r="B9">
        <v>19518</v>
      </c>
      <c r="C9">
        <v>18.95</v>
      </c>
      <c r="D9">
        <f t="shared" si="2"/>
        <v>22068.076590404151</v>
      </c>
      <c r="E9">
        <v>22064</v>
      </c>
      <c r="H9">
        <f t="shared" si="3"/>
        <v>19518</v>
      </c>
      <c r="I9">
        <v>17.293469999999999</v>
      </c>
      <c r="J9">
        <v>11.922790000000001</v>
      </c>
      <c r="K9">
        <f t="shared" si="0"/>
        <v>14.608129999999999</v>
      </c>
      <c r="L9">
        <f t="shared" si="1"/>
        <v>6.8455031547501294E-2</v>
      </c>
      <c r="M9">
        <f t="shared" si="4"/>
        <v>68455.03154750129</v>
      </c>
    </row>
    <row r="10" spans="1:13" x14ac:dyDescent="0.25">
      <c r="A10" t="s">
        <v>16</v>
      </c>
      <c r="B10">
        <v>27120</v>
      </c>
      <c r="C10">
        <v>18.899999999999999</v>
      </c>
      <c r="D10">
        <f t="shared" si="2"/>
        <v>30696.442517742136</v>
      </c>
      <c r="E10">
        <v>30698</v>
      </c>
      <c r="H10">
        <f t="shared" si="3"/>
        <v>27120</v>
      </c>
      <c r="I10">
        <v>12.43219</v>
      </c>
      <c r="J10">
        <v>11.280570000000001</v>
      </c>
      <c r="K10">
        <f t="shared" si="0"/>
        <v>11.856380000000001</v>
      </c>
      <c r="L10">
        <f t="shared" si="1"/>
        <v>8.4342775788225396E-2</v>
      </c>
      <c r="M10">
        <f t="shared" si="4"/>
        <v>84342.775788225394</v>
      </c>
    </row>
    <row r="11" spans="1:13" x14ac:dyDescent="0.25">
      <c r="A11" t="s">
        <v>16</v>
      </c>
      <c r="B11">
        <v>53605</v>
      </c>
      <c r="C11">
        <v>18.5</v>
      </c>
      <c r="D11">
        <f t="shared" si="2"/>
        <v>61203.40240908831</v>
      </c>
      <c r="E11">
        <v>61233</v>
      </c>
      <c r="H11">
        <f t="shared" si="3"/>
        <v>53605</v>
      </c>
      <c r="I11">
        <v>6.5331609999999998</v>
      </c>
      <c r="J11">
        <v>6.7128310000000004</v>
      </c>
      <c r="K11">
        <f t="shared" si="0"/>
        <v>6.6229960000000005</v>
      </c>
      <c r="L11">
        <f t="shared" si="1"/>
        <v>0.15098906899536099</v>
      </c>
      <c r="M11">
        <f t="shared" si="4"/>
        <v>150989.06899536098</v>
      </c>
    </row>
    <row r="12" spans="1:13" x14ac:dyDescent="0.25">
      <c r="A12" t="s">
        <v>16</v>
      </c>
      <c r="B12">
        <v>68886</v>
      </c>
      <c r="C12">
        <v>18.350000000000001</v>
      </c>
      <c r="D12">
        <f t="shared" si="2"/>
        <v>78908.572312239048</v>
      </c>
      <c r="E12">
        <v>78906</v>
      </c>
      <c r="H12">
        <f t="shared" si="3"/>
        <v>68886</v>
      </c>
      <c r="I12">
        <v>4.88828</v>
      </c>
      <c r="J12">
        <v>5.0183289999999996</v>
      </c>
      <c r="K12">
        <f t="shared" si="0"/>
        <v>4.9533044999999998</v>
      </c>
      <c r="L12">
        <f t="shared" si="1"/>
        <v>0.20188542820252622</v>
      </c>
      <c r="M12">
        <f t="shared" si="4"/>
        <v>201885.42820252624</v>
      </c>
    </row>
    <row r="13" spans="1:13" x14ac:dyDescent="0.25">
      <c r="B13">
        <v>91225</v>
      </c>
      <c r="C13">
        <v>18.03</v>
      </c>
      <c r="D13">
        <f t="shared" si="2"/>
        <v>105234.56146402068</v>
      </c>
      <c r="E13">
        <v>105239</v>
      </c>
      <c r="H13">
        <f t="shared" si="3"/>
        <v>91225</v>
      </c>
      <c r="I13">
        <v>4.3072730000000004</v>
      </c>
      <c r="J13">
        <v>3.727058</v>
      </c>
      <c r="K13">
        <f t="shared" si="0"/>
        <v>4.0171654999999999</v>
      </c>
      <c r="L13">
        <f t="shared" si="1"/>
        <v>0.24893174055188913</v>
      </c>
      <c r="M13">
        <f t="shared" si="4"/>
        <v>248931.74055188912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BDFF-F138-49A3-814C-3B6979984DE7}">
  <dimension ref="A1:U49"/>
  <sheetViews>
    <sheetView tabSelected="1" topLeftCell="K19" workbookViewId="0">
      <selection activeCell="F22" sqref="F22"/>
    </sheetView>
  </sheetViews>
  <sheetFormatPr defaultRowHeight="15" x14ac:dyDescent="0.25"/>
  <cols>
    <col min="2" max="2" width="14.42578125" customWidth="1"/>
    <col min="3" max="5" width="10.5703125" customWidth="1"/>
    <col min="9" max="9" width="9.85546875" customWidth="1"/>
    <col min="10" max="10" width="10.5703125" customWidth="1"/>
  </cols>
  <sheetData>
    <row r="1" spans="1:21" x14ac:dyDescent="0.25">
      <c r="A1" t="s">
        <v>39</v>
      </c>
    </row>
    <row r="2" spans="1:21" x14ac:dyDescent="0.25">
      <c r="A2" t="s">
        <v>42</v>
      </c>
    </row>
    <row r="4" spans="1:21" x14ac:dyDescent="0.25">
      <c r="A4" t="s">
        <v>40</v>
      </c>
      <c r="B4" t="s">
        <v>26</v>
      </c>
      <c r="C4" t="s">
        <v>27</v>
      </c>
      <c r="G4" t="s">
        <v>28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Q4" t="s">
        <v>30</v>
      </c>
      <c r="R4" t="s">
        <v>31</v>
      </c>
      <c r="S4" t="s">
        <v>34</v>
      </c>
      <c r="T4" t="s">
        <v>35</v>
      </c>
      <c r="U4" t="s">
        <v>36</v>
      </c>
    </row>
    <row r="5" spans="1:21" x14ac:dyDescent="0.25">
      <c r="A5">
        <v>1</v>
      </c>
      <c r="B5">
        <v>44164.800000000003</v>
      </c>
      <c r="C5">
        <v>17.821000000000002</v>
      </c>
      <c r="G5">
        <v>17.59</v>
      </c>
      <c r="H5">
        <f>B5</f>
        <v>44164.800000000003</v>
      </c>
      <c r="I5">
        <v>4.78</v>
      </c>
      <c r="J5">
        <v>8.77</v>
      </c>
      <c r="K5">
        <f t="shared" ref="K5:K49" si="0">(I5+J5)/2</f>
        <v>6.7750000000000004</v>
      </c>
      <c r="L5">
        <f>1/K5</f>
        <v>0.14760147601476015</v>
      </c>
      <c r="M5">
        <f>1000000/K5</f>
        <v>147601.47601476015</v>
      </c>
      <c r="Q5">
        <f>LOG(B5)</f>
        <v>4.6450762680777355</v>
      </c>
      <c r="R5">
        <f>LOG(M5)</f>
        <v>5.1690907004535562</v>
      </c>
      <c r="S5">
        <f>(0.345*M5-6167.6)-B5</f>
        <v>590.10922509224474</v>
      </c>
      <c r="T5">
        <f t="shared" ref="T5:T49" si="1">S5/B5</f>
        <v>1.3361528300643152E-2</v>
      </c>
      <c r="U5">
        <f>T5^2</f>
        <v>1.7853043852888789E-4</v>
      </c>
    </row>
    <row r="6" spans="1:21" x14ac:dyDescent="0.25">
      <c r="A6">
        <v>1</v>
      </c>
      <c r="B6">
        <v>44164.800000000003</v>
      </c>
      <c r="C6">
        <v>17.821000000000002</v>
      </c>
      <c r="G6">
        <v>17.39</v>
      </c>
      <c r="H6">
        <f t="shared" ref="H6:H49" si="2">B6</f>
        <v>44164.800000000003</v>
      </c>
      <c r="I6">
        <v>4.2699999999999996</v>
      </c>
      <c r="J6">
        <v>9.1</v>
      </c>
      <c r="K6">
        <f t="shared" si="0"/>
        <v>6.6849999999999996</v>
      </c>
      <c r="L6">
        <f t="shared" ref="L6:L49" si="3">1/K6</f>
        <v>0.14958863126402394</v>
      </c>
      <c r="M6">
        <f t="shared" ref="M6:M49" si="4">1000000/K6</f>
        <v>149588.63126402395</v>
      </c>
      <c r="Q6">
        <f t="shared" ref="Q6:Q49" si="5">LOG(B6)</f>
        <v>4.6450762680777355</v>
      </c>
      <c r="R6">
        <f t="shared" ref="R6:R49" si="6">LOG(M6)</f>
        <v>5.1748985884019971</v>
      </c>
      <c r="S6">
        <f t="shared" ref="S6:S49" si="7">(0.345*M6-6167.6)-B6</f>
        <v>1275.6777860882576</v>
      </c>
      <c r="T6">
        <f t="shared" si="1"/>
        <v>2.8884491406918122E-2</v>
      </c>
      <c r="U6">
        <f t="shared" ref="U6:U49" si="8">T6^2</f>
        <v>8.3431384383632682E-4</v>
      </c>
    </row>
    <row r="7" spans="1:21" x14ac:dyDescent="0.25">
      <c r="A7">
        <v>1</v>
      </c>
      <c r="B7">
        <v>44164.800000000003</v>
      </c>
      <c r="C7">
        <v>17.821000000000002</v>
      </c>
      <c r="G7">
        <v>17.22</v>
      </c>
      <c r="H7">
        <f t="shared" si="2"/>
        <v>44164.800000000003</v>
      </c>
      <c r="I7">
        <v>5.09</v>
      </c>
      <c r="J7">
        <v>8.44</v>
      </c>
      <c r="K7">
        <f t="shared" si="0"/>
        <v>6.7649999999999997</v>
      </c>
      <c r="L7">
        <f t="shared" si="3"/>
        <v>0.14781966001478197</v>
      </c>
      <c r="M7">
        <f t="shared" si="4"/>
        <v>147819.66001478198</v>
      </c>
      <c r="Q7">
        <f t="shared" si="5"/>
        <v>4.6450762680777355</v>
      </c>
      <c r="R7">
        <f t="shared" si="6"/>
        <v>5.1697321990663578</v>
      </c>
      <c r="S7">
        <f t="shared" si="7"/>
        <v>665.38270509977883</v>
      </c>
      <c r="T7">
        <f t="shared" si="1"/>
        <v>1.5065905542417917E-2</v>
      </c>
      <c r="U7">
        <f t="shared" si="8"/>
        <v>2.2698150981305892E-4</v>
      </c>
    </row>
    <row r="8" spans="1:21" x14ac:dyDescent="0.25">
      <c r="A8">
        <v>2</v>
      </c>
      <c r="B8">
        <v>25864.400000000001</v>
      </c>
      <c r="C8">
        <v>18.835000000000001</v>
      </c>
      <c r="G8">
        <v>16.93</v>
      </c>
      <c r="H8">
        <f t="shared" si="2"/>
        <v>25864.400000000001</v>
      </c>
      <c r="I8">
        <v>3.39</v>
      </c>
      <c r="J8">
        <v>19.13</v>
      </c>
      <c r="K8">
        <f t="shared" si="0"/>
        <v>11.26</v>
      </c>
      <c r="L8">
        <f t="shared" si="3"/>
        <v>8.8809946714031973E-2</v>
      </c>
      <c r="M8">
        <f t="shared" si="4"/>
        <v>88809.946714031976</v>
      </c>
      <c r="Q8">
        <f t="shared" si="5"/>
        <v>4.4127024081380437</v>
      </c>
      <c r="R8">
        <f t="shared" si="6"/>
        <v>4.9484616094846725</v>
      </c>
      <c r="S8">
        <f t="shared" si="7"/>
        <v>-1392.5683836589742</v>
      </c>
      <c r="T8">
        <f t="shared" si="1"/>
        <v>-5.3841124621447786E-2</v>
      </c>
      <c r="U8">
        <f t="shared" si="8"/>
        <v>2.8988667005022711E-3</v>
      </c>
    </row>
    <row r="9" spans="1:21" x14ac:dyDescent="0.25">
      <c r="A9">
        <v>2</v>
      </c>
      <c r="B9">
        <v>25864.400000000001</v>
      </c>
      <c r="C9">
        <v>18.835000000000001</v>
      </c>
      <c r="G9">
        <v>17.03</v>
      </c>
      <c r="H9">
        <f t="shared" si="2"/>
        <v>25864.400000000001</v>
      </c>
      <c r="I9">
        <v>4.2300000000000004</v>
      </c>
      <c r="J9">
        <v>19</v>
      </c>
      <c r="K9">
        <f t="shared" si="0"/>
        <v>11.615</v>
      </c>
      <c r="L9">
        <f t="shared" si="3"/>
        <v>8.6095566078346966E-2</v>
      </c>
      <c r="M9">
        <f t="shared" si="4"/>
        <v>86095.566078346965</v>
      </c>
      <c r="Q9">
        <f t="shared" si="5"/>
        <v>4.4127024081380437</v>
      </c>
      <c r="R9">
        <f t="shared" si="6"/>
        <v>4.934980785863746</v>
      </c>
      <c r="S9">
        <f t="shared" si="7"/>
        <v>-2329.0297029702997</v>
      </c>
      <c r="T9">
        <f t="shared" si="1"/>
        <v>-9.0047698882258997E-2</v>
      </c>
      <c r="U9">
        <f t="shared" si="8"/>
        <v>8.1085880739899877E-3</v>
      </c>
    </row>
    <row r="10" spans="1:21" x14ac:dyDescent="0.25">
      <c r="A10">
        <v>2</v>
      </c>
      <c r="B10">
        <v>25864.400000000001</v>
      </c>
      <c r="C10">
        <v>18.835000000000001</v>
      </c>
      <c r="G10">
        <v>17.100000000000001</v>
      </c>
      <c r="H10">
        <f t="shared" si="2"/>
        <v>25864.400000000001</v>
      </c>
      <c r="I10">
        <v>3.78</v>
      </c>
      <c r="J10">
        <v>18.43</v>
      </c>
      <c r="K10">
        <f t="shared" si="0"/>
        <v>11.105</v>
      </c>
      <c r="L10">
        <f t="shared" si="3"/>
        <v>9.0049527239981983E-2</v>
      </c>
      <c r="M10">
        <f t="shared" si="4"/>
        <v>90049.527239981981</v>
      </c>
      <c r="Q10">
        <f t="shared" si="5"/>
        <v>4.4127024081380437</v>
      </c>
      <c r="R10">
        <f t="shared" si="6"/>
        <v>4.9544814371155068</v>
      </c>
      <c r="S10">
        <f t="shared" si="7"/>
        <v>-964.91310220622108</v>
      </c>
      <c r="T10">
        <f t="shared" si="1"/>
        <v>-3.7306610716128001E-2</v>
      </c>
      <c r="U10">
        <f t="shared" si="8"/>
        <v>1.3917832031247167E-3</v>
      </c>
    </row>
    <row r="11" spans="1:21" x14ac:dyDescent="0.25">
      <c r="A11">
        <v>3</v>
      </c>
      <c r="B11">
        <v>16073.2</v>
      </c>
      <c r="C11">
        <v>18.852</v>
      </c>
      <c r="G11">
        <v>16.39</v>
      </c>
      <c r="H11">
        <f t="shared" si="2"/>
        <v>16073.2</v>
      </c>
      <c r="I11">
        <v>10.91</v>
      </c>
      <c r="J11">
        <v>21.28</v>
      </c>
      <c r="K11">
        <f t="shared" si="0"/>
        <v>16.094999999999999</v>
      </c>
      <c r="L11">
        <f t="shared" si="3"/>
        <v>6.2131096613855241E-2</v>
      </c>
      <c r="M11">
        <f t="shared" si="4"/>
        <v>62131.096613855239</v>
      </c>
      <c r="Q11">
        <f t="shared" si="5"/>
        <v>4.2061023486981037</v>
      </c>
      <c r="R11">
        <f t="shared" si="6"/>
        <v>4.793309018978368</v>
      </c>
      <c r="S11">
        <f t="shared" si="7"/>
        <v>-805.5716682199436</v>
      </c>
      <c r="T11">
        <f t="shared" si="1"/>
        <v>-5.0118935135501551E-2</v>
      </c>
      <c r="U11">
        <f t="shared" si="8"/>
        <v>2.5119076591166118E-3</v>
      </c>
    </row>
    <row r="12" spans="1:21" x14ac:dyDescent="0.25">
      <c r="A12">
        <v>3</v>
      </c>
      <c r="B12">
        <v>16073.2</v>
      </c>
      <c r="C12">
        <v>18.852</v>
      </c>
      <c r="G12">
        <v>16.63</v>
      </c>
      <c r="H12">
        <f t="shared" si="2"/>
        <v>16073.2</v>
      </c>
      <c r="I12">
        <v>10.73</v>
      </c>
      <c r="J12">
        <v>21.07</v>
      </c>
      <c r="K12">
        <f t="shared" si="0"/>
        <v>15.9</v>
      </c>
      <c r="L12">
        <f t="shared" si="3"/>
        <v>6.2893081761006289E-2</v>
      </c>
      <c r="M12">
        <f t="shared" si="4"/>
        <v>62893.081761006288</v>
      </c>
      <c r="Q12">
        <f t="shared" si="5"/>
        <v>4.2061023486981037</v>
      </c>
      <c r="R12">
        <f t="shared" si="6"/>
        <v>4.7986028756795482</v>
      </c>
      <c r="S12">
        <f t="shared" si="7"/>
        <v>-542.68679245283238</v>
      </c>
      <c r="T12">
        <f t="shared" si="1"/>
        <v>-3.3763456713836223E-2</v>
      </c>
      <c r="U12">
        <f t="shared" si="8"/>
        <v>1.1399710092670923E-3</v>
      </c>
    </row>
    <row r="13" spans="1:21" x14ac:dyDescent="0.25">
      <c r="A13">
        <v>3</v>
      </c>
      <c r="B13">
        <v>16073.2</v>
      </c>
      <c r="C13">
        <v>18.852</v>
      </c>
      <c r="G13">
        <v>16.809999999999999</v>
      </c>
      <c r="H13">
        <f t="shared" si="2"/>
        <v>16073.2</v>
      </c>
      <c r="I13">
        <v>10.73</v>
      </c>
      <c r="J13">
        <v>20.92</v>
      </c>
      <c r="K13">
        <f t="shared" si="0"/>
        <v>15.825000000000001</v>
      </c>
      <c r="L13">
        <f t="shared" si="3"/>
        <v>6.3191153238546599E-2</v>
      </c>
      <c r="M13">
        <f t="shared" si="4"/>
        <v>63191.153238546598</v>
      </c>
      <c r="Q13">
        <f t="shared" si="5"/>
        <v>4.2061023486981037</v>
      </c>
      <c r="R13">
        <f t="shared" si="6"/>
        <v>4.8006562813106068</v>
      </c>
      <c r="S13">
        <f t="shared" si="7"/>
        <v>-439.85213270142594</v>
      </c>
      <c r="T13">
        <f t="shared" si="1"/>
        <v>-2.7365560852936933E-2</v>
      </c>
      <c r="U13">
        <f t="shared" si="8"/>
        <v>7.4887392079579437E-4</v>
      </c>
    </row>
    <row r="14" spans="1:21" x14ac:dyDescent="0.25">
      <c r="A14">
        <v>4</v>
      </c>
      <c r="B14">
        <v>10313.4</v>
      </c>
      <c r="C14">
        <v>18.881</v>
      </c>
      <c r="G14">
        <v>15.6</v>
      </c>
      <c r="H14">
        <f t="shared" si="2"/>
        <v>10313.4</v>
      </c>
      <c r="I14">
        <v>15.8</v>
      </c>
      <c r="J14">
        <v>25.02</v>
      </c>
      <c r="K14">
        <f t="shared" si="0"/>
        <v>20.41</v>
      </c>
      <c r="L14">
        <f t="shared" si="3"/>
        <v>4.8995590396864283E-2</v>
      </c>
      <c r="M14">
        <f t="shared" si="4"/>
        <v>48995.590396864282</v>
      </c>
      <c r="Q14">
        <f t="shared" si="5"/>
        <v>4.0134018619680445</v>
      </c>
      <c r="R14">
        <f t="shared" si="6"/>
        <v>4.6901569952839299</v>
      </c>
      <c r="S14">
        <f t="shared" si="7"/>
        <v>422.47868691817712</v>
      </c>
      <c r="T14">
        <f t="shared" si="1"/>
        <v>4.0964055201793505E-2</v>
      </c>
      <c r="U14">
        <f t="shared" si="8"/>
        <v>1.6780538185755854E-3</v>
      </c>
    </row>
    <row r="15" spans="1:21" x14ac:dyDescent="0.25">
      <c r="A15">
        <v>4</v>
      </c>
      <c r="B15">
        <v>10313.4</v>
      </c>
      <c r="C15">
        <v>18.881</v>
      </c>
      <c r="G15">
        <v>15.94</v>
      </c>
      <c r="H15">
        <f t="shared" si="2"/>
        <v>10313.4</v>
      </c>
      <c r="I15">
        <v>15.97</v>
      </c>
      <c r="J15">
        <v>25.25</v>
      </c>
      <c r="K15">
        <f t="shared" si="0"/>
        <v>20.61</v>
      </c>
      <c r="L15">
        <f t="shared" si="3"/>
        <v>4.8520135856380396E-2</v>
      </c>
      <c r="M15">
        <f t="shared" si="4"/>
        <v>48520.135856380402</v>
      </c>
      <c r="Q15">
        <f t="shared" si="5"/>
        <v>4.0134018619680445</v>
      </c>
      <c r="R15">
        <f t="shared" si="6"/>
        <v>4.6859220082207873</v>
      </c>
      <c r="S15">
        <f t="shared" si="7"/>
        <v>258.44687045123646</v>
      </c>
      <c r="T15">
        <f t="shared" si="1"/>
        <v>2.5059327714549662E-2</v>
      </c>
      <c r="U15">
        <f t="shared" si="8"/>
        <v>6.2796990550519679E-4</v>
      </c>
    </row>
    <row r="16" spans="1:21" x14ac:dyDescent="0.25">
      <c r="A16">
        <v>4</v>
      </c>
      <c r="B16">
        <v>10313.4</v>
      </c>
      <c r="C16">
        <v>18.881</v>
      </c>
      <c r="G16">
        <v>16.29</v>
      </c>
      <c r="H16">
        <f t="shared" si="2"/>
        <v>10313.4</v>
      </c>
      <c r="I16">
        <v>16.29</v>
      </c>
      <c r="J16">
        <v>25.39</v>
      </c>
      <c r="K16">
        <f t="shared" si="0"/>
        <v>20.84</v>
      </c>
      <c r="L16">
        <f t="shared" si="3"/>
        <v>4.7984644913627639E-2</v>
      </c>
      <c r="M16">
        <f t="shared" si="4"/>
        <v>47984.644913627642</v>
      </c>
      <c r="Q16">
        <f t="shared" si="5"/>
        <v>4.0134018619680445</v>
      </c>
      <c r="R16">
        <f t="shared" si="6"/>
        <v>4.6811022853725133</v>
      </c>
      <c r="S16">
        <f t="shared" si="7"/>
        <v>73.702495201534475</v>
      </c>
      <c r="T16">
        <f t="shared" si="1"/>
        <v>7.1462849498259038E-3</v>
      </c>
      <c r="U16">
        <f t="shared" si="8"/>
        <v>5.1069388584108218E-5</v>
      </c>
    </row>
    <row r="17" spans="1:21" x14ac:dyDescent="0.25">
      <c r="A17">
        <v>5</v>
      </c>
      <c r="B17">
        <v>7346.5</v>
      </c>
      <c r="C17">
        <v>18.669</v>
      </c>
      <c r="G17">
        <v>15.87</v>
      </c>
      <c r="H17">
        <f t="shared" si="2"/>
        <v>7346.5</v>
      </c>
      <c r="I17">
        <v>21.83</v>
      </c>
      <c r="J17">
        <v>28.23</v>
      </c>
      <c r="K17">
        <f t="shared" si="0"/>
        <v>25.03</v>
      </c>
      <c r="L17">
        <f t="shared" si="3"/>
        <v>3.9952057530962842E-2</v>
      </c>
      <c r="M17">
        <f t="shared" si="4"/>
        <v>39952.05753096284</v>
      </c>
      <c r="Q17">
        <f t="shared" si="5"/>
        <v>3.8660804829326763</v>
      </c>
      <c r="R17">
        <f t="shared" si="6"/>
        <v>4.6015391503917771</v>
      </c>
      <c r="S17">
        <f t="shared" si="7"/>
        <v>269.35984818217912</v>
      </c>
      <c r="T17">
        <f t="shared" si="1"/>
        <v>3.6665057943534897E-2</v>
      </c>
      <c r="U17">
        <f t="shared" si="8"/>
        <v>1.3443264740027713E-3</v>
      </c>
    </row>
    <row r="18" spans="1:21" x14ac:dyDescent="0.25">
      <c r="A18">
        <v>5</v>
      </c>
      <c r="B18">
        <v>7346.5</v>
      </c>
      <c r="C18">
        <v>18.669</v>
      </c>
      <c r="G18">
        <v>16.18</v>
      </c>
      <c r="H18">
        <f t="shared" si="2"/>
        <v>7346.5</v>
      </c>
      <c r="I18">
        <v>21.9</v>
      </c>
      <c r="J18">
        <v>28.16</v>
      </c>
      <c r="K18">
        <f t="shared" si="0"/>
        <v>25.03</v>
      </c>
      <c r="L18">
        <f t="shared" si="3"/>
        <v>3.9952057530962842E-2</v>
      </c>
      <c r="M18">
        <f t="shared" si="4"/>
        <v>39952.05753096284</v>
      </c>
      <c r="Q18">
        <f t="shared" si="5"/>
        <v>3.8660804829326763</v>
      </c>
      <c r="R18">
        <f t="shared" si="6"/>
        <v>4.6015391503917771</v>
      </c>
      <c r="S18">
        <f t="shared" si="7"/>
        <v>269.35984818217912</v>
      </c>
      <c r="T18">
        <f t="shared" si="1"/>
        <v>3.6665057943534897E-2</v>
      </c>
      <c r="U18">
        <f t="shared" si="8"/>
        <v>1.3443264740027713E-3</v>
      </c>
    </row>
    <row r="19" spans="1:21" x14ac:dyDescent="0.25">
      <c r="A19">
        <v>5</v>
      </c>
      <c r="B19">
        <v>7346.5</v>
      </c>
      <c r="C19">
        <v>18.669</v>
      </c>
      <c r="G19">
        <v>16.39</v>
      </c>
      <c r="H19">
        <f t="shared" si="2"/>
        <v>7346.5</v>
      </c>
      <c r="I19">
        <v>22.34</v>
      </c>
      <c r="J19">
        <v>28.17</v>
      </c>
      <c r="K19">
        <f t="shared" si="0"/>
        <v>25.255000000000003</v>
      </c>
      <c r="L19">
        <f t="shared" si="3"/>
        <v>3.9596119580281128E-2</v>
      </c>
      <c r="M19">
        <f t="shared" si="4"/>
        <v>39596.119580281127</v>
      </c>
      <c r="Q19">
        <f t="shared" si="5"/>
        <v>3.8660804829326763</v>
      </c>
      <c r="R19">
        <f t="shared" si="6"/>
        <v>4.597652627151632</v>
      </c>
      <c r="S19">
        <f t="shared" si="7"/>
        <v>146.56125519698799</v>
      </c>
      <c r="T19">
        <f t="shared" si="1"/>
        <v>1.9949806737492408E-2</v>
      </c>
      <c r="U19">
        <f t="shared" si="8"/>
        <v>3.9799478886329748E-4</v>
      </c>
    </row>
    <row r="20" spans="1:21" x14ac:dyDescent="0.25">
      <c r="A20">
        <v>6</v>
      </c>
      <c r="B20">
        <v>4055.3</v>
      </c>
      <c r="C20">
        <v>18.045999999999999</v>
      </c>
      <c r="G20">
        <v>16.29</v>
      </c>
      <c r="H20">
        <f t="shared" si="2"/>
        <v>4055.3</v>
      </c>
      <c r="I20">
        <v>29.06</v>
      </c>
      <c r="J20">
        <v>36.01</v>
      </c>
      <c r="K20">
        <f t="shared" si="0"/>
        <v>32.534999999999997</v>
      </c>
      <c r="L20">
        <f t="shared" si="3"/>
        <v>3.0736130321192566E-2</v>
      </c>
      <c r="M20">
        <f t="shared" si="4"/>
        <v>30736.130321192566</v>
      </c>
      <c r="Q20">
        <f t="shared" si="5"/>
        <v>3.6080229876532819</v>
      </c>
      <c r="R20">
        <f t="shared" si="6"/>
        <v>4.487649188930126</v>
      </c>
      <c r="S20">
        <f t="shared" si="7"/>
        <v>381.06496081143359</v>
      </c>
      <c r="T20">
        <f t="shared" si="1"/>
        <v>9.3967144431098451E-2</v>
      </c>
      <c r="U20">
        <f t="shared" si="8"/>
        <v>8.8298242325349167E-3</v>
      </c>
    </row>
    <row r="21" spans="1:21" x14ac:dyDescent="0.25">
      <c r="A21">
        <v>6</v>
      </c>
      <c r="B21">
        <v>4055.3</v>
      </c>
      <c r="C21">
        <v>18.045999999999999</v>
      </c>
      <c r="G21">
        <v>16.36</v>
      </c>
      <c r="H21">
        <f t="shared" si="2"/>
        <v>4055.3</v>
      </c>
      <c r="I21">
        <v>29.03</v>
      </c>
      <c r="J21">
        <v>35.82</v>
      </c>
      <c r="K21">
        <f t="shared" si="0"/>
        <v>32.424999999999997</v>
      </c>
      <c r="L21">
        <f t="shared" si="3"/>
        <v>3.0840400925212029E-2</v>
      </c>
      <c r="M21">
        <f t="shared" si="4"/>
        <v>30840.40092521203</v>
      </c>
      <c r="Q21">
        <f t="shared" si="5"/>
        <v>3.6080229876532819</v>
      </c>
      <c r="R21">
        <f t="shared" si="6"/>
        <v>4.4891200152438824</v>
      </c>
      <c r="S21">
        <f t="shared" si="7"/>
        <v>417.03831919815002</v>
      </c>
      <c r="T21">
        <f t="shared" si="1"/>
        <v>0.10283784657069761</v>
      </c>
      <c r="U21">
        <f t="shared" si="8"/>
        <v>1.0575622687298343E-2</v>
      </c>
    </row>
    <row r="22" spans="1:21" x14ac:dyDescent="0.25">
      <c r="A22">
        <v>6</v>
      </c>
      <c r="B22">
        <v>4055.3</v>
      </c>
      <c r="C22">
        <v>18.045999999999999</v>
      </c>
      <c r="G22">
        <v>16.43</v>
      </c>
      <c r="H22">
        <f t="shared" si="2"/>
        <v>4055.3</v>
      </c>
      <c r="I22">
        <v>28.98</v>
      </c>
      <c r="J22">
        <v>35.5</v>
      </c>
      <c r="K22">
        <f t="shared" si="0"/>
        <v>32.24</v>
      </c>
      <c r="L22">
        <f t="shared" si="3"/>
        <v>3.1017369727047144E-2</v>
      </c>
      <c r="M22">
        <f t="shared" si="4"/>
        <v>31017.369727047146</v>
      </c>
      <c r="Q22">
        <f t="shared" si="5"/>
        <v>3.6080229876532819</v>
      </c>
      <c r="R22">
        <f t="shared" si="6"/>
        <v>4.4916049668669471</v>
      </c>
      <c r="S22">
        <f t="shared" si="7"/>
        <v>478.09255583126378</v>
      </c>
      <c r="T22">
        <f t="shared" si="1"/>
        <v>0.11789326457506566</v>
      </c>
      <c r="U22">
        <f t="shared" si="8"/>
        <v>1.3898821832166432E-2</v>
      </c>
    </row>
    <row r="23" spans="1:21" x14ac:dyDescent="0.25">
      <c r="A23">
        <v>7</v>
      </c>
      <c r="B23">
        <v>2339.1</v>
      </c>
      <c r="C23">
        <v>16.565000000000001</v>
      </c>
      <c r="G23">
        <v>18.32</v>
      </c>
      <c r="H23">
        <f t="shared" si="2"/>
        <v>2339.1</v>
      </c>
      <c r="I23">
        <v>34.54</v>
      </c>
      <c r="J23">
        <v>42.39</v>
      </c>
      <c r="K23">
        <f t="shared" si="0"/>
        <v>38.465000000000003</v>
      </c>
      <c r="L23">
        <f t="shared" si="3"/>
        <v>2.5997660210581044E-2</v>
      </c>
      <c r="M23">
        <f t="shared" si="4"/>
        <v>25997.660210581045</v>
      </c>
      <c r="Q23">
        <f t="shared" si="5"/>
        <v>3.3690487889403373</v>
      </c>
      <c r="R23">
        <f t="shared" si="6"/>
        <v>4.4149342632262334</v>
      </c>
      <c r="S23">
        <f t="shared" si="7"/>
        <v>462.49277265045976</v>
      </c>
      <c r="T23">
        <f t="shared" si="1"/>
        <v>0.19772253116602959</v>
      </c>
      <c r="U23">
        <f t="shared" si="8"/>
        <v>3.9094199330701539E-2</v>
      </c>
    </row>
    <row r="24" spans="1:21" x14ac:dyDescent="0.25">
      <c r="A24">
        <v>7</v>
      </c>
      <c r="B24">
        <v>2339.1</v>
      </c>
      <c r="C24">
        <v>16.565000000000001</v>
      </c>
      <c r="G24">
        <v>17.670000000000002</v>
      </c>
      <c r="H24">
        <f t="shared" si="2"/>
        <v>2339.1</v>
      </c>
      <c r="I24">
        <v>34.54</v>
      </c>
      <c r="J24">
        <v>42.58</v>
      </c>
      <c r="K24">
        <f t="shared" si="0"/>
        <v>38.56</v>
      </c>
      <c r="L24">
        <f t="shared" si="3"/>
        <v>2.5933609958506222E-2</v>
      </c>
      <c r="M24">
        <f t="shared" si="4"/>
        <v>25933.609958506222</v>
      </c>
      <c r="Q24">
        <f t="shared" si="5"/>
        <v>3.3690487889403373</v>
      </c>
      <c r="R24">
        <f t="shared" si="6"/>
        <v>4.4138629747692066</v>
      </c>
      <c r="S24">
        <f t="shared" si="7"/>
        <v>440.39543568464478</v>
      </c>
      <c r="T24">
        <f t="shared" si="1"/>
        <v>0.18827559133198443</v>
      </c>
      <c r="U24">
        <f t="shared" si="8"/>
        <v>3.5447698291408411E-2</v>
      </c>
    </row>
    <row r="25" spans="1:21" x14ac:dyDescent="0.25">
      <c r="A25">
        <v>7</v>
      </c>
      <c r="B25">
        <v>2339.1</v>
      </c>
      <c r="C25">
        <v>16.565000000000001</v>
      </c>
      <c r="G25">
        <v>17.149999999999999</v>
      </c>
      <c r="H25">
        <f t="shared" si="2"/>
        <v>2339.1</v>
      </c>
      <c r="I25">
        <v>34.99</v>
      </c>
      <c r="J25">
        <v>42.26</v>
      </c>
      <c r="K25">
        <f t="shared" si="0"/>
        <v>38.625</v>
      </c>
      <c r="L25">
        <f t="shared" si="3"/>
        <v>2.5889967637540454E-2</v>
      </c>
      <c r="M25">
        <f t="shared" si="4"/>
        <v>25889.967637540452</v>
      </c>
      <c r="Q25">
        <f t="shared" si="5"/>
        <v>3.3690487889403373</v>
      </c>
      <c r="R25">
        <f t="shared" si="6"/>
        <v>4.4131315075671091</v>
      </c>
      <c r="S25">
        <f t="shared" si="7"/>
        <v>425.33883495145574</v>
      </c>
      <c r="T25">
        <f t="shared" si="1"/>
        <v>0.18183867083555888</v>
      </c>
      <c r="U25">
        <f t="shared" si="8"/>
        <v>3.3065302211242729E-2</v>
      </c>
    </row>
    <row r="26" spans="1:21" x14ac:dyDescent="0.25">
      <c r="A26">
        <v>8</v>
      </c>
      <c r="B26">
        <v>1353.2</v>
      </c>
      <c r="C26">
        <v>17.088000000000001</v>
      </c>
      <c r="G26">
        <v>16.260000000000002</v>
      </c>
      <c r="H26">
        <f t="shared" si="2"/>
        <v>1353.2</v>
      </c>
      <c r="I26">
        <v>40.5</v>
      </c>
      <c r="J26">
        <v>47.03</v>
      </c>
      <c r="K26">
        <f t="shared" si="0"/>
        <v>43.765000000000001</v>
      </c>
      <c r="L26">
        <f t="shared" si="3"/>
        <v>2.2849308808408544E-2</v>
      </c>
      <c r="M26">
        <f t="shared" si="4"/>
        <v>22849.308808408547</v>
      </c>
      <c r="Q26">
        <f t="shared" si="5"/>
        <v>3.131361989115943</v>
      </c>
      <c r="R26">
        <f t="shared" si="6"/>
        <v>4.358873067196491</v>
      </c>
      <c r="S26">
        <f t="shared" si="7"/>
        <v>362.21153890094752</v>
      </c>
      <c r="T26">
        <f t="shared" si="1"/>
        <v>0.26767036572638747</v>
      </c>
      <c r="U26">
        <f t="shared" si="8"/>
        <v>7.1647424688098024E-2</v>
      </c>
    </row>
    <row r="27" spans="1:21" x14ac:dyDescent="0.25">
      <c r="A27">
        <v>8</v>
      </c>
      <c r="B27">
        <v>1353.2</v>
      </c>
      <c r="C27">
        <v>17.088000000000001</v>
      </c>
      <c r="G27">
        <v>16.239999999999998</v>
      </c>
      <c r="H27">
        <f t="shared" si="2"/>
        <v>1353.2</v>
      </c>
      <c r="I27">
        <v>40.83</v>
      </c>
      <c r="J27">
        <v>47.08</v>
      </c>
      <c r="K27">
        <f t="shared" si="0"/>
        <v>43.954999999999998</v>
      </c>
      <c r="L27">
        <f t="shared" si="3"/>
        <v>2.2750540325332729E-2</v>
      </c>
      <c r="M27">
        <f t="shared" si="4"/>
        <v>22750.540325332728</v>
      </c>
      <c r="Q27">
        <f t="shared" si="5"/>
        <v>3.131361989115943</v>
      </c>
      <c r="R27">
        <f t="shared" si="6"/>
        <v>4.3569917156095626</v>
      </c>
      <c r="S27">
        <f t="shared" si="7"/>
        <v>328.13641223978971</v>
      </c>
      <c r="T27">
        <f t="shared" si="1"/>
        <v>0.24248921980475147</v>
      </c>
      <c r="U27">
        <f t="shared" si="8"/>
        <v>5.880102172151707E-2</v>
      </c>
    </row>
    <row r="28" spans="1:21" x14ac:dyDescent="0.25">
      <c r="A28">
        <v>8</v>
      </c>
      <c r="B28">
        <v>1353.2</v>
      </c>
      <c r="C28">
        <v>17.088000000000001</v>
      </c>
      <c r="G28">
        <v>16.2</v>
      </c>
      <c r="H28">
        <f t="shared" si="2"/>
        <v>1353.2</v>
      </c>
      <c r="I28">
        <v>40.630000000000003</v>
      </c>
      <c r="J28">
        <v>47.16</v>
      </c>
      <c r="K28">
        <f t="shared" si="0"/>
        <v>43.894999999999996</v>
      </c>
      <c r="L28">
        <f t="shared" si="3"/>
        <v>2.2781637999772186E-2</v>
      </c>
      <c r="M28">
        <f t="shared" si="4"/>
        <v>22781.637999772185</v>
      </c>
      <c r="Q28">
        <f t="shared" si="5"/>
        <v>3.131361989115943</v>
      </c>
      <c r="R28">
        <f t="shared" si="6"/>
        <v>4.3575849466389505</v>
      </c>
      <c r="S28">
        <f t="shared" si="7"/>
        <v>338.86510992140279</v>
      </c>
      <c r="T28">
        <f t="shared" si="1"/>
        <v>0.25041761005128788</v>
      </c>
      <c r="U28">
        <f t="shared" si="8"/>
        <v>6.2708979423798869E-2</v>
      </c>
    </row>
    <row r="29" spans="1:21" x14ac:dyDescent="0.25">
      <c r="A29">
        <v>9</v>
      </c>
      <c r="B29">
        <v>845.8</v>
      </c>
      <c r="C29">
        <v>16.992000000000001</v>
      </c>
      <c r="G29">
        <v>15.43</v>
      </c>
      <c r="H29">
        <f t="shared" si="2"/>
        <v>845.8</v>
      </c>
      <c r="I29">
        <v>44</v>
      </c>
      <c r="J29">
        <v>50.4</v>
      </c>
      <c r="K29">
        <f t="shared" si="0"/>
        <v>47.2</v>
      </c>
      <c r="L29">
        <f t="shared" si="3"/>
        <v>2.1186440677966101E-2</v>
      </c>
      <c r="M29">
        <f t="shared" si="4"/>
        <v>21186.4406779661</v>
      </c>
      <c r="Q29">
        <f t="shared" si="5"/>
        <v>2.9272676808108815</v>
      </c>
      <c r="R29">
        <f t="shared" si="6"/>
        <v>4.3260580013659125</v>
      </c>
      <c r="S29">
        <f t="shared" si="7"/>
        <v>295.92203389830343</v>
      </c>
      <c r="T29">
        <f t="shared" si="1"/>
        <v>0.34987235031721853</v>
      </c>
      <c r="U29">
        <f t="shared" si="8"/>
        <v>0.12241066151649449</v>
      </c>
    </row>
    <row r="30" spans="1:21" x14ac:dyDescent="0.25">
      <c r="A30">
        <v>9</v>
      </c>
      <c r="B30">
        <v>845.8</v>
      </c>
      <c r="C30">
        <v>16.992000000000001</v>
      </c>
      <c r="G30">
        <v>15.55</v>
      </c>
      <c r="H30">
        <f t="shared" si="2"/>
        <v>845.8</v>
      </c>
      <c r="I30">
        <v>44.08</v>
      </c>
      <c r="J30">
        <v>50.5</v>
      </c>
      <c r="K30">
        <f t="shared" si="0"/>
        <v>47.29</v>
      </c>
      <c r="L30">
        <f t="shared" si="3"/>
        <v>2.1146119687037428E-2</v>
      </c>
      <c r="M30">
        <f t="shared" si="4"/>
        <v>21146.11968703743</v>
      </c>
      <c r="Q30">
        <f t="shared" si="5"/>
        <v>2.9272676808108815</v>
      </c>
      <c r="R30">
        <f t="shared" si="6"/>
        <v>4.3252306859845735</v>
      </c>
      <c r="S30">
        <f t="shared" si="7"/>
        <v>282.01129202791276</v>
      </c>
      <c r="T30">
        <f t="shared" si="1"/>
        <v>0.33342550488048328</v>
      </c>
      <c r="U30">
        <f t="shared" si="8"/>
        <v>0.11117256730480518</v>
      </c>
    </row>
    <row r="31" spans="1:21" x14ac:dyDescent="0.25">
      <c r="A31">
        <v>9</v>
      </c>
      <c r="B31">
        <v>845.8</v>
      </c>
      <c r="C31">
        <v>16.992000000000001</v>
      </c>
      <c r="G31">
        <v>15.61</v>
      </c>
      <c r="H31">
        <f t="shared" si="2"/>
        <v>845.8</v>
      </c>
      <c r="I31">
        <v>44.59</v>
      </c>
      <c r="J31">
        <v>50.56</v>
      </c>
      <c r="K31">
        <f t="shared" si="0"/>
        <v>47.575000000000003</v>
      </c>
      <c r="L31">
        <f t="shared" si="3"/>
        <v>2.1019442984760904E-2</v>
      </c>
      <c r="M31">
        <f t="shared" si="4"/>
        <v>21019.442984760903</v>
      </c>
      <c r="Q31">
        <f t="shared" si="5"/>
        <v>2.9272676808108815</v>
      </c>
      <c r="R31">
        <f t="shared" si="6"/>
        <v>4.3226212030409421</v>
      </c>
      <c r="S31">
        <f t="shared" si="7"/>
        <v>238.30782974251019</v>
      </c>
      <c r="T31">
        <f t="shared" si="1"/>
        <v>0.28175435060594728</v>
      </c>
      <c r="U31">
        <f t="shared" si="8"/>
        <v>7.9385514085379069E-2</v>
      </c>
    </row>
    <row r="32" spans="1:21" x14ac:dyDescent="0.25">
      <c r="A32">
        <v>10</v>
      </c>
      <c r="B32">
        <v>483.5</v>
      </c>
      <c r="C32">
        <v>16.913</v>
      </c>
      <c r="G32">
        <v>15.63</v>
      </c>
      <c r="H32">
        <f t="shared" si="2"/>
        <v>483.5</v>
      </c>
      <c r="I32">
        <v>46.06</v>
      </c>
      <c r="J32">
        <v>53.11</v>
      </c>
      <c r="K32">
        <f t="shared" si="0"/>
        <v>49.585000000000001</v>
      </c>
      <c r="L32">
        <f t="shared" si="3"/>
        <v>2.0167389331451045E-2</v>
      </c>
      <c r="M32">
        <f t="shared" si="4"/>
        <v>20167.389331451042</v>
      </c>
      <c r="Q32">
        <f t="shared" si="5"/>
        <v>2.6843964784190204</v>
      </c>
      <c r="R32">
        <f t="shared" si="6"/>
        <v>4.3046496824305711</v>
      </c>
      <c r="S32">
        <f t="shared" si="7"/>
        <v>306.64931935060849</v>
      </c>
      <c r="T32">
        <f t="shared" si="1"/>
        <v>0.6342281682535853</v>
      </c>
      <c r="U32">
        <f t="shared" si="8"/>
        <v>0.40224536940629813</v>
      </c>
    </row>
    <row r="33" spans="1:21" x14ac:dyDescent="0.25">
      <c r="A33">
        <v>10</v>
      </c>
      <c r="B33">
        <v>483.5</v>
      </c>
      <c r="C33">
        <v>16.913</v>
      </c>
      <c r="G33">
        <v>15.68</v>
      </c>
      <c r="H33">
        <f t="shared" si="2"/>
        <v>483.5</v>
      </c>
      <c r="I33">
        <v>46.42</v>
      </c>
      <c r="J33">
        <v>52.97</v>
      </c>
      <c r="K33">
        <f t="shared" si="0"/>
        <v>49.695</v>
      </c>
      <c r="L33">
        <f t="shared" si="3"/>
        <v>2.0122748767481637E-2</v>
      </c>
      <c r="M33">
        <f t="shared" si="4"/>
        <v>20122.748767481637</v>
      </c>
      <c r="Q33">
        <f t="shared" si="5"/>
        <v>2.6843964784190204</v>
      </c>
      <c r="R33">
        <f t="shared" si="6"/>
        <v>4.3036873050623585</v>
      </c>
      <c r="S33">
        <f t="shared" si="7"/>
        <v>291.24832478116332</v>
      </c>
      <c r="T33">
        <f t="shared" si="1"/>
        <v>0.60237502540054466</v>
      </c>
      <c r="U33">
        <f t="shared" si="8"/>
        <v>0.36285567122630685</v>
      </c>
    </row>
    <row r="34" spans="1:21" x14ac:dyDescent="0.25">
      <c r="A34">
        <v>10</v>
      </c>
      <c r="B34">
        <v>483.5</v>
      </c>
      <c r="C34">
        <v>16.913</v>
      </c>
      <c r="G34">
        <v>15.7</v>
      </c>
      <c r="H34">
        <f t="shared" si="2"/>
        <v>483.5</v>
      </c>
      <c r="I34">
        <v>46.81</v>
      </c>
      <c r="J34">
        <v>53.15</v>
      </c>
      <c r="K34">
        <f t="shared" si="0"/>
        <v>49.980000000000004</v>
      </c>
      <c r="L34">
        <f t="shared" si="3"/>
        <v>2.000800320128051E-2</v>
      </c>
      <c r="M34">
        <f t="shared" si="4"/>
        <v>20008.00320128051</v>
      </c>
      <c r="Q34">
        <f t="shared" si="5"/>
        <v>2.6843964784190204</v>
      </c>
      <c r="R34">
        <f t="shared" si="6"/>
        <v>4.3012037482095691</v>
      </c>
      <c r="S34">
        <f t="shared" si="7"/>
        <v>251.66110444177502</v>
      </c>
      <c r="T34">
        <f t="shared" si="1"/>
        <v>0.52049866482269913</v>
      </c>
      <c r="U34">
        <f t="shared" si="8"/>
        <v>0.2709188600822125</v>
      </c>
    </row>
    <row r="35" spans="1:21" x14ac:dyDescent="0.25">
      <c r="A35">
        <v>11</v>
      </c>
      <c r="B35">
        <v>283.89999999999998</v>
      </c>
      <c r="C35">
        <v>16.927</v>
      </c>
      <c r="G35">
        <v>15.38</v>
      </c>
      <c r="H35">
        <f t="shared" si="2"/>
        <v>283.89999999999998</v>
      </c>
      <c r="I35">
        <v>50.2</v>
      </c>
      <c r="J35">
        <v>50.95</v>
      </c>
      <c r="K35">
        <f t="shared" si="0"/>
        <v>50.575000000000003</v>
      </c>
      <c r="L35">
        <f t="shared" si="3"/>
        <v>1.9772614928324269E-2</v>
      </c>
      <c r="M35">
        <f t="shared" si="4"/>
        <v>19772.61492832427</v>
      </c>
      <c r="Q35">
        <f t="shared" si="5"/>
        <v>2.453165392525857</v>
      </c>
      <c r="R35">
        <f t="shared" si="6"/>
        <v>4.2960641085571574</v>
      </c>
      <c r="S35">
        <f t="shared" si="7"/>
        <v>370.05215027187262</v>
      </c>
      <c r="T35">
        <f t="shared" si="1"/>
        <v>1.3034594937367829</v>
      </c>
      <c r="U35">
        <f t="shared" si="8"/>
        <v>1.6990066518125504</v>
      </c>
    </row>
    <row r="36" spans="1:21" x14ac:dyDescent="0.25">
      <c r="A36">
        <v>11</v>
      </c>
      <c r="B36">
        <v>283.89999999999998</v>
      </c>
      <c r="C36">
        <v>16.927</v>
      </c>
      <c r="G36">
        <v>15.48</v>
      </c>
      <c r="H36">
        <f t="shared" si="2"/>
        <v>283.89999999999998</v>
      </c>
      <c r="I36">
        <v>50.52</v>
      </c>
      <c r="J36">
        <v>55.57</v>
      </c>
      <c r="K36">
        <f t="shared" si="0"/>
        <v>53.045000000000002</v>
      </c>
      <c r="L36">
        <f t="shared" si="3"/>
        <v>1.8851918182675086E-2</v>
      </c>
      <c r="M36">
        <f t="shared" si="4"/>
        <v>18851.918182675086</v>
      </c>
      <c r="Q36">
        <f t="shared" si="5"/>
        <v>2.453165392525857</v>
      </c>
      <c r="R36">
        <f t="shared" si="6"/>
        <v>4.2753555462536363</v>
      </c>
      <c r="S36">
        <f t="shared" si="7"/>
        <v>52.411773022904185</v>
      </c>
      <c r="T36">
        <f t="shared" si="1"/>
        <v>0.18461350131350543</v>
      </c>
      <c r="U36">
        <f t="shared" si="8"/>
        <v>3.408214486723167E-2</v>
      </c>
    </row>
    <row r="37" spans="1:21" x14ac:dyDescent="0.25">
      <c r="A37">
        <v>11</v>
      </c>
      <c r="B37">
        <v>283.89999999999998</v>
      </c>
      <c r="C37">
        <v>16.927</v>
      </c>
      <c r="G37">
        <v>15.57</v>
      </c>
      <c r="H37">
        <f t="shared" si="2"/>
        <v>283.89999999999998</v>
      </c>
      <c r="I37">
        <v>50.55</v>
      </c>
      <c r="J37">
        <v>55.57</v>
      </c>
      <c r="K37">
        <f t="shared" si="0"/>
        <v>53.06</v>
      </c>
      <c r="L37">
        <f t="shared" si="3"/>
        <v>1.8846588767433094E-2</v>
      </c>
      <c r="M37">
        <f t="shared" si="4"/>
        <v>18846.588767433095</v>
      </c>
      <c r="Q37">
        <f t="shared" si="5"/>
        <v>2.453165392525857</v>
      </c>
      <c r="R37">
        <f t="shared" si="6"/>
        <v>4.2752327543536897</v>
      </c>
      <c r="S37">
        <f t="shared" si="7"/>
        <v>50.573124764416775</v>
      </c>
      <c r="T37">
        <f t="shared" si="1"/>
        <v>0.17813710730685728</v>
      </c>
      <c r="U37">
        <f t="shared" si="8"/>
        <v>3.1732828999654787E-2</v>
      </c>
    </row>
    <row r="38" spans="1:21" x14ac:dyDescent="0.25">
      <c r="A38">
        <v>12</v>
      </c>
      <c r="B38">
        <v>181.4</v>
      </c>
      <c r="C38">
        <v>16.887</v>
      </c>
      <c r="G38">
        <v>15.66</v>
      </c>
      <c r="H38">
        <f t="shared" si="2"/>
        <v>181.4</v>
      </c>
      <c r="I38">
        <v>52.11</v>
      </c>
      <c r="J38">
        <v>57.07</v>
      </c>
      <c r="K38">
        <f t="shared" si="0"/>
        <v>54.59</v>
      </c>
      <c r="L38">
        <f t="shared" si="3"/>
        <v>1.8318373328448434E-2</v>
      </c>
      <c r="M38">
        <f t="shared" si="4"/>
        <v>18318.373328448433</v>
      </c>
      <c r="Q38">
        <f t="shared" si="5"/>
        <v>2.2586372827240764</v>
      </c>
      <c r="R38">
        <f t="shared" si="6"/>
        <v>4.2628869056940388</v>
      </c>
      <c r="S38">
        <f t="shared" si="7"/>
        <v>-29.161201685291786</v>
      </c>
      <c r="T38">
        <f t="shared" si="1"/>
        <v>-0.1607563488715093</v>
      </c>
      <c r="U38">
        <f t="shared" si="8"/>
        <v>2.5842603702498409E-2</v>
      </c>
    </row>
    <row r="39" spans="1:21" x14ac:dyDescent="0.25">
      <c r="A39">
        <v>12</v>
      </c>
      <c r="B39">
        <v>181.4</v>
      </c>
      <c r="C39">
        <v>16.887</v>
      </c>
      <c r="G39">
        <v>15.67</v>
      </c>
      <c r="H39">
        <f t="shared" si="2"/>
        <v>181.4</v>
      </c>
      <c r="I39">
        <v>52.32</v>
      </c>
      <c r="J39">
        <v>57.38</v>
      </c>
      <c r="K39">
        <f t="shared" si="0"/>
        <v>54.85</v>
      </c>
      <c r="L39">
        <f t="shared" si="3"/>
        <v>1.8231540565177756E-2</v>
      </c>
      <c r="M39">
        <f t="shared" si="4"/>
        <v>18231.540565177758</v>
      </c>
      <c r="Q39">
        <f t="shared" si="5"/>
        <v>2.2586372827240764</v>
      </c>
      <c r="R39">
        <f t="shared" si="6"/>
        <v>4.2608233680892704</v>
      </c>
      <c r="S39">
        <f t="shared" si="7"/>
        <v>-59.118505013674081</v>
      </c>
      <c r="T39">
        <f t="shared" si="1"/>
        <v>-0.3259013506817755</v>
      </c>
      <c r="U39">
        <f t="shared" si="8"/>
        <v>0.10621169037620562</v>
      </c>
    </row>
    <row r="40" spans="1:21" x14ac:dyDescent="0.25">
      <c r="A40">
        <v>12</v>
      </c>
      <c r="B40">
        <v>181.4</v>
      </c>
      <c r="C40">
        <v>16.887</v>
      </c>
      <c r="G40">
        <v>15.69</v>
      </c>
      <c r="H40">
        <f t="shared" si="2"/>
        <v>181.4</v>
      </c>
      <c r="I40">
        <v>52.45</v>
      </c>
      <c r="J40">
        <v>57.21</v>
      </c>
      <c r="K40">
        <f t="shared" si="0"/>
        <v>54.83</v>
      </c>
      <c r="L40">
        <f t="shared" si="3"/>
        <v>1.8238190771475472E-2</v>
      </c>
      <c r="M40">
        <f t="shared" si="4"/>
        <v>18238.190771475471</v>
      </c>
      <c r="Q40">
        <f t="shared" si="5"/>
        <v>2.2586372827240764</v>
      </c>
      <c r="R40">
        <f t="shared" si="6"/>
        <v>4.2609817541165187</v>
      </c>
      <c r="S40">
        <f t="shared" si="7"/>
        <v>-56.824183840963457</v>
      </c>
      <c r="T40">
        <f t="shared" si="1"/>
        <v>-0.31325349416187132</v>
      </c>
      <c r="U40">
        <f t="shared" si="8"/>
        <v>9.8127751604621546E-2</v>
      </c>
    </row>
    <row r="41" spans="1:21" x14ac:dyDescent="0.25">
      <c r="A41">
        <v>13</v>
      </c>
      <c r="B41">
        <v>97.6</v>
      </c>
      <c r="C41">
        <v>16.864999999999998</v>
      </c>
      <c r="G41">
        <v>15.3</v>
      </c>
      <c r="H41">
        <f t="shared" si="2"/>
        <v>97.6</v>
      </c>
      <c r="I41">
        <v>53.95</v>
      </c>
      <c r="J41">
        <v>58.56</v>
      </c>
      <c r="K41">
        <f t="shared" si="0"/>
        <v>56.255000000000003</v>
      </c>
      <c r="L41">
        <f t="shared" si="3"/>
        <v>1.7776197671318106E-2</v>
      </c>
      <c r="M41">
        <f t="shared" si="4"/>
        <v>17776.197671318103</v>
      </c>
      <c r="Q41">
        <f t="shared" si="5"/>
        <v>1.9894498176666917</v>
      </c>
      <c r="R41">
        <f t="shared" si="6"/>
        <v>4.2498388709782828</v>
      </c>
      <c r="S41">
        <f t="shared" si="7"/>
        <v>-132.41180339525508</v>
      </c>
      <c r="T41">
        <f t="shared" si="1"/>
        <v>-1.3566783134759743</v>
      </c>
      <c r="U41">
        <f t="shared" si="8"/>
        <v>1.8405760462560141</v>
      </c>
    </row>
    <row r="42" spans="1:21" x14ac:dyDescent="0.25">
      <c r="A42">
        <v>13</v>
      </c>
      <c r="B42">
        <v>97.6</v>
      </c>
      <c r="C42">
        <v>16.864999999999998</v>
      </c>
      <c r="G42">
        <v>15.4</v>
      </c>
      <c r="H42">
        <f t="shared" si="2"/>
        <v>97.6</v>
      </c>
      <c r="I42">
        <v>54.27</v>
      </c>
      <c r="J42">
        <v>58.52</v>
      </c>
      <c r="K42">
        <f t="shared" si="0"/>
        <v>56.395000000000003</v>
      </c>
      <c r="L42">
        <f t="shared" si="3"/>
        <v>1.7732068445784201E-2</v>
      </c>
      <c r="M42">
        <f t="shared" si="4"/>
        <v>17732.0684457842</v>
      </c>
      <c r="Q42">
        <f t="shared" si="5"/>
        <v>1.9894498176666917</v>
      </c>
      <c r="R42">
        <f t="shared" si="6"/>
        <v>4.2487593990072323</v>
      </c>
      <c r="S42">
        <f t="shared" si="7"/>
        <v>-147.63638620445144</v>
      </c>
      <c r="T42">
        <f t="shared" si="1"/>
        <v>-1.5126678914390517</v>
      </c>
      <c r="U42">
        <f t="shared" si="8"/>
        <v>2.2881641497906666</v>
      </c>
    </row>
    <row r="43" spans="1:21" x14ac:dyDescent="0.25">
      <c r="A43">
        <v>13</v>
      </c>
      <c r="B43">
        <v>97.6</v>
      </c>
      <c r="C43">
        <v>16.864999999999998</v>
      </c>
      <c r="G43">
        <v>15.5</v>
      </c>
      <c r="H43">
        <f t="shared" si="2"/>
        <v>97.6</v>
      </c>
      <c r="I43">
        <v>54.39</v>
      </c>
      <c r="J43">
        <v>58.42</v>
      </c>
      <c r="K43">
        <f t="shared" si="0"/>
        <v>56.405000000000001</v>
      </c>
      <c r="L43">
        <f t="shared" si="3"/>
        <v>1.7728924740714476E-2</v>
      </c>
      <c r="M43">
        <f t="shared" si="4"/>
        <v>17728.924740714476</v>
      </c>
      <c r="Q43">
        <f t="shared" si="5"/>
        <v>1.9894498176666917</v>
      </c>
      <c r="R43">
        <f t="shared" si="6"/>
        <v>4.2486823964393174</v>
      </c>
      <c r="S43">
        <f t="shared" si="7"/>
        <v>-148.72096445350653</v>
      </c>
      <c r="T43">
        <f t="shared" si="1"/>
        <v>-1.5237803734990423</v>
      </c>
      <c r="U43">
        <f t="shared" si="8"/>
        <v>2.3219066266608808</v>
      </c>
    </row>
    <row r="44" spans="1:21" x14ac:dyDescent="0.25">
      <c r="A44">
        <v>14</v>
      </c>
      <c r="B44">
        <v>45.8</v>
      </c>
      <c r="C44">
        <v>16.885000000000002</v>
      </c>
      <c r="G44">
        <v>15.65</v>
      </c>
      <c r="H44">
        <f t="shared" si="2"/>
        <v>45.8</v>
      </c>
      <c r="I44">
        <v>56.51</v>
      </c>
      <c r="J44">
        <v>61.69</v>
      </c>
      <c r="K44">
        <f t="shared" si="0"/>
        <v>59.099999999999994</v>
      </c>
      <c r="L44">
        <f t="shared" si="3"/>
        <v>1.6920473773265655E-2</v>
      </c>
      <c r="M44">
        <f t="shared" si="4"/>
        <v>16920.473773265654</v>
      </c>
      <c r="Q44">
        <f t="shared" si="5"/>
        <v>1.6608654780038692</v>
      </c>
      <c r="R44">
        <f t="shared" si="6"/>
        <v>4.2284125191187449</v>
      </c>
      <c r="S44">
        <f t="shared" si="7"/>
        <v>-375.83654822335012</v>
      </c>
      <c r="T44">
        <f t="shared" si="1"/>
        <v>-8.2060381708155052</v>
      </c>
      <c r="U44">
        <f t="shared" si="8"/>
        <v>67.339062460881081</v>
      </c>
    </row>
    <row r="45" spans="1:21" x14ac:dyDescent="0.25">
      <c r="A45">
        <v>14</v>
      </c>
      <c r="B45">
        <v>45.8</v>
      </c>
      <c r="C45">
        <v>16.885000000000002</v>
      </c>
      <c r="G45">
        <v>15.68</v>
      </c>
      <c r="H45">
        <f t="shared" si="2"/>
        <v>45.8</v>
      </c>
      <c r="I45">
        <v>56.2</v>
      </c>
      <c r="J45">
        <v>61.5</v>
      </c>
      <c r="K45">
        <f t="shared" si="0"/>
        <v>58.85</v>
      </c>
      <c r="L45">
        <f t="shared" si="3"/>
        <v>1.6992353440951572E-2</v>
      </c>
      <c r="M45">
        <f t="shared" si="4"/>
        <v>16992.353440951571</v>
      </c>
      <c r="Q45">
        <f t="shared" si="5"/>
        <v>1.6608654780038692</v>
      </c>
      <c r="R45">
        <f t="shared" si="6"/>
        <v>4.2302535328205462</v>
      </c>
      <c r="S45">
        <f t="shared" si="7"/>
        <v>-351.0380628717092</v>
      </c>
      <c r="T45">
        <f t="shared" si="1"/>
        <v>-7.6645865255831707</v>
      </c>
      <c r="U45">
        <f t="shared" si="8"/>
        <v>58.745886608151096</v>
      </c>
    </row>
    <row r="46" spans="1:21" x14ac:dyDescent="0.25">
      <c r="A46">
        <v>14</v>
      </c>
      <c r="B46">
        <v>45.8</v>
      </c>
      <c r="C46">
        <v>16.885000000000002</v>
      </c>
      <c r="G46">
        <v>15.71</v>
      </c>
      <c r="H46">
        <f t="shared" si="2"/>
        <v>45.8</v>
      </c>
      <c r="I46">
        <v>56.7</v>
      </c>
      <c r="J46">
        <v>61.4</v>
      </c>
      <c r="K46">
        <f t="shared" si="0"/>
        <v>59.05</v>
      </c>
      <c r="L46">
        <f t="shared" si="3"/>
        <v>1.6934801016088061E-2</v>
      </c>
      <c r="M46">
        <f t="shared" si="4"/>
        <v>16934.801016088062</v>
      </c>
      <c r="Q46">
        <f t="shared" si="5"/>
        <v>1.6608654780038692</v>
      </c>
      <c r="R46">
        <f t="shared" si="6"/>
        <v>4.2287800980504668</v>
      </c>
      <c r="S46">
        <f t="shared" si="7"/>
        <v>-370.89364944961909</v>
      </c>
      <c r="T46">
        <f t="shared" si="1"/>
        <v>-8.09811461680391</v>
      </c>
      <c r="U46">
        <f t="shared" si="8"/>
        <v>65.579460346893143</v>
      </c>
    </row>
    <row r="47" spans="1:21" x14ac:dyDescent="0.25">
      <c r="A47">
        <v>15</v>
      </c>
      <c r="B47">
        <v>20</v>
      </c>
      <c r="C47">
        <v>16.885999999999999</v>
      </c>
      <c r="G47">
        <v>15.36</v>
      </c>
      <c r="H47">
        <f t="shared" si="2"/>
        <v>20</v>
      </c>
      <c r="I47">
        <v>58.79</v>
      </c>
      <c r="J47">
        <v>63.24</v>
      </c>
      <c r="K47">
        <f t="shared" si="0"/>
        <v>61.015000000000001</v>
      </c>
      <c r="L47">
        <f t="shared" si="3"/>
        <v>1.638941243956404E-2</v>
      </c>
      <c r="M47">
        <f t="shared" si="4"/>
        <v>16389.412439564043</v>
      </c>
      <c r="Q47">
        <f t="shared" si="5"/>
        <v>1.3010299956639813</v>
      </c>
      <c r="R47">
        <f t="shared" si="6"/>
        <v>4.2145633843923989</v>
      </c>
      <c r="S47">
        <f t="shared" si="7"/>
        <v>-533.25270835040646</v>
      </c>
      <c r="T47">
        <f t="shared" si="1"/>
        <v>-26.662635417520324</v>
      </c>
      <c r="U47">
        <f t="shared" si="8"/>
        <v>710.89612740760913</v>
      </c>
    </row>
    <row r="48" spans="1:21" x14ac:dyDescent="0.25">
      <c r="A48">
        <v>15</v>
      </c>
      <c r="B48">
        <v>20</v>
      </c>
      <c r="C48">
        <v>16.885999999999999</v>
      </c>
      <c r="G48">
        <v>15.45</v>
      </c>
      <c r="H48">
        <f t="shared" si="2"/>
        <v>20</v>
      </c>
      <c r="I48">
        <v>58.85</v>
      </c>
      <c r="J48">
        <v>62.92</v>
      </c>
      <c r="K48">
        <f t="shared" si="0"/>
        <v>60.885000000000005</v>
      </c>
      <c r="L48">
        <f t="shared" si="3"/>
        <v>1.6424406668309105E-2</v>
      </c>
      <c r="M48">
        <f t="shared" si="4"/>
        <v>16424.406668309108</v>
      </c>
      <c r="Q48">
        <f t="shared" si="5"/>
        <v>1.3010299956639813</v>
      </c>
      <c r="R48">
        <f t="shared" si="6"/>
        <v>4.2154896896270335</v>
      </c>
      <c r="S48">
        <f t="shared" si="7"/>
        <v>-521.17969943335902</v>
      </c>
      <c r="T48">
        <f t="shared" si="1"/>
        <v>-26.05898497166795</v>
      </c>
      <c r="U48">
        <f t="shared" si="8"/>
        <v>679.07069775361606</v>
      </c>
    </row>
    <row r="49" spans="1:21" x14ac:dyDescent="0.25">
      <c r="A49">
        <v>15</v>
      </c>
      <c r="B49">
        <v>20</v>
      </c>
      <c r="C49">
        <v>16.885999999999999</v>
      </c>
      <c r="G49">
        <v>15.24</v>
      </c>
      <c r="H49">
        <f t="shared" si="2"/>
        <v>20</v>
      </c>
      <c r="I49">
        <v>58.44</v>
      </c>
      <c r="J49">
        <v>62.56</v>
      </c>
      <c r="K49">
        <f t="shared" si="0"/>
        <v>60.5</v>
      </c>
      <c r="L49">
        <f t="shared" si="3"/>
        <v>1.6528925619834711E-2</v>
      </c>
      <c r="M49">
        <f t="shared" si="4"/>
        <v>16528.92561983471</v>
      </c>
      <c r="Q49">
        <f t="shared" si="5"/>
        <v>1.3010299956639813</v>
      </c>
      <c r="R49">
        <f t="shared" si="6"/>
        <v>4.2182446253475314</v>
      </c>
      <c r="S49">
        <f t="shared" si="7"/>
        <v>-485.12066115702601</v>
      </c>
      <c r="T49">
        <f t="shared" si="1"/>
        <v>-24.256033057851301</v>
      </c>
      <c r="U49">
        <f t="shared" si="8"/>
        <v>588.35513970357511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D362-8B0C-4411-88EA-96A605DDC251}">
  <dimension ref="A1:M10"/>
  <sheetViews>
    <sheetView workbookViewId="0">
      <selection activeCell="E26" sqref="E26"/>
    </sheetView>
  </sheetViews>
  <sheetFormatPr defaultRowHeight="15" x14ac:dyDescent="0.25"/>
  <sheetData>
    <row r="1" spans="1:13" x14ac:dyDescent="0.25">
      <c r="A1" t="s">
        <v>25</v>
      </c>
    </row>
    <row r="2" spans="1:13" x14ac:dyDescent="0.25">
      <c r="A2" t="s">
        <v>23</v>
      </c>
    </row>
    <row r="4" spans="1:13" x14ac:dyDescent="0.25">
      <c r="A4" t="s">
        <v>0</v>
      </c>
      <c r="B4" t="s">
        <v>7</v>
      </c>
      <c r="C4" t="s">
        <v>8</v>
      </c>
      <c r="D4" t="s">
        <v>14</v>
      </c>
      <c r="G4" t="s">
        <v>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A5" t="s">
        <v>1</v>
      </c>
      <c r="B5">
        <v>10638</v>
      </c>
      <c r="C5">
        <v>18.199000000000002</v>
      </c>
      <c r="D5">
        <f>B5*(1/(1+0.0191*(C5-25)))</f>
        <v>12226.168252440606</v>
      </c>
      <c r="G5">
        <v>19.14</v>
      </c>
      <c r="H5">
        <f>(1+0.0191*(G5-25))*D5</f>
        <v>10857.74214461794</v>
      </c>
      <c r="I5">
        <v>78.5</v>
      </c>
      <c r="J5">
        <v>52.72</v>
      </c>
      <c r="K5">
        <f>AVERAGE(I5:J5)</f>
        <v>65.61</v>
      </c>
      <c r="L5">
        <f>1/K5</f>
        <v>1.5241579027587259E-2</v>
      </c>
      <c r="M5">
        <f>L5*1000000</f>
        <v>15241.579027587259</v>
      </c>
    </row>
    <row r="6" spans="1:13" x14ac:dyDescent="0.25">
      <c r="A6" t="s">
        <v>2</v>
      </c>
      <c r="B6">
        <v>6886</v>
      </c>
      <c r="C6">
        <v>17.768000000000001</v>
      </c>
      <c r="D6">
        <f t="shared" ref="D6:D10" si="0">B6*(1/(1+0.0191*(C6-25)))</f>
        <v>7989.6151247150383</v>
      </c>
      <c r="G6">
        <v>19.14</v>
      </c>
      <c r="H6">
        <f t="shared" ref="H6:H10" si="1">(1+0.0191*(G6-25))*D6</f>
        <v>7095.3694622661833</v>
      </c>
      <c r="I6">
        <v>118.08</v>
      </c>
      <c r="J6">
        <v>82.44</v>
      </c>
      <c r="K6">
        <f t="shared" ref="K6:K10" si="2">AVERAGE(I6:J6)</f>
        <v>100.25999999999999</v>
      </c>
      <c r="L6">
        <f t="shared" ref="L6:L10" si="3">1/K6</f>
        <v>9.9740674246957921E-3</v>
      </c>
      <c r="M6">
        <f t="shared" ref="M6:M10" si="4">L6*1000000</f>
        <v>9974.0674246957915</v>
      </c>
    </row>
    <row r="7" spans="1:13" x14ac:dyDescent="0.25">
      <c r="A7" t="s">
        <v>3</v>
      </c>
      <c r="B7">
        <v>4073.3</v>
      </c>
      <c r="C7">
        <v>17.61</v>
      </c>
      <c r="D7">
        <f t="shared" si="0"/>
        <v>4742.7318591932708</v>
      </c>
      <c r="G7">
        <v>19.329999999999998</v>
      </c>
      <c r="H7">
        <f t="shared" si="1"/>
        <v>4229.1082270382167</v>
      </c>
      <c r="I7">
        <v>186.31</v>
      </c>
      <c r="J7">
        <v>147.04</v>
      </c>
      <c r="K7">
        <f t="shared" si="2"/>
        <v>166.67500000000001</v>
      </c>
      <c r="L7">
        <f t="shared" si="3"/>
        <v>5.9997000149992494E-3</v>
      </c>
      <c r="M7">
        <f t="shared" si="4"/>
        <v>5999.7000149992491</v>
      </c>
    </row>
    <row r="8" spans="1:13" x14ac:dyDescent="0.25">
      <c r="A8" t="s">
        <v>4</v>
      </c>
      <c r="B8">
        <v>2865.8</v>
      </c>
      <c r="C8">
        <v>17.350000000000001</v>
      </c>
      <c r="D8">
        <f t="shared" si="0"/>
        <v>3356.1896508312011</v>
      </c>
      <c r="G8">
        <v>19.350000000000001</v>
      </c>
      <c r="H8">
        <f t="shared" si="1"/>
        <v>2994.0064446617521</v>
      </c>
      <c r="I8">
        <v>257.38</v>
      </c>
      <c r="J8">
        <v>216.17</v>
      </c>
      <c r="K8">
        <f t="shared" si="2"/>
        <v>236.77499999999998</v>
      </c>
      <c r="L8">
        <f t="shared" si="3"/>
        <v>4.223418857565199E-3</v>
      </c>
      <c r="M8">
        <f t="shared" si="4"/>
        <v>4223.4188575651988</v>
      </c>
    </row>
    <row r="9" spans="1:13" x14ac:dyDescent="0.25">
      <c r="A9" t="s">
        <v>5</v>
      </c>
      <c r="B9">
        <v>633.4</v>
      </c>
      <c r="C9">
        <v>16.481000000000002</v>
      </c>
      <c r="D9">
        <f t="shared" si="0"/>
        <v>756.49081420220125</v>
      </c>
      <c r="G9">
        <v>19.510000000000002</v>
      </c>
      <c r="H9">
        <f t="shared" si="1"/>
        <v>677.16594391577269</v>
      </c>
      <c r="I9">
        <v>1083.95</v>
      </c>
      <c r="J9">
        <v>1014.7</v>
      </c>
      <c r="K9">
        <f t="shared" si="2"/>
        <v>1049.325</v>
      </c>
      <c r="L9">
        <f t="shared" si="3"/>
        <v>9.5299359111809974E-4</v>
      </c>
      <c r="M9">
        <f t="shared" si="4"/>
        <v>952.99359111809974</v>
      </c>
    </row>
    <row r="10" spans="1:13" x14ac:dyDescent="0.25">
      <c r="A10" t="s">
        <v>6</v>
      </c>
      <c r="B10">
        <v>1174.0999999999999</v>
      </c>
      <c r="C10">
        <v>17.899999999999999</v>
      </c>
      <c r="D10">
        <f t="shared" si="0"/>
        <v>1358.2989159985652</v>
      </c>
      <c r="G10">
        <v>19.55</v>
      </c>
      <c r="H10">
        <f t="shared" si="1"/>
        <v>1216.9067903376947</v>
      </c>
      <c r="I10">
        <v>619.39</v>
      </c>
      <c r="J10">
        <v>571.79</v>
      </c>
      <c r="K10">
        <f t="shared" si="2"/>
        <v>595.58999999999992</v>
      </c>
      <c r="L10">
        <f t="shared" si="3"/>
        <v>1.6790073708423583E-3</v>
      </c>
      <c r="M10">
        <f t="shared" si="4"/>
        <v>1679.0073708423583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6D47-8D64-4702-B846-2D76CC79501C}">
  <dimension ref="A1:AD49"/>
  <sheetViews>
    <sheetView topLeftCell="A28" workbookViewId="0">
      <selection activeCell="E50" sqref="E50"/>
    </sheetView>
  </sheetViews>
  <sheetFormatPr defaultRowHeight="15" x14ac:dyDescent="0.25"/>
  <cols>
    <col min="2" max="2" width="14.42578125" customWidth="1"/>
    <col min="3" max="6" width="10.5703125" customWidth="1"/>
    <col min="9" max="9" width="9.85546875" customWidth="1"/>
    <col min="10" max="10" width="10.5703125" customWidth="1"/>
  </cols>
  <sheetData>
    <row r="1" spans="1:20" x14ac:dyDescent="0.25">
      <c r="A1" t="s">
        <v>39</v>
      </c>
    </row>
    <row r="2" spans="1:20" x14ac:dyDescent="0.25">
      <c r="A2" t="s">
        <v>43</v>
      </c>
    </row>
    <row r="4" spans="1:20" x14ac:dyDescent="0.25">
      <c r="A4" t="s">
        <v>40</v>
      </c>
      <c r="B4" t="s">
        <v>26</v>
      </c>
      <c r="C4" t="s">
        <v>27</v>
      </c>
      <c r="G4" t="s">
        <v>28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Q4" t="s">
        <v>29</v>
      </c>
      <c r="R4" t="s">
        <v>34</v>
      </c>
      <c r="S4" t="s">
        <v>35</v>
      </c>
      <c r="T4" t="s">
        <v>36</v>
      </c>
    </row>
    <row r="5" spans="1:20" x14ac:dyDescent="0.25">
      <c r="A5">
        <v>1</v>
      </c>
      <c r="B5">
        <v>44164.800000000003</v>
      </c>
      <c r="C5">
        <v>17.821000000000002</v>
      </c>
      <c r="G5">
        <v>17.690000000000001</v>
      </c>
      <c r="H5">
        <f>B5</f>
        <v>44164.800000000003</v>
      </c>
      <c r="I5">
        <v>7.89</v>
      </c>
      <c r="J5">
        <v>25.87</v>
      </c>
      <c r="K5">
        <f t="shared" ref="K5:K49" si="0">(I5+J5)/2</f>
        <v>16.88</v>
      </c>
      <c r="L5">
        <f>1/K5</f>
        <v>5.9241706161137442E-2</v>
      </c>
      <c r="M5">
        <f t="shared" ref="M5:M49" si="1">1000000/K5</f>
        <v>59241.706161137445</v>
      </c>
      <c r="Q5">
        <f t="shared" ref="Q5:Q49" si="2">C5-G5</f>
        <v>0.13100000000000023</v>
      </c>
      <c r="R5">
        <f>0.6435*M5^1.0136-B5</f>
        <v>102.58255430686404</v>
      </c>
      <c r="S5">
        <f>R5/B5</f>
        <v>2.322722038973663E-3</v>
      </c>
      <c r="T5">
        <f>S5^2</f>
        <v>5.3950376703339703E-6</v>
      </c>
    </row>
    <row r="6" spans="1:20" x14ac:dyDescent="0.25">
      <c r="A6">
        <v>1</v>
      </c>
      <c r="B6">
        <v>44164.800000000003</v>
      </c>
      <c r="C6">
        <v>17.821000000000002</v>
      </c>
      <c r="G6">
        <v>17.75</v>
      </c>
      <c r="H6">
        <f t="shared" ref="H6:H49" si="3">B6</f>
        <v>44164.800000000003</v>
      </c>
      <c r="I6">
        <v>8.7799999999999994</v>
      </c>
      <c r="J6">
        <v>26.29</v>
      </c>
      <c r="K6">
        <f t="shared" si="0"/>
        <v>17.535</v>
      </c>
      <c r="L6">
        <f t="shared" ref="L6:L49" si="4">1/K6</f>
        <v>5.7028799543769604E-2</v>
      </c>
      <c r="M6">
        <f t="shared" si="1"/>
        <v>57028.799543769601</v>
      </c>
      <c r="Q6">
        <f t="shared" si="2"/>
        <v>7.1000000000001506E-2</v>
      </c>
      <c r="R6">
        <f t="shared" ref="R6:R49" si="5">0.6435*M6^1.0136-B6</f>
        <v>-1573.0325515659133</v>
      </c>
      <c r="S6">
        <f t="shared" ref="S6:S49" si="6">R6/B6</f>
        <v>-3.561733669270354E-2</v>
      </c>
      <c r="T6">
        <f t="shared" ref="T6:T49" si="7">S6^2</f>
        <v>1.268594673081406E-3</v>
      </c>
    </row>
    <row r="7" spans="1:20" x14ac:dyDescent="0.25">
      <c r="A7">
        <v>1</v>
      </c>
      <c r="B7">
        <v>44164.800000000003</v>
      </c>
      <c r="C7">
        <v>17.821000000000002</v>
      </c>
      <c r="G7">
        <v>17.71</v>
      </c>
      <c r="H7">
        <f t="shared" si="3"/>
        <v>44164.800000000003</v>
      </c>
      <c r="I7">
        <v>8.89</v>
      </c>
      <c r="J7">
        <v>25.29</v>
      </c>
      <c r="K7">
        <f t="shared" si="0"/>
        <v>17.09</v>
      </c>
      <c r="L7">
        <f t="shared" si="4"/>
        <v>5.8513750731421885E-2</v>
      </c>
      <c r="M7">
        <f t="shared" si="1"/>
        <v>58513.750731421882</v>
      </c>
      <c r="Q7">
        <f t="shared" si="2"/>
        <v>0.11100000000000065</v>
      </c>
      <c r="R7">
        <f t="shared" si="5"/>
        <v>-448.72156810828892</v>
      </c>
      <c r="S7">
        <f t="shared" si="6"/>
        <v>-1.0160163028209997E-2</v>
      </c>
      <c r="T7">
        <f t="shared" si="7"/>
        <v>1.0322891275980533E-4</v>
      </c>
    </row>
    <row r="8" spans="1:20" x14ac:dyDescent="0.25">
      <c r="A8">
        <v>2</v>
      </c>
      <c r="B8">
        <v>25864.400000000001</v>
      </c>
      <c r="C8">
        <v>18.835000000000001</v>
      </c>
      <c r="G8">
        <v>18.21</v>
      </c>
      <c r="H8">
        <f t="shared" si="3"/>
        <v>25864.400000000001</v>
      </c>
      <c r="I8">
        <v>31.85</v>
      </c>
      <c r="J8">
        <v>26.29</v>
      </c>
      <c r="K8">
        <f t="shared" si="0"/>
        <v>29.07</v>
      </c>
      <c r="L8">
        <f t="shared" si="4"/>
        <v>3.4399724802201583E-2</v>
      </c>
      <c r="M8">
        <f t="shared" si="1"/>
        <v>34399.724802201585</v>
      </c>
      <c r="Q8">
        <f t="shared" si="2"/>
        <v>0.625</v>
      </c>
      <c r="R8">
        <f t="shared" si="5"/>
        <v>-349.10070169113169</v>
      </c>
      <c r="S8">
        <f t="shared" si="6"/>
        <v>-1.349734390479314E-2</v>
      </c>
      <c r="T8">
        <f t="shared" si="7"/>
        <v>1.8217829248425653E-4</v>
      </c>
    </row>
    <row r="9" spans="1:20" x14ac:dyDescent="0.25">
      <c r="A9">
        <v>2</v>
      </c>
      <c r="B9">
        <v>25864.400000000001</v>
      </c>
      <c r="C9">
        <v>18.835000000000001</v>
      </c>
      <c r="G9">
        <v>18.21</v>
      </c>
      <c r="H9">
        <f t="shared" si="3"/>
        <v>25864.400000000001</v>
      </c>
      <c r="I9">
        <v>31.22</v>
      </c>
      <c r="J9">
        <v>26.3</v>
      </c>
      <c r="K9">
        <f t="shared" si="0"/>
        <v>28.759999999999998</v>
      </c>
      <c r="L9">
        <f t="shared" si="4"/>
        <v>3.4770514603616139E-2</v>
      </c>
      <c r="M9">
        <f t="shared" si="1"/>
        <v>34770.514603616139</v>
      </c>
      <c r="Q9">
        <f t="shared" si="2"/>
        <v>0.625</v>
      </c>
      <c r="R9">
        <f t="shared" si="5"/>
        <v>-70.314163031438511</v>
      </c>
      <c r="S9">
        <f t="shared" si="6"/>
        <v>-2.7185692701720706E-3</v>
      </c>
      <c r="T9">
        <f t="shared" si="7"/>
        <v>7.3906188767239043E-6</v>
      </c>
    </row>
    <row r="10" spans="1:20" x14ac:dyDescent="0.25">
      <c r="A10">
        <v>2</v>
      </c>
      <c r="B10">
        <v>25864.400000000001</v>
      </c>
      <c r="C10">
        <v>18.835000000000001</v>
      </c>
      <c r="G10">
        <v>18.2</v>
      </c>
      <c r="H10">
        <f t="shared" si="3"/>
        <v>25864.400000000001</v>
      </c>
      <c r="I10">
        <v>30.64</v>
      </c>
      <c r="J10">
        <v>26.86</v>
      </c>
      <c r="K10">
        <f t="shared" si="0"/>
        <v>28.75</v>
      </c>
      <c r="L10">
        <f t="shared" si="4"/>
        <v>3.4782608695652174E-2</v>
      </c>
      <c r="M10">
        <f t="shared" si="1"/>
        <v>34782.608695652176</v>
      </c>
      <c r="Q10">
        <f t="shared" si="2"/>
        <v>0.63500000000000156</v>
      </c>
      <c r="R10">
        <f t="shared" si="5"/>
        <v>-61.220268340781331</v>
      </c>
      <c r="S10">
        <f t="shared" si="6"/>
        <v>-2.366970366247867E-3</v>
      </c>
      <c r="T10">
        <f t="shared" si="7"/>
        <v>5.6025487146955619E-6</v>
      </c>
    </row>
    <row r="11" spans="1:20" x14ac:dyDescent="0.25">
      <c r="A11">
        <v>3</v>
      </c>
      <c r="B11">
        <v>16073.2</v>
      </c>
      <c r="C11">
        <v>18.852</v>
      </c>
      <c r="G11">
        <v>18.149999999999999</v>
      </c>
      <c r="H11">
        <f t="shared" si="3"/>
        <v>16073.2</v>
      </c>
      <c r="I11">
        <v>46.97</v>
      </c>
      <c r="J11">
        <v>44.98</v>
      </c>
      <c r="K11">
        <f t="shared" si="0"/>
        <v>45.974999999999994</v>
      </c>
      <c r="L11">
        <f t="shared" si="4"/>
        <v>2.1750951604132682E-2</v>
      </c>
      <c r="M11">
        <f t="shared" si="1"/>
        <v>21750.951604132682</v>
      </c>
      <c r="Q11">
        <f t="shared" si="2"/>
        <v>0.70200000000000173</v>
      </c>
      <c r="R11">
        <f t="shared" si="5"/>
        <v>-40.136312809429</v>
      </c>
      <c r="S11">
        <f t="shared" si="6"/>
        <v>-2.4970953394115049E-3</v>
      </c>
      <c r="T11">
        <f t="shared" si="7"/>
        <v>6.2354851341106593E-6</v>
      </c>
    </row>
    <row r="12" spans="1:20" x14ac:dyDescent="0.25">
      <c r="A12">
        <v>3</v>
      </c>
      <c r="B12">
        <v>16073.2</v>
      </c>
      <c r="C12">
        <v>18.852</v>
      </c>
      <c r="G12">
        <v>18.13</v>
      </c>
      <c r="H12">
        <f t="shared" si="3"/>
        <v>16073.2</v>
      </c>
      <c r="I12">
        <v>46.29</v>
      </c>
      <c r="J12">
        <v>45.92</v>
      </c>
      <c r="K12">
        <f t="shared" si="0"/>
        <v>46.105000000000004</v>
      </c>
      <c r="L12">
        <f t="shared" si="4"/>
        <v>2.1689621516104544E-2</v>
      </c>
      <c r="M12">
        <f t="shared" si="1"/>
        <v>21689.621516104544</v>
      </c>
      <c r="Q12">
        <f t="shared" si="2"/>
        <v>0.72200000000000131</v>
      </c>
      <c r="R12">
        <f t="shared" si="5"/>
        <v>-85.95789813137344</v>
      </c>
      <c r="S12">
        <f t="shared" si="6"/>
        <v>-5.3479019816448144E-3</v>
      </c>
      <c r="T12">
        <f t="shared" si="7"/>
        <v>2.8600055605280533E-5</v>
      </c>
    </row>
    <row r="13" spans="1:20" x14ac:dyDescent="0.25">
      <c r="A13">
        <v>3</v>
      </c>
      <c r="B13">
        <v>16073.2</v>
      </c>
      <c r="C13">
        <v>18.852</v>
      </c>
      <c r="G13">
        <v>18.399999999999999</v>
      </c>
      <c r="H13">
        <f t="shared" si="3"/>
        <v>16073.2</v>
      </c>
      <c r="I13">
        <v>46.14</v>
      </c>
      <c r="J13">
        <v>46.22</v>
      </c>
      <c r="K13">
        <f t="shared" si="0"/>
        <v>46.18</v>
      </c>
      <c r="L13">
        <f t="shared" si="4"/>
        <v>2.1654395842355997E-2</v>
      </c>
      <c r="M13">
        <f t="shared" si="1"/>
        <v>21654.395842356</v>
      </c>
      <c r="Q13">
        <f t="shared" si="2"/>
        <v>0.45200000000000173</v>
      </c>
      <c r="R13">
        <f t="shared" si="5"/>
        <v>-112.27528044832616</v>
      </c>
      <c r="S13">
        <f t="shared" si="6"/>
        <v>-6.9852475206135774E-3</v>
      </c>
      <c r="T13">
        <f t="shared" si="7"/>
        <v>4.8793682924238128E-5</v>
      </c>
    </row>
    <row r="14" spans="1:20" x14ac:dyDescent="0.25">
      <c r="A14">
        <v>4</v>
      </c>
      <c r="B14">
        <v>10313.4</v>
      </c>
      <c r="C14">
        <v>18.881</v>
      </c>
      <c r="G14">
        <v>18.03</v>
      </c>
      <c r="H14">
        <f t="shared" si="3"/>
        <v>10313.4</v>
      </c>
      <c r="I14">
        <v>70.89</v>
      </c>
      <c r="J14">
        <v>68.38</v>
      </c>
      <c r="K14">
        <f t="shared" si="0"/>
        <v>69.634999999999991</v>
      </c>
      <c r="L14">
        <f t="shared" si="4"/>
        <v>1.4360594528613487E-2</v>
      </c>
      <c r="M14">
        <f t="shared" si="1"/>
        <v>14360.594528613487</v>
      </c>
      <c r="Q14">
        <f t="shared" si="2"/>
        <v>0.85099999999999909</v>
      </c>
      <c r="R14">
        <f t="shared" si="5"/>
        <v>212.48246429384199</v>
      </c>
      <c r="S14">
        <f t="shared" si="6"/>
        <v>2.0602562132162234E-2</v>
      </c>
      <c r="T14">
        <f t="shared" si="7"/>
        <v>4.2446556640960526E-4</v>
      </c>
    </row>
    <row r="15" spans="1:20" x14ac:dyDescent="0.25">
      <c r="A15">
        <v>4</v>
      </c>
      <c r="B15">
        <v>10313.4</v>
      </c>
      <c r="C15">
        <v>18.881</v>
      </c>
      <c r="G15">
        <v>18.09</v>
      </c>
      <c r="H15">
        <f t="shared" si="3"/>
        <v>10313.4</v>
      </c>
      <c r="I15">
        <v>70.19</v>
      </c>
      <c r="J15">
        <v>69.58</v>
      </c>
      <c r="K15">
        <f t="shared" si="0"/>
        <v>69.884999999999991</v>
      </c>
      <c r="L15">
        <f t="shared" si="4"/>
        <v>1.4309222293768336E-2</v>
      </c>
      <c r="M15">
        <f t="shared" si="1"/>
        <v>14309.222293768336</v>
      </c>
      <c r="Q15">
        <f t="shared" si="2"/>
        <v>0.79100000000000037</v>
      </c>
      <c r="R15">
        <f t="shared" si="5"/>
        <v>174.31699735350412</v>
      </c>
      <c r="S15">
        <f t="shared" si="6"/>
        <v>1.6901991327157303E-2</v>
      </c>
      <c r="T15">
        <f t="shared" si="7"/>
        <v>2.8567731082330066E-4</v>
      </c>
    </row>
    <row r="16" spans="1:20" x14ac:dyDescent="0.25">
      <c r="A16">
        <v>4</v>
      </c>
      <c r="B16">
        <v>10313.4</v>
      </c>
      <c r="C16">
        <v>18.881</v>
      </c>
      <c r="G16">
        <v>18.05</v>
      </c>
      <c r="H16">
        <f t="shared" si="3"/>
        <v>10313.4</v>
      </c>
      <c r="I16">
        <v>69.77</v>
      </c>
      <c r="J16">
        <v>69.650000000000006</v>
      </c>
      <c r="K16">
        <f t="shared" si="0"/>
        <v>69.710000000000008</v>
      </c>
      <c r="L16">
        <f t="shared" si="4"/>
        <v>1.4345144168698894E-2</v>
      </c>
      <c r="M16">
        <f t="shared" si="1"/>
        <v>14345.144168698895</v>
      </c>
      <c r="Q16">
        <f t="shared" si="2"/>
        <v>0.83099999999999952</v>
      </c>
      <c r="R16">
        <f t="shared" si="5"/>
        <v>201.00388548527371</v>
      </c>
      <c r="S16">
        <f t="shared" si="6"/>
        <v>1.948958495600614E-2</v>
      </c>
      <c r="T16">
        <f t="shared" si="7"/>
        <v>3.7984392175738086E-4</v>
      </c>
    </row>
    <row r="17" spans="1:30" x14ac:dyDescent="0.25">
      <c r="A17">
        <v>5</v>
      </c>
      <c r="B17">
        <v>7346.5</v>
      </c>
      <c r="C17">
        <v>18.669</v>
      </c>
      <c r="G17">
        <v>18.03</v>
      </c>
      <c r="H17">
        <f t="shared" si="3"/>
        <v>7346.5</v>
      </c>
      <c r="I17">
        <v>98.26</v>
      </c>
      <c r="J17">
        <v>96.96</v>
      </c>
      <c r="K17">
        <f t="shared" si="0"/>
        <v>97.61</v>
      </c>
      <c r="L17">
        <f t="shared" si="4"/>
        <v>1.0244851961889151E-2</v>
      </c>
      <c r="M17">
        <f t="shared" si="1"/>
        <v>10244.851961889151</v>
      </c>
      <c r="Q17">
        <f t="shared" si="2"/>
        <v>0.63899999999999935</v>
      </c>
      <c r="R17">
        <f t="shared" si="5"/>
        <v>128.25764110053569</v>
      </c>
      <c r="S17">
        <f t="shared" si="6"/>
        <v>1.7458332689108513E-2</v>
      </c>
      <c r="T17">
        <f t="shared" si="7"/>
        <v>3.047933802835949E-4</v>
      </c>
    </row>
    <row r="18" spans="1:30" x14ac:dyDescent="0.25">
      <c r="A18">
        <v>5</v>
      </c>
      <c r="B18">
        <v>7346.5</v>
      </c>
      <c r="C18">
        <v>18.669</v>
      </c>
      <c r="G18">
        <v>17.97</v>
      </c>
      <c r="H18">
        <f t="shared" si="3"/>
        <v>7346.5</v>
      </c>
      <c r="I18">
        <v>97.09</v>
      </c>
      <c r="J18">
        <v>98.15</v>
      </c>
      <c r="K18">
        <f t="shared" si="0"/>
        <v>97.62</v>
      </c>
      <c r="L18">
        <f t="shared" si="4"/>
        <v>1.024380249948781E-2</v>
      </c>
      <c r="M18">
        <f t="shared" si="1"/>
        <v>10243.802499487809</v>
      </c>
      <c r="Q18">
        <f t="shared" si="2"/>
        <v>0.69900000000000162</v>
      </c>
      <c r="R18">
        <f t="shared" si="5"/>
        <v>127.48152871913499</v>
      </c>
      <c r="S18">
        <f t="shared" si="6"/>
        <v>1.735268886124481E-2</v>
      </c>
      <c r="T18">
        <f t="shared" si="7"/>
        <v>3.0111581071516971E-4</v>
      </c>
    </row>
    <row r="19" spans="1:30" x14ac:dyDescent="0.25">
      <c r="A19">
        <v>5</v>
      </c>
      <c r="B19">
        <v>7346.5</v>
      </c>
      <c r="C19">
        <v>18.669</v>
      </c>
      <c r="G19">
        <v>18.04</v>
      </c>
      <c r="H19">
        <f t="shared" si="3"/>
        <v>7346.5</v>
      </c>
      <c r="I19">
        <v>97.06</v>
      </c>
      <c r="J19">
        <v>98.32</v>
      </c>
      <c r="K19">
        <f t="shared" si="0"/>
        <v>97.69</v>
      </c>
      <c r="L19">
        <f t="shared" si="4"/>
        <v>1.0236462278636503E-2</v>
      </c>
      <c r="M19">
        <f t="shared" si="1"/>
        <v>10236.462278636503</v>
      </c>
      <c r="Q19">
        <f t="shared" si="2"/>
        <v>0.62900000000000134</v>
      </c>
      <c r="R19">
        <f t="shared" si="5"/>
        <v>122.05322128818352</v>
      </c>
      <c r="S19">
        <f t="shared" si="6"/>
        <v>1.6613791776789427E-2</v>
      </c>
      <c r="T19">
        <f t="shared" si="7"/>
        <v>2.7601807720251597E-4</v>
      </c>
    </row>
    <row r="20" spans="1:30" x14ac:dyDescent="0.25">
      <c r="A20">
        <v>6</v>
      </c>
      <c r="B20">
        <v>4055.3</v>
      </c>
      <c r="C20">
        <v>18.045999999999999</v>
      </c>
      <c r="G20">
        <v>17.62</v>
      </c>
      <c r="H20">
        <f t="shared" si="3"/>
        <v>4055.3</v>
      </c>
      <c r="I20">
        <v>181.78</v>
      </c>
      <c r="J20">
        <v>172.46</v>
      </c>
      <c r="K20">
        <f t="shared" si="0"/>
        <v>177.12</v>
      </c>
      <c r="L20">
        <f t="shared" si="4"/>
        <v>5.6458897922312557E-3</v>
      </c>
      <c r="M20">
        <f t="shared" si="1"/>
        <v>5645.8897922312553</v>
      </c>
      <c r="Q20">
        <f t="shared" si="2"/>
        <v>0.42599999999999838</v>
      </c>
      <c r="R20">
        <f t="shared" si="5"/>
        <v>30.757824218082987</v>
      </c>
      <c r="S20">
        <f t="shared" si="6"/>
        <v>7.5845989737092162E-3</v>
      </c>
      <c r="T20">
        <f t="shared" si="7"/>
        <v>5.7526141591990897E-5</v>
      </c>
    </row>
    <row r="21" spans="1:30" x14ac:dyDescent="0.25">
      <c r="A21">
        <v>6</v>
      </c>
      <c r="B21">
        <v>4055.3</v>
      </c>
      <c r="C21">
        <v>18.045999999999999</v>
      </c>
      <c r="G21">
        <v>17.5</v>
      </c>
      <c r="H21">
        <f t="shared" si="3"/>
        <v>4055.3</v>
      </c>
      <c r="I21">
        <v>181.84</v>
      </c>
      <c r="J21">
        <v>174.63</v>
      </c>
      <c r="K21">
        <f t="shared" si="0"/>
        <v>178.23500000000001</v>
      </c>
      <c r="L21">
        <f t="shared" si="4"/>
        <v>5.6105703144724659E-3</v>
      </c>
      <c r="M21">
        <f t="shared" si="1"/>
        <v>5610.5703144724657</v>
      </c>
      <c r="Q21">
        <f t="shared" si="2"/>
        <v>0.54599999999999937</v>
      </c>
      <c r="R21">
        <f t="shared" si="5"/>
        <v>4.8497892842569854</v>
      </c>
      <c r="S21">
        <f t="shared" si="6"/>
        <v>1.1959138126049825E-3</v>
      </c>
      <c r="T21">
        <f t="shared" si="7"/>
        <v>1.4302098471793852E-6</v>
      </c>
    </row>
    <row r="22" spans="1:30" x14ac:dyDescent="0.25">
      <c r="A22">
        <v>6</v>
      </c>
      <c r="B22">
        <v>4055.3</v>
      </c>
      <c r="C22">
        <v>18.045999999999999</v>
      </c>
      <c r="G22">
        <v>17.41</v>
      </c>
      <c r="H22">
        <f t="shared" si="3"/>
        <v>4055.3</v>
      </c>
      <c r="I22">
        <v>178.33</v>
      </c>
      <c r="J22">
        <v>175.78</v>
      </c>
      <c r="K22">
        <f t="shared" si="0"/>
        <v>177.05500000000001</v>
      </c>
      <c r="L22">
        <f t="shared" si="4"/>
        <v>5.6479624975290165E-3</v>
      </c>
      <c r="M22">
        <f t="shared" si="1"/>
        <v>5647.9624975290162</v>
      </c>
      <c r="Q22">
        <f t="shared" si="2"/>
        <v>0.63599999999999923</v>
      </c>
      <c r="R22">
        <f t="shared" si="5"/>
        <v>32.278292466108269</v>
      </c>
      <c r="S22">
        <f t="shared" si="6"/>
        <v>7.9595325786275418E-3</v>
      </c>
      <c r="T22">
        <f t="shared" si="7"/>
        <v>6.3354158870233202E-5</v>
      </c>
    </row>
    <row r="23" spans="1:30" x14ac:dyDescent="0.25">
      <c r="A23">
        <v>7</v>
      </c>
      <c r="B23">
        <v>2339.1</v>
      </c>
      <c r="C23">
        <v>16.565000000000001</v>
      </c>
      <c r="G23">
        <v>16.75</v>
      </c>
      <c r="H23">
        <f t="shared" si="3"/>
        <v>2339.1</v>
      </c>
      <c r="I23">
        <v>301.27999999999997</v>
      </c>
      <c r="J23">
        <v>294.58</v>
      </c>
      <c r="K23">
        <f t="shared" si="0"/>
        <v>297.92999999999995</v>
      </c>
      <c r="L23">
        <f t="shared" si="4"/>
        <v>3.3564931359715373E-3</v>
      </c>
      <c r="M23">
        <f t="shared" si="1"/>
        <v>3356.4931359715374</v>
      </c>
      <c r="Q23">
        <f t="shared" si="2"/>
        <v>-0.18499999999999872</v>
      </c>
      <c r="R23">
        <f t="shared" si="5"/>
        <v>72.950304631789095</v>
      </c>
      <c r="S23">
        <f t="shared" si="6"/>
        <v>3.1187338990119745E-2</v>
      </c>
      <c r="T23">
        <f t="shared" si="7"/>
        <v>9.7265011328464331E-4</v>
      </c>
    </row>
    <row r="24" spans="1:30" x14ac:dyDescent="0.25">
      <c r="A24">
        <v>7</v>
      </c>
      <c r="B24">
        <v>2339.1</v>
      </c>
      <c r="C24">
        <v>16.565000000000001</v>
      </c>
      <c r="G24">
        <v>16.760000000000002</v>
      </c>
      <c r="H24">
        <f t="shared" si="3"/>
        <v>2339.1</v>
      </c>
      <c r="I24">
        <v>302.85000000000002</v>
      </c>
      <c r="J24">
        <v>298.23</v>
      </c>
      <c r="K24">
        <f t="shared" si="0"/>
        <v>300.54000000000002</v>
      </c>
      <c r="L24">
        <f t="shared" si="4"/>
        <v>3.3273441139282621E-3</v>
      </c>
      <c r="M24">
        <f t="shared" si="1"/>
        <v>3327.3441139282622</v>
      </c>
      <c r="Q24">
        <f t="shared" si="2"/>
        <v>-0.19500000000000028</v>
      </c>
      <c r="R24">
        <f t="shared" si="5"/>
        <v>51.719548239093911</v>
      </c>
      <c r="S24">
        <f t="shared" si="6"/>
        <v>2.2110875225126721E-2</v>
      </c>
      <c r="T24">
        <f t="shared" si="7"/>
        <v>4.8889080322112261E-4</v>
      </c>
    </row>
    <row r="25" spans="1:30" x14ac:dyDescent="0.25">
      <c r="A25">
        <v>7</v>
      </c>
      <c r="B25">
        <v>2339.1</v>
      </c>
      <c r="C25">
        <v>16.565000000000001</v>
      </c>
      <c r="G25">
        <v>16.760000000000002</v>
      </c>
      <c r="H25">
        <f t="shared" si="3"/>
        <v>2339.1</v>
      </c>
      <c r="I25">
        <v>302.18</v>
      </c>
      <c r="J25">
        <v>299.37</v>
      </c>
      <c r="K25">
        <f t="shared" si="0"/>
        <v>300.77499999999998</v>
      </c>
      <c r="L25">
        <f t="shared" si="4"/>
        <v>3.3247444102734603E-3</v>
      </c>
      <c r="M25">
        <f t="shared" si="1"/>
        <v>3324.7444102734603</v>
      </c>
      <c r="Q25">
        <f t="shared" si="2"/>
        <v>-0.19500000000000028</v>
      </c>
      <c r="R25">
        <f t="shared" si="5"/>
        <v>49.826170708713562</v>
      </c>
      <c r="S25">
        <f t="shared" si="6"/>
        <v>2.130142820260509E-2</v>
      </c>
      <c r="T25">
        <f t="shared" si="7"/>
        <v>4.5375084347073949E-4</v>
      </c>
    </row>
    <row r="26" spans="1:30" x14ac:dyDescent="0.25">
      <c r="A26">
        <v>8</v>
      </c>
      <c r="B26">
        <v>1353.2</v>
      </c>
      <c r="C26">
        <v>17.088000000000001</v>
      </c>
      <c r="G26">
        <v>16.72</v>
      </c>
      <c r="H26">
        <f t="shared" si="3"/>
        <v>1353.2</v>
      </c>
      <c r="I26">
        <v>528.96</v>
      </c>
      <c r="J26">
        <v>532.29</v>
      </c>
      <c r="K26">
        <f t="shared" si="0"/>
        <v>530.625</v>
      </c>
      <c r="L26">
        <f t="shared" si="4"/>
        <v>1.8845700824499411E-3</v>
      </c>
      <c r="M26">
        <f t="shared" si="1"/>
        <v>1884.5700824499411</v>
      </c>
      <c r="Q26">
        <f t="shared" si="2"/>
        <v>0.3680000000000021</v>
      </c>
      <c r="R26">
        <f t="shared" si="5"/>
        <v>-9.4956261370948596</v>
      </c>
      <c r="S26">
        <f t="shared" si="6"/>
        <v>-7.017163861287954E-3</v>
      </c>
      <c r="T26">
        <f t="shared" si="7"/>
        <v>4.9240588656165672E-5</v>
      </c>
      <c r="AD26">
        <f>6500000/45000</f>
        <v>144.44444444444446</v>
      </c>
    </row>
    <row r="27" spans="1:30" x14ac:dyDescent="0.25">
      <c r="A27">
        <v>8</v>
      </c>
      <c r="B27">
        <v>1353.2</v>
      </c>
      <c r="C27">
        <v>17.088000000000001</v>
      </c>
      <c r="G27">
        <v>16.7</v>
      </c>
      <c r="H27">
        <f t="shared" si="3"/>
        <v>1353.2</v>
      </c>
      <c r="I27">
        <v>527.77</v>
      </c>
      <c r="J27">
        <v>532.58000000000004</v>
      </c>
      <c r="K27">
        <f t="shared" si="0"/>
        <v>530.17499999999995</v>
      </c>
      <c r="L27">
        <f t="shared" si="4"/>
        <v>1.8861696609610036E-3</v>
      </c>
      <c r="M27">
        <f t="shared" si="1"/>
        <v>1886.1696609610035</v>
      </c>
      <c r="Q27">
        <f t="shared" si="2"/>
        <v>0.38800000000000168</v>
      </c>
      <c r="R27">
        <f t="shared" si="5"/>
        <v>-8.339604115260272</v>
      </c>
      <c r="S27">
        <f t="shared" si="6"/>
        <v>-6.1628762306091276E-3</v>
      </c>
      <c r="T27">
        <f t="shared" si="7"/>
        <v>3.7981043433806967E-5</v>
      </c>
    </row>
    <row r="28" spans="1:30" x14ac:dyDescent="0.25">
      <c r="A28">
        <v>8</v>
      </c>
      <c r="B28">
        <v>1353.2</v>
      </c>
      <c r="C28">
        <v>17.088000000000001</v>
      </c>
      <c r="G28">
        <v>16.690000000000001</v>
      </c>
      <c r="H28">
        <f t="shared" si="3"/>
        <v>1353.2</v>
      </c>
      <c r="I28">
        <v>526.5</v>
      </c>
      <c r="J28">
        <v>529.55999999999995</v>
      </c>
      <c r="K28">
        <f t="shared" si="0"/>
        <v>528.03</v>
      </c>
      <c r="L28">
        <f t="shared" si="4"/>
        <v>1.8938317898604248E-3</v>
      </c>
      <c r="M28">
        <f t="shared" si="1"/>
        <v>1893.8317898604248</v>
      </c>
      <c r="Q28">
        <f t="shared" si="2"/>
        <v>0.39799999999999969</v>
      </c>
      <c r="R28">
        <f t="shared" si="5"/>
        <v>-2.8019670894807405</v>
      </c>
      <c r="S28">
        <f t="shared" si="6"/>
        <v>-2.0706230339053652E-3</v>
      </c>
      <c r="T28">
        <f t="shared" si="7"/>
        <v>4.287479748539459E-6</v>
      </c>
    </row>
    <row r="29" spans="1:30" x14ac:dyDescent="0.25">
      <c r="A29">
        <v>9</v>
      </c>
      <c r="B29">
        <v>845.8</v>
      </c>
      <c r="C29">
        <v>16.992000000000001</v>
      </c>
      <c r="G29">
        <v>16.559999999999999</v>
      </c>
      <c r="H29">
        <f t="shared" si="3"/>
        <v>845.8</v>
      </c>
      <c r="I29">
        <v>832.98</v>
      </c>
      <c r="J29">
        <v>865.37</v>
      </c>
      <c r="K29">
        <f t="shared" si="0"/>
        <v>849.17499999999995</v>
      </c>
      <c r="L29">
        <f t="shared" si="4"/>
        <v>1.1776135661082817E-3</v>
      </c>
      <c r="M29">
        <f t="shared" si="1"/>
        <v>1177.6135661082817</v>
      </c>
      <c r="Q29">
        <f t="shared" si="2"/>
        <v>0.43200000000000216</v>
      </c>
      <c r="R29">
        <f t="shared" si="5"/>
        <v>-11.510093440222477</v>
      </c>
      <c r="S29">
        <f t="shared" si="6"/>
        <v>-1.3608528541289284E-2</v>
      </c>
      <c r="T29">
        <f t="shared" si="7"/>
        <v>1.8519204905908504E-4</v>
      </c>
    </row>
    <row r="30" spans="1:30" x14ac:dyDescent="0.25">
      <c r="A30">
        <v>9</v>
      </c>
      <c r="B30">
        <v>845.8</v>
      </c>
      <c r="C30">
        <v>16.992000000000001</v>
      </c>
      <c r="G30">
        <v>16.559999999999999</v>
      </c>
      <c r="H30">
        <f t="shared" si="3"/>
        <v>845.8</v>
      </c>
      <c r="I30">
        <v>831.81</v>
      </c>
      <c r="J30">
        <v>854.65</v>
      </c>
      <c r="K30">
        <f t="shared" si="0"/>
        <v>843.23</v>
      </c>
      <c r="L30">
        <f t="shared" si="4"/>
        <v>1.1859160608612123E-3</v>
      </c>
      <c r="M30">
        <f t="shared" si="1"/>
        <v>1185.9160608612121</v>
      </c>
      <c r="Q30">
        <f t="shared" si="2"/>
        <v>0.43200000000000216</v>
      </c>
      <c r="R30">
        <f t="shared" si="5"/>
        <v>-5.5478435633860954</v>
      </c>
      <c r="S30">
        <f t="shared" si="6"/>
        <v>-6.5592853669733933E-3</v>
      </c>
      <c r="T30">
        <f t="shared" si="7"/>
        <v>4.3024224525391281E-5</v>
      </c>
    </row>
    <row r="31" spans="1:30" x14ac:dyDescent="0.25">
      <c r="A31">
        <v>9</v>
      </c>
      <c r="B31">
        <v>845.8</v>
      </c>
      <c r="C31">
        <v>16.992000000000001</v>
      </c>
      <c r="G31">
        <v>16.57</v>
      </c>
      <c r="H31">
        <f t="shared" si="3"/>
        <v>845.8</v>
      </c>
      <c r="I31">
        <v>834.2</v>
      </c>
      <c r="J31">
        <v>862.15</v>
      </c>
      <c r="K31">
        <f t="shared" si="0"/>
        <v>848.17499999999995</v>
      </c>
      <c r="L31">
        <f t="shared" si="4"/>
        <v>1.179001974828308E-3</v>
      </c>
      <c r="M31">
        <f t="shared" si="1"/>
        <v>1179.001974828308</v>
      </c>
      <c r="Q31">
        <f t="shared" si="2"/>
        <v>0.4220000000000006</v>
      </c>
      <c r="R31">
        <f t="shared" si="5"/>
        <v>-10.513078642204277</v>
      </c>
      <c r="S31">
        <f t="shared" si="6"/>
        <v>-1.2429745379763867E-2</v>
      </c>
      <c r="T31">
        <f t="shared" si="7"/>
        <v>1.544985702057612E-4</v>
      </c>
    </row>
    <row r="32" spans="1:30" x14ac:dyDescent="0.25">
      <c r="A32">
        <v>10</v>
      </c>
      <c r="B32">
        <v>483.5</v>
      </c>
      <c r="C32">
        <v>16.913</v>
      </c>
      <c r="G32">
        <v>16.600000000000001</v>
      </c>
      <c r="H32">
        <f t="shared" si="3"/>
        <v>483.5</v>
      </c>
      <c r="I32">
        <v>1442.73</v>
      </c>
      <c r="J32">
        <v>1531.21</v>
      </c>
      <c r="K32">
        <f t="shared" si="0"/>
        <v>1486.97</v>
      </c>
      <c r="L32">
        <f t="shared" si="4"/>
        <v>6.7250852404554225E-4</v>
      </c>
      <c r="M32">
        <f t="shared" si="1"/>
        <v>672.50852404554223</v>
      </c>
      <c r="Q32">
        <f t="shared" si="2"/>
        <v>0.31299999999999883</v>
      </c>
      <c r="R32">
        <f t="shared" si="5"/>
        <v>-10.672165626431934</v>
      </c>
      <c r="S32">
        <f t="shared" si="6"/>
        <v>-2.2072731388690658E-2</v>
      </c>
      <c r="T32">
        <f t="shared" si="7"/>
        <v>4.8720547095728982E-4</v>
      </c>
    </row>
    <row r="33" spans="1:20" x14ac:dyDescent="0.25">
      <c r="A33">
        <v>10</v>
      </c>
      <c r="B33">
        <v>483.5</v>
      </c>
      <c r="C33">
        <v>16.913</v>
      </c>
      <c r="G33">
        <v>16.64</v>
      </c>
      <c r="H33">
        <f t="shared" si="3"/>
        <v>483.5</v>
      </c>
      <c r="I33">
        <v>1436.94</v>
      </c>
      <c r="J33">
        <v>1542</v>
      </c>
      <c r="K33">
        <f t="shared" si="0"/>
        <v>1489.47</v>
      </c>
      <c r="L33">
        <f t="shared" si="4"/>
        <v>6.7137975252942316E-4</v>
      </c>
      <c r="M33">
        <f t="shared" si="1"/>
        <v>671.37975252942317</v>
      </c>
      <c r="Q33">
        <f t="shared" si="2"/>
        <v>0.27299999999999969</v>
      </c>
      <c r="R33">
        <f t="shared" si="5"/>
        <v>-11.476567225501412</v>
      </c>
      <c r="S33">
        <f t="shared" si="6"/>
        <v>-2.3736436867634773E-2</v>
      </c>
      <c r="T33">
        <f t="shared" si="7"/>
        <v>5.6341843517121123E-4</v>
      </c>
    </row>
    <row r="34" spans="1:20" x14ac:dyDescent="0.25">
      <c r="A34">
        <v>10</v>
      </c>
      <c r="B34">
        <v>483.5</v>
      </c>
      <c r="C34">
        <v>16.913</v>
      </c>
      <c r="G34">
        <v>16.62</v>
      </c>
      <c r="H34">
        <f t="shared" si="3"/>
        <v>483.5</v>
      </c>
      <c r="I34">
        <v>1431.04</v>
      </c>
      <c r="J34">
        <v>1523.54</v>
      </c>
      <c r="K34">
        <f t="shared" si="0"/>
        <v>1477.29</v>
      </c>
      <c r="L34">
        <f t="shared" si="4"/>
        <v>6.769151622227186E-4</v>
      </c>
      <c r="M34">
        <f t="shared" si="1"/>
        <v>676.91516222271866</v>
      </c>
      <c r="Q34">
        <f t="shared" si="2"/>
        <v>0.29299999999999926</v>
      </c>
      <c r="R34">
        <f t="shared" si="5"/>
        <v>-7.5316674557771535</v>
      </c>
      <c r="S34">
        <f t="shared" si="6"/>
        <v>-1.5577388739973431E-2</v>
      </c>
      <c r="T34">
        <f t="shared" si="7"/>
        <v>2.4265503995625102E-4</v>
      </c>
    </row>
    <row r="35" spans="1:20" x14ac:dyDescent="0.25">
      <c r="A35">
        <v>11</v>
      </c>
      <c r="B35">
        <v>283.89999999999998</v>
      </c>
      <c r="C35">
        <v>16.927</v>
      </c>
      <c r="G35">
        <v>16.670000000000002</v>
      </c>
      <c r="H35">
        <f t="shared" si="3"/>
        <v>283.89999999999998</v>
      </c>
      <c r="I35">
        <v>2385.09</v>
      </c>
      <c r="J35">
        <v>2637.12</v>
      </c>
      <c r="K35">
        <f t="shared" si="0"/>
        <v>2511.105</v>
      </c>
      <c r="L35">
        <f t="shared" si="4"/>
        <v>3.9823105764195444E-4</v>
      </c>
      <c r="M35">
        <f t="shared" si="1"/>
        <v>398.23105764195441</v>
      </c>
      <c r="Q35">
        <f t="shared" si="2"/>
        <v>0.2569999999999979</v>
      </c>
      <c r="R35">
        <f t="shared" si="5"/>
        <v>-5.8995389497575275</v>
      </c>
      <c r="S35">
        <f t="shared" si="6"/>
        <v>-2.0780341492629546E-2</v>
      </c>
      <c r="T35">
        <f t="shared" si="7"/>
        <v>4.3182259255030114E-4</v>
      </c>
    </row>
    <row r="36" spans="1:20" x14ac:dyDescent="0.25">
      <c r="A36">
        <v>11</v>
      </c>
      <c r="B36">
        <v>283.89999999999998</v>
      </c>
      <c r="C36">
        <v>16.927</v>
      </c>
      <c r="G36">
        <v>16.52</v>
      </c>
      <c r="H36">
        <f t="shared" si="3"/>
        <v>283.89999999999998</v>
      </c>
      <c r="I36">
        <v>2379.5500000000002</v>
      </c>
      <c r="J36">
        <v>2627.12</v>
      </c>
      <c r="K36">
        <f t="shared" si="0"/>
        <v>2503.335</v>
      </c>
      <c r="L36">
        <f t="shared" si="4"/>
        <v>3.9946711087409395E-4</v>
      </c>
      <c r="M36">
        <f t="shared" si="1"/>
        <v>399.46711087409398</v>
      </c>
      <c r="Q36">
        <f t="shared" si="2"/>
        <v>0.40700000000000003</v>
      </c>
      <c r="R36">
        <f t="shared" si="5"/>
        <v>-5.0249110590206669</v>
      </c>
      <c r="S36">
        <f t="shared" si="6"/>
        <v>-1.7699581046215804E-2</v>
      </c>
      <c r="T36">
        <f t="shared" si="7"/>
        <v>3.1327516921156177E-4</v>
      </c>
    </row>
    <row r="37" spans="1:20" x14ac:dyDescent="0.25">
      <c r="A37">
        <v>11</v>
      </c>
      <c r="B37">
        <v>283.89999999999998</v>
      </c>
      <c r="C37">
        <v>16.927</v>
      </c>
      <c r="G37">
        <v>16.62</v>
      </c>
      <c r="H37">
        <f t="shared" si="3"/>
        <v>283.89999999999998</v>
      </c>
      <c r="I37">
        <v>2360.88</v>
      </c>
      <c r="J37">
        <v>2657.22</v>
      </c>
      <c r="K37">
        <f t="shared" si="0"/>
        <v>2509.0500000000002</v>
      </c>
      <c r="L37">
        <f t="shared" si="4"/>
        <v>3.9855722285327111E-4</v>
      </c>
      <c r="M37">
        <f t="shared" si="1"/>
        <v>398.55722285327113</v>
      </c>
      <c r="Q37">
        <f t="shared" si="2"/>
        <v>0.30699999999999861</v>
      </c>
      <c r="R37">
        <f t="shared" si="5"/>
        <v>-5.6687489182644981</v>
      </c>
      <c r="S37">
        <f t="shared" si="6"/>
        <v>-1.9967414294697072E-2</v>
      </c>
      <c r="T37">
        <f t="shared" si="7"/>
        <v>3.9869763361607296E-4</v>
      </c>
    </row>
    <row r="38" spans="1:20" x14ac:dyDescent="0.25">
      <c r="A38">
        <v>12</v>
      </c>
      <c r="B38">
        <v>181.4</v>
      </c>
      <c r="C38">
        <v>16.887</v>
      </c>
      <c r="G38">
        <v>16.63</v>
      </c>
      <c r="H38">
        <f t="shared" si="3"/>
        <v>181.4</v>
      </c>
      <c r="I38">
        <v>3596.54</v>
      </c>
      <c r="J38">
        <v>4194.0200000000004</v>
      </c>
      <c r="K38">
        <f t="shared" si="0"/>
        <v>3895.28</v>
      </c>
      <c r="L38">
        <f t="shared" si="4"/>
        <v>2.5672095459119753E-4</v>
      </c>
      <c r="M38">
        <f t="shared" si="1"/>
        <v>256.72095459119754</v>
      </c>
      <c r="Q38">
        <f t="shared" si="2"/>
        <v>0.25700000000000145</v>
      </c>
      <c r="R38">
        <f t="shared" si="5"/>
        <v>-3.2529873121687558</v>
      </c>
      <c r="S38">
        <f t="shared" si="6"/>
        <v>-1.7932675370279798E-2</v>
      </c>
      <c r="T38">
        <f t="shared" si="7"/>
        <v>3.2158084593583968E-4</v>
      </c>
    </row>
    <row r="39" spans="1:20" x14ac:dyDescent="0.25">
      <c r="A39">
        <v>12</v>
      </c>
      <c r="B39">
        <v>181.4</v>
      </c>
      <c r="C39">
        <v>16.887</v>
      </c>
      <c r="G39">
        <v>16.64</v>
      </c>
      <c r="H39">
        <f t="shared" si="3"/>
        <v>181.4</v>
      </c>
      <c r="I39">
        <v>3558.44</v>
      </c>
      <c r="J39">
        <v>4118.2299999999996</v>
      </c>
      <c r="K39">
        <f t="shared" si="0"/>
        <v>3838.335</v>
      </c>
      <c r="L39">
        <f t="shared" si="4"/>
        <v>2.6052963068622201E-4</v>
      </c>
      <c r="M39">
        <f t="shared" si="1"/>
        <v>260.52963068622199</v>
      </c>
      <c r="Q39">
        <f t="shared" si="2"/>
        <v>0.24699999999999989</v>
      </c>
      <c r="R39">
        <f t="shared" si="5"/>
        <v>-0.57380994293620802</v>
      </c>
      <c r="S39">
        <f t="shared" si="6"/>
        <v>-3.1632301154145975E-3</v>
      </c>
      <c r="T39">
        <f t="shared" si="7"/>
        <v>1.0006024763065847E-5</v>
      </c>
    </row>
    <row r="40" spans="1:20" x14ac:dyDescent="0.25">
      <c r="A40">
        <v>12</v>
      </c>
      <c r="B40">
        <v>181.4</v>
      </c>
      <c r="C40">
        <v>16.887</v>
      </c>
      <c r="G40">
        <v>16.63</v>
      </c>
      <c r="H40">
        <f t="shared" si="3"/>
        <v>181.4</v>
      </c>
      <c r="I40">
        <v>3588.57</v>
      </c>
      <c r="J40">
        <v>4182.5600000000004</v>
      </c>
      <c r="K40">
        <f t="shared" si="0"/>
        <v>3885.5650000000005</v>
      </c>
      <c r="L40">
        <f t="shared" si="4"/>
        <v>2.5736282882926934E-4</v>
      </c>
      <c r="M40">
        <f t="shared" si="1"/>
        <v>257.36282882926935</v>
      </c>
      <c r="Q40">
        <f t="shared" si="2"/>
        <v>0.25700000000000145</v>
      </c>
      <c r="R40">
        <f t="shared" si="5"/>
        <v>-2.8015045741308882</v>
      </c>
      <c r="S40">
        <f t="shared" si="6"/>
        <v>-1.5443795888262888E-2</v>
      </c>
      <c r="T40">
        <f t="shared" si="7"/>
        <v>2.385108314383257E-4</v>
      </c>
    </row>
    <row r="41" spans="1:20" x14ac:dyDescent="0.25">
      <c r="A41">
        <v>13</v>
      </c>
      <c r="B41">
        <v>97.6</v>
      </c>
      <c r="C41">
        <v>16.864999999999998</v>
      </c>
      <c r="G41">
        <v>16.62</v>
      </c>
      <c r="H41">
        <f t="shared" si="3"/>
        <v>97.6</v>
      </c>
      <c r="I41">
        <v>6426.2</v>
      </c>
      <c r="J41">
        <v>7812.8</v>
      </c>
      <c r="K41">
        <f t="shared" si="0"/>
        <v>7119.5</v>
      </c>
      <c r="L41">
        <f t="shared" si="4"/>
        <v>1.4045930191726948E-4</v>
      </c>
      <c r="M41">
        <f t="shared" si="1"/>
        <v>140.45930191726947</v>
      </c>
      <c r="Q41">
        <f t="shared" si="2"/>
        <v>0.24499999999999744</v>
      </c>
      <c r="R41">
        <f t="shared" si="5"/>
        <v>-0.92687807518642273</v>
      </c>
      <c r="S41">
        <f t="shared" si="6"/>
        <v>-9.4967015900248239E-3</v>
      </c>
      <c r="T41">
        <f t="shared" si="7"/>
        <v>9.0187341089980014E-5</v>
      </c>
    </row>
    <row r="42" spans="1:20" x14ac:dyDescent="0.25">
      <c r="A42">
        <v>13</v>
      </c>
      <c r="B42">
        <v>97.6</v>
      </c>
      <c r="C42">
        <v>16.864999999999998</v>
      </c>
      <c r="G42">
        <v>16.600000000000001</v>
      </c>
      <c r="H42">
        <f t="shared" si="3"/>
        <v>97.6</v>
      </c>
      <c r="I42">
        <v>6160.88</v>
      </c>
      <c r="J42">
        <v>7956.96</v>
      </c>
      <c r="K42">
        <f t="shared" si="0"/>
        <v>7058.92</v>
      </c>
      <c r="L42">
        <f t="shared" si="4"/>
        <v>1.4166473058201538E-4</v>
      </c>
      <c r="M42">
        <f t="shared" si="1"/>
        <v>141.66473058201538</v>
      </c>
      <c r="Q42">
        <f t="shared" si="2"/>
        <v>0.26499999999999702</v>
      </c>
      <c r="R42">
        <f t="shared" si="5"/>
        <v>-8.5892344114824937E-2</v>
      </c>
      <c r="S42">
        <f t="shared" si="6"/>
        <v>-8.8004450937320634E-4</v>
      </c>
      <c r="T42">
        <f t="shared" si="7"/>
        <v>7.7447833847792748E-7</v>
      </c>
    </row>
    <row r="43" spans="1:20" x14ac:dyDescent="0.25">
      <c r="A43">
        <v>13</v>
      </c>
      <c r="B43">
        <v>97.6</v>
      </c>
      <c r="C43">
        <v>16.864999999999998</v>
      </c>
      <c r="G43">
        <v>16.61</v>
      </c>
      <c r="H43">
        <f t="shared" si="3"/>
        <v>97.6</v>
      </c>
      <c r="I43">
        <v>6228.12</v>
      </c>
      <c r="J43">
        <v>7807.3</v>
      </c>
      <c r="K43">
        <f t="shared" si="0"/>
        <v>7017.71</v>
      </c>
      <c r="L43">
        <f t="shared" si="4"/>
        <v>1.4249662639237017E-4</v>
      </c>
      <c r="M43">
        <f t="shared" si="1"/>
        <v>142.49662639237016</v>
      </c>
      <c r="Q43">
        <f t="shared" si="2"/>
        <v>0.25499999999999901</v>
      </c>
      <c r="R43">
        <f t="shared" si="5"/>
        <v>0.49454929277294468</v>
      </c>
      <c r="S43">
        <f t="shared" si="6"/>
        <v>5.0671034095588598E-3</v>
      </c>
      <c r="T43">
        <f t="shared" si="7"/>
        <v>2.5675536963163021E-5</v>
      </c>
    </row>
    <row r="44" spans="1:20" x14ac:dyDescent="0.25">
      <c r="A44">
        <v>14</v>
      </c>
      <c r="B44">
        <v>45.8</v>
      </c>
      <c r="C44">
        <v>16.885000000000002</v>
      </c>
      <c r="G44">
        <v>16.62</v>
      </c>
      <c r="H44">
        <f t="shared" si="3"/>
        <v>45.8</v>
      </c>
      <c r="I44">
        <v>10615.81</v>
      </c>
      <c r="J44">
        <v>17954.55</v>
      </c>
      <c r="K44">
        <f t="shared" si="0"/>
        <v>14285.18</v>
      </c>
      <c r="L44">
        <f t="shared" si="4"/>
        <v>7.0002618097916855E-5</v>
      </c>
      <c r="M44">
        <f t="shared" si="1"/>
        <v>70.002618097916866</v>
      </c>
      <c r="Q44">
        <f t="shared" si="2"/>
        <v>0.26500000000000057</v>
      </c>
      <c r="R44">
        <f t="shared" si="5"/>
        <v>1.9261485222620891</v>
      </c>
      <c r="S44">
        <f t="shared" si="6"/>
        <v>4.205564459087531E-2</v>
      </c>
      <c r="T44">
        <f t="shared" si="7"/>
        <v>1.7686772419540197E-3</v>
      </c>
    </row>
    <row r="45" spans="1:20" x14ac:dyDescent="0.25">
      <c r="A45">
        <v>14</v>
      </c>
      <c r="B45">
        <v>45.8</v>
      </c>
      <c r="C45">
        <v>16.885000000000002</v>
      </c>
      <c r="G45">
        <v>16.54</v>
      </c>
      <c r="H45">
        <f t="shared" si="3"/>
        <v>45.8</v>
      </c>
      <c r="I45">
        <v>10964.14</v>
      </c>
      <c r="J45">
        <v>17616.77</v>
      </c>
      <c r="K45">
        <f t="shared" si="0"/>
        <v>14290.455</v>
      </c>
      <c r="L45">
        <f t="shared" si="4"/>
        <v>6.9976778206152292E-5</v>
      </c>
      <c r="M45">
        <f t="shared" si="1"/>
        <v>69.976778206152289</v>
      </c>
      <c r="Q45">
        <f t="shared" si="2"/>
        <v>0.34500000000000242</v>
      </c>
      <c r="R45">
        <f t="shared" si="5"/>
        <v>1.9082919412956727</v>
      </c>
      <c r="S45">
        <f t="shared" si="6"/>
        <v>4.1665762910385866E-2</v>
      </c>
      <c r="T45">
        <f t="shared" si="7"/>
        <v>1.7360357989044865E-3</v>
      </c>
    </row>
    <row r="46" spans="1:20" x14ac:dyDescent="0.25">
      <c r="A46">
        <v>14</v>
      </c>
      <c r="B46">
        <v>45.8</v>
      </c>
      <c r="C46">
        <v>16.885000000000002</v>
      </c>
      <c r="G46">
        <v>16.5</v>
      </c>
      <c r="H46">
        <f t="shared" si="3"/>
        <v>45.8</v>
      </c>
      <c r="I46">
        <v>11308.48</v>
      </c>
      <c r="J46">
        <v>18364.759999999998</v>
      </c>
      <c r="K46">
        <f t="shared" si="0"/>
        <v>14836.619999999999</v>
      </c>
      <c r="L46">
        <f t="shared" si="4"/>
        <v>6.7400796138203985E-5</v>
      </c>
      <c r="M46">
        <f t="shared" si="1"/>
        <v>67.400796138203987</v>
      </c>
      <c r="Q46">
        <f t="shared" si="2"/>
        <v>0.38500000000000156</v>
      </c>
      <c r="R46">
        <f t="shared" si="5"/>
        <v>0.12862269901081902</v>
      </c>
      <c r="S46">
        <f t="shared" si="6"/>
        <v>2.8083558735986689E-3</v>
      </c>
      <c r="T46">
        <f t="shared" si="7"/>
        <v>7.8868627127761432E-6</v>
      </c>
    </row>
    <row r="47" spans="1:20" x14ac:dyDescent="0.25">
      <c r="A47">
        <v>15</v>
      </c>
      <c r="B47">
        <v>20</v>
      </c>
      <c r="C47">
        <v>16.885999999999999</v>
      </c>
      <c r="G47">
        <v>16.64</v>
      </c>
      <c r="H47">
        <f t="shared" si="3"/>
        <v>20</v>
      </c>
      <c r="I47">
        <v>17997.43</v>
      </c>
      <c r="J47">
        <v>48654.720000000001</v>
      </c>
      <c r="K47">
        <f t="shared" si="0"/>
        <v>33326.074999999997</v>
      </c>
      <c r="L47">
        <f t="shared" si="4"/>
        <v>3.0006533922761682E-5</v>
      </c>
      <c r="M47">
        <f t="shared" si="1"/>
        <v>30.006533922761683</v>
      </c>
      <c r="Q47">
        <f t="shared" si="2"/>
        <v>0.24599999999999866</v>
      </c>
      <c r="R47">
        <f t="shared" si="5"/>
        <v>0.22341617341611197</v>
      </c>
      <c r="S47">
        <f t="shared" si="6"/>
        <v>1.1170808670805599E-2</v>
      </c>
      <c r="T47">
        <f t="shared" si="7"/>
        <v>1.2478696635974556E-4</v>
      </c>
    </row>
    <row r="48" spans="1:20" x14ac:dyDescent="0.25">
      <c r="A48">
        <v>15</v>
      </c>
      <c r="B48">
        <v>20</v>
      </c>
      <c r="C48">
        <v>16.885999999999999</v>
      </c>
      <c r="G48">
        <v>16.63</v>
      </c>
      <c r="H48">
        <f t="shared" si="3"/>
        <v>20</v>
      </c>
      <c r="I48">
        <v>18547.8</v>
      </c>
      <c r="J48">
        <v>43372.29</v>
      </c>
      <c r="K48">
        <f t="shared" si="0"/>
        <v>30960.044999999998</v>
      </c>
      <c r="L48">
        <f t="shared" si="4"/>
        <v>3.2299694654836579E-5</v>
      </c>
      <c r="M48">
        <f t="shared" si="1"/>
        <v>32.299694654836586</v>
      </c>
      <c r="Q48">
        <f t="shared" si="2"/>
        <v>0.25600000000000023</v>
      </c>
      <c r="R48">
        <f t="shared" si="5"/>
        <v>1.7907443947398747</v>
      </c>
      <c r="S48">
        <f t="shared" si="6"/>
        <v>8.9537219736993731E-2</v>
      </c>
      <c r="T48">
        <f t="shared" si="7"/>
        <v>8.0169137182306994E-3</v>
      </c>
    </row>
    <row r="49" spans="1:20" x14ac:dyDescent="0.25">
      <c r="A49">
        <v>15</v>
      </c>
      <c r="B49">
        <v>20</v>
      </c>
      <c r="C49">
        <v>16.885999999999999</v>
      </c>
      <c r="G49">
        <v>16.600000000000001</v>
      </c>
      <c r="H49">
        <f t="shared" si="3"/>
        <v>20</v>
      </c>
      <c r="I49">
        <v>20224.240000000002</v>
      </c>
      <c r="J49">
        <v>53621.75</v>
      </c>
      <c r="K49">
        <f t="shared" si="0"/>
        <v>36922.995000000003</v>
      </c>
      <c r="L49">
        <f t="shared" si="4"/>
        <v>2.7083393424612493E-5</v>
      </c>
      <c r="M49">
        <f t="shared" si="1"/>
        <v>27.083393424612492</v>
      </c>
      <c r="Q49">
        <f t="shared" si="2"/>
        <v>0.28599999999999781</v>
      </c>
      <c r="R49">
        <f t="shared" si="5"/>
        <v>-1.7721103125290192</v>
      </c>
      <c r="S49">
        <f t="shared" si="6"/>
        <v>-8.8605515626450956E-2</v>
      </c>
      <c r="T49">
        <f t="shared" si="7"/>
        <v>7.8509373994292454E-3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C3E2-48C3-4383-9157-9B9A3B6E747F}">
  <dimension ref="A1:M10"/>
  <sheetViews>
    <sheetView workbookViewId="0">
      <selection activeCell="G27" sqref="G27"/>
    </sheetView>
  </sheetViews>
  <sheetFormatPr defaultRowHeight="15" x14ac:dyDescent="0.25"/>
  <sheetData>
    <row r="1" spans="1:13" x14ac:dyDescent="0.25">
      <c r="A1" t="s">
        <v>25</v>
      </c>
    </row>
    <row r="2" spans="1:13" x14ac:dyDescent="0.25">
      <c r="A2" t="s">
        <v>21</v>
      </c>
    </row>
    <row r="4" spans="1:13" x14ac:dyDescent="0.25">
      <c r="A4" t="s">
        <v>0</v>
      </c>
      <c r="B4" t="s">
        <v>7</v>
      </c>
      <c r="C4" t="s">
        <v>8</v>
      </c>
      <c r="D4" t="s">
        <v>14</v>
      </c>
      <c r="G4" t="s">
        <v>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A5" t="s">
        <v>1</v>
      </c>
      <c r="B5">
        <v>10638</v>
      </c>
      <c r="C5">
        <v>18.199000000000002</v>
      </c>
      <c r="D5">
        <f>B5*(1/(1+0.0191*(C5-25)))</f>
        <v>12226.168252440606</v>
      </c>
      <c r="G5">
        <v>19.149999999999999</v>
      </c>
      <c r="H5">
        <f>(1+0.0191*(G5-25))*D5</f>
        <v>10860.077342754155</v>
      </c>
      <c r="I5">
        <v>11.89</v>
      </c>
      <c r="J5">
        <v>44.81</v>
      </c>
      <c r="K5">
        <f t="shared" ref="K5:K10" si="0">AVERAGE(I5:J5)</f>
        <v>28.35</v>
      </c>
      <c r="L5">
        <f t="shared" ref="L5:L10" si="1">1/K5</f>
        <v>3.5273368606701938E-2</v>
      </c>
      <c r="M5">
        <f>L5*1000000</f>
        <v>35273.368606701937</v>
      </c>
    </row>
    <row r="6" spans="1:13" x14ac:dyDescent="0.25">
      <c r="A6" t="s">
        <v>2</v>
      </c>
      <c r="B6">
        <v>6886</v>
      </c>
      <c r="C6">
        <v>17.768000000000001</v>
      </c>
      <c r="D6">
        <f t="shared" ref="D6:D10" si="2">B6*(1/(1+0.0191*(C6-25)))</f>
        <v>7989.6151247150383</v>
      </c>
      <c r="G6">
        <v>19.420000000000002</v>
      </c>
      <c r="H6">
        <f t="shared" ref="H6:H10" si="3">(1+0.0191*(G6-25))*D6</f>
        <v>7138.0979239531589</v>
      </c>
      <c r="I6">
        <v>21.36</v>
      </c>
      <c r="J6">
        <v>61.13</v>
      </c>
      <c r="K6">
        <f t="shared" si="0"/>
        <v>41.245000000000005</v>
      </c>
      <c r="L6">
        <f t="shared" si="1"/>
        <v>2.4245363074312035E-2</v>
      </c>
      <c r="M6">
        <f t="shared" ref="M6:M10" si="4">L6*1000000</f>
        <v>24245.363074312034</v>
      </c>
    </row>
    <row r="7" spans="1:13" x14ac:dyDescent="0.25">
      <c r="A7" t="s">
        <v>3</v>
      </c>
      <c r="B7">
        <v>4073.3</v>
      </c>
      <c r="C7">
        <v>17.61</v>
      </c>
      <c r="D7">
        <f t="shared" si="2"/>
        <v>4742.7318591932708</v>
      </c>
      <c r="G7">
        <v>19.440000000000001</v>
      </c>
      <c r="H7">
        <f t="shared" si="3"/>
        <v>4239.0727066743821</v>
      </c>
      <c r="I7">
        <v>39.799999999999997</v>
      </c>
      <c r="J7">
        <v>110.33</v>
      </c>
      <c r="K7">
        <f t="shared" si="0"/>
        <v>75.064999999999998</v>
      </c>
      <c r="L7">
        <f t="shared" si="1"/>
        <v>1.3321787783920602E-2</v>
      </c>
      <c r="M7">
        <f t="shared" si="4"/>
        <v>13321.787783920601</v>
      </c>
    </row>
    <row r="8" spans="1:13" x14ac:dyDescent="0.25">
      <c r="A8" t="s">
        <v>4</v>
      </c>
      <c r="B8">
        <v>2865.8</v>
      </c>
      <c r="C8">
        <v>17.350000000000001</v>
      </c>
      <c r="D8">
        <f t="shared" si="2"/>
        <v>3356.1896508312011</v>
      </c>
      <c r="G8">
        <v>19.34</v>
      </c>
      <c r="H8">
        <f t="shared" si="3"/>
        <v>2993.3654124384429</v>
      </c>
      <c r="I8">
        <v>61.99</v>
      </c>
      <c r="J8">
        <v>160.78</v>
      </c>
      <c r="K8">
        <f t="shared" si="0"/>
        <v>111.38500000000001</v>
      </c>
      <c r="L8">
        <f t="shared" si="1"/>
        <v>8.9778695515554154E-3</v>
      </c>
      <c r="M8">
        <f t="shared" si="4"/>
        <v>8977.8695515554155</v>
      </c>
    </row>
    <row r="9" spans="1:13" x14ac:dyDescent="0.25">
      <c r="A9" t="s">
        <v>5</v>
      </c>
      <c r="B9">
        <v>633.4</v>
      </c>
      <c r="C9">
        <v>16.481000000000002</v>
      </c>
      <c r="D9">
        <f t="shared" si="2"/>
        <v>756.49081420220125</v>
      </c>
      <c r="G9">
        <v>19.63</v>
      </c>
      <c r="H9">
        <f t="shared" si="3"/>
        <v>678.89982086192401</v>
      </c>
      <c r="I9">
        <v>426.97</v>
      </c>
      <c r="J9">
        <v>655.75</v>
      </c>
      <c r="K9">
        <f t="shared" si="0"/>
        <v>541.36</v>
      </c>
      <c r="L9">
        <f t="shared" si="1"/>
        <v>1.847199645337668E-3</v>
      </c>
      <c r="M9">
        <f t="shared" si="4"/>
        <v>1847.199645337668</v>
      </c>
    </row>
    <row r="10" spans="1:13" x14ac:dyDescent="0.25">
      <c r="A10" t="s">
        <v>6</v>
      </c>
      <c r="B10">
        <v>1174.0999999999999</v>
      </c>
      <c r="C10">
        <v>17.899999999999999</v>
      </c>
      <c r="D10">
        <f t="shared" si="2"/>
        <v>1358.2989159985652</v>
      </c>
      <c r="G10">
        <v>19.29</v>
      </c>
      <c r="H10">
        <f t="shared" si="3"/>
        <v>1210.1614779208458</v>
      </c>
      <c r="I10">
        <v>258.05</v>
      </c>
      <c r="J10">
        <v>371.68</v>
      </c>
      <c r="K10">
        <f t="shared" si="0"/>
        <v>314.86500000000001</v>
      </c>
      <c r="L10">
        <f t="shared" si="1"/>
        <v>3.1759643021612438E-3</v>
      </c>
      <c r="M10">
        <f t="shared" si="4"/>
        <v>3175.9643021612437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6F67-81D1-4A70-8D84-2EF6E956BAC8}">
  <dimension ref="A1:AE49"/>
  <sheetViews>
    <sheetView topLeftCell="A31" workbookViewId="0">
      <selection activeCell="F20" sqref="F20"/>
    </sheetView>
  </sheetViews>
  <sheetFormatPr defaultRowHeight="15" x14ac:dyDescent="0.25"/>
  <cols>
    <col min="2" max="2" width="14.42578125" customWidth="1"/>
    <col min="3" max="6" width="10.5703125" customWidth="1"/>
    <col min="9" max="9" width="9.85546875" customWidth="1"/>
    <col min="10" max="10" width="10.5703125" customWidth="1"/>
  </cols>
  <sheetData>
    <row r="1" spans="1:24" x14ac:dyDescent="0.25">
      <c r="A1" t="s">
        <v>39</v>
      </c>
    </row>
    <row r="2" spans="1:24" x14ac:dyDescent="0.25">
      <c r="A2" t="s">
        <v>44</v>
      </c>
    </row>
    <row r="4" spans="1:24" x14ac:dyDescent="0.25">
      <c r="A4" t="s">
        <v>40</v>
      </c>
      <c r="B4" t="s">
        <v>26</v>
      </c>
      <c r="C4" t="s">
        <v>27</v>
      </c>
      <c r="G4" t="s">
        <v>28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Q4" t="s">
        <v>29</v>
      </c>
      <c r="R4" t="s">
        <v>30</v>
      </c>
      <c r="S4" t="s">
        <v>31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25">
      <c r="A5">
        <v>1</v>
      </c>
      <c r="B5">
        <v>44164.800000000003</v>
      </c>
      <c r="C5">
        <v>17.821000000000002</v>
      </c>
      <c r="G5">
        <v>18.329999999999998</v>
      </c>
      <c r="H5">
        <f>B5</f>
        <v>44164.800000000003</v>
      </c>
      <c r="I5">
        <v>22.83</v>
      </c>
      <c r="J5">
        <v>3.97</v>
      </c>
      <c r="K5">
        <f t="shared" ref="K5:K49" si="0">(I5+J5)/2</f>
        <v>13.399999999999999</v>
      </c>
      <c r="L5">
        <f>1/K5</f>
        <v>7.4626865671641798E-2</v>
      </c>
      <c r="M5">
        <f>1000000/K5</f>
        <v>74626.865671641805</v>
      </c>
      <c r="Q5">
        <f t="shared" ref="Q5:Q49" si="1">C5-G5</f>
        <v>-0.50899999999999679</v>
      </c>
      <c r="R5">
        <f>LOG(B5)</f>
        <v>4.6450762680777355</v>
      </c>
      <c r="S5">
        <f>LOG(M5)</f>
        <v>4.8728952016351927</v>
      </c>
      <c r="T5">
        <f>0.2427*M5^1.0515-B5</f>
        <v>-11885.873656881649</v>
      </c>
      <c r="U5">
        <f>T5/B5</f>
        <v>-0.26912549489370829</v>
      </c>
      <c r="V5">
        <f>U5^2</f>
        <v>7.2428532001783411E-2</v>
      </c>
      <c r="W5">
        <f>1.0515*S5-0.6149-R5</f>
        <v>-0.13612696355832909</v>
      </c>
      <c r="X5">
        <f>W5^2</f>
        <v>1.8530550207610658E-2</v>
      </c>
    </row>
    <row r="6" spans="1:24" x14ac:dyDescent="0.25">
      <c r="A6">
        <v>1</v>
      </c>
      <c r="B6">
        <v>44164.800000000003</v>
      </c>
      <c r="C6">
        <v>17.821000000000002</v>
      </c>
      <c r="G6">
        <v>18.329999999999998</v>
      </c>
      <c r="H6">
        <f t="shared" ref="H6:H49" si="2">B6</f>
        <v>44164.800000000003</v>
      </c>
      <c r="I6">
        <v>28.83</v>
      </c>
      <c r="J6">
        <v>-5.64</v>
      </c>
      <c r="K6">
        <f t="shared" si="0"/>
        <v>11.594999999999999</v>
      </c>
      <c r="L6">
        <f t="shared" ref="L6:L49" si="3">1/K6</f>
        <v>8.6244070720137997E-2</v>
      </c>
      <c r="M6">
        <f t="shared" ref="M6:M49" si="4">1000000/K6</f>
        <v>86244.070720137999</v>
      </c>
      <c r="Q6">
        <f t="shared" si="1"/>
        <v>-0.50899999999999679</v>
      </c>
      <c r="R6">
        <f t="shared" ref="R6:R49" si="5">LOG(B6)</f>
        <v>4.6450762680777355</v>
      </c>
      <c r="S6">
        <f t="shared" ref="S6:S49" si="6">LOG(M6)</f>
        <v>4.9357292470259937</v>
      </c>
      <c r="T6">
        <f t="shared" ref="T6:T49" si="7">0.2427*M6^1.0515-B6</f>
        <v>-6582.0046098248567</v>
      </c>
      <c r="U6">
        <f t="shared" ref="U6:U49" si="8">T6/B6</f>
        <v>-0.14903281821325709</v>
      </c>
      <c r="V6">
        <f t="shared" ref="V6:V49" si="9">U6^2</f>
        <v>2.2210780904585736E-2</v>
      </c>
      <c r="W6">
        <f t="shared" ref="W6:W49" si="10">1.0515*S6-0.6149-R6</f>
        <v>-7.0056964829902313E-2</v>
      </c>
      <c r="X6">
        <f t="shared" ref="X6:X49" si="11">W6^2</f>
        <v>4.9079783211781695E-3</v>
      </c>
    </row>
    <row r="7" spans="1:24" x14ac:dyDescent="0.25">
      <c r="A7">
        <v>1</v>
      </c>
      <c r="B7">
        <v>44164.800000000003</v>
      </c>
      <c r="C7">
        <v>17.821000000000002</v>
      </c>
      <c r="G7">
        <v>18.350000000000001</v>
      </c>
      <c r="H7">
        <f t="shared" si="2"/>
        <v>44164.800000000003</v>
      </c>
      <c r="I7">
        <v>31.86</v>
      </c>
      <c r="J7">
        <v>-8.07</v>
      </c>
      <c r="K7">
        <f t="shared" si="0"/>
        <v>11.895</v>
      </c>
      <c r="L7">
        <f t="shared" si="3"/>
        <v>8.4068936527952928E-2</v>
      </c>
      <c r="M7">
        <f t="shared" si="4"/>
        <v>84068.93652795293</v>
      </c>
      <c r="Q7">
        <f t="shared" si="1"/>
        <v>-0.52899999999999991</v>
      </c>
      <c r="R7">
        <f t="shared" si="5"/>
        <v>4.6450762680777355</v>
      </c>
      <c r="S7">
        <f t="shared" si="6"/>
        <v>4.9246355536267146</v>
      </c>
      <c r="T7">
        <f t="shared" si="7"/>
        <v>-7578.0307807646968</v>
      </c>
      <c r="U7">
        <f t="shared" si="8"/>
        <v>-0.17158530732086857</v>
      </c>
      <c r="V7">
        <f t="shared" si="9"/>
        <v>2.9441517688396916E-2</v>
      </c>
      <c r="W7">
        <f t="shared" si="10"/>
        <v>-8.1721983439244639E-2</v>
      </c>
      <c r="X7">
        <f t="shared" si="11"/>
        <v>6.6784825772441747E-3</v>
      </c>
    </row>
    <row r="8" spans="1:24" x14ac:dyDescent="0.25">
      <c r="A8">
        <v>2</v>
      </c>
      <c r="B8">
        <v>25864.400000000001</v>
      </c>
      <c r="C8">
        <v>18.835000000000001</v>
      </c>
      <c r="G8">
        <v>18.84</v>
      </c>
      <c r="H8">
        <f t="shared" si="2"/>
        <v>25864.400000000001</v>
      </c>
      <c r="I8">
        <v>36.83</v>
      </c>
      <c r="J8">
        <v>-0.85</v>
      </c>
      <c r="K8">
        <f t="shared" si="0"/>
        <v>17.989999999999998</v>
      </c>
      <c r="L8">
        <f t="shared" si="3"/>
        <v>5.5586436909394112E-2</v>
      </c>
      <c r="M8">
        <f t="shared" si="4"/>
        <v>55586.436909394113</v>
      </c>
      <c r="Q8">
        <f t="shared" si="1"/>
        <v>-4.9999999999990052E-3</v>
      </c>
      <c r="R8">
        <f t="shared" si="5"/>
        <v>4.4127024081380437</v>
      </c>
      <c r="S8">
        <f t="shared" si="6"/>
        <v>4.7449688366544489</v>
      </c>
      <c r="T8">
        <f t="shared" si="7"/>
        <v>-2183.156245918537</v>
      </c>
      <c r="U8">
        <f t="shared" si="8"/>
        <v>-8.4407766888794519E-2</v>
      </c>
      <c r="V8">
        <f t="shared" si="9"/>
        <v>7.1246711111530763E-3</v>
      </c>
      <c r="W8">
        <f t="shared" si="10"/>
        <v>-3.8267676395889794E-2</v>
      </c>
      <c r="X8">
        <f t="shared" si="11"/>
        <v>1.4644150567405408E-3</v>
      </c>
    </row>
    <row r="9" spans="1:24" x14ac:dyDescent="0.25">
      <c r="A9">
        <v>2</v>
      </c>
      <c r="B9">
        <v>25864.400000000001</v>
      </c>
      <c r="C9">
        <v>18.835000000000001</v>
      </c>
      <c r="G9">
        <v>18.850000000000001</v>
      </c>
      <c r="H9">
        <f t="shared" si="2"/>
        <v>25864.400000000001</v>
      </c>
      <c r="I9">
        <v>38.840000000000003</v>
      </c>
      <c r="J9">
        <v>2.1800000000000002</v>
      </c>
      <c r="K9">
        <f t="shared" si="0"/>
        <v>20.51</v>
      </c>
      <c r="L9">
        <f t="shared" si="3"/>
        <v>4.8756704046806432E-2</v>
      </c>
      <c r="M9">
        <f t="shared" si="4"/>
        <v>48756.70404680643</v>
      </c>
      <c r="Q9">
        <f t="shared" si="1"/>
        <v>-1.5000000000000568E-2</v>
      </c>
      <c r="R9">
        <f t="shared" si="5"/>
        <v>4.4127024081380437</v>
      </c>
      <c r="S9">
        <f t="shared" si="6"/>
        <v>4.688034339631634</v>
      </c>
      <c r="T9">
        <f t="shared" si="7"/>
        <v>-5232.5636453179832</v>
      </c>
      <c r="U9">
        <f t="shared" si="8"/>
        <v>-0.20230755963092059</v>
      </c>
      <c r="V9">
        <f t="shared" si="9"/>
        <v>4.0928348683818491E-2</v>
      </c>
      <c r="W9">
        <f t="shared" si="10"/>
        <v>-9.8134300015379594E-2</v>
      </c>
      <c r="X9">
        <f t="shared" si="11"/>
        <v>9.6303408395085315E-3</v>
      </c>
    </row>
    <row r="10" spans="1:24" x14ac:dyDescent="0.25">
      <c r="A10">
        <v>2</v>
      </c>
      <c r="B10">
        <v>25864.400000000001</v>
      </c>
      <c r="C10">
        <v>18.835000000000001</v>
      </c>
      <c r="G10">
        <v>18.829999999999998</v>
      </c>
      <c r="H10">
        <f t="shared" si="2"/>
        <v>25864.400000000001</v>
      </c>
      <c r="I10">
        <v>41.87</v>
      </c>
      <c r="J10">
        <v>-1.21</v>
      </c>
      <c r="K10">
        <f t="shared" si="0"/>
        <v>20.329999999999998</v>
      </c>
      <c r="L10">
        <f t="shared" si="3"/>
        <v>4.9188391539596657E-2</v>
      </c>
      <c r="M10">
        <f t="shared" si="4"/>
        <v>49188.391539596661</v>
      </c>
      <c r="Q10">
        <f t="shared" si="1"/>
        <v>5.000000000002558E-3</v>
      </c>
      <c r="R10">
        <f t="shared" si="5"/>
        <v>4.4127024081380437</v>
      </c>
      <c r="S10">
        <f t="shared" si="6"/>
        <v>4.6918626213619614</v>
      </c>
      <c r="T10">
        <f t="shared" si="7"/>
        <v>-5040.4399130783968</v>
      </c>
      <c r="U10">
        <f t="shared" si="8"/>
        <v>-0.19487944483840322</v>
      </c>
      <c r="V10">
        <f t="shared" si="9"/>
        <v>3.7977998020524241E-2</v>
      </c>
      <c r="W10">
        <f t="shared" si="10"/>
        <v>-9.4108861775941577E-2</v>
      </c>
      <c r="X10">
        <f t="shared" si="11"/>
        <v>8.8564778647632781E-3</v>
      </c>
    </row>
    <row r="11" spans="1:24" x14ac:dyDescent="0.25">
      <c r="A11">
        <v>3</v>
      </c>
      <c r="B11">
        <v>16073.2</v>
      </c>
      <c r="C11">
        <v>18.852</v>
      </c>
      <c r="G11">
        <v>18.61</v>
      </c>
      <c r="H11">
        <f t="shared" si="2"/>
        <v>16073.2</v>
      </c>
      <c r="I11">
        <v>36.69</v>
      </c>
      <c r="J11">
        <v>25.58</v>
      </c>
      <c r="K11">
        <f t="shared" si="0"/>
        <v>31.134999999999998</v>
      </c>
      <c r="L11">
        <f t="shared" si="3"/>
        <v>3.2118194957443391E-2</v>
      </c>
      <c r="M11">
        <f t="shared" si="4"/>
        <v>32118.194957443393</v>
      </c>
      <c r="Q11">
        <f t="shared" si="1"/>
        <v>0.24200000000000088</v>
      </c>
      <c r="R11">
        <f t="shared" si="5"/>
        <v>4.2061023486981037</v>
      </c>
      <c r="S11">
        <f t="shared" si="6"/>
        <v>4.5067511299425815</v>
      </c>
      <c r="T11">
        <f t="shared" si="7"/>
        <v>-2771.1495855590365</v>
      </c>
      <c r="U11">
        <f t="shared" si="8"/>
        <v>-0.17240808212173284</v>
      </c>
      <c r="V11">
        <f t="shared" si="9"/>
        <v>2.9724546780894173E-2</v>
      </c>
      <c r="W11">
        <f t="shared" si="10"/>
        <v>-8.2153535563478819E-2</v>
      </c>
      <c r="X11">
        <f t="shared" si="11"/>
        <v>6.7492034055797795E-3</v>
      </c>
    </row>
    <row r="12" spans="1:24" x14ac:dyDescent="0.25">
      <c r="A12">
        <v>3</v>
      </c>
      <c r="B12">
        <v>16073.2</v>
      </c>
      <c r="C12">
        <v>18.852</v>
      </c>
      <c r="G12">
        <v>18.559999999999999</v>
      </c>
      <c r="H12">
        <f t="shared" si="2"/>
        <v>16073.2</v>
      </c>
      <c r="I12">
        <v>39</v>
      </c>
      <c r="J12">
        <v>22.41</v>
      </c>
      <c r="K12">
        <f t="shared" si="0"/>
        <v>30.704999999999998</v>
      </c>
      <c r="L12">
        <f t="shared" si="3"/>
        <v>3.2567985670086307E-2</v>
      </c>
      <c r="M12">
        <f t="shared" si="4"/>
        <v>32567.985670086306</v>
      </c>
      <c r="Q12">
        <f t="shared" si="1"/>
        <v>0.29200000000000159</v>
      </c>
      <c r="R12">
        <f t="shared" si="5"/>
        <v>4.2061023486981037</v>
      </c>
      <c r="S12">
        <f t="shared" si="6"/>
        <v>4.5127908982818132</v>
      </c>
      <c r="T12">
        <f t="shared" si="7"/>
        <v>-2575.2005572730086</v>
      </c>
      <c r="U12">
        <f t="shared" si="8"/>
        <v>-0.16021704186303962</v>
      </c>
      <c r="V12">
        <f t="shared" si="9"/>
        <v>2.566950050334299E-2</v>
      </c>
      <c r="W12">
        <f t="shared" si="10"/>
        <v>-7.5802719154776987E-2</v>
      </c>
      <c r="X12">
        <f t="shared" si="11"/>
        <v>5.7460522312579943E-3</v>
      </c>
    </row>
    <row r="13" spans="1:24" x14ac:dyDescent="0.25">
      <c r="A13">
        <v>3</v>
      </c>
      <c r="B13">
        <v>16073.2</v>
      </c>
      <c r="C13">
        <v>18.852</v>
      </c>
      <c r="G13">
        <v>18.63</v>
      </c>
      <c r="H13">
        <f t="shared" si="2"/>
        <v>16073.2</v>
      </c>
      <c r="I13">
        <v>42.27</v>
      </c>
      <c r="J13">
        <v>17.88</v>
      </c>
      <c r="K13">
        <f t="shared" si="0"/>
        <v>30.075000000000003</v>
      </c>
      <c r="L13">
        <f t="shared" si="3"/>
        <v>3.3250207813798831E-2</v>
      </c>
      <c r="M13">
        <f t="shared" si="4"/>
        <v>33250.207813798836</v>
      </c>
      <c r="Q13">
        <f t="shared" si="1"/>
        <v>0.22200000000000131</v>
      </c>
      <c r="R13">
        <f t="shared" si="5"/>
        <v>4.2061023486981037</v>
      </c>
      <c r="S13">
        <f t="shared" si="6"/>
        <v>4.5217943639881177</v>
      </c>
      <c r="T13">
        <f t="shared" si="7"/>
        <v>-2277.7284450166808</v>
      </c>
      <c r="U13">
        <f t="shared" si="8"/>
        <v>-0.14170970590900883</v>
      </c>
      <c r="V13">
        <f t="shared" si="9"/>
        <v>2.0081640748817773E-2</v>
      </c>
      <c r="W13">
        <f t="shared" si="10"/>
        <v>-6.6335574964598187E-2</v>
      </c>
      <c r="X13">
        <f t="shared" si="11"/>
        <v>4.4004085058838259E-3</v>
      </c>
    </row>
    <row r="14" spans="1:24" x14ac:dyDescent="0.25">
      <c r="A14">
        <v>4</v>
      </c>
      <c r="B14">
        <v>10313.4</v>
      </c>
      <c r="C14">
        <v>18.881</v>
      </c>
      <c r="G14">
        <v>18.489999999999998</v>
      </c>
      <c r="H14">
        <f t="shared" si="2"/>
        <v>10313.4</v>
      </c>
      <c r="I14">
        <v>28.93</v>
      </c>
      <c r="J14">
        <v>49</v>
      </c>
      <c r="K14">
        <f t="shared" si="0"/>
        <v>38.965000000000003</v>
      </c>
      <c r="L14">
        <f t="shared" si="3"/>
        <v>2.5664057487488769E-2</v>
      </c>
      <c r="M14">
        <f t="shared" si="4"/>
        <v>25664.057487488768</v>
      </c>
      <c r="Q14">
        <f t="shared" si="1"/>
        <v>0.39100000000000179</v>
      </c>
      <c r="R14">
        <f t="shared" si="5"/>
        <v>4.0134018619680445</v>
      </c>
      <c r="S14">
        <f t="shared" si="6"/>
        <v>4.4093253194247986</v>
      </c>
      <c r="T14">
        <f t="shared" si="7"/>
        <v>193.51816539168794</v>
      </c>
      <c r="U14">
        <f t="shared" si="8"/>
        <v>1.8763760291629138E-2</v>
      </c>
      <c r="V14">
        <f t="shared" si="9"/>
        <v>3.5207870028171838E-4</v>
      </c>
      <c r="W14">
        <f t="shared" si="10"/>
        <v>8.1037114071316196E-3</v>
      </c>
      <c r="X14">
        <f t="shared" si="11"/>
        <v>6.5670138570075133E-5</v>
      </c>
    </row>
    <row r="15" spans="1:24" x14ac:dyDescent="0.25">
      <c r="A15">
        <v>4</v>
      </c>
      <c r="B15">
        <v>10313.4</v>
      </c>
      <c r="C15">
        <v>18.881</v>
      </c>
      <c r="G15">
        <v>18.41</v>
      </c>
      <c r="H15">
        <f t="shared" si="2"/>
        <v>10313.4</v>
      </c>
      <c r="I15">
        <v>32.6</v>
      </c>
      <c r="J15">
        <v>48.86</v>
      </c>
      <c r="K15">
        <f t="shared" si="0"/>
        <v>40.730000000000004</v>
      </c>
      <c r="L15">
        <f t="shared" si="3"/>
        <v>2.455192732629511E-2</v>
      </c>
      <c r="M15">
        <f t="shared" si="4"/>
        <v>24551.92732629511</v>
      </c>
      <c r="Q15">
        <f t="shared" si="1"/>
        <v>0.47100000000000009</v>
      </c>
      <c r="R15">
        <f t="shared" si="5"/>
        <v>4.0134018619680445</v>
      </c>
      <c r="S15">
        <f t="shared" si="6"/>
        <v>4.3900855899140021</v>
      </c>
      <c r="T15">
        <f t="shared" si="7"/>
        <v>-284.69690178510973</v>
      </c>
      <c r="U15">
        <f t="shared" si="8"/>
        <v>-2.7604563168800757E-2</v>
      </c>
      <c r="V15">
        <f t="shared" si="9"/>
        <v>7.6201190774031124E-4</v>
      </c>
      <c r="W15">
        <f t="shared" si="10"/>
        <v>-1.2126864173469976E-2</v>
      </c>
      <c r="X15">
        <f t="shared" si="11"/>
        <v>1.4706083468178963E-4</v>
      </c>
    </row>
    <row r="16" spans="1:24" x14ac:dyDescent="0.25">
      <c r="A16">
        <v>4</v>
      </c>
      <c r="B16">
        <v>10313.4</v>
      </c>
      <c r="C16">
        <v>18.881</v>
      </c>
      <c r="G16">
        <v>18.52</v>
      </c>
      <c r="H16">
        <f t="shared" si="2"/>
        <v>10313.4</v>
      </c>
      <c r="I16">
        <v>38.64</v>
      </c>
      <c r="J16">
        <v>43.13</v>
      </c>
      <c r="K16">
        <f t="shared" si="0"/>
        <v>40.885000000000005</v>
      </c>
      <c r="L16">
        <f t="shared" si="3"/>
        <v>2.4458847988259751E-2</v>
      </c>
      <c r="M16">
        <f t="shared" si="4"/>
        <v>24458.847988259749</v>
      </c>
      <c r="Q16">
        <f t="shared" si="1"/>
        <v>0.36100000000000065</v>
      </c>
      <c r="R16">
        <f t="shared" si="5"/>
        <v>4.0134018619680445</v>
      </c>
      <c r="S16">
        <f t="shared" si="6"/>
        <v>4.3884359979118752</v>
      </c>
      <c r="T16">
        <f t="shared" si="7"/>
        <v>-324.67105731039192</v>
      </c>
      <c r="U16">
        <f t="shared" si="8"/>
        <v>-3.1480506652548326E-2</v>
      </c>
      <c r="V16">
        <f t="shared" si="9"/>
        <v>9.9102229910113951E-4</v>
      </c>
      <c r="W16">
        <f t="shared" si="10"/>
        <v>-1.3861410163707344E-2</v>
      </c>
      <c r="X16">
        <f t="shared" si="11"/>
        <v>1.9213869172652926E-4</v>
      </c>
    </row>
    <row r="17" spans="1:31" x14ac:dyDescent="0.25">
      <c r="A17">
        <v>5</v>
      </c>
      <c r="B17">
        <v>7346.5</v>
      </c>
      <c r="C17">
        <v>18.669</v>
      </c>
      <c r="G17">
        <v>18.059999999999999</v>
      </c>
      <c r="H17">
        <f t="shared" si="2"/>
        <v>7346.5</v>
      </c>
      <c r="I17">
        <v>47.31</v>
      </c>
      <c r="J17">
        <v>51.68</v>
      </c>
      <c r="K17">
        <f t="shared" si="0"/>
        <v>49.495000000000005</v>
      </c>
      <c r="L17">
        <f t="shared" si="3"/>
        <v>2.0204061016264267E-2</v>
      </c>
      <c r="M17">
        <f t="shared" si="4"/>
        <v>20204.061016264266</v>
      </c>
      <c r="Q17">
        <f t="shared" si="1"/>
        <v>0.60900000000000176</v>
      </c>
      <c r="R17">
        <f t="shared" si="5"/>
        <v>3.8660804829326763</v>
      </c>
      <c r="S17">
        <f t="shared" si="6"/>
        <v>4.3054386714116273</v>
      </c>
      <c r="T17">
        <f t="shared" si="7"/>
        <v>823.81008208940875</v>
      </c>
      <c r="U17">
        <f t="shared" si="8"/>
        <v>0.11213640265288352</v>
      </c>
      <c r="V17">
        <f t="shared" si="9"/>
        <v>1.2574572799929622E-2</v>
      </c>
      <c r="W17">
        <f t="shared" si="10"/>
        <v>4.6188280056650211E-2</v>
      </c>
      <c r="X17">
        <f t="shared" si="11"/>
        <v>2.1333572145915518E-3</v>
      </c>
    </row>
    <row r="18" spans="1:31" x14ac:dyDescent="0.25">
      <c r="A18">
        <v>5</v>
      </c>
      <c r="B18">
        <v>7346.5</v>
      </c>
      <c r="C18">
        <v>18.669</v>
      </c>
      <c r="G18">
        <v>18.09</v>
      </c>
      <c r="H18">
        <f t="shared" si="2"/>
        <v>7346.5</v>
      </c>
      <c r="I18">
        <v>48.26</v>
      </c>
      <c r="J18">
        <v>50.72</v>
      </c>
      <c r="K18">
        <f t="shared" si="0"/>
        <v>49.489999999999995</v>
      </c>
      <c r="L18">
        <f t="shared" si="3"/>
        <v>2.020610224287735E-2</v>
      </c>
      <c r="M18">
        <f t="shared" si="4"/>
        <v>20206.10224287735</v>
      </c>
      <c r="Q18">
        <f t="shared" si="1"/>
        <v>0.57900000000000063</v>
      </c>
      <c r="R18">
        <f t="shared" si="5"/>
        <v>3.8660804829326763</v>
      </c>
      <c r="S18">
        <f t="shared" si="6"/>
        <v>4.305482546188844</v>
      </c>
      <c r="T18">
        <f t="shared" si="7"/>
        <v>824.67804565786446</v>
      </c>
      <c r="U18">
        <f t="shared" si="8"/>
        <v>0.112254549194564</v>
      </c>
      <c r="V18">
        <f t="shared" si="9"/>
        <v>1.2601083814874788E-2</v>
      </c>
      <c r="W18">
        <f t="shared" si="10"/>
        <v>4.6234414384893174E-2</v>
      </c>
      <c r="X18">
        <f t="shared" si="11"/>
        <v>2.1376210735140171E-3</v>
      </c>
    </row>
    <row r="19" spans="1:31" x14ac:dyDescent="0.25">
      <c r="A19">
        <v>5</v>
      </c>
      <c r="B19">
        <v>7346.5</v>
      </c>
      <c r="C19">
        <v>18.669</v>
      </c>
      <c r="G19">
        <v>18.059999999999999</v>
      </c>
      <c r="H19">
        <f t="shared" si="2"/>
        <v>7346.5</v>
      </c>
      <c r="I19">
        <v>54.58</v>
      </c>
      <c r="J19">
        <v>45.84</v>
      </c>
      <c r="K19">
        <f t="shared" si="0"/>
        <v>50.21</v>
      </c>
      <c r="L19">
        <f t="shared" si="3"/>
        <v>1.9916351324437361E-2</v>
      </c>
      <c r="M19">
        <f t="shared" si="4"/>
        <v>19916.351324437364</v>
      </c>
      <c r="Q19">
        <f t="shared" si="1"/>
        <v>0.60900000000000176</v>
      </c>
      <c r="R19">
        <f t="shared" si="5"/>
        <v>3.8660804829326763</v>
      </c>
      <c r="S19">
        <f t="shared" si="6"/>
        <v>4.2992097786256531</v>
      </c>
      <c r="T19">
        <f t="shared" si="7"/>
        <v>701.51650844730648</v>
      </c>
      <c r="U19">
        <f t="shared" si="8"/>
        <v>9.5489894296237179E-2</v>
      </c>
      <c r="V19">
        <f t="shared" si="9"/>
        <v>9.118319912706549E-3</v>
      </c>
      <c r="W19">
        <f t="shared" si="10"/>
        <v>3.9638599292198595E-2</v>
      </c>
      <c r="X19">
        <f t="shared" si="11"/>
        <v>1.5712185538474871E-3</v>
      </c>
    </row>
    <row r="20" spans="1:31" x14ac:dyDescent="0.25">
      <c r="A20">
        <v>6</v>
      </c>
      <c r="B20">
        <v>4055.3</v>
      </c>
      <c r="C20">
        <v>18.045999999999999</v>
      </c>
      <c r="G20">
        <v>17.7</v>
      </c>
      <c r="H20">
        <f t="shared" si="2"/>
        <v>4055.3</v>
      </c>
      <c r="I20">
        <v>163.16999999999999</v>
      </c>
      <c r="J20">
        <v>-2.5000000000000001E-2</v>
      </c>
      <c r="K20">
        <f t="shared" si="0"/>
        <v>81.572499999999991</v>
      </c>
      <c r="L20">
        <f t="shared" si="3"/>
        <v>1.2259033375218366E-2</v>
      </c>
      <c r="M20">
        <f t="shared" si="4"/>
        <v>12259.033375218365</v>
      </c>
      <c r="Q20">
        <f t="shared" si="1"/>
        <v>0.34600000000000009</v>
      </c>
      <c r="R20">
        <f t="shared" si="5"/>
        <v>3.6080229876532819</v>
      </c>
      <c r="S20">
        <f t="shared" si="6"/>
        <v>4.088456227412502</v>
      </c>
      <c r="T20">
        <f t="shared" si="7"/>
        <v>776.19461086861975</v>
      </c>
      <c r="U20">
        <f t="shared" si="8"/>
        <v>0.1914025129752718</v>
      </c>
      <c r="V20">
        <f t="shared" si="9"/>
        <v>3.6634921973249093E-2</v>
      </c>
      <c r="W20">
        <f t="shared" si="10"/>
        <v>7.6088735470964064E-2</v>
      </c>
      <c r="X20">
        <f t="shared" si="11"/>
        <v>5.7894956655703449E-3</v>
      </c>
    </row>
    <row r="21" spans="1:31" x14ac:dyDescent="0.25">
      <c r="A21">
        <v>6</v>
      </c>
      <c r="B21">
        <v>4055.3</v>
      </c>
      <c r="C21">
        <v>18.045999999999999</v>
      </c>
      <c r="G21">
        <v>17.690000000000001</v>
      </c>
      <c r="H21">
        <f t="shared" si="2"/>
        <v>4055.3</v>
      </c>
      <c r="I21">
        <v>157.36000000000001</v>
      </c>
      <c r="J21">
        <v>3.39</v>
      </c>
      <c r="K21">
        <f t="shared" si="0"/>
        <v>80.375</v>
      </c>
      <c r="L21">
        <f t="shared" si="3"/>
        <v>1.2441679626749611E-2</v>
      </c>
      <c r="M21">
        <f t="shared" si="4"/>
        <v>12441.679626749612</v>
      </c>
      <c r="Q21">
        <f t="shared" si="1"/>
        <v>0.3559999999999981</v>
      </c>
      <c r="R21">
        <f t="shared" si="5"/>
        <v>3.6080229876532819</v>
      </c>
      <c r="S21">
        <f t="shared" si="6"/>
        <v>4.0948790140677218</v>
      </c>
      <c r="T21">
        <f t="shared" si="7"/>
        <v>851.91470017930533</v>
      </c>
      <c r="U21">
        <f t="shared" si="8"/>
        <v>0.21007439651303364</v>
      </c>
      <c r="V21">
        <f t="shared" si="9"/>
        <v>4.4131252070315277E-2</v>
      </c>
      <c r="W21">
        <f t="shared" si="10"/>
        <v>8.2842295638928309E-2</v>
      </c>
      <c r="X21">
        <f t="shared" si="11"/>
        <v>6.8628459467276002E-3</v>
      </c>
    </row>
    <row r="22" spans="1:31" x14ac:dyDescent="0.25">
      <c r="A22">
        <v>6</v>
      </c>
      <c r="B22">
        <v>4055.3</v>
      </c>
      <c r="C22">
        <v>18.045999999999999</v>
      </c>
      <c r="G22">
        <v>17.7</v>
      </c>
      <c r="H22">
        <f t="shared" si="2"/>
        <v>4055.3</v>
      </c>
      <c r="I22">
        <v>159.61000000000001</v>
      </c>
      <c r="J22">
        <v>2.36</v>
      </c>
      <c r="K22">
        <f t="shared" si="0"/>
        <v>80.985000000000014</v>
      </c>
      <c r="L22">
        <f t="shared" si="3"/>
        <v>1.2347965672655429E-2</v>
      </c>
      <c r="M22">
        <f t="shared" si="4"/>
        <v>12347.965672655428</v>
      </c>
      <c r="Q22">
        <f t="shared" si="1"/>
        <v>0.34600000000000009</v>
      </c>
      <c r="R22">
        <f t="shared" si="5"/>
        <v>3.6080229876532819</v>
      </c>
      <c r="S22">
        <f t="shared" si="6"/>
        <v>4.0915954134730761</v>
      </c>
      <c r="T22">
        <f t="shared" si="7"/>
        <v>813.05627984979947</v>
      </c>
      <c r="U22">
        <f t="shared" si="8"/>
        <v>0.20049226440702278</v>
      </c>
      <c r="V22">
        <f t="shared" si="9"/>
        <v>4.0197148087055531E-2</v>
      </c>
      <c r="W22">
        <f t="shared" si="10"/>
        <v>7.9389589613657829E-2</v>
      </c>
      <c r="X22">
        <f t="shared" si="11"/>
        <v>6.302706939025007E-3</v>
      </c>
    </row>
    <row r="23" spans="1:31" x14ac:dyDescent="0.25">
      <c r="A23">
        <v>7</v>
      </c>
      <c r="B23">
        <v>2339.1</v>
      </c>
      <c r="C23">
        <v>16.565000000000001</v>
      </c>
      <c r="G23">
        <v>16.95</v>
      </c>
      <c r="H23">
        <f t="shared" si="2"/>
        <v>2339.1</v>
      </c>
      <c r="I23">
        <v>138.65</v>
      </c>
      <c r="J23">
        <v>123.56</v>
      </c>
      <c r="K23">
        <f t="shared" si="0"/>
        <v>131.10500000000002</v>
      </c>
      <c r="L23">
        <f t="shared" si="3"/>
        <v>7.6274741619312752E-3</v>
      </c>
      <c r="M23">
        <f t="shared" si="4"/>
        <v>7627.4741619312754</v>
      </c>
      <c r="Q23">
        <f t="shared" si="1"/>
        <v>-0.38499999999999801</v>
      </c>
      <c r="R23">
        <f t="shared" si="5"/>
        <v>3.3690487889403373</v>
      </c>
      <c r="S23">
        <f t="shared" si="6"/>
        <v>3.882380745144379</v>
      </c>
      <c r="T23">
        <f t="shared" si="7"/>
        <v>594.44753475910784</v>
      </c>
      <c r="U23">
        <f t="shared" si="8"/>
        <v>0.25413515230606126</v>
      </c>
      <c r="V23">
        <f t="shared" si="9"/>
        <v>6.4584675637624961E-2</v>
      </c>
      <c r="W23">
        <f t="shared" si="10"/>
        <v>9.837456457897753E-2</v>
      </c>
      <c r="X23">
        <f t="shared" si="11"/>
        <v>9.6775549561034201E-3</v>
      </c>
      <c r="AE23" t="s">
        <v>32</v>
      </c>
    </row>
    <row r="24" spans="1:31" x14ac:dyDescent="0.25">
      <c r="A24">
        <v>7</v>
      </c>
      <c r="B24">
        <v>2339.1</v>
      </c>
      <c r="C24">
        <v>16.565000000000001</v>
      </c>
      <c r="G24">
        <v>16.98</v>
      </c>
      <c r="H24">
        <f t="shared" si="2"/>
        <v>2339.1</v>
      </c>
      <c r="I24">
        <v>137.01</v>
      </c>
      <c r="J24">
        <v>130.19</v>
      </c>
      <c r="K24">
        <f t="shared" si="0"/>
        <v>133.6</v>
      </c>
      <c r="L24">
        <f t="shared" si="3"/>
        <v>7.4850299401197605E-3</v>
      </c>
      <c r="M24">
        <f t="shared" si="4"/>
        <v>7485.0299401197608</v>
      </c>
      <c r="Q24">
        <f t="shared" si="1"/>
        <v>-0.41499999999999915</v>
      </c>
      <c r="R24">
        <f t="shared" si="5"/>
        <v>3.3690487889403373</v>
      </c>
      <c r="S24">
        <f t="shared" si="6"/>
        <v>3.8741935418604729</v>
      </c>
      <c r="T24">
        <f t="shared" si="7"/>
        <v>536.86956362443789</v>
      </c>
      <c r="U24">
        <f t="shared" si="8"/>
        <v>0.22951971425951773</v>
      </c>
      <c r="V24">
        <f t="shared" si="9"/>
        <v>5.2679299233770661E-2</v>
      </c>
      <c r="W24">
        <f t="shared" si="10"/>
        <v>8.9765720325950316E-2</v>
      </c>
      <c r="X24">
        <f t="shared" si="11"/>
        <v>8.0578845456367298E-3</v>
      </c>
      <c r="AE24" t="s">
        <v>33</v>
      </c>
    </row>
    <row r="25" spans="1:31" x14ac:dyDescent="0.25">
      <c r="A25">
        <v>7</v>
      </c>
      <c r="B25">
        <v>2339.1</v>
      </c>
      <c r="C25">
        <v>16.565000000000001</v>
      </c>
      <c r="G25">
        <v>16.95</v>
      </c>
      <c r="H25">
        <f t="shared" si="2"/>
        <v>2339.1</v>
      </c>
      <c r="I25">
        <v>136.69</v>
      </c>
      <c r="J25">
        <v>129.77000000000001</v>
      </c>
      <c r="K25">
        <f t="shared" si="0"/>
        <v>133.23000000000002</v>
      </c>
      <c r="L25">
        <f t="shared" si="3"/>
        <v>7.5058170081813399E-3</v>
      </c>
      <c r="M25">
        <f t="shared" si="4"/>
        <v>7505.8170081813396</v>
      </c>
      <c r="Q25">
        <f t="shared" si="1"/>
        <v>-0.38499999999999801</v>
      </c>
      <c r="R25">
        <f t="shared" si="5"/>
        <v>3.3690487889403373</v>
      </c>
      <c r="S25">
        <f t="shared" si="6"/>
        <v>3.8753979721066614</v>
      </c>
      <c r="T25">
        <f t="shared" si="7"/>
        <v>545.26849992678854</v>
      </c>
      <c r="U25">
        <f t="shared" si="8"/>
        <v>0.23311038430455669</v>
      </c>
      <c r="V25">
        <f t="shared" si="9"/>
        <v>5.4340451270618109E-2</v>
      </c>
      <c r="W25">
        <f t="shared" si="10"/>
        <v>9.1032178729817392E-2</v>
      </c>
      <c r="X25">
        <f t="shared" si="11"/>
        <v>8.2868575642974177E-3</v>
      </c>
    </row>
    <row r="26" spans="1:31" x14ac:dyDescent="0.25">
      <c r="A26">
        <v>8</v>
      </c>
      <c r="B26">
        <v>1353.2</v>
      </c>
      <c r="C26">
        <v>17.088000000000001</v>
      </c>
      <c r="G26">
        <v>16.72</v>
      </c>
      <c r="H26">
        <f t="shared" si="2"/>
        <v>1353.2</v>
      </c>
      <c r="I26">
        <v>289.5</v>
      </c>
      <c r="J26">
        <v>166.82</v>
      </c>
      <c r="K26">
        <f t="shared" si="0"/>
        <v>228.16</v>
      </c>
      <c r="L26">
        <f t="shared" si="3"/>
        <v>4.3828892005610097E-3</v>
      </c>
      <c r="M26">
        <f t="shared" si="4"/>
        <v>4382.8892005610096</v>
      </c>
      <c r="Q26">
        <f t="shared" si="1"/>
        <v>0.3680000000000021</v>
      </c>
      <c r="R26">
        <f t="shared" si="5"/>
        <v>3.131361989115943</v>
      </c>
      <c r="S26">
        <f t="shared" si="6"/>
        <v>3.6417604918282285</v>
      </c>
      <c r="T26">
        <f t="shared" si="7"/>
        <v>285.05285504167523</v>
      </c>
      <c r="U26">
        <f t="shared" si="8"/>
        <v>0.2106509422418528</v>
      </c>
      <c r="V26">
        <f t="shared" si="9"/>
        <v>4.43738194673804E-2</v>
      </c>
      <c r="W26">
        <f t="shared" si="10"/>
        <v>8.3049168041439803E-2</v>
      </c>
      <c r="X26">
        <f t="shared" si="11"/>
        <v>6.8971643123753061E-3</v>
      </c>
    </row>
    <row r="27" spans="1:31" x14ac:dyDescent="0.25">
      <c r="A27">
        <v>8</v>
      </c>
      <c r="B27">
        <v>1353.2</v>
      </c>
      <c r="C27">
        <v>17.088000000000001</v>
      </c>
      <c r="G27">
        <v>16.73</v>
      </c>
      <c r="H27">
        <f t="shared" si="2"/>
        <v>1353.2</v>
      </c>
      <c r="I27">
        <v>283.98</v>
      </c>
      <c r="J27">
        <v>176.39</v>
      </c>
      <c r="K27">
        <f t="shared" si="0"/>
        <v>230.185</v>
      </c>
      <c r="L27">
        <f t="shared" si="3"/>
        <v>4.3443317331711452E-3</v>
      </c>
      <c r="M27">
        <f t="shared" si="4"/>
        <v>4344.3317331711451</v>
      </c>
      <c r="Q27">
        <f t="shared" si="1"/>
        <v>0.35800000000000054</v>
      </c>
      <c r="R27">
        <f t="shared" si="5"/>
        <v>3.131361989115943</v>
      </c>
      <c r="S27">
        <f t="shared" si="6"/>
        <v>3.6379229805736459</v>
      </c>
      <c r="T27">
        <f t="shared" si="7"/>
        <v>269.90191596031309</v>
      </c>
      <c r="U27">
        <f t="shared" si="8"/>
        <v>0.19945456396712466</v>
      </c>
      <c r="V27">
        <f t="shared" si="9"/>
        <v>3.9782123087315824E-2</v>
      </c>
      <c r="W27">
        <f t="shared" si="10"/>
        <v>7.9014024957245965E-2</v>
      </c>
      <c r="X27">
        <f t="shared" si="11"/>
        <v>6.2432161399442881E-3</v>
      </c>
    </row>
    <row r="28" spans="1:31" x14ac:dyDescent="0.25">
      <c r="A28">
        <v>8</v>
      </c>
      <c r="B28">
        <v>1353.2</v>
      </c>
      <c r="C28">
        <v>17.088000000000001</v>
      </c>
      <c r="G28">
        <v>16.68</v>
      </c>
      <c r="H28">
        <f t="shared" si="2"/>
        <v>1353.2</v>
      </c>
      <c r="I28">
        <v>274.26</v>
      </c>
      <c r="J28">
        <v>182.91</v>
      </c>
      <c r="K28">
        <f t="shared" si="0"/>
        <v>228.58499999999998</v>
      </c>
      <c r="L28">
        <f t="shared" si="3"/>
        <v>4.3747402497976689E-3</v>
      </c>
      <c r="M28">
        <f t="shared" si="4"/>
        <v>4374.7402497976691</v>
      </c>
      <c r="Q28">
        <f t="shared" si="1"/>
        <v>0.40800000000000125</v>
      </c>
      <c r="R28">
        <f t="shared" si="5"/>
        <v>3.131361989115943</v>
      </c>
      <c r="S28">
        <f t="shared" si="6"/>
        <v>3.6409522718889678</v>
      </c>
      <c r="T28">
        <f t="shared" si="7"/>
        <v>281.8501967247953</v>
      </c>
      <c r="U28">
        <f t="shared" si="8"/>
        <v>0.20828421277327466</v>
      </c>
      <c r="V28">
        <f t="shared" si="9"/>
        <v>4.3382313290582751E-2</v>
      </c>
      <c r="W28">
        <f t="shared" si="10"/>
        <v>8.2199324775306781E-2</v>
      </c>
      <c r="X28">
        <f t="shared" si="11"/>
        <v>6.756728993516363E-3</v>
      </c>
    </row>
    <row r="29" spans="1:31" x14ac:dyDescent="0.25">
      <c r="A29">
        <v>9</v>
      </c>
      <c r="B29">
        <v>845.8</v>
      </c>
      <c r="C29">
        <v>16.992000000000001</v>
      </c>
      <c r="G29">
        <v>16.61</v>
      </c>
      <c r="H29">
        <f t="shared" si="2"/>
        <v>845.8</v>
      </c>
      <c r="I29">
        <v>480.51</v>
      </c>
      <c r="J29">
        <v>239.05</v>
      </c>
      <c r="K29">
        <f t="shared" si="0"/>
        <v>359.78</v>
      </c>
      <c r="L29">
        <f t="shared" si="3"/>
        <v>2.77947634665629E-3</v>
      </c>
      <c r="M29">
        <f t="shared" si="4"/>
        <v>2779.4763466562904</v>
      </c>
      <c r="Q29">
        <f t="shared" si="1"/>
        <v>0.38200000000000145</v>
      </c>
      <c r="R29">
        <f t="shared" si="5"/>
        <v>2.9272676808108815</v>
      </c>
      <c r="S29">
        <f t="shared" si="6"/>
        <v>3.4439629825442637</v>
      </c>
      <c r="T29">
        <f t="shared" si="7"/>
        <v>169.03830781269755</v>
      </c>
      <c r="U29">
        <f t="shared" si="8"/>
        <v>0.19985612179321063</v>
      </c>
      <c r="V29">
        <f t="shared" si="9"/>
        <v>3.9942469418222645E-2</v>
      </c>
      <c r="W29">
        <f t="shared" si="10"/>
        <v>7.9159395334412075E-2</v>
      </c>
      <c r="X29">
        <f t="shared" si="11"/>
        <v>6.26620986970974E-3</v>
      </c>
    </row>
    <row r="30" spans="1:31" x14ac:dyDescent="0.25">
      <c r="A30">
        <v>9</v>
      </c>
      <c r="B30">
        <v>845.8</v>
      </c>
      <c r="C30">
        <v>16.992000000000001</v>
      </c>
      <c r="G30">
        <v>16.61</v>
      </c>
      <c r="H30">
        <f t="shared" si="2"/>
        <v>845.8</v>
      </c>
      <c r="I30">
        <v>456.68</v>
      </c>
      <c r="J30">
        <v>266.63</v>
      </c>
      <c r="K30">
        <f t="shared" si="0"/>
        <v>361.65499999999997</v>
      </c>
      <c r="L30">
        <f t="shared" si="3"/>
        <v>2.7650661542077395E-3</v>
      </c>
      <c r="M30">
        <f t="shared" si="4"/>
        <v>2765.0661542077396</v>
      </c>
      <c r="Q30">
        <f t="shared" si="1"/>
        <v>0.38200000000000145</v>
      </c>
      <c r="R30">
        <f t="shared" si="5"/>
        <v>2.9272676808108815</v>
      </c>
      <c r="S30">
        <f t="shared" si="6"/>
        <v>3.441705526260495</v>
      </c>
      <c r="T30">
        <f t="shared" si="7"/>
        <v>163.5066558197542</v>
      </c>
      <c r="U30">
        <f t="shared" si="8"/>
        <v>0.1933159799240414</v>
      </c>
      <c r="V30">
        <f t="shared" si="9"/>
        <v>3.7371068093992377E-2</v>
      </c>
      <c r="W30">
        <f t="shared" si="10"/>
        <v>7.6785680052029459E-2</v>
      </c>
      <c r="X30">
        <f t="shared" si="11"/>
        <v>5.8960406610526345E-3</v>
      </c>
    </row>
    <row r="31" spans="1:31" x14ac:dyDescent="0.25">
      <c r="A31">
        <v>9</v>
      </c>
      <c r="B31">
        <v>845.8</v>
      </c>
      <c r="C31">
        <v>16.992000000000001</v>
      </c>
      <c r="G31">
        <v>16.61</v>
      </c>
      <c r="H31">
        <f t="shared" si="2"/>
        <v>845.8</v>
      </c>
      <c r="I31">
        <v>429.11</v>
      </c>
      <c r="J31">
        <v>291.87</v>
      </c>
      <c r="K31">
        <f t="shared" si="0"/>
        <v>360.49</v>
      </c>
      <c r="L31">
        <f t="shared" si="3"/>
        <v>2.7740020527615189E-3</v>
      </c>
      <c r="M31">
        <f t="shared" si="4"/>
        <v>2774.0020527615188</v>
      </c>
      <c r="Q31">
        <f t="shared" si="1"/>
        <v>0.38200000000000145</v>
      </c>
      <c r="R31">
        <f t="shared" si="5"/>
        <v>2.9272676808108815</v>
      </c>
      <c r="S31">
        <f t="shared" si="6"/>
        <v>3.4431067781153017</v>
      </c>
      <c r="T31">
        <f t="shared" si="7"/>
        <v>166.93671189340887</v>
      </c>
      <c r="U31">
        <f t="shared" si="8"/>
        <v>0.19737137845047159</v>
      </c>
      <c r="V31">
        <f t="shared" si="9"/>
        <v>3.8955461031439279E-2</v>
      </c>
      <c r="W31">
        <f t="shared" si="10"/>
        <v>7.8259096377358617E-2</v>
      </c>
      <c r="X31">
        <f t="shared" si="11"/>
        <v>6.1244861658007049E-3</v>
      </c>
    </row>
    <row r="32" spans="1:31" x14ac:dyDescent="0.25">
      <c r="A32">
        <v>10</v>
      </c>
      <c r="B32">
        <v>483.5</v>
      </c>
      <c r="C32">
        <v>16.913</v>
      </c>
      <c r="G32">
        <v>16.61</v>
      </c>
      <c r="H32">
        <f t="shared" si="2"/>
        <v>483.5</v>
      </c>
      <c r="I32">
        <v>668.61</v>
      </c>
      <c r="J32">
        <v>695.41</v>
      </c>
      <c r="K32">
        <f t="shared" si="0"/>
        <v>682.01</v>
      </c>
      <c r="L32">
        <f t="shared" si="3"/>
        <v>1.4662541604961805E-3</v>
      </c>
      <c r="M32">
        <f t="shared" si="4"/>
        <v>1466.2541604961805</v>
      </c>
      <c r="Q32">
        <f t="shared" si="1"/>
        <v>0.30300000000000082</v>
      </c>
      <c r="R32">
        <f t="shared" si="5"/>
        <v>2.6843964784190204</v>
      </c>
      <c r="S32">
        <f t="shared" si="6"/>
        <v>3.1662092574359266</v>
      </c>
      <c r="T32">
        <f t="shared" si="7"/>
        <v>34.510795332172393</v>
      </c>
      <c r="U32">
        <f t="shared" si="8"/>
        <v>7.1377032744927391E-2</v>
      </c>
      <c r="V32">
        <f t="shared" si="9"/>
        <v>5.0946808034704368E-3</v>
      </c>
      <c r="W32">
        <f t="shared" si="10"/>
        <v>2.9972555774856691E-2</v>
      </c>
      <c r="X32">
        <f t="shared" si="11"/>
        <v>8.9835409967689518E-4</v>
      </c>
    </row>
    <row r="33" spans="1:24" x14ac:dyDescent="0.25">
      <c r="A33">
        <v>10</v>
      </c>
      <c r="B33">
        <v>483.5</v>
      </c>
      <c r="C33">
        <v>16.913</v>
      </c>
      <c r="G33">
        <v>16.61</v>
      </c>
      <c r="H33">
        <f t="shared" si="2"/>
        <v>483.5</v>
      </c>
      <c r="I33">
        <v>681.01</v>
      </c>
      <c r="J33">
        <v>697.69</v>
      </c>
      <c r="K33">
        <f t="shared" si="0"/>
        <v>689.35</v>
      </c>
      <c r="L33">
        <f t="shared" si="3"/>
        <v>1.4506419090447524E-3</v>
      </c>
      <c r="M33">
        <f t="shared" si="4"/>
        <v>1450.6419090447523</v>
      </c>
      <c r="Q33">
        <f t="shared" si="1"/>
        <v>0.30300000000000082</v>
      </c>
      <c r="R33">
        <f t="shared" si="5"/>
        <v>2.6843964784190204</v>
      </c>
      <c r="S33">
        <f t="shared" si="6"/>
        <v>3.1615602200745512</v>
      </c>
      <c r="T33">
        <f t="shared" si="7"/>
        <v>28.712706379312749</v>
      </c>
      <c r="U33">
        <f t="shared" si="8"/>
        <v>5.938512177727559E-2</v>
      </c>
      <c r="V33">
        <f t="shared" si="9"/>
        <v>3.5265926885018517E-3</v>
      </c>
      <c r="W33">
        <f t="shared" si="10"/>
        <v>2.5084092989370532E-2</v>
      </c>
      <c r="X33">
        <f t="shared" si="11"/>
        <v>6.2921172109938785E-4</v>
      </c>
    </row>
    <row r="34" spans="1:24" x14ac:dyDescent="0.25">
      <c r="A34">
        <v>10</v>
      </c>
      <c r="B34">
        <v>483.5</v>
      </c>
      <c r="C34">
        <v>16.913</v>
      </c>
      <c r="G34">
        <v>16.54</v>
      </c>
      <c r="H34">
        <f t="shared" si="2"/>
        <v>483.5</v>
      </c>
      <c r="I34">
        <v>692.1</v>
      </c>
      <c r="J34">
        <v>683.16</v>
      </c>
      <c r="K34">
        <f t="shared" si="0"/>
        <v>687.63</v>
      </c>
      <c r="L34">
        <f t="shared" si="3"/>
        <v>1.4542704652211217E-3</v>
      </c>
      <c r="M34">
        <f t="shared" si="4"/>
        <v>1454.2704652211219</v>
      </c>
      <c r="Q34">
        <f t="shared" si="1"/>
        <v>0.37300000000000111</v>
      </c>
      <c r="R34">
        <f t="shared" si="5"/>
        <v>2.6843964784190204</v>
      </c>
      <c r="S34">
        <f t="shared" si="6"/>
        <v>3.1626451841225052</v>
      </c>
      <c r="T34">
        <f t="shared" si="7"/>
        <v>30.059996749168249</v>
      </c>
      <c r="U34">
        <f t="shared" si="8"/>
        <v>6.2171658219582732E-2</v>
      </c>
      <c r="V34">
        <f t="shared" si="9"/>
        <v>3.8653150857726089E-3</v>
      </c>
      <c r="W34">
        <f t="shared" si="10"/>
        <v>2.6224932685793956E-2</v>
      </c>
      <c r="X34">
        <f t="shared" si="11"/>
        <v>6.8774709437442413E-4</v>
      </c>
    </row>
    <row r="35" spans="1:24" x14ac:dyDescent="0.25">
      <c r="A35">
        <v>11</v>
      </c>
      <c r="B35">
        <v>283.89999999999998</v>
      </c>
      <c r="C35">
        <v>16.927</v>
      </c>
      <c r="G35">
        <v>16.61</v>
      </c>
      <c r="H35">
        <f t="shared" si="2"/>
        <v>283.89999999999998</v>
      </c>
      <c r="I35">
        <v>1194.6099999999999</v>
      </c>
      <c r="J35">
        <v>1195.6199999999999</v>
      </c>
      <c r="K35">
        <f t="shared" si="0"/>
        <v>1195.1149999999998</v>
      </c>
      <c r="L35">
        <f t="shared" si="3"/>
        <v>8.3673956062805686E-4</v>
      </c>
      <c r="M35">
        <f t="shared" si="4"/>
        <v>836.73956062805689</v>
      </c>
      <c r="Q35">
        <f t="shared" si="1"/>
        <v>0.31700000000000017</v>
      </c>
      <c r="R35">
        <f t="shared" si="5"/>
        <v>2.453165392525857</v>
      </c>
      <c r="S35">
        <f t="shared" si="6"/>
        <v>2.9225903026970852</v>
      </c>
      <c r="T35">
        <f t="shared" si="7"/>
        <v>3.2927548933839716</v>
      </c>
      <c r="U35">
        <f t="shared" si="8"/>
        <v>1.1598291276449355E-2</v>
      </c>
      <c r="V35">
        <f t="shared" si="9"/>
        <v>1.345203605333612E-4</v>
      </c>
      <c r="W35">
        <f t="shared" si="10"/>
        <v>5.038310760128617E-3</v>
      </c>
      <c r="X35">
        <f t="shared" si="11"/>
        <v>2.5384575315627803E-5</v>
      </c>
    </row>
    <row r="36" spans="1:24" x14ac:dyDescent="0.25">
      <c r="A36">
        <v>11</v>
      </c>
      <c r="B36">
        <v>283.89999999999998</v>
      </c>
      <c r="C36">
        <v>16.927</v>
      </c>
      <c r="G36">
        <v>16.489999999999998</v>
      </c>
      <c r="H36">
        <f t="shared" si="2"/>
        <v>283.89999999999998</v>
      </c>
      <c r="I36">
        <v>1217.27</v>
      </c>
      <c r="J36">
        <v>1187.8</v>
      </c>
      <c r="K36">
        <f t="shared" si="0"/>
        <v>1202.5349999999999</v>
      </c>
      <c r="L36">
        <f t="shared" si="3"/>
        <v>8.3157662770730171E-4</v>
      </c>
      <c r="M36">
        <f t="shared" si="4"/>
        <v>831.57662770730178</v>
      </c>
      <c r="Q36">
        <f t="shared" si="1"/>
        <v>0.43700000000000117</v>
      </c>
      <c r="R36">
        <f t="shared" si="5"/>
        <v>2.453165392525857</v>
      </c>
      <c r="S36">
        <f t="shared" si="6"/>
        <v>2.919902274550255</v>
      </c>
      <c r="T36">
        <f t="shared" si="7"/>
        <v>1.4297251307153829</v>
      </c>
      <c r="U36">
        <f t="shared" si="8"/>
        <v>5.0360166633158961E-3</v>
      </c>
      <c r="V36">
        <f t="shared" si="9"/>
        <v>2.536146383319537E-5</v>
      </c>
      <c r="W36">
        <f t="shared" si="10"/>
        <v>2.2118491637366233E-3</v>
      </c>
      <c r="X36">
        <f t="shared" si="11"/>
        <v>4.8922767231223998E-6</v>
      </c>
    </row>
    <row r="37" spans="1:24" x14ac:dyDescent="0.25">
      <c r="A37">
        <v>11</v>
      </c>
      <c r="B37">
        <v>283.89999999999998</v>
      </c>
      <c r="C37">
        <v>16.927</v>
      </c>
      <c r="G37">
        <v>16.48</v>
      </c>
      <c r="H37">
        <f t="shared" si="2"/>
        <v>283.89999999999998</v>
      </c>
      <c r="I37">
        <v>1224.8499999999999</v>
      </c>
      <c r="J37">
        <v>1172.6199999999999</v>
      </c>
      <c r="K37">
        <f t="shared" si="0"/>
        <v>1198.7349999999999</v>
      </c>
      <c r="L37">
        <f t="shared" si="3"/>
        <v>8.3421273258893762E-4</v>
      </c>
      <c r="M37">
        <f t="shared" si="4"/>
        <v>834.21273258893757</v>
      </c>
      <c r="Q37">
        <f t="shared" si="1"/>
        <v>0.44699999999999918</v>
      </c>
      <c r="R37">
        <f t="shared" si="5"/>
        <v>2.453165392525857</v>
      </c>
      <c r="S37">
        <f t="shared" si="6"/>
        <v>2.9212768141970766</v>
      </c>
      <c r="T37">
        <f t="shared" si="7"/>
        <v>2.3808819357475386</v>
      </c>
      <c r="U37">
        <f t="shared" si="8"/>
        <v>8.3863400343344094E-3</v>
      </c>
      <c r="V37">
        <f t="shared" si="9"/>
        <v>7.0330699171480056E-5</v>
      </c>
      <c r="W37">
        <f t="shared" si="10"/>
        <v>3.657177602369277E-3</v>
      </c>
      <c r="X37">
        <f t="shared" si="11"/>
        <v>1.3374948015271493E-5</v>
      </c>
    </row>
    <row r="38" spans="1:24" x14ac:dyDescent="0.25">
      <c r="A38">
        <v>12</v>
      </c>
      <c r="B38">
        <v>181.4</v>
      </c>
      <c r="C38">
        <v>16.887</v>
      </c>
      <c r="G38">
        <v>16.579999999999998</v>
      </c>
      <c r="H38">
        <f t="shared" si="2"/>
        <v>181.4</v>
      </c>
      <c r="I38">
        <v>1567.34</v>
      </c>
      <c r="J38">
        <v>2433.6799999999998</v>
      </c>
      <c r="K38">
        <f t="shared" si="0"/>
        <v>2000.5099999999998</v>
      </c>
      <c r="L38">
        <f t="shared" si="3"/>
        <v>4.9987253250421146E-4</v>
      </c>
      <c r="M38">
        <f t="shared" si="4"/>
        <v>499.87253250421151</v>
      </c>
      <c r="Q38">
        <f t="shared" si="1"/>
        <v>0.30700000000000216</v>
      </c>
      <c r="R38">
        <f t="shared" si="5"/>
        <v>2.2586372827240764</v>
      </c>
      <c r="S38">
        <f t="shared" si="6"/>
        <v>2.6988592733607328</v>
      </c>
      <c r="T38">
        <f t="shared" si="7"/>
        <v>-14.321602073407291</v>
      </c>
      <c r="U38">
        <f t="shared" si="8"/>
        <v>-7.8950397317570517E-2</v>
      </c>
      <c r="V38">
        <f t="shared" si="9"/>
        <v>6.2331652366022462E-3</v>
      </c>
      <c r="W38">
        <f t="shared" si="10"/>
        <v>-3.5686756785265672E-2</v>
      </c>
      <c r="X38">
        <f t="shared" si="11"/>
        <v>1.2735446098507055E-3</v>
      </c>
    </row>
    <row r="39" spans="1:24" x14ac:dyDescent="0.25">
      <c r="A39">
        <v>12</v>
      </c>
      <c r="B39">
        <v>181.4</v>
      </c>
      <c r="C39">
        <v>16.887</v>
      </c>
      <c r="G39">
        <v>16.57</v>
      </c>
      <c r="H39">
        <f t="shared" si="2"/>
        <v>181.4</v>
      </c>
      <c r="I39">
        <v>1582.81</v>
      </c>
      <c r="J39">
        <v>2390.19</v>
      </c>
      <c r="K39">
        <f t="shared" si="0"/>
        <v>1986.5</v>
      </c>
      <c r="L39">
        <f t="shared" si="3"/>
        <v>5.0339793606846216E-4</v>
      </c>
      <c r="M39">
        <f t="shared" si="4"/>
        <v>503.39793606846212</v>
      </c>
      <c r="Q39">
        <f t="shared" si="1"/>
        <v>0.31700000000000017</v>
      </c>
      <c r="R39">
        <f t="shared" si="5"/>
        <v>2.2586372827240764</v>
      </c>
      <c r="S39">
        <f t="shared" si="6"/>
        <v>2.7019114306086185</v>
      </c>
      <c r="T39">
        <f t="shared" si="7"/>
        <v>-13.082355197715685</v>
      </c>
      <c r="U39">
        <f t="shared" si="8"/>
        <v>-7.2118826889281618E-2</v>
      </c>
      <c r="V39">
        <f t="shared" si="9"/>
        <v>5.2011251918861693E-3</v>
      </c>
      <c r="W39">
        <f t="shared" si="10"/>
        <v>-3.24774134391137E-2</v>
      </c>
      <c r="X39">
        <f t="shared" si="11"/>
        <v>1.0547823836951232E-3</v>
      </c>
    </row>
    <row r="40" spans="1:24" x14ac:dyDescent="0.25">
      <c r="A40">
        <v>12</v>
      </c>
      <c r="B40">
        <v>181.4</v>
      </c>
      <c r="C40">
        <v>16.887</v>
      </c>
      <c r="G40">
        <v>16.559999999999999</v>
      </c>
      <c r="H40">
        <f t="shared" si="2"/>
        <v>181.4</v>
      </c>
      <c r="I40">
        <v>1590.71</v>
      </c>
      <c r="J40">
        <v>2378.8200000000002</v>
      </c>
      <c r="K40">
        <f t="shared" si="0"/>
        <v>1984.7650000000001</v>
      </c>
      <c r="L40">
        <f t="shared" si="3"/>
        <v>5.0383798585726771E-4</v>
      </c>
      <c r="M40">
        <f t="shared" si="4"/>
        <v>503.83798585726771</v>
      </c>
      <c r="Q40">
        <f t="shared" si="1"/>
        <v>0.32700000000000173</v>
      </c>
      <c r="R40">
        <f t="shared" si="5"/>
        <v>2.2586372827240764</v>
      </c>
      <c r="S40">
        <f t="shared" si="6"/>
        <v>2.7022909071603181</v>
      </c>
      <c r="T40">
        <f t="shared" si="7"/>
        <v>-12.927637825021094</v>
      </c>
      <c r="U40">
        <f t="shared" si="8"/>
        <v>-7.1265919652817492E-2</v>
      </c>
      <c r="V40">
        <f t="shared" si="9"/>
        <v>5.0788313039618381E-3</v>
      </c>
      <c r="W40">
        <f t="shared" si="10"/>
        <v>-3.2078393845001774E-2</v>
      </c>
      <c r="X40">
        <f t="shared" si="11"/>
        <v>1.0290233516750476E-3</v>
      </c>
    </row>
    <row r="41" spans="1:24" x14ac:dyDescent="0.25">
      <c r="A41">
        <v>13</v>
      </c>
      <c r="B41">
        <v>97.6</v>
      </c>
      <c r="C41">
        <v>16.864999999999998</v>
      </c>
      <c r="G41">
        <v>16.54</v>
      </c>
      <c r="H41">
        <f t="shared" si="2"/>
        <v>97.6</v>
      </c>
      <c r="I41">
        <v>3159.27</v>
      </c>
      <c r="J41">
        <v>4152.3500000000004</v>
      </c>
      <c r="K41">
        <f t="shared" si="0"/>
        <v>3655.8100000000004</v>
      </c>
      <c r="L41">
        <f t="shared" si="3"/>
        <v>2.7353719148424011E-4</v>
      </c>
      <c r="M41">
        <f t="shared" si="4"/>
        <v>273.53719148424011</v>
      </c>
      <c r="Q41">
        <f t="shared" si="1"/>
        <v>0.32499999999999929</v>
      </c>
      <c r="R41">
        <f t="shared" si="5"/>
        <v>1.9894498176666917</v>
      </c>
      <c r="S41">
        <f t="shared" si="6"/>
        <v>2.4370163835333338</v>
      </c>
      <c r="T41">
        <f t="shared" si="7"/>
        <v>-8.9676011694941167</v>
      </c>
      <c r="U41">
        <f t="shared" si="8"/>
        <v>-9.1881159523505299E-2</v>
      </c>
      <c r="V41">
        <f t="shared" si="9"/>
        <v>8.4421474753838283E-3</v>
      </c>
      <c r="W41">
        <f t="shared" si="10"/>
        <v>-4.1827090381390875E-2</v>
      </c>
      <c r="X41">
        <f t="shared" si="11"/>
        <v>1.7495054897730411E-3</v>
      </c>
    </row>
    <row r="42" spans="1:24" x14ac:dyDescent="0.25">
      <c r="A42">
        <v>13</v>
      </c>
      <c r="B42">
        <v>97.6</v>
      </c>
      <c r="C42">
        <v>16.864999999999998</v>
      </c>
      <c r="G42">
        <v>16.510000000000002</v>
      </c>
      <c r="H42">
        <f t="shared" si="2"/>
        <v>97.6</v>
      </c>
      <c r="I42">
        <v>3152.38</v>
      </c>
      <c r="J42">
        <v>4169.07</v>
      </c>
      <c r="K42">
        <f t="shared" si="0"/>
        <v>3660.7249999999999</v>
      </c>
      <c r="L42">
        <f t="shared" si="3"/>
        <v>2.7316993218556434E-4</v>
      </c>
      <c r="M42">
        <f t="shared" si="4"/>
        <v>273.16993218556433</v>
      </c>
      <c r="Q42">
        <f t="shared" si="1"/>
        <v>0.35499999999999687</v>
      </c>
      <c r="R42">
        <f t="shared" si="5"/>
        <v>1.9894498176666917</v>
      </c>
      <c r="S42">
        <f t="shared" si="6"/>
        <v>2.4364328948465057</v>
      </c>
      <c r="T42">
        <f t="shared" si="7"/>
        <v>-9.0927259060988348</v>
      </c>
      <c r="U42">
        <f t="shared" si="8"/>
        <v>-9.3163175267406098E-2</v>
      </c>
      <c r="V42">
        <f t="shared" si="9"/>
        <v>8.6793772259054266E-3</v>
      </c>
      <c r="W42">
        <f t="shared" si="10"/>
        <v>-4.2440628735590735E-2</v>
      </c>
      <c r="X42">
        <f t="shared" si="11"/>
        <v>1.80120696747225E-3</v>
      </c>
    </row>
    <row r="43" spans="1:24" x14ac:dyDescent="0.25">
      <c r="A43">
        <v>13</v>
      </c>
      <c r="B43">
        <v>97.6</v>
      </c>
      <c r="C43">
        <v>16.864999999999998</v>
      </c>
      <c r="G43">
        <v>16.489999999999998</v>
      </c>
      <c r="H43">
        <f t="shared" si="2"/>
        <v>97.6</v>
      </c>
      <c r="I43">
        <v>3176.74</v>
      </c>
      <c r="J43">
        <v>4106.68</v>
      </c>
      <c r="K43">
        <f t="shared" si="0"/>
        <v>3641.71</v>
      </c>
      <c r="L43">
        <f t="shared" si="3"/>
        <v>2.7459627482693568E-4</v>
      </c>
      <c r="M43">
        <f t="shared" si="4"/>
        <v>274.59627482693571</v>
      </c>
      <c r="Q43">
        <f t="shared" si="1"/>
        <v>0.375</v>
      </c>
      <c r="R43">
        <f t="shared" si="5"/>
        <v>1.9894498176666917</v>
      </c>
      <c r="S43">
        <f t="shared" si="6"/>
        <v>2.4386946413017574</v>
      </c>
      <c r="T43">
        <f t="shared" si="7"/>
        <v>-8.6067245230592988</v>
      </c>
      <c r="U43">
        <f t="shared" si="8"/>
        <v>-8.8183652900197737E-2</v>
      </c>
      <c r="V43">
        <f t="shared" si="9"/>
        <v>7.7763566388225529E-3</v>
      </c>
      <c r="W43">
        <f t="shared" si="10"/>
        <v>-4.0062402337893488E-2</v>
      </c>
      <c r="X43">
        <f t="shared" si="11"/>
        <v>1.6049960810832536E-3</v>
      </c>
    </row>
    <row r="44" spans="1:24" x14ac:dyDescent="0.25">
      <c r="A44">
        <v>14</v>
      </c>
      <c r="B44">
        <v>45.8</v>
      </c>
      <c r="C44">
        <v>16.885000000000002</v>
      </c>
      <c r="G44">
        <v>16.53</v>
      </c>
      <c r="H44">
        <f t="shared" si="2"/>
        <v>45.8</v>
      </c>
      <c r="I44">
        <v>5669.31</v>
      </c>
      <c r="J44">
        <v>9601.0300000000007</v>
      </c>
      <c r="K44">
        <f t="shared" si="0"/>
        <v>7635.17</v>
      </c>
      <c r="L44">
        <f t="shared" si="3"/>
        <v>1.3097285325670548E-4</v>
      </c>
      <c r="M44">
        <f t="shared" si="4"/>
        <v>130.97285325670549</v>
      </c>
      <c r="Q44">
        <f t="shared" si="1"/>
        <v>0.35500000000000043</v>
      </c>
      <c r="R44">
        <f t="shared" si="5"/>
        <v>1.6608654780038692</v>
      </c>
      <c r="S44">
        <f t="shared" si="6"/>
        <v>2.1171812887660422</v>
      </c>
      <c r="T44">
        <f t="shared" si="7"/>
        <v>-4.9411723429797973</v>
      </c>
      <c r="U44">
        <f t="shared" si="8"/>
        <v>-0.10788585901702615</v>
      </c>
      <c r="V44">
        <f t="shared" si="9"/>
        <v>1.1639358575841642E-2</v>
      </c>
      <c r="W44">
        <f t="shared" si="10"/>
        <v>-4.9549352866375518E-2</v>
      </c>
      <c r="X44">
        <f t="shared" si="11"/>
        <v>2.455138369476596E-3</v>
      </c>
    </row>
    <row r="45" spans="1:24" x14ac:dyDescent="0.25">
      <c r="A45">
        <v>14</v>
      </c>
      <c r="B45">
        <v>45.8</v>
      </c>
      <c r="C45">
        <v>16.885000000000002</v>
      </c>
      <c r="G45">
        <v>16.420000000000002</v>
      </c>
      <c r="H45">
        <f t="shared" si="2"/>
        <v>45.8</v>
      </c>
      <c r="I45">
        <v>5585.37</v>
      </c>
      <c r="J45">
        <v>9361.1200000000008</v>
      </c>
      <c r="K45">
        <f t="shared" si="0"/>
        <v>7473.2450000000008</v>
      </c>
      <c r="L45">
        <f t="shared" si="3"/>
        <v>1.3381068063471758E-4</v>
      </c>
      <c r="M45">
        <f t="shared" si="4"/>
        <v>133.81068063471756</v>
      </c>
      <c r="Q45">
        <f t="shared" si="1"/>
        <v>0.46499999999999986</v>
      </c>
      <c r="R45">
        <f t="shared" si="5"/>
        <v>1.6608654780038692</v>
      </c>
      <c r="S45">
        <f t="shared" si="6"/>
        <v>2.12649077976659</v>
      </c>
      <c r="T45">
        <f t="shared" si="7"/>
        <v>-4.009763274891462</v>
      </c>
      <c r="U45">
        <f t="shared" si="8"/>
        <v>-8.7549416482346334E-2</v>
      </c>
      <c r="V45">
        <f t="shared" si="9"/>
        <v>7.664900326399336E-3</v>
      </c>
      <c r="W45">
        <f t="shared" si="10"/>
        <v>-3.9760423079299834E-2</v>
      </c>
      <c r="X45">
        <f t="shared" si="11"/>
        <v>1.5808912434449188E-3</v>
      </c>
    </row>
    <row r="46" spans="1:24" x14ac:dyDescent="0.25">
      <c r="A46">
        <v>14</v>
      </c>
      <c r="B46">
        <v>45.8</v>
      </c>
      <c r="C46">
        <v>16.885000000000002</v>
      </c>
      <c r="G46">
        <v>16.399999999999999</v>
      </c>
      <c r="H46">
        <f t="shared" si="2"/>
        <v>45.8</v>
      </c>
      <c r="I46">
        <v>5678.44</v>
      </c>
      <c r="J46">
        <v>9108.52</v>
      </c>
      <c r="K46">
        <f t="shared" si="0"/>
        <v>7393.48</v>
      </c>
      <c r="L46">
        <f t="shared" si="3"/>
        <v>1.3525430514453276E-4</v>
      </c>
      <c r="M46">
        <f t="shared" si="4"/>
        <v>135.25430514453276</v>
      </c>
      <c r="Q46">
        <f t="shared" si="1"/>
        <v>0.48500000000000298</v>
      </c>
      <c r="R46">
        <f t="shared" si="5"/>
        <v>1.6608654780038692</v>
      </c>
      <c r="S46">
        <f t="shared" si="6"/>
        <v>2.1311510975919732</v>
      </c>
      <c r="T46">
        <f t="shared" si="7"/>
        <v>-3.5355564515487217</v>
      </c>
      <c r="U46">
        <f t="shared" si="8"/>
        <v>-7.7195555710670785E-2</v>
      </c>
      <c r="V46">
        <f t="shared" si="9"/>
        <v>5.959153821479277E-3</v>
      </c>
      <c r="W46">
        <f t="shared" si="10"/>
        <v>-3.4860098885909352E-2</v>
      </c>
      <c r="X46">
        <f t="shared" si="11"/>
        <v>1.2152264943353784E-3</v>
      </c>
    </row>
    <row r="47" spans="1:24" x14ac:dyDescent="0.25">
      <c r="A47">
        <v>15</v>
      </c>
      <c r="B47">
        <v>20</v>
      </c>
      <c r="C47">
        <v>16.885999999999999</v>
      </c>
      <c r="G47">
        <v>16.53</v>
      </c>
      <c r="H47">
        <f t="shared" si="2"/>
        <v>20</v>
      </c>
      <c r="I47">
        <v>8812.9599999999991</v>
      </c>
      <c r="J47">
        <v>26395.040000000001</v>
      </c>
      <c r="K47">
        <f t="shared" si="0"/>
        <v>17604</v>
      </c>
      <c r="L47">
        <f t="shared" si="3"/>
        <v>5.6805271529197912E-5</v>
      </c>
      <c r="M47">
        <f t="shared" si="4"/>
        <v>56.80527152919791</v>
      </c>
      <c r="Q47">
        <f t="shared" si="1"/>
        <v>0.3559999999999981</v>
      </c>
      <c r="R47">
        <f t="shared" si="5"/>
        <v>1.3010299956639813</v>
      </c>
      <c r="S47">
        <f t="shared" si="6"/>
        <v>1.7543886401090925</v>
      </c>
      <c r="T47">
        <f t="shared" si="7"/>
        <v>-3.0250137406515094</v>
      </c>
      <c r="U47">
        <f t="shared" si="8"/>
        <v>-0.15125068703257546</v>
      </c>
      <c r="V47">
        <f t="shared" si="9"/>
        <v>2.287677032782609E-2</v>
      </c>
      <c r="W47">
        <f t="shared" si="10"/>
        <v>-7.1190340589270429E-2</v>
      </c>
      <c r="X47">
        <f t="shared" si="11"/>
        <v>5.0680645932163247E-3</v>
      </c>
    </row>
    <row r="48" spans="1:24" x14ac:dyDescent="0.25">
      <c r="A48">
        <v>15</v>
      </c>
      <c r="B48">
        <v>20</v>
      </c>
      <c r="C48">
        <v>16.885999999999999</v>
      </c>
      <c r="G48">
        <v>16.489999999999998</v>
      </c>
      <c r="H48">
        <f t="shared" si="2"/>
        <v>20</v>
      </c>
      <c r="I48">
        <v>9252.6</v>
      </c>
      <c r="J48">
        <v>23801.52</v>
      </c>
      <c r="K48">
        <f t="shared" si="0"/>
        <v>16527.060000000001</v>
      </c>
      <c r="L48">
        <f t="shared" si="3"/>
        <v>6.0506829405835034E-5</v>
      </c>
      <c r="M48">
        <f t="shared" si="4"/>
        <v>60.506829405835035</v>
      </c>
      <c r="Q48">
        <f t="shared" si="1"/>
        <v>0.3960000000000008</v>
      </c>
      <c r="R48">
        <f t="shared" si="5"/>
        <v>1.3010299956639813</v>
      </c>
      <c r="S48">
        <f t="shared" si="6"/>
        <v>1.7818043962372265</v>
      </c>
      <c r="T48">
        <f t="shared" si="7"/>
        <v>-1.8600076749781813</v>
      </c>
      <c r="U48">
        <f t="shared" si="8"/>
        <v>-9.3000383748909066E-2</v>
      </c>
      <c r="V48">
        <f t="shared" si="9"/>
        <v>8.6490713774443496E-3</v>
      </c>
      <c r="W48">
        <f t="shared" si="10"/>
        <v>-4.2362673020537311E-2</v>
      </c>
      <c r="X48">
        <f t="shared" si="11"/>
        <v>1.7945960654449599E-3</v>
      </c>
    </row>
    <row r="49" spans="1:24" x14ac:dyDescent="0.25">
      <c r="A49">
        <v>15</v>
      </c>
      <c r="B49">
        <v>20</v>
      </c>
      <c r="C49">
        <v>16.885999999999999</v>
      </c>
      <c r="G49">
        <v>16.47</v>
      </c>
      <c r="H49">
        <f t="shared" si="2"/>
        <v>20</v>
      </c>
      <c r="I49">
        <v>9083.33</v>
      </c>
      <c r="J49">
        <v>21130.2</v>
      </c>
      <c r="K49">
        <f t="shared" si="0"/>
        <v>15106.764999999999</v>
      </c>
      <c r="L49">
        <f t="shared" si="3"/>
        <v>6.6195509098076262E-5</v>
      </c>
      <c r="M49">
        <f t="shared" si="4"/>
        <v>66.195509098076258</v>
      </c>
      <c r="Q49">
        <f t="shared" si="1"/>
        <v>0.41600000000000037</v>
      </c>
      <c r="R49">
        <f t="shared" si="5"/>
        <v>1.3010299956639813</v>
      </c>
      <c r="S49">
        <f t="shared" si="6"/>
        <v>1.8208285265985766</v>
      </c>
      <c r="T49">
        <f t="shared" si="7"/>
        <v>-6.2487529187016833E-2</v>
      </c>
      <c r="U49">
        <f t="shared" si="8"/>
        <v>-3.1243764593508415E-3</v>
      </c>
      <c r="V49">
        <f t="shared" si="9"/>
        <v>9.7617282597457009E-6</v>
      </c>
      <c r="W49">
        <f t="shared" si="10"/>
        <v>-1.3287999455777744E-3</v>
      </c>
      <c r="X49">
        <f t="shared" si="11"/>
        <v>1.7657092953674961E-6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9BA0-0E12-4AD8-8190-2747BE5004FA}">
  <dimension ref="A1:M10"/>
  <sheetViews>
    <sheetView topLeftCell="A10" workbookViewId="0">
      <selection activeCell="U17" sqref="U17"/>
    </sheetView>
  </sheetViews>
  <sheetFormatPr defaultRowHeight="15" x14ac:dyDescent="0.25"/>
  <sheetData>
    <row r="1" spans="1:13" x14ac:dyDescent="0.25">
      <c r="A1" t="s">
        <v>25</v>
      </c>
    </row>
    <row r="2" spans="1:13" x14ac:dyDescent="0.25">
      <c r="A2" t="s">
        <v>22</v>
      </c>
    </row>
    <row r="4" spans="1:13" x14ac:dyDescent="0.25">
      <c r="A4" t="s">
        <v>0</v>
      </c>
      <c r="B4" t="s">
        <v>7</v>
      </c>
      <c r="C4" t="s">
        <v>8</v>
      </c>
      <c r="D4" t="s">
        <v>14</v>
      </c>
      <c r="G4" t="s">
        <v>8</v>
      </c>
      <c r="H4" t="s">
        <v>15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A5" t="s">
        <v>1</v>
      </c>
      <c r="B5">
        <v>10638</v>
      </c>
      <c r="C5">
        <v>18.199000000000002</v>
      </c>
      <c r="D5">
        <f>B5*(1/(1+0.0191*(C5-25)))</f>
        <v>12226.168252440606</v>
      </c>
      <c r="G5">
        <v>18.899999999999999</v>
      </c>
      <c r="H5">
        <f>(1+0.0191*(G5-25))*D5</f>
        <v>10801.69738934875</v>
      </c>
      <c r="I5">
        <v>76.680000000000007</v>
      </c>
      <c r="J5">
        <v>-16.91</v>
      </c>
      <c r="K5">
        <f>AVERAGE(I5:J5)</f>
        <v>29.885000000000005</v>
      </c>
      <c r="L5">
        <f>1/K5</f>
        <v>3.3461602810774628E-2</v>
      </c>
      <c r="M5">
        <f>L5*1000000</f>
        <v>33461.602810774632</v>
      </c>
    </row>
    <row r="6" spans="1:13" x14ac:dyDescent="0.25">
      <c r="A6" t="s">
        <v>2</v>
      </c>
      <c r="B6">
        <v>6886</v>
      </c>
      <c r="C6">
        <v>17.768000000000001</v>
      </c>
      <c r="D6">
        <f t="shared" ref="D6" si="0">B6*(1/(1+0.0191*(C6-25)))</f>
        <v>7989.6151247150383</v>
      </c>
      <c r="G6">
        <v>18.79</v>
      </c>
      <c r="H6">
        <f>(1+0.0191*(G6-25))*D6</f>
        <v>7041.9588851574626</v>
      </c>
      <c r="I6">
        <v>101.28</v>
      </c>
      <c r="J6">
        <v>-25.22</v>
      </c>
      <c r="K6">
        <f>AVERAGE(I6:J6)</f>
        <v>38.03</v>
      </c>
      <c r="L6">
        <f>1/K6</f>
        <v>2.6295030239284773E-2</v>
      </c>
      <c r="M6">
        <f>L6*1000000</f>
        <v>26295.030239284773</v>
      </c>
    </row>
    <row r="7" spans="1:13" x14ac:dyDescent="0.25">
      <c r="A7" t="s">
        <v>3</v>
      </c>
      <c r="B7">
        <v>4073.3</v>
      </c>
      <c r="C7">
        <v>17.61</v>
      </c>
      <c r="D7">
        <f t="shared" ref="D7:D10" si="1">B7*(1/(1+0.0191*(C7-25)))</f>
        <v>4742.7318591932708</v>
      </c>
      <c r="G7">
        <v>19.309999999999999</v>
      </c>
      <c r="H7">
        <f t="shared" ref="H7:H10" si="2">(1+0.0191*(G7-25))*D7</f>
        <v>4227.2965034680055</v>
      </c>
      <c r="I7">
        <v>94.784999999999997</v>
      </c>
      <c r="J7">
        <v>34.820999999999998</v>
      </c>
      <c r="K7">
        <f t="shared" ref="K7:K10" si="3">AVERAGE(I7:J7)</f>
        <v>64.802999999999997</v>
      </c>
      <c r="L7">
        <f t="shared" ref="L7:L10" si="4">1/K7</f>
        <v>1.5431384349489994E-2</v>
      </c>
      <c r="M7">
        <f t="shared" ref="M7:M10" si="5">L7*1000000</f>
        <v>15431.384349489994</v>
      </c>
    </row>
    <row r="8" spans="1:13" x14ac:dyDescent="0.25">
      <c r="A8" t="s">
        <v>4</v>
      </c>
      <c r="B8">
        <v>2865.8</v>
      </c>
      <c r="C8">
        <v>17.350000000000001</v>
      </c>
      <c r="D8">
        <f t="shared" si="1"/>
        <v>3356.1896508312011</v>
      </c>
      <c r="G8">
        <v>19.14</v>
      </c>
      <c r="H8">
        <f t="shared" si="2"/>
        <v>2980.5447679722683</v>
      </c>
      <c r="I8">
        <v>70.349999999999994</v>
      </c>
      <c r="J8">
        <v>133</v>
      </c>
      <c r="K8">
        <f t="shared" si="3"/>
        <v>101.675</v>
      </c>
      <c r="L8">
        <f t="shared" si="4"/>
        <v>9.8352594049668056E-3</v>
      </c>
      <c r="M8">
        <f t="shared" si="5"/>
        <v>9835.259404966806</v>
      </c>
    </row>
    <row r="9" spans="1:13" x14ac:dyDescent="0.25">
      <c r="A9" t="s">
        <v>5</v>
      </c>
      <c r="B9">
        <v>633.4</v>
      </c>
      <c r="C9">
        <v>16.481000000000002</v>
      </c>
      <c r="D9">
        <f t="shared" si="1"/>
        <v>756.49081420220125</v>
      </c>
      <c r="G9">
        <v>19.55</v>
      </c>
      <c r="H9">
        <f t="shared" si="2"/>
        <v>677.7439028978232</v>
      </c>
      <c r="I9">
        <v>267.83999999999997</v>
      </c>
      <c r="J9">
        <v>432.57</v>
      </c>
      <c r="K9">
        <f t="shared" si="3"/>
        <v>350.20499999999998</v>
      </c>
      <c r="L9">
        <f t="shared" si="4"/>
        <v>2.8554703673562627E-3</v>
      </c>
      <c r="M9">
        <f t="shared" si="5"/>
        <v>2855.4703673562626</v>
      </c>
    </row>
    <row r="10" spans="1:13" x14ac:dyDescent="0.25">
      <c r="A10" t="s">
        <v>6</v>
      </c>
      <c r="B10">
        <v>1174.0999999999999</v>
      </c>
      <c r="C10">
        <v>17.899999999999999</v>
      </c>
      <c r="D10">
        <f t="shared" si="1"/>
        <v>1358.2989159985652</v>
      </c>
      <c r="G10">
        <v>19.14</v>
      </c>
      <c r="H10">
        <f t="shared" si="2"/>
        <v>1206.2699515265099</v>
      </c>
      <c r="I10">
        <v>155.12</v>
      </c>
      <c r="J10">
        <v>325.69</v>
      </c>
      <c r="K10">
        <f t="shared" si="3"/>
        <v>240.405</v>
      </c>
      <c r="L10">
        <f t="shared" si="4"/>
        <v>4.1596472619121897E-3</v>
      </c>
      <c r="M10">
        <f t="shared" si="5"/>
        <v>4159.6472619121896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SU5 3-17-21</vt:lpstr>
      <vt:lpstr>SU1</vt:lpstr>
      <vt:lpstr>SU1 3-17-21</vt:lpstr>
      <vt:lpstr>SU2</vt:lpstr>
      <vt:lpstr>SU2 3-17-21</vt:lpstr>
      <vt:lpstr>SU3</vt:lpstr>
      <vt:lpstr>SU3 3-17-21</vt:lpstr>
      <vt:lpstr>SU4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Lauer, J. Wesley</dc:creator>
  <cp:lastModifiedBy>Lauer, J. Wesley</cp:lastModifiedBy>
  <dcterms:created xsi:type="dcterms:W3CDTF">2020-04-14T06:27:23Z</dcterms:created>
  <dcterms:modified xsi:type="dcterms:W3CDTF">2021-03-27T00:04:05Z</dcterms:modified>
</cp:coreProperties>
</file>