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99. 개인폴더\01. 이정원\00. 사업\01. 장부\2022년 장부\01. 계약서\현대제철\"/>
    </mc:Choice>
  </mc:AlternateContent>
  <xr:revisionPtr revIDLastSave="0" documentId="13_ncr:1_{27BE90BE-677C-4183-9E60-89085AE00F7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투입자" sheetId="22" r:id="rId1"/>
  </sheets>
  <definedNames>
    <definedName name="_xlnm.Print_Area" localSheetId="0">투입자!$A$1:$W$81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9" i="22" l="1"/>
  <c r="T109" i="22" s="1"/>
  <c r="N108" i="22"/>
  <c r="T108" i="22" s="1"/>
  <c r="N107" i="22"/>
  <c r="T107" i="22" s="1"/>
  <c r="N106" i="22"/>
  <c r="N105" i="22"/>
  <c r="T105" i="22" s="1"/>
  <c r="N104" i="22"/>
  <c r="T104" i="22" s="1"/>
  <c r="N103" i="22"/>
  <c r="T103" i="22" s="1"/>
  <c r="N102" i="22"/>
  <c r="N101" i="22"/>
  <c r="T101" i="22" s="1"/>
  <c r="N100" i="22"/>
  <c r="N99" i="22"/>
  <c r="T99" i="22" s="1"/>
  <c r="N98" i="22"/>
  <c r="N97" i="22"/>
  <c r="T97" i="22" s="1"/>
  <c r="N96" i="22"/>
  <c r="N95" i="22"/>
  <c r="T95" i="22" s="1"/>
  <c r="N94" i="22"/>
  <c r="N93" i="22"/>
  <c r="T93" i="22" s="1"/>
  <c r="N92" i="22"/>
  <c r="N91" i="22"/>
  <c r="T91" i="22" s="1"/>
  <c r="N90" i="22"/>
  <c r="T90" i="22" s="1"/>
  <c r="N89" i="22"/>
  <c r="T89" i="22" s="1"/>
  <c r="N88" i="22"/>
  <c r="N87" i="22"/>
  <c r="T87" i="22" s="1"/>
  <c r="N86" i="22"/>
  <c r="T86" i="22" s="1"/>
  <c r="N85" i="22"/>
  <c r="T85" i="22" s="1"/>
  <c r="N84" i="22"/>
  <c r="N83" i="22"/>
  <c r="T83" i="22" s="1"/>
  <c r="N82" i="22"/>
  <c r="N81" i="22"/>
  <c r="T81" i="22" s="1"/>
  <c r="N80" i="22"/>
  <c r="N79" i="22"/>
  <c r="T79" i="22" s="1"/>
  <c r="N78" i="22"/>
  <c r="N77" i="22"/>
  <c r="T77" i="22" s="1"/>
  <c r="N76" i="22"/>
  <c r="N75" i="22"/>
  <c r="T75" i="22" s="1"/>
  <c r="N74" i="22"/>
  <c r="T74" i="22" s="1"/>
  <c r="N73" i="22"/>
  <c r="T73" i="22" s="1"/>
  <c r="N72" i="22"/>
  <c r="N71" i="22"/>
  <c r="T71" i="22" s="1"/>
  <c r="N70" i="22"/>
  <c r="T70" i="22" s="1"/>
  <c r="D70" i="22"/>
  <c r="N69" i="22"/>
  <c r="N68" i="22"/>
  <c r="T68" i="22" s="1"/>
  <c r="N67" i="22"/>
  <c r="T67" i="22" s="1"/>
  <c r="N66" i="22"/>
  <c r="T66" i="22" s="1"/>
  <c r="N65" i="22"/>
  <c r="D65" i="22"/>
  <c r="N64" i="22"/>
  <c r="T64" i="22" s="1"/>
  <c r="N63" i="22"/>
  <c r="T63" i="22" s="1"/>
  <c r="N62" i="22"/>
  <c r="N61" i="22"/>
  <c r="T61" i="22" s="1"/>
  <c r="N60" i="22"/>
  <c r="N59" i="22"/>
  <c r="T59" i="22" s="1"/>
  <c r="N58" i="22"/>
  <c r="T58" i="22" s="1"/>
  <c r="N57" i="22"/>
  <c r="T57" i="22" s="1"/>
  <c r="N56" i="22"/>
  <c r="N55" i="22"/>
  <c r="T55" i="22" s="1"/>
  <c r="N54" i="22"/>
  <c r="T54" i="22" s="1"/>
  <c r="N53" i="22"/>
  <c r="T53" i="22" s="1"/>
  <c r="N52" i="22"/>
  <c r="T52" i="22" s="1"/>
  <c r="N51" i="22"/>
  <c r="T51" i="22" s="1"/>
  <c r="N50" i="22"/>
  <c r="T50" i="22" s="1"/>
  <c r="N49" i="22"/>
  <c r="N48" i="22"/>
  <c r="T48" i="22" s="1"/>
  <c r="N47" i="22"/>
  <c r="N46" i="22"/>
  <c r="N45" i="22"/>
  <c r="J45" i="22"/>
  <c r="M45" i="22" s="1"/>
  <c r="F45" i="22" a="1"/>
  <c r="F45" i="22" s="1"/>
  <c r="N44" i="22"/>
  <c r="J44" i="22"/>
  <c r="M44" i="22" s="1"/>
  <c r="F44" i="22" a="1"/>
  <c r="F44" i="22" s="1"/>
  <c r="N43" i="22"/>
  <c r="N42" i="22"/>
  <c r="N41" i="22"/>
  <c r="S41" i="22" s="1"/>
  <c r="N40" i="22"/>
  <c r="N39" i="22"/>
  <c r="S39" i="22" s="1"/>
  <c r="N38" i="22"/>
  <c r="S38" i="22" s="1"/>
  <c r="B38" i="22"/>
  <c r="N37" i="22"/>
  <c r="N36" i="22"/>
  <c r="S36" i="22" s="1"/>
  <c r="N35" i="22"/>
  <c r="N34" i="22"/>
  <c r="N33" i="22"/>
  <c r="S33" i="22" s="1"/>
  <c r="N32" i="22"/>
  <c r="N31" i="22"/>
  <c r="S31" i="22" s="1"/>
  <c r="N30" i="22"/>
  <c r="N29" i="22"/>
  <c r="N28" i="22"/>
  <c r="S28" i="22" s="1"/>
  <c r="N27" i="22"/>
  <c r="N26" i="22"/>
  <c r="N25" i="22"/>
  <c r="N24" i="22"/>
  <c r="S24" i="22" s="1"/>
  <c r="N23" i="22"/>
  <c r="N22" i="22"/>
  <c r="N21" i="22"/>
  <c r="N20" i="22"/>
  <c r="S20" i="22" s="1"/>
  <c r="C20" i="22"/>
  <c r="N19" i="22"/>
  <c r="N18" i="22"/>
  <c r="N17" i="22"/>
  <c r="S17" i="22" s="1"/>
  <c r="N16" i="22"/>
  <c r="S16" i="22" s="1"/>
  <c r="N15" i="22"/>
  <c r="N14" i="22"/>
  <c r="S14" i="22" s="1"/>
  <c r="N13" i="22"/>
  <c r="S13" i="22" s="1"/>
  <c r="N12" i="22"/>
  <c r="S12" i="22" s="1"/>
  <c r="N11" i="22"/>
  <c r="N10" i="22"/>
  <c r="S10" i="22" s="1"/>
  <c r="F43" i="22" a="1"/>
  <c r="F42" i="22" a="1"/>
  <c r="F42" i="22" l="1"/>
  <c r="F54" i="22"/>
  <c r="K54" i="22" s="1"/>
  <c r="S93" i="22"/>
  <c r="S55" i="22"/>
  <c r="S42" i="22"/>
  <c r="S53" i="22"/>
  <c r="S81" i="22"/>
  <c r="S25" i="22"/>
  <c r="S63" i="22"/>
  <c r="S71" i="22"/>
  <c r="S99" i="22"/>
  <c r="O15" i="22" a="1"/>
  <c r="O15" i="22" s="1"/>
  <c r="S29" i="22"/>
  <c r="S40" i="22"/>
  <c r="S44" i="22"/>
  <c r="S50" i="22"/>
  <c r="S52" i="22"/>
  <c r="S54" i="22"/>
  <c r="S61" i="22"/>
  <c r="S79" i="22"/>
  <c r="S91" i="22"/>
  <c r="S18" i="22"/>
  <c r="S37" i="22"/>
  <c r="S46" i="22"/>
  <c r="S48" i="22"/>
  <c r="S57" i="22"/>
  <c r="S59" i="22"/>
  <c r="S66" i="22"/>
  <c r="S68" i="22"/>
  <c r="S77" i="22"/>
  <c r="S85" i="22"/>
  <c r="S87" i="22"/>
  <c r="S107" i="22"/>
  <c r="S89" i="22"/>
  <c r="S103" i="22"/>
  <c r="O37" i="22" a="1"/>
  <c r="O37" i="22" s="1"/>
  <c r="O19" i="22" a="1"/>
  <c r="O19" i="22" s="1"/>
  <c r="S21" i="22"/>
  <c r="S73" i="22"/>
  <c r="S75" i="22"/>
  <c r="S83" i="22"/>
  <c r="S95" i="22"/>
  <c r="F55" i="22"/>
  <c r="J55" i="22" s="1"/>
  <c r="M55" i="22" s="1"/>
  <c r="F53" i="22"/>
  <c r="F43" i="22"/>
  <c r="O23" i="22" a="1"/>
  <c r="O23" i="22" s="1"/>
  <c r="O27" i="22" a="1"/>
  <c r="O27" i="22" s="1"/>
  <c r="O35" i="22" a="1"/>
  <c r="O35" i="22" s="1"/>
  <c r="E37" i="22" a="1"/>
  <c r="E37" i="22" s="1"/>
  <c r="O40" i="22" a="1"/>
  <c r="O40" i="22" s="1"/>
  <c r="O42" i="22" a="1"/>
  <c r="O42" i="22" s="1"/>
  <c r="O45" i="22" a="1"/>
  <c r="O45" i="22" s="1"/>
  <c r="S45" i="22"/>
  <c r="O49" i="22" a="1"/>
  <c r="O49" i="22" s="1"/>
  <c r="S49" i="22"/>
  <c r="S56" i="22"/>
  <c r="O56" i="22" a="1"/>
  <c r="O56" i="22" s="1"/>
  <c r="S60" i="22"/>
  <c r="O60" i="22" a="1"/>
  <c r="O60" i="22" s="1"/>
  <c r="O80" i="22" a="1"/>
  <c r="O80" i="22" s="1"/>
  <c r="S94" i="22"/>
  <c r="O94" i="22" a="1"/>
  <c r="O94" i="22" s="1"/>
  <c r="S98" i="22"/>
  <c r="O98" i="22" a="1"/>
  <c r="O98" i="22" s="1"/>
  <c r="S102" i="22"/>
  <c r="O102" i="22" a="1"/>
  <c r="O102" i="22" s="1"/>
  <c r="S106" i="22"/>
  <c r="O106" i="22" a="1"/>
  <c r="O106" i="22" s="1"/>
  <c r="O12" i="22" a="1"/>
  <c r="O12" i="22" s="1"/>
  <c r="T12" i="22" s="1"/>
  <c r="O38" i="22" a="1"/>
  <c r="O38" i="22" s="1"/>
  <c r="T38" i="22" s="1"/>
  <c r="O43" i="22" a="1"/>
  <c r="O43" i="22" s="1"/>
  <c r="O46" i="22" a="1"/>
  <c r="O46" i="22" s="1"/>
  <c r="O50" i="22" a="1"/>
  <c r="O50" i="22" s="1"/>
  <c r="O57" i="22" a="1"/>
  <c r="O57" i="22" s="1"/>
  <c r="O61" i="22" a="1"/>
  <c r="O61" i="22" s="1"/>
  <c r="S78" i="22"/>
  <c r="O78" i="22" a="1"/>
  <c r="O78" i="22" s="1"/>
  <c r="O85" i="22" a="1"/>
  <c r="O85" i="22" s="1"/>
  <c r="O96" i="22" a="1"/>
  <c r="O96" i="22" s="1"/>
  <c r="O100" i="22" a="1"/>
  <c r="O100" i="22" s="1"/>
  <c r="O108" i="22" a="1"/>
  <c r="O108" i="22" s="1"/>
  <c r="O104" i="22" a="1"/>
  <c r="O104" i="22" s="1"/>
  <c r="O107" i="22" a="1"/>
  <c r="O107" i="22" s="1"/>
  <c r="O103" i="22" a="1"/>
  <c r="O103" i="22" s="1"/>
  <c r="O99" i="22" a="1"/>
  <c r="O99" i="22" s="1"/>
  <c r="O95" i="22" a="1"/>
  <c r="O95" i="22" s="1"/>
  <c r="O91" i="22" a="1"/>
  <c r="O91" i="22" s="1"/>
  <c r="O87" i="22" a="1"/>
  <c r="O87" i="22" s="1"/>
  <c r="O83" i="22" a="1"/>
  <c r="O83" i="22" s="1"/>
  <c r="O79" i="22" a="1"/>
  <c r="O79" i="22" s="1"/>
  <c r="O75" i="22" a="1"/>
  <c r="O75" i="22" s="1"/>
  <c r="O71" i="22" a="1"/>
  <c r="O71" i="22" s="1"/>
  <c r="O68" i="22" a="1"/>
  <c r="O68" i="22" s="1"/>
  <c r="S11" i="22"/>
  <c r="O13" i="22" a="1"/>
  <c r="O13" i="22" s="1"/>
  <c r="T13" i="22" s="1"/>
  <c r="S15" i="22"/>
  <c r="T15" i="22" s="1"/>
  <c r="O17" i="22" a="1"/>
  <c r="O17" i="22" s="1"/>
  <c r="T17" i="22" s="1"/>
  <c r="S19" i="22"/>
  <c r="O20" i="22" a="1"/>
  <c r="O20" i="22" s="1"/>
  <c r="T20" i="22" s="1"/>
  <c r="S22" i="22"/>
  <c r="O24" i="22" a="1"/>
  <c r="O24" i="22" s="1"/>
  <c r="T24" i="22" s="1"/>
  <c r="S26" i="22"/>
  <c r="O28" i="22" a="1"/>
  <c r="O28" i="22" s="1"/>
  <c r="T28" i="22" s="1"/>
  <c r="S30" i="22"/>
  <c r="O31" i="22" a="1"/>
  <c r="O31" i="22" s="1"/>
  <c r="T31" i="22" s="1"/>
  <c r="S32" i="22"/>
  <c r="O33" i="22" a="1"/>
  <c r="O33" i="22" s="1"/>
  <c r="T33" i="22" s="1"/>
  <c r="S34" i="22"/>
  <c r="S35" i="22"/>
  <c r="O36" i="22" a="1"/>
  <c r="O36" i="22" s="1"/>
  <c r="T36" i="22" s="1"/>
  <c r="O53" i="22" a="1"/>
  <c r="O53" i="22" s="1"/>
  <c r="O63" i="22" a="1"/>
  <c r="O63" i="22" s="1"/>
  <c r="O66" i="22" a="1"/>
  <c r="O66" i="22" s="1"/>
  <c r="O73" i="22" a="1"/>
  <c r="O73" i="22" s="1"/>
  <c r="T78" i="22"/>
  <c r="S82" i="22"/>
  <c r="O82" i="22" a="1"/>
  <c r="O82" i="22" s="1"/>
  <c r="O84" i="22" a="1"/>
  <c r="O84" i="22" s="1"/>
  <c r="O89" i="22" a="1"/>
  <c r="O89" i="22" s="1"/>
  <c r="T94" i="22"/>
  <c r="T98" i="22"/>
  <c r="T102" i="22"/>
  <c r="T106" i="22"/>
  <c r="O16" i="22" a="1"/>
  <c r="O16" i="22" s="1"/>
  <c r="T16" i="22" s="1"/>
  <c r="O18" i="22" a="1"/>
  <c r="O18" i="22" s="1"/>
  <c r="O21" i="22" a="1"/>
  <c r="O21" i="22" s="1"/>
  <c r="S23" i="22"/>
  <c r="O25" i="22" a="1"/>
  <c r="O25" i="22" s="1"/>
  <c r="S27" i="22"/>
  <c r="O29" i="22" a="1"/>
  <c r="O29" i="22" s="1"/>
  <c r="S43" i="22"/>
  <c r="O44" i="22" a="1"/>
  <c r="O44" i="22" s="1"/>
  <c r="T45" i="22"/>
  <c r="S47" i="22"/>
  <c r="O47" i="22" a="1"/>
  <c r="O47" i="22" s="1"/>
  <c r="O48" i="22" a="1"/>
  <c r="O48" i="22" s="1"/>
  <c r="T49" i="22"/>
  <c r="S51" i="22"/>
  <c r="O51" i="22" a="1"/>
  <c r="O51" i="22" s="1"/>
  <c r="O52" i="22" a="1"/>
  <c r="O52" i="22" s="1"/>
  <c r="O55" i="22" a="1"/>
  <c r="O55" i="22" s="1"/>
  <c r="T56" i="22"/>
  <c r="O58" i="22" a="1"/>
  <c r="O58" i="22" s="1"/>
  <c r="S58" i="22"/>
  <c r="O59" i="22" a="1"/>
  <c r="O59" i="22" s="1"/>
  <c r="T60" i="22"/>
  <c r="O62" i="22" a="1"/>
  <c r="O62" i="22" s="1"/>
  <c r="O65" i="22" a="1"/>
  <c r="O65" i="22" s="1"/>
  <c r="S70" i="22"/>
  <c r="O70" i="22" a="1"/>
  <c r="O70" i="22" s="1"/>
  <c r="O72" i="22" a="1"/>
  <c r="O72" i="22" s="1"/>
  <c r="O77" i="22" a="1"/>
  <c r="O77" i="22" s="1"/>
  <c r="T82" i="22"/>
  <c r="S86" i="22"/>
  <c r="O86" i="22" a="1"/>
  <c r="O86" i="22" s="1"/>
  <c r="O88" i="22" a="1"/>
  <c r="O88" i="22" s="1"/>
  <c r="O93" i="22" a="1"/>
  <c r="O93" i="22" s="1"/>
  <c r="O10" i="22" a="1"/>
  <c r="O10" i="22" s="1"/>
  <c r="T10" i="22" s="1"/>
  <c r="O14" i="22" a="1"/>
  <c r="O14" i="22" s="1"/>
  <c r="T14" i="22" s="1"/>
  <c r="O11" i="22" a="1"/>
  <c r="O11" i="22" s="1"/>
  <c r="O22" i="22" a="1"/>
  <c r="O22" i="22" s="1"/>
  <c r="O26" i="22" a="1"/>
  <c r="O26" i="22" s="1"/>
  <c r="O30" i="22" a="1"/>
  <c r="O30" i="22" s="1"/>
  <c r="O32" i="22" a="1"/>
  <c r="O32" i="22" s="1"/>
  <c r="O34" i="22" a="1"/>
  <c r="O34" i="22" s="1"/>
  <c r="E36" i="22" a="1"/>
  <c r="E36" i="22" s="1"/>
  <c r="O39" i="22" a="1"/>
  <c r="O39" i="22" s="1"/>
  <c r="T39" i="22" s="1"/>
  <c r="O41" i="22" a="1"/>
  <c r="O41" i="22" s="1"/>
  <c r="T41" i="22" s="1"/>
  <c r="O54" i="22" a="1"/>
  <c r="O54" i="22" s="1"/>
  <c r="S64" i="22"/>
  <c r="O64" i="22" a="1"/>
  <c r="O64" i="22" s="1"/>
  <c r="S67" i="22"/>
  <c r="O67" i="22" a="1"/>
  <c r="O67" i="22" s="1"/>
  <c r="O69" i="22" a="1"/>
  <c r="O69" i="22" s="1"/>
  <c r="S74" i="22"/>
  <c r="O74" i="22" a="1"/>
  <c r="O74" i="22" s="1"/>
  <c r="O76" i="22" a="1"/>
  <c r="O76" i="22" s="1"/>
  <c r="O81" i="22" a="1"/>
  <c r="O81" i="22" s="1"/>
  <c r="S90" i="22"/>
  <c r="O90" i="22" a="1"/>
  <c r="O90" i="22" s="1"/>
  <c r="O92" i="22" a="1"/>
  <c r="O92" i="22" s="1"/>
  <c r="O97" i="22" a="1"/>
  <c r="O97" i="22" s="1"/>
  <c r="O101" i="22" a="1"/>
  <c r="O101" i="22" s="1"/>
  <c r="O105" i="22" a="1"/>
  <c r="O105" i="22" s="1"/>
  <c r="O109" i="22" a="1"/>
  <c r="O109" i="22" s="1"/>
  <c r="S62" i="22"/>
  <c r="S65" i="22"/>
  <c r="S69" i="22"/>
  <c r="S72" i="22"/>
  <c r="S76" i="22"/>
  <c r="S80" i="22"/>
  <c r="S84" i="22"/>
  <c r="S88" i="22"/>
  <c r="S92" i="22"/>
  <c r="S96" i="22"/>
  <c r="S100" i="22"/>
  <c r="S104" i="22"/>
  <c r="S108" i="22"/>
  <c r="T62" i="22"/>
  <c r="T65" i="22"/>
  <c r="T69" i="22"/>
  <c r="T72" i="22"/>
  <c r="T76" i="22"/>
  <c r="T80" i="22"/>
  <c r="T84" i="22"/>
  <c r="T88" i="22"/>
  <c r="T92" i="22"/>
  <c r="T96" i="22"/>
  <c r="S97" i="22"/>
  <c r="T100" i="22"/>
  <c r="S101" i="22"/>
  <c r="S105" i="22"/>
  <c r="S109" i="22"/>
  <c r="T47" i="22" l="1"/>
  <c r="T46" i="22"/>
  <c r="T43" i="22"/>
  <c r="T44" i="22"/>
  <c r="T42" i="22"/>
  <c r="T40" i="22"/>
  <c r="T35" i="22"/>
  <c r="T27" i="22"/>
  <c r="T37" i="22"/>
  <c r="T11" i="22"/>
  <c r="T34" i="22"/>
  <c r="T19" i="22"/>
  <c r="T32" i="22"/>
  <c r="T30" i="22"/>
  <c r="T29" i="22"/>
  <c r="T26" i="22"/>
  <c r="T25" i="22"/>
  <c r="T23" i="22"/>
  <c r="T22" i="22"/>
  <c r="T21" i="22"/>
  <c r="T18" i="22"/>
  <c r="E31" i="22"/>
  <c r="L54" i="22"/>
  <c r="S6" i="22"/>
  <c r="J53" i="22"/>
  <c r="M53" i="22" s="1"/>
  <c r="E32" i="22"/>
  <c r="H54" i="22"/>
  <c r="G45" i="22"/>
  <c r="E45" i="22" s="1"/>
  <c r="G43" i="22"/>
  <c r="G55" i="22"/>
  <c r="E55" i="22" s="1"/>
  <c r="I54" i="22"/>
  <c r="G53" i="22"/>
  <c r="E53" i="22" s="1"/>
  <c r="G44" i="22"/>
  <c r="E44" i="22" s="1"/>
  <c r="G54" i="22"/>
  <c r="E54" i="22" s="1"/>
  <c r="G42" i="22"/>
  <c r="G41" i="22"/>
  <c r="T6" i="22" l="1"/>
  <c r="T5" i="22" s="1"/>
  <c r="J54" i="22"/>
  <c r="M54" i="22" s="1"/>
  <c r="E42" i="22"/>
  <c r="J42" i="22"/>
  <c r="M42" i="22" s="1"/>
  <c r="E41" i="22"/>
  <c r="J41" i="22"/>
  <c r="M41" i="22" s="1"/>
  <c r="E43" i="22"/>
  <c r="J43" i="22"/>
  <c r="M43" i="22" s="1"/>
  <c r="E33" i="22" l="1"/>
  <c r="E35" i="22"/>
  <c r="E34" i="22"/>
  <c r="T9" i="22" s="1"/>
</calcChain>
</file>

<file path=xl/sharedStrings.xml><?xml version="1.0" encoding="utf-8"?>
<sst xmlns="http://schemas.openxmlformats.org/spreadsheetml/2006/main" count="221" uniqueCount="178">
  <si>
    <t>하기의 인력에 대한 경력 사항을 증명합니다.</t>
    <phoneticPr fontId="2" type="noConversion"/>
  </si>
  <si>
    <t>내용이 사실과 다를 경우, 계약기간 종료 후라도</t>
    <phoneticPr fontId="2" type="noConversion"/>
  </si>
  <si>
    <t>제출사명</t>
    <phoneticPr fontId="2" type="noConversion"/>
  </si>
  <si>
    <t>주소</t>
    <phoneticPr fontId="2" type="noConversion"/>
  </si>
  <si>
    <t>대표자명</t>
    <phoneticPr fontId="2" type="noConversion"/>
  </si>
  <si>
    <t>사업명</t>
    <phoneticPr fontId="2" type="noConversion"/>
  </si>
  <si>
    <t>참여기간</t>
    <phoneticPr fontId="2" type="noConversion"/>
  </si>
  <si>
    <t>시작일</t>
    <phoneticPr fontId="2" type="noConversion"/>
  </si>
  <si>
    <t>종료일</t>
    <phoneticPr fontId="2" type="noConversion"/>
  </si>
  <si>
    <t>담당업무</t>
    <phoneticPr fontId="2" type="noConversion"/>
  </si>
  <si>
    <t>발주처</t>
    <phoneticPr fontId="2" type="noConversion"/>
  </si>
  <si>
    <t>비고</t>
    <phoneticPr fontId="2" type="noConversion"/>
  </si>
  <si>
    <t>기 지급된 인건비의 소급에 동의합니다.</t>
    <phoneticPr fontId="2" type="noConversion"/>
  </si>
  <si>
    <t>사업자번호</t>
    <phoneticPr fontId="2" type="noConversion"/>
  </si>
  <si>
    <t>학교명</t>
    <phoneticPr fontId="2" type="noConversion"/>
  </si>
  <si>
    <t>자격증 명</t>
    <phoneticPr fontId="2" type="noConversion"/>
  </si>
  <si>
    <t>등급</t>
    <phoneticPr fontId="2" type="noConversion"/>
  </si>
  <si>
    <t>경력</t>
    <phoneticPr fontId="2" type="noConversion"/>
  </si>
  <si>
    <t>정보처리기사</t>
    <phoneticPr fontId="2" type="noConversion"/>
  </si>
  <si>
    <t>정보처리산업기사</t>
    <phoneticPr fontId="2" type="noConversion"/>
  </si>
  <si>
    <t>구분</t>
    <phoneticPr fontId="2" type="noConversion"/>
  </si>
  <si>
    <t>자격증 정보</t>
    <phoneticPr fontId="2" type="noConversion"/>
  </si>
  <si>
    <t>학력 정보</t>
    <phoneticPr fontId="2" type="noConversion"/>
  </si>
  <si>
    <t>제출일자</t>
    <phoneticPr fontId="2" type="noConversion"/>
  </si>
  <si>
    <t>생년월일</t>
    <phoneticPr fontId="2" type="noConversion"/>
  </si>
  <si>
    <t>개발자명</t>
    <phoneticPr fontId="2" type="noConversion"/>
  </si>
  <si>
    <t>현소속사명</t>
    <phoneticPr fontId="2" type="noConversion"/>
  </si>
  <si>
    <t>판정 기준</t>
    <phoneticPr fontId="2" type="noConversion"/>
  </si>
  <si>
    <t>주의사항</t>
    <phoneticPr fontId="2" type="noConversion"/>
  </si>
  <si>
    <t xml:space="preserve">     1. 국가기술자격증은 관계자의 요청이 있
        을 때에는 이를 제시하여야 합니다.</t>
    <phoneticPr fontId="2" type="noConversion"/>
  </si>
  <si>
    <t>국가기술자격증</t>
    <phoneticPr fontId="2" type="noConversion"/>
  </si>
  <si>
    <t>-- 주소정보 생략 --</t>
    <phoneticPr fontId="2" type="noConversion"/>
  </si>
  <si>
    <t xml:space="preserve">     2. 국가기술자격취득자는 주소와 취업중
        인 사업체에 변동이 있을 때에는 이의
        정정을 요청하여야 합니다.</t>
    <phoneticPr fontId="2" type="noConversion"/>
  </si>
  <si>
    <t>성        명</t>
    <phoneticPr fontId="2" type="noConversion"/>
  </si>
  <si>
    <t>자 격 종 목</t>
    <phoneticPr fontId="2" type="noConversion"/>
  </si>
  <si>
    <t>한국산업인력관리공단 이사장</t>
    <phoneticPr fontId="2" type="noConversion"/>
  </si>
  <si>
    <t>(내지번호)</t>
    <phoneticPr fontId="2" type="noConversion"/>
  </si>
  <si>
    <t>(숫자 11자리 + 알파벳 대문자 1자)</t>
    <phoneticPr fontId="2" type="noConversion"/>
  </si>
  <si>
    <t>생 년 월 일</t>
    <phoneticPr fontId="2" type="noConversion"/>
  </si>
  <si>
    <t>주        소</t>
    <phoneticPr fontId="2" type="noConversion"/>
  </si>
  <si>
    <t>(목록에서 선택)</t>
    <phoneticPr fontId="2" type="noConversion"/>
  </si>
  <si>
    <t xml:space="preserve">     3. 국가기술자격증을 대여, 차용, 알선하면
        국가기술자격법 제 26조의 규정에 의하여
        1년 이하의 징역 또는 500만원 이하의
        벌금형을 받게 되며, 대여하거나 이중 취
        업을 하게 되면 같은 법 제 16조의 규정에
        의하여 국가기술자격이 취소되거나 3년
        이내의 범위에서 정지됩니다.</t>
    <phoneticPr fontId="2" type="noConversion"/>
  </si>
  <si>
    <t xml:space="preserve">     4. 국가기술자격이 취소 · 정지된 자는 지체
        없이 국가기술자격증을 주무부장관에게
        반납하여야 합니다.</t>
    <phoneticPr fontId="2" type="noConversion"/>
  </si>
  <si>
    <t>자 격 번 호</t>
    <phoneticPr fontId="2" type="noConversion"/>
  </si>
  <si>
    <t>최종 학력</t>
    <phoneticPr fontId="2" type="noConversion"/>
  </si>
  <si>
    <t>보유 자격</t>
    <phoneticPr fontId="2" type="noConversion"/>
  </si>
  <si>
    <t>판정 등급</t>
    <phoneticPr fontId="2" type="noConversion"/>
  </si>
  <si>
    <t>프로필 요약 정보</t>
    <phoneticPr fontId="2" type="noConversion"/>
  </si>
  <si>
    <r>
      <rPr>
        <b/>
        <sz val="10"/>
        <color theme="1"/>
        <rFont val="맑은 고딕"/>
        <family val="3"/>
        <charset val="129"/>
      </rPr>
      <t xml:space="preserve">ⓐ </t>
    </r>
    <r>
      <rPr>
        <b/>
        <sz val="10"/>
        <color theme="1"/>
        <rFont val="맑은 고딕"/>
        <family val="3"/>
        <charset val="129"/>
        <scheme val="minor"/>
      </rPr>
      <t>고졸</t>
    </r>
    <phoneticPr fontId="2" type="noConversion"/>
  </si>
  <si>
    <r>
      <rPr>
        <b/>
        <sz val="10"/>
        <color theme="1"/>
        <rFont val="맑은 고딕"/>
        <family val="3"/>
        <charset val="129"/>
      </rPr>
      <t xml:space="preserve">ⓑ </t>
    </r>
    <r>
      <rPr>
        <b/>
        <sz val="10"/>
        <color theme="1"/>
        <rFont val="맑은 고딕"/>
        <family val="3"/>
        <charset val="129"/>
        <scheme val="minor"/>
      </rPr>
      <t>전문학사</t>
    </r>
    <phoneticPr fontId="2" type="noConversion"/>
  </si>
  <si>
    <t>ⓒ 학사</t>
    <phoneticPr fontId="2" type="noConversion"/>
  </si>
  <si>
    <t>ⓓ 석사</t>
    <phoneticPr fontId="2" type="noConversion"/>
  </si>
  <si>
    <t>ⓔ 박사</t>
    <phoneticPr fontId="2" type="noConversion"/>
  </si>
  <si>
    <t>ⓕ 국가기술자격</t>
    <phoneticPr fontId="2" type="noConversion"/>
  </si>
  <si>
    <t>ⓖ 국가기술자격</t>
    <phoneticPr fontId="2" type="noConversion"/>
  </si>
  <si>
    <t>ⓗ 국가기술자격</t>
    <phoneticPr fontId="2" type="noConversion"/>
  </si>
  <si>
    <t>합격 연월일</t>
    <phoneticPr fontId="2" type="noConversion"/>
  </si>
  <si>
    <t>발급 연월일</t>
    <phoneticPr fontId="2" type="noConversion"/>
  </si>
  <si>
    <t>정보관리기술사</t>
    <phoneticPr fontId="2" type="noConversion"/>
  </si>
  <si>
    <t>투입기간</t>
    <phoneticPr fontId="2" type="noConversion"/>
  </si>
  <si>
    <t>경력일수</t>
    <phoneticPr fontId="2" type="noConversion"/>
  </si>
  <si>
    <t>판정 경력</t>
    <phoneticPr fontId="2" type="noConversion"/>
  </si>
  <si>
    <t>최초 경력 일자</t>
    <phoneticPr fontId="2" type="noConversion"/>
  </si>
  <si>
    <t>최종 경력 일자</t>
    <phoneticPr fontId="2" type="noConversion"/>
  </si>
  <si>
    <t>※ 경력 기간 산정 기준 : 전체 경력일수 / { 1년(365일), 1개월(30.41일 : 365/12) } =&gt; (자격 취득 전 기간은 50%만 인정)</t>
    <phoneticPr fontId="2" type="noConversion"/>
  </si>
  <si>
    <t>기본 정보</t>
    <phoneticPr fontId="2" type="noConversion"/>
  </si>
  <si>
    <t>※ 작성 시 주의사항
   1) 수식이 있는 칸은 입력하지 마십시오.
   2) 행 삽입이나 열 삽입을 하지 마십시오. (경력 최대 100줄 입력 가능)
   3) 경력 기간이 다른 행과 겹칠 경우, 붉은색 취소선으로 표시됩니다.</t>
    <phoneticPr fontId="2" type="noConversion"/>
  </si>
  <si>
    <t>※ 기능사 관련 자격은 표시 생략 (필요 시 별도 제출)</t>
  </si>
  <si>
    <t>※ 학력은 '졸업'인 경우만 기입 (수료/중퇴/재학 인정 불가)</t>
    <phoneticPr fontId="2" type="noConversion"/>
  </si>
  <si>
    <t>기술사</t>
    <phoneticPr fontId="2" type="noConversion"/>
  </si>
  <si>
    <t>특급</t>
    <phoneticPr fontId="2" type="noConversion"/>
  </si>
  <si>
    <t>고급</t>
    <phoneticPr fontId="2" type="noConversion"/>
  </si>
  <si>
    <t>중급</t>
    <phoneticPr fontId="2" type="noConversion"/>
  </si>
  <si>
    <t>초급</t>
    <phoneticPr fontId="2" type="noConversion"/>
  </si>
  <si>
    <t>-</t>
    <phoneticPr fontId="2" type="noConversion"/>
  </si>
  <si>
    <t>고</t>
    <phoneticPr fontId="2" type="noConversion"/>
  </si>
  <si>
    <t>중</t>
    <phoneticPr fontId="2" type="noConversion"/>
  </si>
  <si>
    <t>초</t>
    <phoneticPr fontId="2" type="noConversion"/>
  </si>
  <si>
    <t>입력원</t>
    <phoneticPr fontId="2" type="noConversion"/>
  </si>
  <si>
    <t>미달</t>
    <phoneticPr fontId="2" type="noConversion"/>
  </si>
  <si>
    <t>※ 자격증 정보는 노란색 칸만 입력하십시오 (내지번호를 알 수 없는 경우, "99-9-999999" 입력)</t>
    <phoneticPr fontId="2" type="noConversion"/>
  </si>
  <si>
    <t>졸업 연월일</t>
    <phoneticPr fontId="2" type="noConversion"/>
  </si>
  <si>
    <t>취득 연월일</t>
    <phoneticPr fontId="2" type="noConversion"/>
  </si>
  <si>
    <t>※ 대학정보는 교육부 공시를 기준으로 합니다. ( http://www.academyinfo.go.kr/ &gt; 표준분류 정보 &gt; 대학별 학과정보)</t>
    <phoneticPr fontId="2" type="noConversion"/>
  </si>
  <si>
    <t>학과명</t>
    <phoneticPr fontId="2" type="noConversion"/>
  </si>
  <si>
    <r>
      <t xml:space="preserve">※ 학점은행/해외대학 : </t>
    </r>
    <r>
      <rPr>
        <sz val="9"/>
        <color theme="1" tint="0.249977111117893"/>
        <rFont val="맑은 고딕"/>
        <family val="3"/>
        <charset val="129"/>
      </rPr>
      <t>①</t>
    </r>
    <r>
      <rPr>
        <sz val="9"/>
        <color theme="1" tint="0.249977111117893"/>
        <rFont val="맑은 고딕"/>
        <family val="2"/>
        <charset val="129"/>
      </rPr>
      <t xml:space="preserve"> "학과명"에 '학점은행' 또는 '해외대학' 기입 후, ② 학교명 입력</t>
    </r>
    <phoneticPr fontId="2" type="noConversion"/>
  </si>
  <si>
    <t>ver. 2016-12-28</t>
    <phoneticPr fontId="2" type="noConversion"/>
  </si>
  <si>
    <t>상기 내용에</t>
    <phoneticPr fontId="2" type="noConversion"/>
  </si>
  <si>
    <t>동의합니다.</t>
  </si>
  <si>
    <t>(동의 여부 선택 필수)</t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</si>
  <si>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>현대오토에버는 [개인정보보호법]을 준수하며, 개인정보 활용에 대한 고지를 통하여 아래 제공하는 정보의 용도와 활용 방식, 개인정보보호를 위한 조치내용을 안내합니다.</t>
    </r>
    <r>
      <rPr>
        <sz val="10"/>
        <color theme="1"/>
        <rFont val="맑은 고딕"/>
        <family val="2"/>
        <charset val="129"/>
        <scheme val="minor"/>
      </rPr>
      <t xml:space="preserve">
  - 수집 정보 : 성명, 생년월일, 소속사 정보, 학력정보, 자격증 정보 등
  - 활용 방식 : 개발 인력 등급 판정
  - 정보 보호 : 본 사업 제안 후 5년 내 민감개인정보 삭제</t>
    </r>
    <phoneticPr fontId="2" type="noConversion"/>
  </si>
  <si>
    <t>114-86-94266</t>
    <phoneticPr fontId="2" type="noConversion"/>
  </si>
  <si>
    <t>김선태</t>
    <phoneticPr fontId="2" type="noConversion"/>
  </si>
  <si>
    <t>서울시 영등포구 당산로 37길 16,복합동3층(당산동 4가 씨에스복합건물)</t>
  </si>
  <si>
    <t>정보처리기사</t>
  </si>
  <si>
    <t>프리랜서</t>
    <phoneticPr fontId="2" type="noConversion"/>
  </si>
  <si>
    <t>주식회사 솔로몬텍</t>
    <phoneticPr fontId="2" type="noConversion"/>
  </si>
  <si>
    <t>이정원</t>
    <phoneticPr fontId="2" type="noConversion"/>
  </si>
  <si>
    <t>항공정비</t>
    <phoneticPr fontId="2" type="noConversion"/>
  </si>
  <si>
    <t>한국방송통신대학교</t>
    <phoneticPr fontId="2" type="noConversion"/>
  </si>
  <si>
    <t>부천대학교</t>
    <phoneticPr fontId="2" type="noConversion"/>
  </si>
  <si>
    <t>정석항공고등학교</t>
    <phoneticPr fontId="2" type="noConversion"/>
  </si>
  <si>
    <t>두산인프라코어
GMES시스템구축</t>
    <phoneticPr fontId="2" type="noConversion"/>
  </si>
  <si>
    <t>㈜두산인프라코어</t>
    <phoneticPr fontId="2" type="noConversion"/>
  </si>
  <si>
    <t>설계/개발</t>
    <phoneticPr fontId="2" type="noConversion"/>
  </si>
  <si>
    <t>개발</t>
    <phoneticPr fontId="2" type="noConversion"/>
  </si>
  <si>
    <t>서울시제1금고시스템구축
(보조금/청년수당관리시스템구축)</t>
    <phoneticPr fontId="2" type="noConversion"/>
  </si>
  <si>
    <t>PL/개발</t>
    <phoneticPr fontId="2" type="noConversion"/>
  </si>
  <si>
    <t>신한은행</t>
    <phoneticPr fontId="2" type="noConversion"/>
  </si>
  <si>
    <t>폐자원에너지 종합정보관리시스템 정보활용 고도화</t>
    <phoneticPr fontId="2" type="noConversion"/>
  </si>
  <si>
    <t>폐자원에너지 종합정보관리시스템 기능개선</t>
    <phoneticPr fontId="2" type="noConversion"/>
  </si>
  <si>
    <t>폐자원에너지 종합정보관리시스템 고도화 및 통합시스템</t>
    <phoneticPr fontId="2" type="noConversion"/>
  </si>
  <si>
    <t>폐자원에너지 종합정보관리시스템 핵심기능 개발</t>
    <phoneticPr fontId="2" type="noConversion"/>
  </si>
  <si>
    <t>행정정보통합시스템 구축</t>
    <phoneticPr fontId="2" type="noConversion"/>
  </si>
  <si>
    <t>자원순환정보시스템 
2단계 기능개선</t>
    <phoneticPr fontId="2" type="noConversion"/>
  </si>
  <si>
    <t>국가영어능력평가시험(1급)
기능개선</t>
    <phoneticPr fontId="2" type="noConversion"/>
  </si>
  <si>
    <t>행안부지정 정보화마을 운영관리</t>
    <phoneticPr fontId="2" type="noConversion"/>
  </si>
  <si>
    <t>한국환경공단</t>
    <phoneticPr fontId="2" type="noConversion"/>
  </si>
  <si>
    <t>PM</t>
    <phoneticPr fontId="2" type="noConversion"/>
  </si>
  <si>
    <t>PL</t>
    <phoneticPr fontId="2" type="noConversion"/>
  </si>
  <si>
    <t>행안보</t>
    <phoneticPr fontId="2" type="noConversion"/>
  </si>
  <si>
    <t>국립국제교육원</t>
    <phoneticPr fontId="2" type="noConversion"/>
  </si>
  <si>
    <t>인천상수도 민원처리시스템 구축</t>
    <phoneticPr fontId="2" type="noConversion"/>
  </si>
  <si>
    <t>GDCC-포털사이트 구축</t>
    <phoneticPr fontId="2" type="noConversion"/>
  </si>
  <si>
    <t>산업기술종합서비스(ITTS) 구축</t>
    <phoneticPr fontId="2" type="noConversion"/>
  </si>
  <si>
    <t>딜러평가관리시스템(DDMS) 구축</t>
    <phoneticPr fontId="2" type="noConversion"/>
  </si>
  <si>
    <t>외국인고용관리시스템
전면개편사업</t>
    <phoneticPr fontId="2" type="noConversion"/>
  </si>
  <si>
    <t>여성취업지원 통합시스템 구축</t>
    <phoneticPr fontId="2" type="noConversion"/>
  </si>
  <si>
    <t>행정포털시스템 구축</t>
    <phoneticPr fontId="2" type="noConversion"/>
  </si>
  <si>
    <t>LG데이콤-OSS통합프로젝트</t>
    <phoneticPr fontId="2" type="noConversion"/>
  </si>
  <si>
    <t>현대해상차세대</t>
    <phoneticPr fontId="2" type="noConversion"/>
  </si>
  <si>
    <t>외국인종합지원서비스 구축2차사업</t>
    <phoneticPr fontId="2" type="noConversion"/>
  </si>
  <si>
    <t>GBS 개발</t>
    <phoneticPr fontId="2" type="noConversion"/>
  </si>
  <si>
    <t>KGS 포탈 개발</t>
    <phoneticPr fontId="2" type="noConversion"/>
  </si>
  <si>
    <t>IRP 해외확산 프로젝트</t>
    <phoneticPr fontId="2" type="noConversion"/>
  </si>
  <si>
    <t>외국인정보 공동이용시스템 기반구축</t>
    <phoneticPr fontId="2" type="noConversion"/>
  </si>
  <si>
    <t>안국제약
인트라넷 리뉴얼</t>
    <phoneticPr fontId="2" type="noConversion"/>
  </si>
  <si>
    <t>NSC 사이트 개발</t>
    <phoneticPr fontId="2" type="noConversion"/>
  </si>
  <si>
    <t>아이러브스쿨 뉴스서비스 개발</t>
    <phoneticPr fontId="2" type="noConversion"/>
  </si>
  <si>
    <t>CitiGroup 그룹웨어 개발 및 유지보수</t>
    <phoneticPr fontId="2" type="noConversion"/>
  </si>
  <si>
    <t>GSP CyWorld 개발</t>
    <phoneticPr fontId="2" type="noConversion"/>
  </si>
  <si>
    <t>NMS 통합 시스템 개발</t>
    <phoneticPr fontId="2" type="noConversion"/>
  </si>
  <si>
    <t>인천시 상수도사업본부</t>
    <phoneticPr fontId="2" type="noConversion"/>
  </si>
  <si>
    <t>(주)와이즈토드</t>
    <phoneticPr fontId="2" type="noConversion"/>
  </si>
  <si>
    <t>한국산업기술
진흥원</t>
    <phoneticPr fontId="2" type="noConversion"/>
  </si>
  <si>
    <t>현대자동차</t>
    <phoneticPr fontId="2" type="noConversion"/>
  </si>
  <si>
    <t>한국고용정보원</t>
    <phoneticPr fontId="2" type="noConversion"/>
  </si>
  <si>
    <t>여성부</t>
    <phoneticPr fontId="2" type="noConversion"/>
  </si>
  <si>
    <t>인천남동구청</t>
    <phoneticPr fontId="2" type="noConversion"/>
  </si>
  <si>
    <t>㈜LG-데이콤</t>
    <phoneticPr fontId="2" type="noConversion"/>
  </si>
  <si>
    <t>현대해상</t>
    <phoneticPr fontId="2" type="noConversion"/>
  </si>
  <si>
    <t>법무부, 노동부, 산자부</t>
    <phoneticPr fontId="2" type="noConversion"/>
  </si>
  <si>
    <t>㈜삼성전자서비스</t>
    <phoneticPr fontId="2" type="noConversion"/>
  </si>
  <si>
    <t>한국가스안전공사</t>
    <phoneticPr fontId="2" type="noConversion"/>
  </si>
  <si>
    <t>안국약품㈜</t>
    <phoneticPr fontId="2" type="noConversion"/>
  </si>
  <si>
    <t>청와대</t>
    <phoneticPr fontId="2" type="noConversion"/>
  </si>
  <si>
    <t>㈜아이러브스쿨</t>
    <phoneticPr fontId="2" type="noConversion"/>
  </si>
  <si>
    <t>㈜CitiGroup</t>
    <phoneticPr fontId="2" type="noConversion"/>
  </si>
  <si>
    <t>㈜SK 커뮤니케이션</t>
    <phoneticPr fontId="2" type="noConversion"/>
  </si>
  <si>
    <t>삼성전자㈜</t>
    <phoneticPr fontId="2" type="noConversion"/>
  </si>
  <si>
    <t>㈜삼성전자</t>
    <phoneticPr fontId="2" type="noConversion"/>
  </si>
  <si>
    <t>온라인 티켓 발매/환전 서비스 개발</t>
    <phoneticPr fontId="2" type="noConversion"/>
  </si>
  <si>
    <t>인천,아산,서울기능대학 사이트 리뉴얼 및 각종 홈페이지 개발</t>
    <phoneticPr fontId="2" type="noConversion"/>
  </si>
  <si>
    <t>SMS 서비스 개발</t>
    <phoneticPr fontId="2" type="noConversion"/>
  </si>
  <si>
    <t>쇼핑몰 빌더 개발</t>
    <phoneticPr fontId="2" type="noConversion"/>
  </si>
  <si>
    <t>포탈 사이트 개발</t>
    <phoneticPr fontId="2" type="noConversion"/>
  </si>
  <si>
    <t>사이트 빌더 개발</t>
    <phoneticPr fontId="2" type="noConversion"/>
  </si>
  <si>
    <t>㈜온라인친구</t>
    <phoneticPr fontId="2" type="noConversion"/>
  </si>
  <si>
    <t>인천, 아산, 서울기능대학 등</t>
    <phoneticPr fontId="2" type="noConversion"/>
  </si>
  <si>
    <t>인포센터</t>
    <phoneticPr fontId="2" type="noConversion"/>
  </si>
  <si>
    <t>㈜베스트라인출판</t>
    <phoneticPr fontId="2" type="noConversion"/>
  </si>
  <si>
    <t>㈜강산테크놀러지</t>
    <phoneticPr fontId="2" type="noConversion"/>
  </si>
  <si>
    <t>아롬정보기술</t>
    <phoneticPr fontId="2" type="noConversion"/>
  </si>
  <si>
    <t>서버관리/개발</t>
    <phoneticPr fontId="2" type="noConversion"/>
  </si>
  <si>
    <t>설계</t>
    <phoneticPr fontId="2" type="noConversion"/>
  </si>
  <si>
    <t>개발/유지보수</t>
    <phoneticPr fontId="2" type="noConversion"/>
  </si>
  <si>
    <t>16202050494U</t>
    <phoneticPr fontId="2" type="noConversion"/>
  </si>
  <si>
    <t>16-1-049484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</si>
</sst>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yyyy&quot;년&quot;\ m&quot;월&quot;\ d&quot;일&quot;;@"/>
    <numFmt numFmtId="177" formatCode="0_);[Red]\(0\)"/>
    <numFmt numFmtId="178" formatCode="yyyy&quot;년&quot;\ m&quot;월&quot;;@"/>
  </numFmts>
  <fonts count="3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HY견명조"/>
      <family val="1"/>
      <charset val="129"/>
    </font>
    <font>
      <b/>
      <sz val="16"/>
      <color theme="1"/>
      <name val="HY견명조"/>
      <family val="1"/>
      <charset val="129"/>
    </font>
    <font>
      <sz val="8"/>
      <color theme="1" tint="0.499984740745262"/>
      <name val="맑은 고딕"/>
      <family val="2"/>
      <charset val="129"/>
      <scheme val="minor"/>
    </font>
    <font>
      <sz val="8"/>
      <color theme="1" tint="0.49998474074526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8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9"/>
      <color theme="1" tint="0.249977111117893"/>
      <name val="맑은 고딕"/>
      <family val="2"/>
      <charset val="129"/>
    </font>
    <font>
      <sz val="9"/>
      <color theme="1" tint="0.249977111117893"/>
      <name val="맑은 고딕"/>
      <family val="3"/>
      <charset val="129"/>
      <scheme val="minor"/>
    </font>
    <font>
      <strike/>
      <sz val="8"/>
      <name val="맑은 고딕"/>
      <family val="2"/>
      <charset val="129"/>
      <scheme val="minor"/>
    </font>
    <font>
      <strike/>
      <sz val="8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rgb="FFC00000"/>
      <name val="맑은 고딕"/>
      <family val="2"/>
      <charset val="129"/>
    </font>
    <font>
      <sz val="9"/>
      <color rgb="FFC00000"/>
      <name val="맑은 고딕"/>
      <family val="3"/>
      <charset val="129"/>
      <scheme val="minor"/>
    </font>
    <font>
      <sz val="9"/>
      <color theme="1" tint="0.249977111117893"/>
      <name val="맑은 고딕"/>
      <family val="3"/>
      <charset val="129"/>
    </font>
    <font>
      <sz val="10"/>
      <color rgb="FFC00000"/>
      <name val="맑은 고딕"/>
      <family val="2"/>
      <charset val="129"/>
      <scheme val="minor"/>
    </font>
    <font>
      <sz val="10"/>
      <color theme="1" tint="0.499984740745262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0" tint="-0.14999847407452621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medium">
        <color auto="1"/>
      </right>
      <top style="hair">
        <color auto="1"/>
      </top>
      <bottom style="thick">
        <color auto="1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thick">
        <color auto="1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9">
    <xf numFmtId="0" fontId="0" fillId="0" borderId="0">
      <alignment vertical="center"/>
    </xf>
    <xf numFmtId="0" fontId="7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8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3" fillId="0" borderId="0" xfId="0" applyFont="1" applyAlignment="1" applyProtection="1">
      <alignment horizontal="right" vertical="top"/>
      <protection locked="0"/>
    </xf>
    <xf numFmtId="0" fontId="6" fillId="3" borderId="18" xfId="0" applyFont="1" applyFill="1" applyBorder="1" applyAlignment="1" applyProtection="1">
      <alignment horizontal="center" vertical="center"/>
      <protection locked="0"/>
    </xf>
    <xf numFmtId="0" fontId="6" fillId="3" borderId="19" xfId="0" applyFont="1" applyFill="1" applyBorder="1" applyAlignment="1" applyProtection="1">
      <alignment horizontal="center" vertical="center"/>
      <protection locked="0"/>
    </xf>
    <xf numFmtId="0" fontId="8" fillId="0" borderId="26" xfId="0" applyFont="1" applyBorder="1" applyProtection="1">
      <alignment vertical="center"/>
      <protection locked="0"/>
    </xf>
    <xf numFmtId="176" fontId="8" fillId="0" borderId="15" xfId="0" applyNumberFormat="1" applyFont="1" applyBorder="1" applyAlignment="1" applyProtection="1">
      <alignment horizontal="left" vertical="center"/>
      <protection locked="0"/>
    </xf>
    <xf numFmtId="176" fontId="8" fillId="0" borderId="16" xfId="0" applyNumberFormat="1" applyFont="1" applyBorder="1" applyAlignment="1" applyProtection="1">
      <alignment horizontal="left" vertical="center"/>
      <protection locked="0"/>
    </xf>
    <xf numFmtId="0" fontId="8" fillId="0" borderId="27" xfId="0" applyFont="1" applyBorder="1" applyProtection="1">
      <alignment vertical="center"/>
      <protection locked="0"/>
    </xf>
    <xf numFmtId="176" fontId="8" fillId="0" borderId="14" xfId="0" applyNumberFormat="1" applyFont="1" applyBorder="1" applyAlignment="1" applyProtection="1">
      <alignment horizontal="left" vertical="center"/>
      <protection locked="0"/>
    </xf>
    <xf numFmtId="176" fontId="8" fillId="0" borderId="17" xfId="0" applyNumberFormat="1" applyFont="1" applyBorder="1" applyAlignment="1" applyProtection="1">
      <alignment horizontal="left" vertical="center"/>
      <protection locked="0"/>
    </xf>
    <xf numFmtId="0" fontId="8" fillId="0" borderId="2" xfId="0" applyFont="1" applyBorder="1" applyProtection="1">
      <alignment vertical="center"/>
      <protection locked="0"/>
    </xf>
    <xf numFmtId="0" fontId="8" fillId="0" borderId="0" xfId="0" applyFont="1" applyBorder="1" applyProtection="1">
      <alignment vertical="center"/>
      <protection locked="0"/>
    </xf>
    <xf numFmtId="0" fontId="8" fillId="0" borderId="8" xfId="0" applyFont="1" applyBorder="1" applyProtection="1">
      <alignment vertical="center"/>
      <protection locked="0"/>
    </xf>
    <xf numFmtId="0" fontId="6" fillId="3" borderId="14" xfId="0" applyFont="1" applyFill="1" applyBorder="1" applyAlignment="1" applyProtection="1">
      <alignment horizontal="distributed" vertical="center"/>
      <protection locked="0"/>
    </xf>
    <xf numFmtId="176" fontId="8" fillId="2" borderId="5" xfId="0" applyNumberFormat="1" applyFont="1" applyFill="1" applyBorder="1" applyAlignment="1" applyProtection="1">
      <alignment horizontal="left" vertical="center"/>
      <protection locked="0"/>
    </xf>
    <xf numFmtId="0" fontId="8" fillId="0" borderId="5" xfId="0" applyFont="1" applyFill="1" applyBorder="1" applyAlignment="1" applyProtection="1">
      <alignment horizontal="left" vertical="center"/>
      <protection locked="0"/>
    </xf>
    <xf numFmtId="0" fontId="8" fillId="2" borderId="5" xfId="0" applyFont="1" applyFill="1" applyBorder="1" applyAlignment="1" applyProtection="1">
      <alignment horizontal="left" vertical="center"/>
      <protection locked="0"/>
    </xf>
    <xf numFmtId="0" fontId="8" fillId="0" borderId="9" xfId="0" applyFont="1" applyFill="1" applyBorder="1" applyAlignment="1" applyProtection="1">
      <alignment horizontal="left" vertical="center"/>
      <protection locked="0"/>
    </xf>
    <xf numFmtId="0" fontId="6" fillId="3" borderId="13" xfId="0" applyFont="1" applyFill="1" applyBorder="1" applyAlignment="1" applyProtection="1">
      <alignment horizontal="distributed" vertical="center"/>
      <protection locked="0"/>
    </xf>
    <xf numFmtId="0" fontId="8" fillId="2" borderId="0" xfId="0" applyFont="1" applyFill="1" applyAlignment="1" applyProtection="1">
      <alignment horizontal="right" vertical="center"/>
      <protection locked="0"/>
    </xf>
    <xf numFmtId="0" fontId="8" fillId="6" borderId="0" xfId="0" applyFont="1" applyFill="1" applyAlignment="1" applyProtection="1">
      <alignment horizontal="center"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6" fillId="2" borderId="15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distributed" vertical="center"/>
      <protection locked="0"/>
    </xf>
    <xf numFmtId="176" fontId="8" fillId="2" borderId="17" xfId="0" applyNumberFormat="1" applyFont="1" applyFill="1" applyBorder="1" applyAlignment="1" applyProtection="1">
      <alignment horizontal="left" vertical="center"/>
      <protection locked="0"/>
    </xf>
    <xf numFmtId="0" fontId="6" fillId="2" borderId="18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6" fillId="3" borderId="18" xfId="0" applyFont="1" applyFill="1" applyBorder="1" applyAlignment="1" applyProtection="1">
      <alignment horizontal="distributed" vertical="center"/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8" fillId="0" borderId="1" xfId="0" applyFont="1" applyBorder="1" applyProtection="1">
      <alignment vertical="center"/>
      <protection locked="0"/>
    </xf>
    <xf numFmtId="176" fontId="8" fillId="0" borderId="1" xfId="0" applyNumberFormat="1" applyFont="1" applyBorder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14" fillId="0" borderId="6" xfId="0" applyFont="1" applyBorder="1" applyProtection="1">
      <alignment vertical="center"/>
      <protection locked="0"/>
    </xf>
    <xf numFmtId="0" fontId="6" fillId="0" borderId="2" xfId="0" applyFont="1" applyBorder="1" applyAlignment="1" applyProtection="1">
      <alignment horizontal="right" vertical="center"/>
      <protection locked="0"/>
    </xf>
    <xf numFmtId="49" fontId="8" fillId="5" borderId="1" xfId="0" applyNumberFormat="1" applyFont="1" applyFill="1" applyBorder="1" applyProtection="1">
      <alignment vertical="center"/>
      <protection locked="0"/>
    </xf>
    <xf numFmtId="0" fontId="8" fillId="0" borderId="24" xfId="0" applyFont="1" applyBorder="1" applyProtection="1">
      <alignment vertical="center"/>
      <protection locked="0"/>
    </xf>
    <xf numFmtId="0" fontId="8" fillId="5" borderId="1" xfId="0" applyFont="1" applyFill="1" applyBorder="1" applyProtection="1">
      <alignment vertical="center"/>
      <protection locked="0"/>
    </xf>
    <xf numFmtId="0" fontId="14" fillId="0" borderId="0" xfId="0" applyFont="1" applyBorder="1" applyProtection="1">
      <alignment vertical="center"/>
      <protection locked="0"/>
    </xf>
    <xf numFmtId="0" fontId="8" fillId="0" borderId="0" xfId="0" quotePrefix="1" applyFont="1" applyBorder="1" applyAlignment="1" applyProtection="1">
      <alignment horizontal="center" vertical="center"/>
      <protection locked="0"/>
    </xf>
    <xf numFmtId="176" fontId="8" fillId="5" borderId="1" xfId="0" applyNumberFormat="1" applyFont="1" applyFill="1" applyBorder="1" applyAlignment="1" applyProtection="1">
      <alignment horizontal="left" vertical="center"/>
      <protection locked="0"/>
    </xf>
    <xf numFmtId="0" fontId="8" fillId="0" borderId="4" xfId="0" applyFont="1" applyBorder="1" applyProtection="1">
      <alignment vertical="center"/>
      <protection locked="0"/>
    </xf>
    <xf numFmtId="0" fontId="8" fillId="0" borderId="20" xfId="0" applyFont="1" applyBorder="1" applyProtection="1">
      <alignment vertical="center"/>
      <protection locked="0"/>
    </xf>
    <xf numFmtId="0" fontId="8" fillId="0" borderId="25" xfId="0" applyFont="1" applyBorder="1" applyProtection="1">
      <alignment vertical="center"/>
      <protection locked="0"/>
    </xf>
    <xf numFmtId="0" fontId="8" fillId="0" borderId="28" xfId="0" applyFont="1" applyBorder="1" applyProtection="1">
      <alignment vertical="center"/>
      <protection locked="0"/>
    </xf>
    <xf numFmtId="176" fontId="8" fillId="0" borderId="18" xfId="0" applyNumberFormat="1" applyFont="1" applyBorder="1" applyAlignment="1" applyProtection="1">
      <alignment horizontal="left" vertical="center"/>
      <protection locked="0"/>
    </xf>
    <xf numFmtId="176" fontId="8" fillId="0" borderId="19" xfId="0" applyNumberFormat="1" applyFont="1" applyBorder="1" applyAlignment="1" applyProtection="1">
      <alignment horizontal="left" vertical="center"/>
      <protection locked="0"/>
    </xf>
    <xf numFmtId="0" fontId="8" fillId="0" borderId="29" xfId="0" applyFont="1" applyBorder="1" applyProtection="1">
      <alignment vertical="center"/>
      <protection locked="0"/>
    </xf>
    <xf numFmtId="176" fontId="8" fillId="0" borderId="30" xfId="0" applyNumberFormat="1" applyFont="1" applyBorder="1" applyAlignment="1" applyProtection="1">
      <alignment horizontal="left" vertical="center"/>
      <protection locked="0"/>
    </xf>
    <xf numFmtId="176" fontId="8" fillId="0" borderId="31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Protection="1">
      <alignment vertical="center"/>
    </xf>
    <xf numFmtId="41" fontId="2" fillId="0" borderId="0" xfId="3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18" fillId="0" borderId="0" xfId="0" applyFont="1" applyProtection="1">
      <alignment vertical="center"/>
    </xf>
    <xf numFmtId="41" fontId="21" fillId="0" borderId="0" xfId="3" applyFont="1" applyAlignment="1" applyProtection="1">
      <alignment vertical="center"/>
    </xf>
    <xf numFmtId="41" fontId="22" fillId="0" borderId="0" xfId="3" applyFont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17" fillId="0" borderId="0" xfId="0" applyFont="1" applyAlignment="1" applyProtection="1">
      <alignment vertical="center"/>
    </xf>
    <xf numFmtId="177" fontId="4" fillId="0" borderId="0" xfId="0" applyNumberFormat="1" applyFont="1" applyAlignment="1" applyProtection="1">
      <alignment vertical="center"/>
    </xf>
    <xf numFmtId="177" fontId="8" fillId="0" borderId="0" xfId="0" applyNumberFormat="1" applyFont="1" applyProtection="1">
      <alignment vertical="center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6" fillId="3" borderId="25" xfId="0" applyNumberFormat="1" applyFont="1" applyFill="1" applyBorder="1" applyAlignment="1" applyProtection="1">
      <alignment horizontal="center" vertical="center"/>
    </xf>
    <xf numFmtId="177" fontId="4" fillId="2" borderId="15" xfId="0" applyNumberFormat="1" applyFont="1" applyFill="1" applyBorder="1" applyAlignment="1" applyProtection="1">
      <alignment vertical="center"/>
    </xf>
    <xf numFmtId="177" fontId="6" fillId="2" borderId="32" xfId="0" applyNumberFormat="1" applyFont="1" applyFill="1" applyBorder="1" applyProtection="1">
      <alignment vertical="center"/>
    </xf>
    <xf numFmtId="177" fontId="4" fillId="2" borderId="14" xfId="0" applyNumberFormat="1" applyFont="1" applyFill="1" applyBorder="1" applyAlignment="1" applyProtection="1">
      <alignment vertical="center"/>
    </xf>
    <xf numFmtId="177" fontId="6" fillId="2" borderId="33" xfId="0" applyNumberFormat="1" applyFont="1" applyFill="1" applyBorder="1" applyProtection="1">
      <alignment vertical="center"/>
    </xf>
    <xf numFmtId="177" fontId="4" fillId="2" borderId="18" xfId="0" applyNumberFormat="1" applyFont="1" applyFill="1" applyBorder="1" applyAlignment="1" applyProtection="1">
      <alignment vertical="center"/>
    </xf>
    <xf numFmtId="177" fontId="6" fillId="2" borderId="34" xfId="0" applyNumberFormat="1" applyFont="1" applyFill="1" applyBorder="1" applyProtection="1">
      <alignment vertical="center"/>
    </xf>
    <xf numFmtId="177" fontId="4" fillId="2" borderId="30" xfId="0" applyNumberFormat="1" applyFont="1" applyFill="1" applyBorder="1" applyAlignment="1" applyProtection="1">
      <alignment vertical="center"/>
    </xf>
    <xf numFmtId="177" fontId="6" fillId="2" borderId="35" xfId="0" applyNumberFormat="1" applyFont="1" applyFill="1" applyBorder="1" applyProtection="1">
      <alignment vertical="center"/>
    </xf>
    <xf numFmtId="0" fontId="28" fillId="0" borderId="0" xfId="0" applyFont="1" applyProtection="1">
      <alignment vertical="center"/>
    </xf>
    <xf numFmtId="0" fontId="8" fillId="0" borderId="16" xfId="0" applyFont="1" applyBorder="1" applyAlignment="1" applyProtection="1">
      <alignment horizontal="center" vertical="center"/>
    </xf>
    <xf numFmtId="0" fontId="8" fillId="0" borderId="17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8" fillId="0" borderId="19" xfId="0" applyFont="1" applyBorder="1" applyAlignment="1" applyProtection="1">
      <alignment horizontal="center" vertical="center"/>
    </xf>
    <xf numFmtId="176" fontId="3" fillId="0" borderId="31" xfId="0" applyNumberFormat="1" applyFont="1" applyBorder="1" applyAlignment="1" applyProtection="1">
      <alignment horizontal="center" vertical="center"/>
    </xf>
    <xf numFmtId="176" fontId="3" fillId="0" borderId="19" xfId="0" applyNumberFormat="1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right" vertical="center"/>
    </xf>
    <xf numFmtId="176" fontId="8" fillId="2" borderId="5" xfId="0" applyNumberFormat="1" applyFont="1" applyFill="1" applyBorder="1" applyAlignment="1" applyProtection="1">
      <alignment horizontal="left" vertical="center"/>
    </xf>
    <xf numFmtId="0" fontId="8" fillId="0" borderId="5" xfId="0" applyFont="1" applyFill="1" applyBorder="1" applyProtection="1">
      <alignment vertical="center"/>
    </xf>
    <xf numFmtId="0" fontId="30" fillId="0" borderId="0" xfId="0" applyFont="1" applyBorder="1" applyProtection="1">
      <alignment vertical="center"/>
    </xf>
    <xf numFmtId="177" fontId="31" fillId="0" borderId="0" xfId="0" applyNumberFormat="1" applyFont="1" applyAlignment="1" applyProtection="1">
      <alignment vertical="center"/>
    </xf>
    <xf numFmtId="10" fontId="31" fillId="0" borderId="0" xfId="8" applyNumberFormat="1" applyFont="1" applyProtection="1">
      <alignment vertical="center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19" fillId="0" borderId="0" xfId="0" applyFont="1" applyProtection="1">
      <alignment vertical="center"/>
      <protection locked="0"/>
    </xf>
    <xf numFmtId="0" fontId="20" fillId="0" borderId="0" xfId="0" applyFont="1" applyProtection="1">
      <alignment vertical="center"/>
      <protection locked="0"/>
    </xf>
    <xf numFmtId="0" fontId="8" fillId="0" borderId="16" xfId="0" applyFont="1" applyBorder="1" applyProtection="1">
      <alignment vertical="center"/>
      <protection locked="0"/>
    </xf>
    <xf numFmtId="0" fontId="8" fillId="0" borderId="5" xfId="0" applyFont="1" applyBorder="1" applyAlignment="1" applyProtection="1">
      <alignment horizontal="left" vertical="center"/>
      <protection locked="0"/>
    </xf>
    <xf numFmtId="178" fontId="8" fillId="0" borderId="1" xfId="0" applyNumberFormat="1" applyFont="1" applyBorder="1" applyProtection="1">
      <alignment vertical="center"/>
      <protection locked="0"/>
    </xf>
    <xf numFmtId="0" fontId="8" fillId="0" borderId="26" xfId="0" applyFont="1" applyBorder="1" applyAlignment="1" applyProtection="1">
      <alignment vertical="center" wrapText="1"/>
      <protection locked="0"/>
    </xf>
    <xf numFmtId="0" fontId="8" fillId="0" borderId="27" xfId="0" applyFont="1" applyBorder="1" applyAlignment="1" applyProtection="1">
      <alignment vertical="center" wrapText="1"/>
      <protection locked="0"/>
    </xf>
    <xf numFmtId="0" fontId="8" fillId="0" borderId="2" xfId="0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13" fillId="0" borderId="24" xfId="0" applyFont="1" applyBorder="1" applyAlignment="1" applyProtection="1">
      <alignment horizontal="center" vertical="center"/>
      <protection locked="0"/>
    </xf>
    <xf numFmtId="0" fontId="12" fillId="0" borderId="2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left" vertical="center"/>
      <protection locked="0"/>
    </xf>
    <xf numFmtId="0" fontId="15" fillId="0" borderId="24" xfId="0" applyFont="1" applyBorder="1" applyAlignment="1" applyProtection="1">
      <alignment horizontal="left" vertical="center"/>
      <protection locked="0"/>
    </xf>
    <xf numFmtId="0" fontId="6" fillId="4" borderId="21" xfId="0" applyFont="1" applyFill="1" applyBorder="1" applyAlignment="1" applyProtection="1">
      <alignment horizontal="left" vertical="center"/>
      <protection locked="0"/>
    </xf>
    <xf numFmtId="0" fontId="6" fillId="4" borderId="22" xfId="0" applyFont="1" applyFill="1" applyBorder="1" applyAlignment="1" applyProtection="1">
      <alignment horizontal="left" vertical="center"/>
      <protection locked="0"/>
    </xf>
    <xf numFmtId="0" fontId="6" fillId="4" borderId="1" xfId="0" applyFont="1" applyFill="1" applyBorder="1" applyProtection="1">
      <alignment vertical="center"/>
      <protection locked="0"/>
    </xf>
    <xf numFmtId="0" fontId="24" fillId="0" borderId="0" xfId="0" applyFont="1" applyProtection="1">
      <alignment vertical="center"/>
      <protection locked="0"/>
    </xf>
    <xf numFmtId="0" fontId="25" fillId="0" borderId="0" xfId="0" applyFont="1" applyProtection="1">
      <alignment vertical="center"/>
      <protection locked="0"/>
    </xf>
    <xf numFmtId="0" fontId="19" fillId="0" borderId="0" xfId="0" applyFont="1" applyProtection="1">
      <alignment vertical="center"/>
      <protection locked="0"/>
    </xf>
    <xf numFmtId="0" fontId="20" fillId="0" borderId="0" xfId="0" applyFont="1" applyProtection="1">
      <alignment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6" xfId="0" applyFont="1" applyBorder="1" applyAlignment="1" applyProtection="1">
      <alignment horizontal="center" vertical="center"/>
      <protection locked="0"/>
    </xf>
    <xf numFmtId="0" fontId="11" fillId="0" borderId="2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left" vertical="center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0" fontId="10" fillId="0" borderId="8" xfId="0" applyFont="1" applyBorder="1" applyAlignment="1" applyProtection="1">
      <alignment horizontal="left" vertical="center"/>
      <protection locked="0"/>
    </xf>
    <xf numFmtId="0" fontId="8" fillId="0" borderId="10" xfId="0" applyFont="1" applyFill="1" applyBorder="1" applyAlignment="1" applyProtection="1">
      <alignment horizontal="left" vertical="center"/>
      <protection locked="0"/>
    </xf>
    <xf numFmtId="0" fontId="8" fillId="0" borderId="11" xfId="0" applyFont="1" applyFill="1" applyBorder="1" applyAlignment="1" applyProtection="1">
      <alignment horizontal="left" vertical="center"/>
      <protection locked="0"/>
    </xf>
    <xf numFmtId="0" fontId="8" fillId="0" borderId="12" xfId="0" applyFont="1" applyFill="1" applyBorder="1" applyAlignment="1" applyProtection="1">
      <alignment horizontal="left" vertical="center"/>
      <protection locked="0"/>
    </xf>
    <xf numFmtId="0" fontId="5" fillId="3" borderId="3" xfId="0" applyNumberFormat="1" applyFont="1" applyFill="1" applyBorder="1" applyAlignment="1" applyProtection="1">
      <alignment horizontal="center" vertical="center"/>
    </xf>
    <xf numFmtId="0" fontId="5" fillId="3" borderId="23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8" fillId="2" borderId="0" xfId="0" applyFont="1" applyFill="1" applyAlignment="1" applyProtection="1">
      <alignment horizontal="left" vertical="top" wrapText="1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 applyProtection="1">
      <alignment horizontal="left" vertical="top"/>
      <protection locked="0"/>
    </xf>
    <xf numFmtId="0" fontId="6" fillId="0" borderId="23" xfId="0" applyFont="1" applyBorder="1" applyAlignment="1" applyProtection="1">
      <alignment horizontal="left" vertical="top"/>
      <protection locked="0"/>
    </xf>
    <xf numFmtId="0" fontId="6" fillId="0" borderId="2" xfId="0" applyFont="1" applyBorder="1" applyAlignment="1" applyProtection="1">
      <alignment horizontal="left" vertical="top"/>
      <protection locked="0"/>
    </xf>
    <xf numFmtId="0" fontId="6" fillId="0" borderId="0" xfId="0" applyFont="1" applyBorder="1" applyAlignment="1" applyProtection="1">
      <alignment horizontal="left" vertical="top"/>
      <protection locked="0"/>
    </xf>
    <xf numFmtId="0" fontId="6" fillId="0" borderId="24" xfId="0" applyFont="1" applyBorder="1" applyAlignment="1" applyProtection="1">
      <alignment horizontal="left" vertical="top"/>
      <protection locked="0"/>
    </xf>
    <xf numFmtId="0" fontId="6" fillId="0" borderId="4" xfId="0" applyFont="1" applyBorder="1" applyAlignment="1" applyProtection="1">
      <alignment horizontal="left" vertical="top"/>
      <protection locked="0"/>
    </xf>
    <xf numFmtId="0" fontId="6" fillId="0" borderId="20" xfId="0" applyFont="1" applyBorder="1" applyAlignment="1" applyProtection="1">
      <alignment horizontal="left" vertical="top"/>
      <protection locked="0"/>
    </xf>
    <xf numFmtId="0" fontId="6" fillId="0" borderId="25" xfId="0" applyFont="1" applyBorder="1" applyAlignment="1" applyProtection="1">
      <alignment horizontal="left" vertical="top"/>
      <protection locked="0"/>
    </xf>
    <xf numFmtId="0" fontId="10" fillId="0" borderId="3" xfId="0" applyFont="1" applyBorder="1" applyAlignment="1" applyProtection="1">
      <alignment horizontal="left" vertical="center"/>
      <protection locked="0"/>
    </xf>
    <xf numFmtId="0" fontId="10" fillId="0" borderId="6" xfId="0" applyFont="1" applyBorder="1" applyAlignment="1" applyProtection="1">
      <alignment horizontal="left" vertical="center"/>
      <protection locked="0"/>
    </xf>
    <xf numFmtId="0" fontId="10" fillId="0" borderId="7" xfId="0" applyFont="1" applyBorder="1" applyAlignment="1" applyProtection="1">
      <alignment horizontal="left" vertical="center"/>
      <protection locked="0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6" fillId="3" borderId="23" xfId="0" applyFont="1" applyFill="1" applyBorder="1" applyAlignment="1" applyProtection="1">
      <alignment horizontal="center" vertical="center"/>
      <protection locked="0"/>
    </xf>
  </cellXfs>
  <cellStyles count="9">
    <cellStyle name="백분율" xfId="8" builtinId="5"/>
    <cellStyle name="백분율 2" xfId="6" xr:uid="{00000000-0005-0000-0000-000001000000}"/>
    <cellStyle name="쉼표 [0]" xfId="3" builtinId="6"/>
    <cellStyle name="쉼표 [0] 2" xfId="5" xr:uid="{00000000-0005-0000-0000-000003000000}"/>
    <cellStyle name="표준" xfId="0" builtinId="0"/>
    <cellStyle name="표준 2" xfId="2" xr:uid="{00000000-0005-0000-0000-000005000000}"/>
    <cellStyle name="표준 2 2" xfId="1" xr:uid="{00000000-0005-0000-0000-000006000000}"/>
    <cellStyle name="표준 2 2 2" xfId="7" xr:uid="{00000000-0005-0000-0000-000007000000}"/>
    <cellStyle name="표준 2 3" xfId="4" xr:uid="{00000000-0005-0000-0000-000008000000}"/>
  </cellStyles>
  <dxfs count="8"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  <dxf>
      <font>
        <b/>
        <i val="0"/>
        <color rgb="FFC00000"/>
      </font>
    </dxf>
    <dxf>
      <font>
        <strike/>
        <color rgb="FFFF0000"/>
      </font>
      <fill>
        <patternFill>
          <bgColor theme="5" tint="0.79998168889431442"/>
        </patternFill>
      </fill>
    </dxf>
    <dxf>
      <font>
        <strike/>
        <color rgb="FFFF0000"/>
      </font>
      <fill>
        <patternFill>
          <bgColor theme="5" tint="0.79998168889431442"/>
        </patternFill>
      </fill>
    </dxf>
    <dxf>
      <font>
        <strike val="0"/>
        <color theme="0" tint="-0.34998626667073579"/>
      </font>
    </dxf>
  </dxfs>
  <tableStyles count="0" defaultTableStyle="TableStyleMedium2" defaultPivotStyle="PivotStyleLight16"/>
  <colors>
    <mruColors>
      <color rgb="FF969696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W109"/>
  <sheetViews>
    <sheetView showGridLines="0" tabSelected="1" view="pageBreakPreview" topLeftCell="C1" zoomScaleNormal="100" zoomScaleSheetLayoutView="100" workbookViewId="0">
      <pane ySplit="1" topLeftCell="A2" activePane="bottomLeft" state="frozen"/>
      <selection activeCell="I13" sqref="I13"/>
      <selection pane="bottomLeft" activeCell="U16" sqref="U16"/>
    </sheetView>
  </sheetViews>
  <sheetFormatPr defaultColWidth="9" defaultRowHeight="16" outlineLevelCol="1" x14ac:dyDescent="0.45"/>
  <cols>
    <col min="1" max="1" width="13.4140625" style="1" customWidth="1"/>
    <col min="2" max="2" width="26.1640625" style="1" customWidth="1"/>
    <col min="3" max="3" width="13.1640625" style="1" customWidth="1"/>
    <col min="4" max="4" width="16.1640625" style="1" bestFit="1" customWidth="1"/>
    <col min="5" max="5" width="13.6640625" style="1" customWidth="1"/>
    <col min="6" max="6" width="4.6640625" style="55" hidden="1" customWidth="1" outlineLevel="1"/>
    <col min="7" max="9" width="6" style="56" hidden="1" customWidth="1" outlineLevel="1"/>
    <col min="10" max="10" width="2.08203125" style="57" hidden="1" customWidth="1" outlineLevel="1"/>
    <col min="11" max="13" width="2.1640625" style="57" hidden="1" customWidth="1" outlineLevel="1"/>
    <col min="14" max="14" width="2.1640625" style="58" hidden="1" customWidth="1" outlineLevel="1"/>
    <col min="15" max="15" width="4" style="58" customWidth="1" collapsed="1"/>
    <col min="16" max="16" width="57.58203125" style="1" customWidth="1"/>
    <col min="17" max="18" width="15.33203125" style="2" bestFit="1" customWidth="1"/>
    <col min="19" max="19" width="8" style="63" bestFit="1" customWidth="1"/>
    <col min="20" max="20" width="8" style="64" customWidth="1"/>
    <col min="21" max="21" width="25.5" style="1" customWidth="1"/>
    <col min="22" max="22" width="22.5" style="1" customWidth="1"/>
    <col min="23" max="23" width="21.1640625" style="1" customWidth="1"/>
    <col min="24" max="24" width="9" style="1" customWidth="1"/>
    <col min="25" max="16384" width="9" style="1"/>
  </cols>
  <sheetData>
    <row r="1" spans="1:23" x14ac:dyDescent="0.45">
      <c r="A1" s="134" t="s">
        <v>66</v>
      </c>
      <c r="B1" s="135"/>
      <c r="C1" s="135"/>
      <c r="D1" s="135"/>
      <c r="E1" s="136"/>
    </row>
    <row r="2" spans="1:23" x14ac:dyDescent="0.45">
      <c r="A2" s="137"/>
      <c r="B2" s="138"/>
      <c r="C2" s="138"/>
      <c r="D2" s="138"/>
      <c r="E2" s="139"/>
    </row>
    <row r="3" spans="1:23" x14ac:dyDescent="0.45">
      <c r="A3" s="137"/>
      <c r="B3" s="138"/>
      <c r="C3" s="138"/>
      <c r="D3" s="138"/>
      <c r="E3" s="139"/>
    </row>
    <row r="4" spans="1:23" x14ac:dyDescent="0.45">
      <c r="A4" s="137"/>
      <c r="B4" s="138"/>
      <c r="C4" s="138"/>
      <c r="D4" s="138"/>
      <c r="E4" s="139"/>
    </row>
    <row r="5" spans="1:23" x14ac:dyDescent="0.45">
      <c r="A5" s="137"/>
      <c r="B5" s="138"/>
      <c r="C5" s="138"/>
      <c r="D5" s="138"/>
      <c r="E5" s="139"/>
      <c r="S5" s="86"/>
      <c r="T5" s="87">
        <f>1-S6/T6</f>
        <v>8.7073802330599914E-2</v>
      </c>
    </row>
    <row r="6" spans="1:23" x14ac:dyDescent="0.45">
      <c r="A6" s="140"/>
      <c r="B6" s="141"/>
      <c r="C6" s="141"/>
      <c r="D6" s="141"/>
      <c r="E6" s="142"/>
      <c r="S6" s="86">
        <f>SUM(S10:S109)</f>
        <v>8461</v>
      </c>
      <c r="T6" s="86">
        <f>SUM(T10:T109)</f>
        <v>9268</v>
      </c>
    </row>
    <row r="7" spans="1:23" x14ac:dyDescent="0.45">
      <c r="E7" s="3" t="s">
        <v>86</v>
      </c>
    </row>
    <row r="8" spans="1:23" x14ac:dyDescent="0.45">
      <c r="A8" s="143" t="s">
        <v>0</v>
      </c>
      <c r="B8" s="144"/>
      <c r="C8" s="144"/>
      <c r="D8" s="144"/>
      <c r="E8" s="145"/>
      <c r="P8" s="123" t="s">
        <v>5</v>
      </c>
      <c r="Q8" s="146" t="s">
        <v>6</v>
      </c>
      <c r="R8" s="147"/>
      <c r="S8" s="130" t="s">
        <v>60</v>
      </c>
      <c r="T8" s="131"/>
      <c r="U8" s="123" t="s">
        <v>9</v>
      </c>
      <c r="V8" s="123" t="s">
        <v>10</v>
      </c>
      <c r="W8" s="123" t="s">
        <v>11</v>
      </c>
    </row>
    <row r="9" spans="1:23" x14ac:dyDescent="0.45">
      <c r="A9" s="124"/>
      <c r="B9" s="125"/>
      <c r="C9" s="125"/>
      <c r="D9" s="125"/>
      <c r="E9" s="126"/>
      <c r="P9" s="123"/>
      <c r="Q9" s="4" t="s">
        <v>7</v>
      </c>
      <c r="R9" s="5" t="s">
        <v>8</v>
      </c>
      <c r="S9" s="65" t="s">
        <v>59</v>
      </c>
      <c r="T9" s="66" t="str">
        <f>IF(E34&lt;&gt;"",E34,"")</f>
        <v>ⓑ</v>
      </c>
      <c r="U9" s="123"/>
      <c r="V9" s="123"/>
      <c r="W9" s="123"/>
    </row>
    <row r="10" spans="1:23" ht="32" x14ac:dyDescent="0.45">
      <c r="A10" s="124" t="s">
        <v>1</v>
      </c>
      <c r="B10" s="125"/>
      <c r="C10" s="125"/>
      <c r="D10" s="125"/>
      <c r="E10" s="126"/>
      <c r="N10" s="58">
        <f t="shared" ref="N10:N18" si="0">(Q10&gt;0)*(R10&gt;0)*(Q10&lt;=R10)*SUMPRODUCT((Q10&lt;=R$10:R$109)*(R10&gt;=Q$10:Q$109))</f>
        <v>1</v>
      </c>
      <c r="O10" s="58">
        <f t="array" ref="O10">IF((N10=1)*(R10&lt;MAX(IF($N$10:$N$109=1,$R$10:$R$109))),DATEDIF(R10,MIN(IF(($N$10:$N$109=1)*($Q$10:$Q$109&gt;R10),$Q$10:$Q$109))-1,"d"),IF((N10=1)*(R10=MAX(IF($N$10:$N$109=1,$R$10:$R$109))),0,""))</f>
        <v>0</v>
      </c>
      <c r="P10" s="94" t="s">
        <v>102</v>
      </c>
      <c r="Q10" s="7">
        <v>44228</v>
      </c>
      <c r="R10" s="8">
        <v>44545</v>
      </c>
      <c r="S10" s="67">
        <f>IF((N10=1)*($Q10&gt;DATE(1970,1,1))*($R10&gt;=$Q10),DATEDIF(Q10-1,R10,"d"),"")</f>
        <v>318</v>
      </c>
      <c r="T10" s="68">
        <f>IF(N10=1,S10+O10,"")</f>
        <v>318</v>
      </c>
      <c r="U10" s="6" t="s">
        <v>104</v>
      </c>
      <c r="V10" s="6" t="s">
        <v>103</v>
      </c>
      <c r="W10" s="6"/>
    </row>
    <row r="11" spans="1:23" ht="32" x14ac:dyDescent="0.45">
      <c r="A11" s="124"/>
      <c r="B11" s="125"/>
      <c r="C11" s="125"/>
      <c r="D11" s="125"/>
      <c r="E11" s="126"/>
      <c r="N11" s="58">
        <f t="shared" si="0"/>
        <v>1</v>
      </c>
      <c r="O11" s="58">
        <f t="array" ref="O11">IF((N11=1)*(R11&lt;MAX(IF($N$10:$N$109=1,$R$10:$R$109))),DATEDIF(R11,MIN(IF(($N$10:$N$109=1)*($Q$10:$Q$109&gt;R11),$Q$10:$Q$109))-1,"d"),IF((N11=1)*(R11=MAX(IF($N$10:$N$109=1,$R$10:$R$109))),0,""))</f>
        <v>31</v>
      </c>
      <c r="P11" s="95" t="s">
        <v>102</v>
      </c>
      <c r="Q11" s="10">
        <v>43862</v>
      </c>
      <c r="R11" s="11">
        <v>44196</v>
      </c>
      <c r="S11" s="69">
        <f t="shared" ref="S11:S18" si="1">IF((N11=1)*($Q11&gt;DATE(1970,1,1))*($R11&gt;=$Q11),DATEDIF(Q11-1,R11,"d"),"")</f>
        <v>335</v>
      </c>
      <c r="T11" s="70">
        <f t="shared" ref="T11:T74" si="2">IF(N11=1,S11+O11,"")</f>
        <v>366</v>
      </c>
      <c r="U11" s="9" t="s">
        <v>104</v>
      </c>
      <c r="V11" s="9" t="s">
        <v>103</v>
      </c>
      <c r="W11" s="9"/>
    </row>
    <row r="12" spans="1:23" ht="32" x14ac:dyDescent="0.45">
      <c r="A12" s="124" t="s">
        <v>12</v>
      </c>
      <c r="B12" s="125"/>
      <c r="C12" s="125"/>
      <c r="D12" s="125"/>
      <c r="E12" s="126"/>
      <c r="N12" s="58">
        <f t="shared" si="0"/>
        <v>1</v>
      </c>
      <c r="O12" s="58">
        <f t="array" ref="O12">IF((N12=1)*(R12&lt;MAX(IF($N$10:$N$109=1,$R$10:$R$109))),DATEDIF(R12,MIN(IF(($N$10:$N$109=1)*($Q$10:$Q$109&gt;R12),$Q$10:$Q$109))-1,"d"),IF((N12=1)*(R12=MAX(IF($N$10:$N$109=1,$R$10:$R$109))),0,""))</f>
        <v>31</v>
      </c>
      <c r="P12" s="95" t="s">
        <v>102</v>
      </c>
      <c r="Q12" s="10">
        <v>43481</v>
      </c>
      <c r="R12" s="11">
        <v>43830</v>
      </c>
      <c r="S12" s="69">
        <f t="shared" si="1"/>
        <v>350</v>
      </c>
      <c r="T12" s="70">
        <f t="shared" si="2"/>
        <v>381</v>
      </c>
      <c r="U12" s="9" t="s">
        <v>105</v>
      </c>
      <c r="V12" s="9" t="s">
        <v>103</v>
      </c>
      <c r="W12" s="9"/>
    </row>
    <row r="13" spans="1:23" ht="32" x14ac:dyDescent="0.45">
      <c r="A13" s="124"/>
      <c r="B13" s="125"/>
      <c r="C13" s="125"/>
      <c r="D13" s="125"/>
      <c r="E13" s="126"/>
      <c r="H13" s="56">
        <v>10</v>
      </c>
      <c r="I13" s="56" t="s">
        <v>69</v>
      </c>
      <c r="N13" s="58">
        <f t="shared" si="0"/>
        <v>1</v>
      </c>
      <c r="O13" s="58">
        <f t="array" ref="O13">IF((N13=1)*(R13&lt;MAX(IF($N$10:$N$109=1,$R$10:$R$109))),DATEDIF(R13,MIN(IF(($N$10:$N$109=1)*($Q$10:$Q$109&gt;R13),$Q$10:$Q$109))-1,"d"),IF((N13=1)*(R13=MAX(IF($N$10:$N$109=1,$R$10:$R$109))),0,""))</f>
        <v>15</v>
      </c>
      <c r="P13" s="95" t="s">
        <v>106</v>
      </c>
      <c r="Q13" s="11">
        <v>43282</v>
      </c>
      <c r="R13" s="11">
        <v>43465</v>
      </c>
      <c r="S13" s="69">
        <f t="shared" si="1"/>
        <v>184</v>
      </c>
      <c r="T13" s="70">
        <f t="shared" si="2"/>
        <v>199</v>
      </c>
      <c r="U13" s="9" t="s">
        <v>107</v>
      </c>
      <c r="V13" s="9" t="s">
        <v>108</v>
      </c>
      <c r="W13" s="9"/>
    </row>
    <row r="14" spans="1:23" x14ac:dyDescent="0.45">
      <c r="A14" s="12"/>
      <c r="B14" s="13"/>
      <c r="C14" s="13"/>
      <c r="D14" s="13"/>
      <c r="E14" s="14"/>
      <c r="H14" s="56">
        <v>9</v>
      </c>
      <c r="I14" s="56" t="s">
        <v>70</v>
      </c>
      <c r="N14" s="58">
        <f t="shared" si="0"/>
        <v>1</v>
      </c>
      <c r="O14" s="58">
        <f t="array" ref="O14">IF((N14=1)*(R14&lt;MAX(IF($N$10:$N$109=1,$R$10:$R$109))),DATEDIF(R14,MIN(IF(($N$10:$N$109=1)*($Q$10:$Q$109&gt;R14),$Q$10:$Q$109))-1,"d"),IF((N14=1)*(R14=MAX(IF($N$10:$N$109=1,$R$10:$R$109))),0,""))</f>
        <v>30</v>
      </c>
      <c r="P14" s="9" t="s">
        <v>109</v>
      </c>
      <c r="Q14" s="10">
        <v>43070</v>
      </c>
      <c r="R14" s="11">
        <v>43251</v>
      </c>
      <c r="S14" s="69">
        <f t="shared" si="1"/>
        <v>182</v>
      </c>
      <c r="T14" s="70">
        <f t="shared" si="2"/>
        <v>212</v>
      </c>
      <c r="U14" s="9" t="s">
        <v>118</v>
      </c>
      <c r="V14" s="9" t="s">
        <v>117</v>
      </c>
      <c r="W14" s="9"/>
    </row>
    <row r="15" spans="1:23" x14ac:dyDescent="0.45">
      <c r="A15" s="12"/>
      <c r="B15" s="13"/>
      <c r="C15" s="13"/>
      <c r="D15" s="13"/>
      <c r="E15" s="14"/>
      <c r="H15" s="56">
        <v>8</v>
      </c>
      <c r="I15" s="56" t="s">
        <v>71</v>
      </c>
      <c r="N15" s="58">
        <f t="shared" si="0"/>
        <v>1</v>
      </c>
      <c r="O15" s="58">
        <f t="array" ref="O15">IF((N15=1)*(R15&lt;MAX(IF($N$10:$N$109=1,$R$10:$R$109))),DATEDIF(R15,MIN(IF(($N$10:$N$109=1)*($Q$10:$Q$109&gt;R15),$Q$10:$Q$109))-1,"d"),IF((N15=1)*(R15=MAX(IF($N$10:$N$109=1,$R$10:$R$109))),0,""))</f>
        <v>122</v>
      </c>
      <c r="P15" s="9" t="s">
        <v>110</v>
      </c>
      <c r="Q15" s="10">
        <v>42705</v>
      </c>
      <c r="R15" s="11">
        <v>42947</v>
      </c>
      <c r="S15" s="69">
        <f t="shared" si="1"/>
        <v>243</v>
      </c>
      <c r="T15" s="70">
        <f t="shared" si="2"/>
        <v>365</v>
      </c>
      <c r="U15" s="9" t="s">
        <v>118</v>
      </c>
      <c r="V15" s="9" t="s">
        <v>117</v>
      </c>
      <c r="W15" s="9"/>
    </row>
    <row r="16" spans="1:23" x14ac:dyDescent="0.45">
      <c r="A16" s="12"/>
      <c r="B16" s="13"/>
      <c r="C16" s="13"/>
      <c r="D16" s="13"/>
      <c r="E16" s="14"/>
      <c r="H16" s="56">
        <v>7</v>
      </c>
      <c r="I16" s="56" t="s">
        <v>72</v>
      </c>
      <c r="N16" s="58">
        <f t="shared" si="0"/>
        <v>1</v>
      </c>
      <c r="O16" s="58">
        <f t="array" ref="O16">IF((N16=1)*(R16&lt;MAX(IF($N$10:$N$109=1,$R$10:$R$109))),DATEDIF(R16,MIN(IF(($N$10:$N$109=1)*($Q$10:$Q$109&gt;R16),$Q$10:$Q$109))-1,"d"),IF((N16=1)*(R16=MAX(IF($N$10:$N$109=1,$R$10:$R$109))),0,""))</f>
        <v>122</v>
      </c>
      <c r="P16" s="9" t="s">
        <v>111</v>
      </c>
      <c r="Q16" s="10">
        <v>42278</v>
      </c>
      <c r="R16" s="11">
        <v>42582</v>
      </c>
      <c r="S16" s="69">
        <f t="shared" si="1"/>
        <v>305</v>
      </c>
      <c r="T16" s="70">
        <f t="shared" si="2"/>
        <v>427</v>
      </c>
      <c r="U16" s="9" t="s">
        <v>118</v>
      </c>
      <c r="V16" s="9" t="s">
        <v>117</v>
      </c>
      <c r="W16" s="9"/>
    </row>
    <row r="17" spans="1:23" x14ac:dyDescent="0.45">
      <c r="A17" s="12"/>
      <c r="B17" s="13"/>
      <c r="C17" s="13"/>
      <c r="D17" s="13"/>
      <c r="E17" s="14"/>
      <c r="H17" s="56">
        <v>6</v>
      </c>
      <c r="I17" s="56" t="s">
        <v>73</v>
      </c>
      <c r="N17" s="58">
        <f t="shared" si="0"/>
        <v>1</v>
      </c>
      <c r="O17" s="58">
        <f t="array" ref="O17">IF((N17=1)*(R17&lt;MAX(IF($N$10:$N$109=1,$R$10:$R$109))),DATEDIF(R17,MIN(IF(($N$10:$N$109=1)*($Q$10:$Q$109&gt;R17),$Q$10:$Q$109))-1,"d"),IF((N17=1)*(R17=MAX(IF($N$10:$N$109=1,$R$10:$R$109))),0,""))</f>
        <v>122</v>
      </c>
      <c r="P17" s="9" t="s">
        <v>112</v>
      </c>
      <c r="Q17" s="10">
        <v>41974</v>
      </c>
      <c r="R17" s="11">
        <v>42155</v>
      </c>
      <c r="S17" s="69">
        <f t="shared" si="1"/>
        <v>182</v>
      </c>
      <c r="T17" s="70">
        <f t="shared" si="2"/>
        <v>304</v>
      </c>
      <c r="U17" s="9" t="s">
        <v>118</v>
      </c>
      <c r="V17" s="9" t="s">
        <v>117</v>
      </c>
      <c r="W17" s="9"/>
    </row>
    <row r="18" spans="1:23" x14ac:dyDescent="0.45">
      <c r="A18" s="15" t="s">
        <v>23</v>
      </c>
      <c r="B18" s="16"/>
      <c r="C18" s="13"/>
      <c r="D18" s="13"/>
      <c r="E18" s="14"/>
      <c r="H18" s="56">
        <v>5</v>
      </c>
      <c r="I18" s="59" t="s">
        <v>75</v>
      </c>
      <c r="N18" s="58">
        <f t="shared" si="0"/>
        <v>1</v>
      </c>
      <c r="O18" s="58">
        <f t="array" ref="O18">IF((N18=1)*(R18&lt;MAX(IF($N$10:$N$109=1,$R$10:$R$109))),DATEDIF(R18,MIN(IF(($N$10:$N$109=1)*($Q$10:$Q$109&gt;R18),$Q$10:$Q$109))-1,"d"),IF((N18=1)*(R18=MAX(IF($N$10:$N$109=1,$R$10:$R$109))),0,""))</f>
        <v>30</v>
      </c>
      <c r="P18" s="9" t="s">
        <v>113</v>
      </c>
      <c r="Q18" s="10">
        <v>41699</v>
      </c>
      <c r="R18" s="11">
        <v>41943</v>
      </c>
      <c r="S18" s="69">
        <f t="shared" si="1"/>
        <v>245</v>
      </c>
      <c r="T18" s="70">
        <f t="shared" si="2"/>
        <v>275</v>
      </c>
      <c r="U18" s="9" t="s">
        <v>118</v>
      </c>
      <c r="V18" s="9" t="s">
        <v>117</v>
      </c>
      <c r="W18" s="9"/>
    </row>
    <row r="19" spans="1:23" ht="32" x14ac:dyDescent="0.45">
      <c r="A19" s="15" t="s">
        <v>2</v>
      </c>
      <c r="B19" s="17" t="s">
        <v>96</v>
      </c>
      <c r="C19" s="13"/>
      <c r="D19" s="13"/>
      <c r="E19" s="14"/>
      <c r="H19" s="56">
        <v>4</v>
      </c>
      <c r="I19" s="60" t="s">
        <v>76</v>
      </c>
      <c r="N19" s="58">
        <f>(Q19&gt;0)*(R19&gt;0)*(Q19&lt;=R19)*SUMPRODUCT((Q19&lt;=R$10:R$109)*(R19&gt;=Q$10:Q$109))</f>
        <v>1</v>
      </c>
      <c r="O19" s="58">
        <f t="array" ref="O19">IF((N19=1)*(R19&lt;MAX(IF($N$10:$N$109=1,$R$10:$R$109))),DATEDIF(R19,MIN(IF(($N$10:$N$109=1)*($Q$10:$Q$109&gt;R19),$Q$10:$Q$109))-1,"d"),IF((N19=1)*(R19=MAX(IF($N$10:$N$109=1,$R$10:$R$109))),0,""))</f>
        <v>90</v>
      </c>
      <c r="P19" s="95" t="s">
        <v>114</v>
      </c>
      <c r="Q19" s="10">
        <v>41426</v>
      </c>
      <c r="R19" s="11">
        <v>41608</v>
      </c>
      <c r="S19" s="69">
        <f>IF((N19=1)*($Q19&gt;DATE(1970,1,1))*($R19&gt;=$Q19),DATEDIF(Q19-1,R19,"d"),"")</f>
        <v>183</v>
      </c>
      <c r="T19" s="70">
        <f t="shared" si="2"/>
        <v>273</v>
      </c>
      <c r="U19" s="9" t="s">
        <v>119</v>
      </c>
      <c r="V19" s="9" t="s">
        <v>117</v>
      </c>
      <c r="W19" s="9"/>
    </row>
    <row r="20" spans="1:23" ht="32" x14ac:dyDescent="0.45">
      <c r="A20" s="15" t="s">
        <v>13</v>
      </c>
      <c r="B20" s="18" t="s">
        <v>91</v>
      </c>
      <c r="C20" s="85" t="str">
        <f>SUBSTITUTE(TRIM(CLEAN(B20)),"-","")</f>
        <v>1148694266</v>
      </c>
      <c r="D20" s="13"/>
      <c r="E20" s="14"/>
      <c r="H20" s="56">
        <v>3</v>
      </c>
      <c r="I20" s="60" t="s">
        <v>77</v>
      </c>
      <c r="N20" s="58">
        <f t="shared" ref="N20:N83" si="3">(Q20&gt;0)*(R20&gt;0)*(Q20&lt;=R20)*SUMPRODUCT((Q20&lt;=R$10:R$109)*(R20&gt;=Q$10:Q$109))</f>
        <v>1</v>
      </c>
      <c r="O20" s="58">
        <f t="array" ref="O20">IF((N20=1)*(R20&lt;MAX(IF($N$10:$N$109=1,$R$10:$R$109))),DATEDIF(R20,MIN(IF(($N$10:$N$109=1)*($Q$10:$Q$109&gt;R20),$Q$10:$Q$109))-1,"d"),IF((N20=1)*(R20=MAX(IF($N$10:$N$109=1,$R$10:$R$109))),0,""))</f>
        <v>0</v>
      </c>
      <c r="P20" s="95" t="s">
        <v>115</v>
      </c>
      <c r="Q20" s="10">
        <v>41275</v>
      </c>
      <c r="R20" s="11">
        <v>41425</v>
      </c>
      <c r="S20" s="69">
        <f t="shared" ref="S20:S83" si="4">IF((N20=1)*($Q20&gt;DATE(1970,1,1))*($R20&gt;=$Q20),DATEDIF(Q20-1,R20,"d"),"")</f>
        <v>151</v>
      </c>
      <c r="T20" s="70">
        <f t="shared" si="2"/>
        <v>151</v>
      </c>
      <c r="U20" s="9" t="s">
        <v>119</v>
      </c>
      <c r="V20" s="9" t="s">
        <v>121</v>
      </c>
      <c r="W20" s="9"/>
    </row>
    <row r="21" spans="1:23" x14ac:dyDescent="0.45">
      <c r="A21" s="15" t="s">
        <v>4</v>
      </c>
      <c r="B21" s="19" t="s">
        <v>92</v>
      </c>
      <c r="C21" s="13"/>
      <c r="D21" s="13"/>
      <c r="E21" s="14"/>
      <c r="H21" s="56">
        <v>2</v>
      </c>
      <c r="I21" s="60" t="s">
        <v>78</v>
      </c>
      <c r="N21" s="58">
        <f t="shared" si="3"/>
        <v>1</v>
      </c>
      <c r="O21" s="58">
        <f t="array" ref="O21">IF((N21=1)*(R21&lt;MAX(IF($N$10:$N$109=1,$R$10:$R$109))),DATEDIF(R21,MIN(IF(($N$10:$N$109=1)*($Q$10:$Q$109&gt;R21),$Q$10:$Q$109))-1,"d"),IF((N21=1)*(R21=MAX(IF($N$10:$N$109=1,$R$10:$R$109))),0,""))</f>
        <v>0</v>
      </c>
      <c r="P21" s="9" t="s">
        <v>116</v>
      </c>
      <c r="Q21" s="10">
        <v>40969</v>
      </c>
      <c r="R21" s="11">
        <v>41274</v>
      </c>
      <c r="S21" s="69">
        <f t="shared" si="4"/>
        <v>306</v>
      </c>
      <c r="T21" s="70">
        <f t="shared" si="2"/>
        <v>306</v>
      </c>
      <c r="U21" s="9" t="s">
        <v>119</v>
      </c>
      <c r="V21" s="9" t="s">
        <v>120</v>
      </c>
      <c r="W21" s="9"/>
    </row>
    <row r="22" spans="1:23" ht="16.5" thickBot="1" x14ac:dyDescent="0.5">
      <c r="A22" s="20" t="s">
        <v>3</v>
      </c>
      <c r="B22" s="127" t="s">
        <v>93</v>
      </c>
      <c r="C22" s="128"/>
      <c r="D22" s="128"/>
      <c r="E22" s="129"/>
      <c r="H22" s="56">
        <v>1</v>
      </c>
      <c r="I22" s="56" t="s">
        <v>79</v>
      </c>
      <c r="N22" s="58">
        <f t="shared" si="3"/>
        <v>1</v>
      </c>
      <c r="O22" s="58">
        <f t="array" ref="O22">IF((N22=1)*(R22&lt;MAX(IF($N$10:$N$109=1,$R$10:$R$109))),DATEDIF(R22,MIN(IF(($N$10:$N$109=1)*($Q$10:$Q$109&gt;R22),$Q$10:$Q$109))-1,"d"),IF((N22=1)*(R22=MAX(IF($N$10:$N$109=1,$R$10:$R$109))),0,""))</f>
        <v>1</v>
      </c>
      <c r="P22" s="9" t="s">
        <v>122</v>
      </c>
      <c r="Q22" s="10">
        <v>40756</v>
      </c>
      <c r="R22" s="11">
        <v>40967</v>
      </c>
      <c r="S22" s="69">
        <f t="shared" si="4"/>
        <v>212</v>
      </c>
      <c r="T22" s="70">
        <f t="shared" si="2"/>
        <v>213</v>
      </c>
      <c r="U22" s="9" t="s">
        <v>119</v>
      </c>
      <c r="V22" s="9" t="s">
        <v>142</v>
      </c>
      <c r="W22" s="9"/>
    </row>
    <row r="23" spans="1:23" ht="16.5" thickTop="1" x14ac:dyDescent="0.45">
      <c r="H23" s="56">
        <v>0</v>
      </c>
      <c r="I23" s="56" t="s">
        <v>74</v>
      </c>
      <c r="N23" s="58">
        <f t="shared" si="3"/>
        <v>1</v>
      </c>
      <c r="O23" s="58">
        <f t="array" ref="O23">IF((N23=1)*(R23&lt;MAX(IF($N$10:$N$109=1,$R$10:$R$109))),DATEDIF(R23,MIN(IF(($N$10:$N$109=1)*($Q$10:$Q$109&gt;R23),$Q$10:$Q$109))-1,"d"),IF((N23=1)*(R23=MAX(IF($N$10:$N$109=1,$R$10:$R$109))),0,""))</f>
        <v>31</v>
      </c>
      <c r="P23" s="1" t="s">
        <v>123</v>
      </c>
      <c r="Q23" s="10">
        <v>40603</v>
      </c>
      <c r="R23" s="11">
        <v>40724</v>
      </c>
      <c r="S23" s="69">
        <f t="shared" si="4"/>
        <v>122</v>
      </c>
      <c r="T23" s="70">
        <f t="shared" si="2"/>
        <v>153</v>
      </c>
      <c r="U23" s="9" t="s">
        <v>105</v>
      </c>
      <c r="V23" s="9" t="s">
        <v>143</v>
      </c>
      <c r="W23" s="9"/>
    </row>
    <row r="24" spans="1:23" ht="32" x14ac:dyDescent="0.45">
      <c r="A24" s="132" t="s">
        <v>90</v>
      </c>
      <c r="B24" s="133"/>
      <c r="C24" s="133"/>
      <c r="D24" s="133"/>
      <c r="E24" s="133"/>
      <c r="N24" s="58">
        <f t="shared" si="3"/>
        <v>1</v>
      </c>
      <c r="O24" s="58">
        <f t="array" ref="O24">IF((N24=1)*(R24&lt;MAX(IF($N$10:$N$109=1,$R$10:$R$109))),DATEDIF(R24,MIN(IF(($N$10:$N$109=1)*($Q$10:$Q$109&gt;R24),$Q$10:$Q$109))-1,"d"),IF((N24=1)*(R24=MAX(IF($N$10:$N$109=1,$R$10:$R$109))),0,""))</f>
        <v>0</v>
      </c>
      <c r="P24" s="9" t="s">
        <v>124</v>
      </c>
      <c r="Q24" s="10">
        <v>40532</v>
      </c>
      <c r="R24" s="11">
        <v>40602</v>
      </c>
      <c r="S24" s="69">
        <f t="shared" si="4"/>
        <v>71</v>
      </c>
      <c r="T24" s="70">
        <f t="shared" si="2"/>
        <v>71</v>
      </c>
      <c r="U24" s="9" t="s">
        <v>105</v>
      </c>
      <c r="V24" s="95" t="s">
        <v>144</v>
      </c>
      <c r="W24" s="9"/>
    </row>
    <row r="25" spans="1:23" x14ac:dyDescent="0.45">
      <c r="A25" s="133"/>
      <c r="B25" s="133"/>
      <c r="C25" s="133"/>
      <c r="D25" s="133"/>
      <c r="E25" s="133"/>
      <c r="N25" s="58">
        <f t="shared" si="3"/>
        <v>1</v>
      </c>
      <c r="O25" s="58">
        <f t="array" ref="O25">IF((N25=1)*(R25&lt;MAX(IF($N$10:$N$109=1,$R$10:$R$109))),DATEDIF(R25,MIN(IF(($N$10:$N$109=1)*($Q$10:$Q$109&gt;R25),$Q$10:$Q$109))-1,"d"),IF((N25=1)*(R25=MAX(IF($N$10:$N$109=1,$R$10:$R$109))),0,""))</f>
        <v>2</v>
      </c>
      <c r="P25" s="9" t="s">
        <v>125</v>
      </c>
      <c r="Q25" s="10">
        <v>40269</v>
      </c>
      <c r="R25" s="11">
        <v>40529</v>
      </c>
      <c r="S25" s="69">
        <f t="shared" si="4"/>
        <v>261</v>
      </c>
      <c r="T25" s="70">
        <f t="shared" si="2"/>
        <v>263</v>
      </c>
      <c r="U25" s="9" t="s">
        <v>119</v>
      </c>
      <c r="V25" s="9" t="s">
        <v>145</v>
      </c>
      <c r="W25" s="9"/>
    </row>
    <row r="26" spans="1:23" ht="32" x14ac:dyDescent="0.45">
      <c r="A26" s="133"/>
      <c r="B26" s="133"/>
      <c r="C26" s="133"/>
      <c r="D26" s="133"/>
      <c r="E26" s="133"/>
      <c r="N26" s="58">
        <f t="shared" si="3"/>
        <v>1</v>
      </c>
      <c r="O26" s="58">
        <f t="array" ref="O26">IF((N26=1)*(R26&lt;MAX(IF($N$10:$N$109=1,$R$10:$R$109))),DATEDIF(R26,MIN(IF(($N$10:$N$109=1)*($Q$10:$Q$109&gt;R26),$Q$10:$Q$109))-1,"d"),IF((N26=1)*(R26=MAX(IF($N$10:$N$109=1,$R$10:$R$109))),0,""))</f>
        <v>31</v>
      </c>
      <c r="P26" s="95" t="s">
        <v>126</v>
      </c>
      <c r="Q26" s="10">
        <v>40001</v>
      </c>
      <c r="R26" s="11">
        <v>40237</v>
      </c>
      <c r="S26" s="69">
        <f t="shared" si="4"/>
        <v>237</v>
      </c>
      <c r="T26" s="70">
        <f t="shared" si="2"/>
        <v>268</v>
      </c>
      <c r="U26" s="9" t="s">
        <v>104</v>
      </c>
      <c r="V26" s="9" t="s">
        <v>146</v>
      </c>
      <c r="W26" s="9"/>
    </row>
    <row r="27" spans="1:23" x14ac:dyDescent="0.45">
      <c r="A27" s="133"/>
      <c r="B27" s="133"/>
      <c r="C27" s="133"/>
      <c r="D27" s="133"/>
      <c r="E27" s="133"/>
      <c r="N27" s="58">
        <f t="shared" si="3"/>
        <v>1</v>
      </c>
      <c r="O27" s="58">
        <f t="array" ref="O27">IF((N27=1)*(R27&lt;MAX(IF($N$10:$N$109=1,$R$10:$R$109))),DATEDIF(R27,MIN(IF(($N$10:$N$109=1)*($Q$10:$Q$109&gt;R27),$Q$10:$Q$109))-1,"d"),IF((N27=1)*(R27=MAX(IF($N$10:$N$109=1,$R$10:$R$109))),0,""))</f>
        <v>3</v>
      </c>
      <c r="P27" s="9" t="s">
        <v>127</v>
      </c>
      <c r="Q27" s="10">
        <v>39828</v>
      </c>
      <c r="R27" s="11">
        <v>39997</v>
      </c>
      <c r="S27" s="69">
        <f t="shared" si="4"/>
        <v>170</v>
      </c>
      <c r="T27" s="70">
        <f t="shared" si="2"/>
        <v>173</v>
      </c>
      <c r="U27" s="9" t="s">
        <v>119</v>
      </c>
      <c r="V27" s="9" t="s">
        <v>147</v>
      </c>
      <c r="W27" s="9"/>
    </row>
    <row r="28" spans="1:23" x14ac:dyDescent="0.45">
      <c r="A28" s="133"/>
      <c r="B28" s="133"/>
      <c r="C28" s="133"/>
      <c r="D28" s="133"/>
      <c r="E28" s="133"/>
      <c r="N28" s="58">
        <f t="shared" si="3"/>
        <v>1</v>
      </c>
      <c r="O28" s="58">
        <f t="array" ref="O28">IF((N28=1)*(R28&lt;MAX(IF($N$10:$N$109=1,$R$10:$R$109))),DATEDIF(R28,MIN(IF(($N$10:$N$109=1)*($Q$10:$Q$109&gt;R28),$Q$10:$Q$109))-1,"d"),IF((N28=1)*(R28=MAX(IF($N$10:$N$109=1,$R$10:$R$109))),0,""))</f>
        <v>4</v>
      </c>
      <c r="P28" s="9" t="s">
        <v>128</v>
      </c>
      <c r="Q28" s="10">
        <v>39722</v>
      </c>
      <c r="R28" s="11">
        <v>39823</v>
      </c>
      <c r="S28" s="69">
        <f t="shared" si="4"/>
        <v>102</v>
      </c>
      <c r="T28" s="70">
        <f t="shared" si="2"/>
        <v>106</v>
      </c>
      <c r="U28" s="9" t="s">
        <v>119</v>
      </c>
      <c r="V28" s="9" t="s">
        <v>148</v>
      </c>
      <c r="W28" s="9"/>
    </row>
    <row r="29" spans="1:23" x14ac:dyDescent="0.45">
      <c r="A29" s="21" t="s">
        <v>87</v>
      </c>
      <c r="B29" s="22" t="s">
        <v>88</v>
      </c>
      <c r="N29" s="58">
        <f t="shared" si="3"/>
        <v>1</v>
      </c>
      <c r="O29" s="58">
        <f t="array" ref="O29">IF((N29=1)*(R29&lt;MAX(IF($N$10:$N$109=1,$R$10:$R$109))),DATEDIF(R29,MIN(IF(($N$10:$N$109=1)*($Q$10:$Q$109&gt;R29),$Q$10:$Q$109))-1,"d"),IF((N29=1)*(R29=MAX(IF($N$10:$N$109=1,$R$10:$R$109))),0,""))</f>
        <v>0</v>
      </c>
      <c r="P29" s="9" t="s">
        <v>129</v>
      </c>
      <c r="Q29" s="10">
        <v>39600</v>
      </c>
      <c r="R29" s="11">
        <v>39721</v>
      </c>
      <c r="S29" s="69">
        <f t="shared" si="4"/>
        <v>122</v>
      </c>
      <c r="T29" s="70">
        <f t="shared" si="2"/>
        <v>122</v>
      </c>
      <c r="U29" s="9" t="s">
        <v>174</v>
      </c>
      <c r="V29" s="9" t="s">
        <v>149</v>
      </c>
      <c r="W29" s="9"/>
    </row>
    <row r="30" spans="1:23" x14ac:dyDescent="0.45">
      <c r="B30" s="23" t="s">
        <v>89</v>
      </c>
      <c r="D30" s="108" t="s">
        <v>47</v>
      </c>
      <c r="E30" s="109"/>
      <c r="N30" s="58">
        <f t="shared" si="3"/>
        <v>1</v>
      </c>
      <c r="O30" s="58">
        <f t="array" ref="O30">IF((N30=1)*(R30&lt;MAX(IF($N$10:$N$109=1,$R$10:$R$109))),DATEDIF(R30,MIN(IF(($N$10:$N$109=1)*($Q$10:$Q$109&gt;R30),$Q$10:$Q$109))-1,"d"),IF((N30=1)*(R30=MAX(IF($N$10:$N$109=1,$R$10:$R$109))),0,""))</f>
        <v>1</v>
      </c>
      <c r="P30" s="9" t="s">
        <v>130</v>
      </c>
      <c r="Q30" s="10">
        <v>39508</v>
      </c>
      <c r="R30" s="11">
        <v>39598</v>
      </c>
      <c r="S30" s="69">
        <f t="shared" si="4"/>
        <v>91</v>
      </c>
      <c r="T30" s="70">
        <f t="shared" si="2"/>
        <v>92</v>
      </c>
      <c r="U30" s="9" t="s">
        <v>104</v>
      </c>
      <c r="V30" s="9" t="s">
        <v>150</v>
      </c>
      <c r="W30" s="9"/>
    </row>
    <row r="31" spans="1:23" x14ac:dyDescent="0.45">
      <c r="D31" s="24" t="s">
        <v>44</v>
      </c>
      <c r="E31" s="76" t="e">
        <f ca="1">IF(F45,"박사",IF(F44,"석사",IF(F43,"학사",IF(F42,"전문학사",IF(F41,"고졸","")))))</f>
        <v>#REF!</v>
      </c>
      <c r="N31" s="58">
        <f t="shared" si="3"/>
        <v>1</v>
      </c>
      <c r="O31" s="58">
        <f t="array" ref="O31">IF((N31=1)*(R31&lt;MAX(IF($N$10:$N$109=1,$R$10:$R$109))),DATEDIF(R31,MIN(IF(($N$10:$N$109=1)*($Q$10:$Q$109&gt;R31),$Q$10:$Q$109))-1,"d"),IF((N31=1)*(R31=MAX(IF($N$10:$N$109=1,$R$10:$R$109))),0,""))</f>
        <v>1</v>
      </c>
      <c r="P31" s="9" t="s">
        <v>131</v>
      </c>
      <c r="Q31" s="10">
        <v>39283</v>
      </c>
      <c r="R31" s="11">
        <v>39506</v>
      </c>
      <c r="S31" s="69">
        <f t="shared" si="4"/>
        <v>224</v>
      </c>
      <c r="T31" s="70">
        <f t="shared" si="2"/>
        <v>225</v>
      </c>
      <c r="U31" s="9" t="s">
        <v>175</v>
      </c>
      <c r="V31" s="9" t="s">
        <v>151</v>
      </c>
      <c r="W31" s="9"/>
    </row>
    <row r="32" spans="1:23" x14ac:dyDescent="0.45">
      <c r="D32" s="25" t="s">
        <v>45</v>
      </c>
      <c r="E32" s="77" t="str">
        <f>IF(F53&gt;0,"기술사",IF(F54&gt;0,"기사",IF(F55&gt;0,"산업기사","")))</f>
        <v/>
      </c>
      <c r="N32" s="58">
        <f t="shared" si="3"/>
        <v>1</v>
      </c>
      <c r="O32" s="58">
        <f t="array" ref="O32">IF((N32=1)*(R32&lt;MAX(IF($N$10:$N$109=1,$R$10:$R$109))),DATEDIF(R32,MIN(IF(($N$10:$N$109=1)*($Q$10:$Q$109&gt;R32),$Q$10:$Q$109))-1,"d"),IF((N32=1)*(R32=MAX(IF($N$10:$N$109=1,$R$10:$R$109))),0,""))</f>
        <v>4</v>
      </c>
      <c r="P32" s="9" t="s">
        <v>132</v>
      </c>
      <c r="Q32" s="10">
        <v>39203</v>
      </c>
      <c r="R32" s="11">
        <v>39278</v>
      </c>
      <c r="S32" s="69">
        <f t="shared" si="4"/>
        <v>76</v>
      </c>
      <c r="T32" s="70">
        <f t="shared" si="2"/>
        <v>80</v>
      </c>
      <c r="U32" s="9" t="s">
        <v>105</v>
      </c>
      <c r="V32" s="9" t="s">
        <v>152</v>
      </c>
      <c r="W32" s="9"/>
    </row>
    <row r="33" spans="1:23" x14ac:dyDescent="0.45">
      <c r="A33" s="108" t="s">
        <v>65</v>
      </c>
      <c r="B33" s="109"/>
      <c r="D33" s="24" t="s">
        <v>46</v>
      </c>
      <c r="E33" s="76" t="str">
        <f>CHOOSE(MIN(10,MAX(M41:M55,0))+1,"","자격 미달","","","","","초급","중급","고급","특급","기술사")</f>
        <v>특급</v>
      </c>
      <c r="N33" s="58">
        <f t="shared" si="3"/>
        <v>1</v>
      </c>
      <c r="O33" s="58">
        <f t="array" ref="O33">IF((N33=1)*(R33&lt;MAX(IF($N$10:$N$109=1,$R$10:$R$109))),DATEDIF(R33,MIN(IF(($N$10:$N$109=1)*($Q$10:$Q$109&gt;R33),$Q$10:$Q$109))-1,"d"),IF((N33=1)*(R33=MAX(IF($N$10:$N$109=1,$R$10:$R$109))),0,""))</f>
        <v>61</v>
      </c>
      <c r="P33" s="9" t="s">
        <v>133</v>
      </c>
      <c r="Q33" s="10">
        <v>39052</v>
      </c>
      <c r="R33" s="11">
        <v>39141</v>
      </c>
      <c r="S33" s="69">
        <f t="shared" si="4"/>
        <v>90</v>
      </c>
      <c r="T33" s="70">
        <f t="shared" si="2"/>
        <v>151</v>
      </c>
      <c r="U33" s="9" t="s">
        <v>105</v>
      </c>
      <c r="V33" s="9" t="s">
        <v>153</v>
      </c>
      <c r="W33" s="9"/>
    </row>
    <row r="34" spans="1:23" x14ac:dyDescent="0.45">
      <c r="A34" s="26" t="s">
        <v>25</v>
      </c>
      <c r="B34" s="91" t="s">
        <v>97</v>
      </c>
      <c r="D34" s="25" t="s">
        <v>27</v>
      </c>
      <c r="E34" s="78" t="str">
        <f>IF(MIN(10,MAX(M41:M55,0))&gt;0,LEFT(INDEX(A41:A55,MATCH(MIN(10,MAX(M41:M55,0)),M41:M55,0)),1)&amp;CHOOSE(IF(MATCH(MIN(10,MAX(M41:M55,0)),M41:M55,0)=14,MATCH(MIN(10,MAX(M41:M55,0)),J54:L54,0))+1,"","","+ⓓ","+ⓔ"),"")</f>
        <v>ⓑ</v>
      </c>
      <c r="N34" s="58">
        <f t="shared" si="3"/>
        <v>1</v>
      </c>
      <c r="O34" s="58">
        <f t="array" ref="O34">IF((N34=1)*(R34&lt;MAX(IF($N$10:$N$109=1,$R$10:$R$109))),DATEDIF(R34,MIN(IF(($N$10:$N$109=1)*($Q$10:$Q$109&gt;R34),$Q$10:$Q$109))-1,"d"),IF((N34=1)*(R34=MAX(IF($N$10:$N$109=1,$R$10:$R$109))),0,""))</f>
        <v>0</v>
      </c>
      <c r="P34" s="9" t="s">
        <v>134</v>
      </c>
      <c r="Q34" s="10">
        <v>38949</v>
      </c>
      <c r="R34" s="11">
        <v>39051</v>
      </c>
      <c r="S34" s="69">
        <f t="shared" si="4"/>
        <v>103</v>
      </c>
      <c r="T34" s="70">
        <f t="shared" si="2"/>
        <v>103</v>
      </c>
      <c r="U34" s="9" t="s">
        <v>105</v>
      </c>
      <c r="V34" s="1" t="s">
        <v>160</v>
      </c>
      <c r="W34" s="9"/>
    </row>
    <row r="35" spans="1:23" x14ac:dyDescent="0.45">
      <c r="A35" s="15" t="s">
        <v>24</v>
      </c>
      <c r="B35" s="27">
        <v>26073</v>
      </c>
      <c r="D35" s="28" t="s">
        <v>61</v>
      </c>
      <c r="E35" s="79" t="str">
        <f>IF(MIN(10,MAX(M41:M55,0))&gt;0,INDEX(E41:E55,MATCH(MIN(10,MAX(M41:M55,0)),M41:M55,0)),"")</f>
        <v>23년 7개월</v>
      </c>
      <c r="N35" s="58">
        <f t="shared" si="3"/>
        <v>1</v>
      </c>
      <c r="O35" s="58">
        <f t="array" ref="O35">IF((N35=1)*(R35&lt;MAX(IF($N$10:$N$109=1,$R$10:$R$109))),DATEDIF(R35,MIN(IF(($N$10:$N$109=1)*($Q$10:$Q$109&gt;R35),$Q$10:$Q$109))-1,"d"),IF((N35=1)*(R35=MAX(IF($N$10:$N$109=1,$R$10:$R$109))),0,""))</f>
        <v>4</v>
      </c>
      <c r="P35" s="9" t="s">
        <v>135</v>
      </c>
      <c r="Q35" s="10">
        <v>38735</v>
      </c>
      <c r="R35" s="11">
        <v>38944</v>
      </c>
      <c r="S35" s="69">
        <f t="shared" si="4"/>
        <v>210</v>
      </c>
      <c r="T35" s="70">
        <f t="shared" si="2"/>
        <v>214</v>
      </c>
      <c r="U35" s="9" t="s">
        <v>105</v>
      </c>
      <c r="V35" s="9" t="s">
        <v>151</v>
      </c>
      <c r="W35" s="9"/>
    </row>
    <row r="36" spans="1:23" ht="32" x14ac:dyDescent="0.45">
      <c r="A36" s="15" t="s">
        <v>26</v>
      </c>
      <c r="B36" s="92" t="s">
        <v>95</v>
      </c>
      <c r="D36" s="29" t="s">
        <v>62</v>
      </c>
      <c r="E36" s="80">
        <f t="array" ref="E36">IF(MIN(IF((N10:N109=1),Q10:Q109))=0,"",MIN(IF((N10:N109=1),Q10:Q109)))</f>
        <v>35278</v>
      </c>
      <c r="N36" s="58">
        <f t="shared" si="3"/>
        <v>1</v>
      </c>
      <c r="O36" s="58">
        <f t="array" ref="O36">IF((N36=1)*(R36&lt;MAX(IF($N$10:$N$109=1,$R$10:$R$109))),DATEDIF(R36,MIN(IF(($N$10:$N$109=1)*($Q$10:$Q$109&gt;R36),$Q$10:$Q$109))-1,"d"),IF((N36=1)*(R36=MAX(IF($N$10:$N$109=1,$R$10:$R$109))),0,""))</f>
        <v>7</v>
      </c>
      <c r="P36" s="95" t="s">
        <v>136</v>
      </c>
      <c r="Q36" s="10">
        <v>38687</v>
      </c>
      <c r="R36" s="11">
        <v>38727</v>
      </c>
      <c r="S36" s="69">
        <f t="shared" si="4"/>
        <v>41</v>
      </c>
      <c r="T36" s="70">
        <f t="shared" si="2"/>
        <v>48</v>
      </c>
      <c r="U36" s="9" t="s">
        <v>105</v>
      </c>
      <c r="V36" s="9" t="s">
        <v>154</v>
      </c>
      <c r="W36" s="9"/>
    </row>
    <row r="37" spans="1:23" x14ac:dyDescent="0.45">
      <c r="A37" s="30" t="s">
        <v>13</v>
      </c>
      <c r="B37" s="18"/>
      <c r="D37" s="31" t="s">
        <v>63</v>
      </c>
      <c r="E37" s="81">
        <f t="array" ref="E37">IF(MAX((N10:N109=1)*(R10:R109))=0,"",MAX((N10:N109=1)*(R10:R109)))</f>
        <v>44545</v>
      </c>
      <c r="N37" s="58">
        <f t="shared" si="3"/>
        <v>1</v>
      </c>
      <c r="O37" s="58">
        <f t="array" ref="O37">IF((N37=1)*(R37&lt;MAX(IF($N$10:$N$109=1,$R$10:$R$109))),DATEDIF(R37,MIN(IF(($N$10:$N$109=1)*($Q$10:$Q$109&gt;R37),$Q$10:$Q$109))-1,"d"),IF((N37=1)*(R37=MAX(IF($N$10:$N$109=1,$R$10:$R$109))),0,""))</f>
        <v>0</v>
      </c>
      <c r="P37" s="9" t="s">
        <v>137</v>
      </c>
      <c r="Q37" s="10">
        <v>38640</v>
      </c>
      <c r="R37" s="11">
        <v>38686</v>
      </c>
      <c r="S37" s="69">
        <f t="shared" si="4"/>
        <v>47</v>
      </c>
      <c r="T37" s="70">
        <f t="shared" si="2"/>
        <v>47</v>
      </c>
      <c r="U37" s="9" t="s">
        <v>105</v>
      </c>
      <c r="V37" s="9" t="s">
        <v>155</v>
      </c>
      <c r="W37" s="9"/>
    </row>
    <row r="38" spans="1:23" x14ac:dyDescent="0.45">
      <c r="B38" s="75" t="str">
        <f>SUBSTITUTE(TRIM(CLEAN(B37)),"-","")</f>
        <v/>
      </c>
      <c r="N38" s="58">
        <f t="shared" si="3"/>
        <v>1</v>
      </c>
      <c r="O38" s="58">
        <f t="array" ref="O38">IF((N38=1)*(R38&lt;MAX(IF($N$10:$N$109=1,$R$10:$R$109))),DATEDIF(R38,MIN(IF(($N$10:$N$109=1)*($Q$10:$Q$109&gt;R38),$Q$10:$Q$109))-1,"d"),IF((N38=1)*(R38=MAX(IF($N$10:$N$109=1,$R$10:$R$109))),0,""))</f>
        <v>1</v>
      </c>
      <c r="P38" s="9" t="s">
        <v>138</v>
      </c>
      <c r="Q38" s="10">
        <v>38584</v>
      </c>
      <c r="R38" s="11">
        <v>38638</v>
      </c>
      <c r="S38" s="69">
        <f t="shared" si="4"/>
        <v>55</v>
      </c>
      <c r="T38" s="70">
        <f t="shared" si="2"/>
        <v>56</v>
      </c>
      <c r="U38" s="9" t="s">
        <v>105</v>
      </c>
      <c r="V38" s="9" t="s">
        <v>156</v>
      </c>
      <c r="W38" s="9"/>
    </row>
    <row r="39" spans="1:23" x14ac:dyDescent="0.45">
      <c r="A39" s="110" t="s">
        <v>22</v>
      </c>
      <c r="B39" s="110"/>
      <c r="C39" s="110"/>
      <c r="D39" s="110"/>
      <c r="E39" s="110"/>
      <c r="N39" s="58">
        <f t="shared" si="3"/>
        <v>1</v>
      </c>
      <c r="O39" s="58">
        <f t="array" ref="O39">IF((N39=1)*(R39&lt;MAX(IF($N$10:$N$109=1,$R$10:$R$109))),DATEDIF(R39,MIN(IF(($N$10:$N$109=1)*($Q$10:$Q$109&gt;R39),$Q$10:$Q$109))-1,"d"),IF((N39=1)*(R39=MAX(IF($N$10:$N$109=1,$R$10:$R$109))),0,""))</f>
        <v>1</v>
      </c>
      <c r="P39" s="9" t="s">
        <v>139</v>
      </c>
      <c r="Q39" s="10">
        <v>38504</v>
      </c>
      <c r="R39" s="11">
        <v>38582</v>
      </c>
      <c r="S39" s="69">
        <f t="shared" si="4"/>
        <v>79</v>
      </c>
      <c r="T39" s="70">
        <f t="shared" si="2"/>
        <v>80</v>
      </c>
      <c r="U39" s="9" t="s">
        <v>175</v>
      </c>
      <c r="V39" s="9" t="s">
        <v>157</v>
      </c>
      <c r="W39" s="9"/>
    </row>
    <row r="40" spans="1:23" x14ac:dyDescent="0.45">
      <c r="A40" s="88" t="s">
        <v>20</v>
      </c>
      <c r="B40" s="88" t="s">
        <v>14</v>
      </c>
      <c r="C40" s="88" t="s">
        <v>84</v>
      </c>
      <c r="D40" s="88" t="s">
        <v>81</v>
      </c>
      <c r="E40" s="88" t="s">
        <v>17</v>
      </c>
      <c r="N40" s="58">
        <f t="shared" si="3"/>
        <v>1</v>
      </c>
      <c r="O40" s="58">
        <f t="array" ref="O40">IF((N40=1)*(R40&lt;MAX(IF($N$10:$N$109=1,$R$10:$R$109))),DATEDIF(R40,MIN(IF(($N$10:$N$109=1)*($Q$10:$Q$109&gt;R40),$Q$10:$Q$109))-1,"d"),IF((N40=1)*(R40=MAX(IF($N$10:$N$109=1,$R$10:$R$109))),0,""))</f>
        <v>0</v>
      </c>
      <c r="P40" s="9" t="s">
        <v>140</v>
      </c>
      <c r="Q40" s="10">
        <v>38384</v>
      </c>
      <c r="R40" s="11">
        <v>38503</v>
      </c>
      <c r="S40" s="69">
        <f t="shared" si="4"/>
        <v>120</v>
      </c>
      <c r="T40" s="70">
        <f t="shared" si="2"/>
        <v>120</v>
      </c>
      <c r="U40" s="9" t="s">
        <v>105</v>
      </c>
      <c r="V40" s="9" t="s">
        <v>158</v>
      </c>
      <c r="W40" s="9"/>
    </row>
    <row r="41" spans="1:23" x14ac:dyDescent="0.45">
      <c r="A41" s="32" t="s">
        <v>48</v>
      </c>
      <c r="B41" s="33" t="s">
        <v>101</v>
      </c>
      <c r="C41" s="33" t="s">
        <v>98</v>
      </c>
      <c r="D41" s="93">
        <v>32905</v>
      </c>
      <c r="E41" s="82" t="str">
        <f>CONCATENATE(IF((G41/365)&gt;=1,CONCATENATE(TRUNC(G41/365,0),"년 "),""),IF(MOD((G41/(365/12)),12)&gt;=1,CONCATENATE(MOD(TRUNC(G41/(365/12),0),12),"개월"),""))</f>
        <v>25년 4개월</v>
      </c>
      <c r="F41" s="61"/>
      <c r="G41" s="56">
        <f>IF((B41&lt;&gt;"")*(D41&gt;0)*($E$36&lt;&gt;"")*($E$37&lt;&gt;""),IF(D41&lt;=$E$36,DATEDIF($E$36-1,$E$37,"d"),IF(D41&gt;$E$37,DATEDIF($E$36-1,$E$37,"d")*0.5,IF((D41&gt;$E$36)*(D41&lt;=$E$37),DATEDIF($E$36-1,D41-1,"d")*0.5+DATEDIF(D41-1,$E$37,"d"),0))),0)</f>
        <v>9268</v>
      </c>
      <c r="J41" s="57">
        <f>IF((B41&lt;&gt;"")*(D41&gt;0),IF(TRUNC(G41/365,0)&gt;14,8,IF(TRUNC(G41/365,0)&gt;11,7,IF(TRUNC(G41/365,0)&gt;2,6,1))),0)</f>
        <v>8</v>
      </c>
      <c r="M41" s="62">
        <f>MIN(10,MAX(J41:L41,0))</f>
        <v>8</v>
      </c>
      <c r="N41" s="58">
        <f t="shared" si="3"/>
        <v>1</v>
      </c>
      <c r="O41" s="58">
        <f t="array" ref="O41">IF((N41=1)*(R41&lt;MAX(IF($N$10:$N$109=1,$R$10:$R$109))),DATEDIF(R41,MIN(IF(($N$10:$N$109=1)*($Q$10:$Q$109&gt;R41),$Q$10:$Q$109))-1,"d"),IF((N41=1)*(R41=MAX(IF($N$10:$N$109=1,$R$10:$R$109))),0,""))</f>
        <v>0</v>
      </c>
      <c r="P41" s="9" t="s">
        <v>141</v>
      </c>
      <c r="Q41" s="10">
        <v>38261</v>
      </c>
      <c r="R41" s="11">
        <v>38383</v>
      </c>
      <c r="S41" s="69">
        <f t="shared" si="4"/>
        <v>123</v>
      </c>
      <c r="T41" s="70">
        <f t="shared" si="2"/>
        <v>123</v>
      </c>
      <c r="U41" s="9" t="s">
        <v>105</v>
      </c>
      <c r="V41" s="9" t="s">
        <v>159</v>
      </c>
      <c r="W41" s="9"/>
    </row>
    <row r="42" spans="1:23" x14ac:dyDescent="0.45">
      <c r="A42" s="32" t="s">
        <v>49</v>
      </c>
      <c r="B42" s="33" t="s">
        <v>100</v>
      </c>
      <c r="C42" s="33"/>
      <c r="D42" s="34">
        <v>36576</v>
      </c>
      <c r="E42" s="82" t="str">
        <f>CONCATENATE(IF((G42/365)&gt;=1,CONCATENATE(TRUNC(G42/365,0),"년 "),""),IF(MOD((G42/(365/12)),12)&gt;=1,CONCATENATE(MOD(TRUNC(G42/(365/12),0),12),"개월"),""))</f>
        <v>23년 7개월</v>
      </c>
      <c r="F42" s="61" t="e">
        <f t="array" aca="1" ref="F42" ca="1">IF(B42="",0,(C42="학점은행")+(C42="해외대학")+MATCH(INDEX(INDIRECT("대학정보!Q:Q"),MATCH(1,(INDIRECT("대학정보!F:F")=B42)*(INDIRECT("대학정보!I:I")=C42),0)),{"전문학사"},0))</f>
        <v>#REF!</v>
      </c>
      <c r="G42" s="56">
        <f>IF((B42&lt;&gt;"")*(D42&gt;0)*($E$36&lt;&gt;"")*($E$37&lt;&gt;""),IF(D42&lt;=$E$36,DATEDIF($E$36-1,$E$37,"d"),IF(D42&gt;$E$37,DATEDIF($E$36-1,$E$37,"d")*0.5,IF((D42&gt;$E$36)*(D42&lt;=$E$37),DATEDIF($E$36-1,D42-1,"d")*0.5+DATEDIF(D42-1,$E$37,"d"),0))),0)</f>
        <v>8619</v>
      </c>
      <c r="J42" s="57">
        <f>IF((B42&lt;&gt;"")*(D42&gt;0),IF(TRUNC(G42/365,0)&gt;14,9,IF(TRUNC(G42/365,0)&gt;11,8,IF(TRUNC(G42/365,0)&gt;8,7,6))),0)</f>
        <v>9</v>
      </c>
      <c r="M42" s="62">
        <f>MIN(10,MAX(J42:L42,0))</f>
        <v>9</v>
      </c>
      <c r="N42" s="58">
        <f t="shared" si="3"/>
        <v>1</v>
      </c>
      <c r="O42" s="58">
        <f t="array" ref="O42">IF((N42=1)*(R42&lt;MAX(IF($N$10:$N$109=1,$R$10:$R$109))),DATEDIF(R42,MIN(IF(($N$10:$N$109=1)*($Q$10:$Q$109&gt;R42),$Q$10:$Q$109))-1,"d"),IF((N42=1)*(R42=MAX(IF($N$10:$N$109=1,$R$10:$R$109))),0,""))</f>
        <v>31</v>
      </c>
      <c r="P42" s="9" t="s">
        <v>161</v>
      </c>
      <c r="Q42" s="10">
        <v>38108</v>
      </c>
      <c r="R42" s="11">
        <v>38229</v>
      </c>
      <c r="S42" s="69">
        <f t="shared" si="4"/>
        <v>122</v>
      </c>
      <c r="T42" s="70">
        <f t="shared" si="2"/>
        <v>153</v>
      </c>
      <c r="U42" s="9" t="s">
        <v>173</v>
      </c>
      <c r="V42" s="9" t="s">
        <v>167</v>
      </c>
      <c r="W42" s="9"/>
    </row>
    <row r="43" spans="1:23" x14ac:dyDescent="0.45">
      <c r="A43" s="32" t="s">
        <v>50</v>
      </c>
      <c r="B43" s="33" t="s">
        <v>99</v>
      </c>
      <c r="C43" s="33"/>
      <c r="D43" s="34">
        <v>42783</v>
      </c>
      <c r="E43" s="82" t="str">
        <f>CONCATENATE(IF((G43/365)&gt;=1,CONCATENATE(TRUNC(G43/365,0),"년 "),""),IF(MOD((G43/(365/12)),12)&gt;=1,CONCATENATE(MOD(TRUNC(G43/(365/12),0),12),"개월"),""))</f>
        <v>15년 1개월</v>
      </c>
      <c r="F43" s="61" t="e">
        <f t="array" aca="1" ref="F43" ca="1">IF(B43="",0,(C43="학점은행")+(C43="해외대학")+MATCH(INDEX(INDIRECT("대학정보!Q:Q"),MATCH(1,(INDIRECT("대학정보!F:F")=B43)*(INDIRECT("대학정보!I:I")=C43),0)),{"학사","학석사통합"},0))</f>
        <v>#REF!</v>
      </c>
      <c r="G43" s="56">
        <f>IF((B43&lt;&gt;"")*(D43&gt;0)*($E$36&lt;&gt;"")*($E$37&lt;&gt;""),IF(D43&lt;=$E$36,DATEDIF($E$36-1,$E$37,"d"),IF(D43&gt;$E$37,DATEDIF($E$36-1,$E$37,"d")*0.5,IF((D43&gt;$E$36)*(D43&lt;=$E$37),DATEDIF($E$36-1,D43-1,"d")*0.5+DATEDIF(D43-1,$E$37,"d"),0))),0)</f>
        <v>5515.5</v>
      </c>
      <c r="J43" s="57">
        <f>IF((B43&lt;&gt;"")*(D43&gt;0),IF(TRUNC(G43/365,0)&gt;11,9,IF(TRUNC(G43/365,0)&gt;8,8,IF(TRUNC(G43/365,0)&gt;5,7,6))),0)</f>
        <v>9</v>
      </c>
      <c r="M43" s="62">
        <f>MIN(10,MAX(J43:L43,0))</f>
        <v>9</v>
      </c>
      <c r="N43" s="58">
        <f t="shared" si="3"/>
        <v>1</v>
      </c>
      <c r="O43" s="58">
        <f t="array" ref="O43">IF((N43=1)*(R43&lt;MAX(IF($N$10:$N$109=1,$R$10:$R$109))),DATEDIF(R43,MIN(IF(($N$10:$N$109=1)*($Q$10:$Q$109&gt;R43),$Q$10:$Q$109))-1,"d"),IF((N43=1)*(R43=MAX(IF($N$10:$N$109=1,$R$10:$R$109))),0,""))</f>
        <v>0</v>
      </c>
      <c r="P43" s="9" t="s">
        <v>162</v>
      </c>
      <c r="Q43" s="10">
        <v>37865</v>
      </c>
      <c r="R43" s="11">
        <v>38107</v>
      </c>
      <c r="S43" s="69">
        <f t="shared" si="4"/>
        <v>243</v>
      </c>
      <c r="T43" s="70">
        <f t="shared" si="2"/>
        <v>243</v>
      </c>
      <c r="U43" s="9" t="s">
        <v>173</v>
      </c>
      <c r="V43" s="9" t="s">
        <v>168</v>
      </c>
      <c r="W43" s="9"/>
    </row>
    <row r="44" spans="1:23" x14ac:dyDescent="0.45">
      <c r="A44" s="32" t="s">
        <v>51</v>
      </c>
      <c r="B44" s="33"/>
      <c r="C44" s="33"/>
      <c r="D44" s="34"/>
      <c r="E44" s="82" t="str">
        <f>CONCATENATE(IF((G44/365)&gt;=1,CONCATENATE(TRUNC(G44/365,0),"년 "),""),IF(MOD((G44/(365/12)),12)&gt;=1,CONCATENATE(MOD(TRUNC(G44/(365/12),0),12),"개월"),""))</f>
        <v/>
      </c>
      <c r="F44" s="61">
        <f t="array" aca="1" ref="F44" ca="1">IF(B44="",0,(C44="학점은행")+(C44="해외대학")+MATCH(INDEX(INDIRECT("대학정보!Q:Q"),MATCH(1,(INDIRECT("대학정보!F:F")=B44)*(INDIRECT("대학정보!I:I")=C44),0)),{"학석사통합","석사","석사, 박사","석사, 석박사통합","석사,박사, 석박사통합","박사, 석박사통합","석박사통합"},0))</f>
        <v>0</v>
      </c>
      <c r="G44" s="56">
        <f>IF((B44&lt;&gt;"")*(D44&gt;0)*($E$36&lt;&gt;"")*($E$37&lt;&gt;""),IF(D44&lt;=$E$36,DATEDIF($E$36-1,$E$37,"d"),IF(D44&gt;$E$37,DATEDIF($E$36-1,$E$37,"d")*0.5,IF((D44&gt;$E$36)*(D44&lt;=$E$37),DATEDIF($E$36-1,D44-1,"d")*0.5+DATEDIF(D44-1,$E$37,"d"),0))),0)</f>
        <v>0</v>
      </c>
      <c r="J44" s="57">
        <f>IF((B44&lt;&gt;"")*(D44&gt;0),IF(TRUNC(G44/365,0)&gt;8,9,IF(TRUNC(G44/365,0)&gt;5,8,IF(TRUNC(G44/365,0)&gt;2,7,6))),0)</f>
        <v>0</v>
      </c>
      <c r="M44" s="62">
        <f>MIN(10,MAX(J44:L44,0))</f>
        <v>0</v>
      </c>
      <c r="N44" s="58">
        <f t="shared" si="3"/>
        <v>1</v>
      </c>
      <c r="O44" s="58">
        <f t="array" ref="O44">IF((N44=1)*(R44&lt;MAX(IF($N$10:$N$109=1,$R$10:$R$109))),DATEDIF(R44,MIN(IF(($N$10:$N$109=1)*($Q$10:$Q$109&gt;R44),$Q$10:$Q$109))-1,"d"),IF((N44=1)*(R44=MAX(IF($N$10:$N$109=1,$R$10:$R$109))),0,""))</f>
        <v>31</v>
      </c>
      <c r="P44" s="9" t="s">
        <v>163</v>
      </c>
      <c r="Q44" s="10">
        <v>37622</v>
      </c>
      <c r="R44" s="11">
        <v>37833</v>
      </c>
      <c r="S44" s="69">
        <f t="shared" si="4"/>
        <v>212</v>
      </c>
      <c r="T44" s="70">
        <f t="shared" si="2"/>
        <v>243</v>
      </c>
      <c r="U44" s="9" t="s">
        <v>173</v>
      </c>
      <c r="V44" s="9" t="s">
        <v>169</v>
      </c>
      <c r="W44" s="9"/>
    </row>
    <row r="45" spans="1:23" x14ac:dyDescent="0.45">
      <c r="A45" s="32" t="s">
        <v>52</v>
      </c>
      <c r="B45" s="33"/>
      <c r="C45" s="33"/>
      <c r="D45" s="34"/>
      <c r="E45" s="82" t="str">
        <f>CONCATENATE(IF((G45/365)&gt;=1,CONCATENATE(TRUNC(G45/365,0),"년 "),""),IF(MOD((G45/(365/12)),12)&gt;=1,CONCATENATE(MOD(TRUNC(G45/(365/12),0),12),"개월"),""))</f>
        <v/>
      </c>
      <c r="F45" s="61">
        <f t="array" aca="1" ref="F45" ca="1">IF(B45="",0,(C45="학점은행")+(C45="해외대학")+MATCH(INDEX(INDIRECT("대학정보!Q:Q"),MATCH(1,(INDIRECT("대학정보!F:F")=B45)*(INDIRECT("대학정보!I:I")=C45),0)),{"석사, 박사","석사, 석박사통합","석사,박사, 석박사통합","박사","박사, 석박사통합","석박사통합"},0))</f>
        <v>0</v>
      </c>
      <c r="G45" s="56">
        <f>IF((B45&lt;&gt;"")*(D45&gt;0)*($E$36&lt;&gt;"")*($E$37&lt;&gt;""),IF(D45&lt;=$E$36,DATEDIF($E$36-1,$E$37,"d"),IF(D45&gt;$E$37,DATEDIF($E$36-1,$E$37,"d")*0.5,IF((D45&gt;$E$36)*(D45&lt;=$E$37),DATEDIF($E$36-1,D45-1,"d")*0.5+DATEDIF(D45-1,$E$37,"d"),0))),0)</f>
        <v>0</v>
      </c>
      <c r="J45" s="57">
        <f>IF((B45&lt;&gt;"")*(D45&gt;0),IF(TRUNC(G45/365,0)&gt;2,9,8),0)</f>
        <v>0</v>
      </c>
      <c r="M45" s="62">
        <f>MIN(10,MAX(J45:L45,0))</f>
        <v>0</v>
      </c>
      <c r="N45" s="58">
        <f t="shared" si="3"/>
        <v>1</v>
      </c>
      <c r="O45" s="58">
        <f t="array" ref="O45">IF((N45=1)*(R45&lt;MAX(IF($N$10:$N$109=1,$R$10:$R$109))),DATEDIF(R45,MIN(IF(($N$10:$N$109=1)*($Q$10:$Q$109&gt;R45),$Q$10:$Q$109))-1,"d"),IF((N45=1)*(R45=MAX(IF($N$10:$N$109=1,$R$10:$R$109))),0,""))</f>
        <v>0</v>
      </c>
      <c r="P45" s="9" t="s">
        <v>164</v>
      </c>
      <c r="Q45" s="10">
        <v>37043</v>
      </c>
      <c r="R45" s="11">
        <v>37621</v>
      </c>
      <c r="S45" s="69">
        <f t="shared" si="4"/>
        <v>579</v>
      </c>
      <c r="T45" s="70">
        <f t="shared" si="2"/>
        <v>579</v>
      </c>
      <c r="U45" s="9" t="s">
        <v>173</v>
      </c>
      <c r="V45" s="9" t="s">
        <v>170</v>
      </c>
      <c r="W45" s="9"/>
    </row>
    <row r="46" spans="1:23" x14ac:dyDescent="0.45">
      <c r="A46" s="111" t="s">
        <v>83</v>
      </c>
      <c r="B46" s="112"/>
      <c r="C46" s="112"/>
      <c r="D46" s="112"/>
      <c r="E46" s="112"/>
      <c r="N46" s="58">
        <f t="shared" si="3"/>
        <v>1</v>
      </c>
      <c r="O46" s="58">
        <f t="array" ref="O46">IF((N46=1)*(R46&lt;MAX(IF($N$10:$N$109=1,$R$10:$R$109))),DATEDIF(R46,MIN(IF(($N$10:$N$109=1)*($Q$10:$Q$109&gt;R46),$Q$10:$Q$109))-1,"d"),IF((N46=1)*(R46=MAX(IF($N$10:$N$109=1,$R$10:$R$109))),0,""))</f>
        <v>0</v>
      </c>
      <c r="P46" s="9" t="s">
        <v>165</v>
      </c>
      <c r="Q46" s="10">
        <v>36557</v>
      </c>
      <c r="R46" s="11">
        <v>37042</v>
      </c>
      <c r="S46" s="69">
        <f t="shared" si="4"/>
        <v>486</v>
      </c>
      <c r="T46" s="70">
        <f t="shared" si="2"/>
        <v>486</v>
      </c>
      <c r="U46" s="9" t="s">
        <v>173</v>
      </c>
      <c r="V46" s="9" t="s">
        <v>171</v>
      </c>
      <c r="W46" s="9"/>
    </row>
    <row r="47" spans="1:23" x14ac:dyDescent="0.45">
      <c r="A47" s="113" t="s">
        <v>85</v>
      </c>
      <c r="B47" s="114"/>
      <c r="C47" s="114"/>
      <c r="D47" s="114"/>
      <c r="E47" s="114"/>
      <c r="N47" s="58">
        <f t="shared" si="3"/>
        <v>1</v>
      </c>
      <c r="O47" s="58">
        <f t="array" ref="O47">IF((N47=1)*(R47&lt;MAX(IF($N$10:$N$109=1,$R$10:$R$109))),DATEDIF(R47,MIN(IF(($N$10:$N$109=1)*($Q$10:$Q$109&gt;R47),$Q$10:$Q$109))-1,"d"),IF((N47=1)*(R47=MAX(IF($N$10:$N$109=1,$R$10:$R$109))),0,""))</f>
        <v>0</v>
      </c>
      <c r="P47" s="9" t="s">
        <v>166</v>
      </c>
      <c r="Q47" s="10">
        <v>35278</v>
      </c>
      <c r="R47" s="11">
        <v>36556</v>
      </c>
      <c r="S47" s="69">
        <f t="shared" si="4"/>
        <v>1279</v>
      </c>
      <c r="T47" s="70">
        <f t="shared" si="2"/>
        <v>1279</v>
      </c>
      <c r="U47" s="9" t="s">
        <v>173</v>
      </c>
      <c r="V47" s="9" t="s">
        <v>172</v>
      </c>
      <c r="W47" s="9"/>
    </row>
    <row r="48" spans="1:23" x14ac:dyDescent="0.45">
      <c r="A48" s="89" t="s">
        <v>68</v>
      </c>
      <c r="B48" s="90"/>
      <c r="C48" s="90"/>
      <c r="D48" s="90"/>
      <c r="E48" s="90"/>
      <c r="N48" s="58">
        <f t="shared" si="3"/>
        <v>0</v>
      </c>
      <c r="O48" s="58" t="str">
        <f t="array" ref="O48">IF((N48=1)*(R48&lt;MAX(IF($N$10:$N$109=1,$R$10:$R$109))),DATEDIF(R48,MIN(IF(($N$10:$N$109=1)*($Q$10:$Q$109&gt;R48),$Q$10:$Q$109))-1,"d"),IF((N48=1)*(R48=MAX(IF($N$10:$N$109=1,$R$10:$R$109))),0,""))</f>
        <v/>
      </c>
      <c r="P48" s="9"/>
      <c r="Q48" s="10"/>
      <c r="R48" s="11"/>
      <c r="S48" s="69" t="str">
        <f t="shared" si="4"/>
        <v/>
      </c>
      <c r="T48" s="70" t="str">
        <f t="shared" si="2"/>
        <v/>
      </c>
      <c r="U48" s="9"/>
      <c r="V48" s="9"/>
      <c r="W48" s="9"/>
    </row>
    <row r="49" spans="1:23" x14ac:dyDescent="0.45">
      <c r="A49" s="89" t="s">
        <v>64</v>
      </c>
      <c r="B49" s="90"/>
      <c r="C49" s="90"/>
      <c r="D49" s="90"/>
      <c r="E49" s="90"/>
      <c r="N49" s="58">
        <f t="shared" si="3"/>
        <v>0</v>
      </c>
      <c r="O49" s="58" t="str">
        <f t="array" ref="O49">IF((N49=1)*(R49&lt;MAX(IF($N$10:$N$109=1,$R$10:$R$109))),DATEDIF(R49,MIN(IF(($N$10:$N$109=1)*($Q$10:$Q$109&gt;R49),$Q$10:$Q$109))-1,"d"),IF((N49=1)*(R49=MAX(IF($N$10:$N$109=1,$R$10:$R$109))),0,""))</f>
        <v/>
      </c>
      <c r="P49" s="9"/>
      <c r="Q49" s="10"/>
      <c r="R49" s="11"/>
      <c r="S49" s="69" t="str">
        <f t="shared" si="4"/>
        <v/>
      </c>
      <c r="T49" s="70" t="str">
        <f t="shared" si="2"/>
        <v/>
      </c>
      <c r="U49" s="9"/>
      <c r="V49" s="9"/>
      <c r="W49" s="9"/>
    </row>
    <row r="50" spans="1:23" x14ac:dyDescent="0.45">
      <c r="N50" s="58">
        <f t="shared" si="3"/>
        <v>0</v>
      </c>
      <c r="O50" s="58" t="str">
        <f t="array" ref="O50">IF((N50=1)*(R50&lt;MAX(IF($N$10:$N$109=1,$R$10:$R$109))),DATEDIF(R50,MIN(IF(($N$10:$N$109=1)*($Q$10:$Q$109&gt;R50),$Q$10:$Q$109))-1,"d"),IF((N50=1)*(R50=MAX(IF($N$10:$N$109=1,$R$10:$R$109))),0,""))</f>
        <v/>
      </c>
      <c r="P50" s="9"/>
      <c r="Q50" s="10"/>
      <c r="R50" s="11"/>
      <c r="S50" s="69" t="str">
        <f t="shared" si="4"/>
        <v/>
      </c>
      <c r="T50" s="70" t="str">
        <f t="shared" si="2"/>
        <v/>
      </c>
      <c r="U50" s="9"/>
      <c r="V50" s="9"/>
      <c r="W50" s="9"/>
    </row>
    <row r="51" spans="1:23" x14ac:dyDescent="0.45">
      <c r="A51" s="110" t="s">
        <v>21</v>
      </c>
      <c r="B51" s="110"/>
      <c r="C51" s="110"/>
      <c r="D51" s="110"/>
      <c r="E51" s="110"/>
      <c r="N51" s="58">
        <f t="shared" si="3"/>
        <v>0</v>
      </c>
      <c r="O51" s="58" t="str">
        <f t="array" ref="O51">IF((N51=1)*(R51&lt;MAX(IF($N$10:$N$109=1,$R$10:$R$109))),DATEDIF(R51,MIN(IF(($N$10:$N$109=1)*($Q$10:$Q$109&gt;R51),$Q$10:$Q$109))-1,"d"),IF((N51=1)*(R51=MAX(IF($N$10:$N$109=1,$R$10:$R$109))),0,""))</f>
        <v/>
      </c>
      <c r="P51" s="9"/>
      <c r="Q51" s="10"/>
      <c r="R51" s="11"/>
      <c r="S51" s="69" t="str">
        <f t="shared" si="4"/>
        <v/>
      </c>
      <c r="T51" s="70" t="str">
        <f t="shared" si="2"/>
        <v/>
      </c>
      <c r="U51" s="9"/>
      <c r="V51" s="9"/>
      <c r="W51" s="9"/>
    </row>
    <row r="52" spans="1:23" x14ac:dyDescent="0.45">
      <c r="A52" s="88" t="s">
        <v>20</v>
      </c>
      <c r="B52" s="88" t="s">
        <v>15</v>
      </c>
      <c r="C52" s="88" t="s">
        <v>16</v>
      </c>
      <c r="D52" s="88" t="s">
        <v>82</v>
      </c>
      <c r="E52" s="88" t="s">
        <v>17</v>
      </c>
      <c r="N52" s="58">
        <f t="shared" si="3"/>
        <v>0</v>
      </c>
      <c r="O52" s="58" t="str">
        <f t="array" ref="O52">IF((N52=1)*(R52&lt;MAX(IF($N$10:$N$109=1,$R$10:$R$109))),DATEDIF(R52,MIN(IF(($N$10:$N$109=1)*($Q$10:$Q$109&gt;R52),$Q$10:$Q$109))-1,"d"),IF((N52=1)*(R52=MAX(IF($N$10:$N$109=1,$R$10:$R$109))),0,""))</f>
        <v/>
      </c>
      <c r="P52" s="9"/>
      <c r="Q52" s="10"/>
      <c r="R52" s="11"/>
      <c r="S52" s="69" t="str">
        <f t="shared" si="4"/>
        <v/>
      </c>
      <c r="T52" s="70" t="str">
        <f t="shared" si="2"/>
        <v/>
      </c>
      <c r="U52" s="9"/>
      <c r="V52" s="9"/>
      <c r="W52" s="9"/>
    </row>
    <row r="53" spans="1:23" x14ac:dyDescent="0.45">
      <c r="A53" s="35" t="s">
        <v>53</v>
      </c>
      <c r="B53" s="33" t="s">
        <v>58</v>
      </c>
      <c r="C53" s="36">
        <v>1</v>
      </c>
      <c r="D53" s="34"/>
      <c r="E53" s="82" t="str">
        <f>CONCATENATE(IF((G53/365)&gt;=1,CONCATENATE(TRUNC(G53/365,0),"년 "),""),IF(MOD((G53/(365/12)),12)&gt;=1,CONCATENATE(MOD(TRUNC(G53/(365/12),0),12),"개월"),""))</f>
        <v/>
      </c>
      <c r="F53" s="61">
        <f>IF((A$60&lt;&gt;"")*(B$53="정보관리기술사")*(C$53=1)*(D$63&lt;&gt;"")*(D$65&lt;&gt;"")*(D$67=B53)*(D$70&lt;&gt;"")*(D$75&lt;&gt;"")*(D$76&lt;&gt;"")*(D$75=D53),1,0)</f>
        <v>0</v>
      </c>
      <c r="G53" s="56">
        <f>IF((F53=1)*(D53&gt;0)*($E$36&lt;&gt;"")*($E$37&lt;&gt;""),IF(D53&lt;=$E$36,DATEDIF($E$36-1,$E$37,"d"),IF(D53&gt;$E$37,DATEDIF($E$36-1,$E$37,"d")*0.5,IF((D53&gt;$E$36)*(D53&lt;=$E$37),DATEDIF($E$36-1,D53-1,"d")*0.5+DATEDIF(D53-1,$E$37,"d"),0))),0)</f>
        <v>0</v>
      </c>
      <c r="J53" s="57">
        <f>IF(F53=1,10,0)</f>
        <v>0</v>
      </c>
      <c r="M53" s="62">
        <f>MIN(10,MAX(J53:L53,0))</f>
        <v>0</v>
      </c>
      <c r="N53" s="58">
        <f t="shared" si="3"/>
        <v>0</v>
      </c>
      <c r="O53" s="58" t="str">
        <f t="array" ref="O53">IF((N53=1)*(R53&lt;MAX(IF($N$10:$N$109=1,$R$10:$R$109))),DATEDIF(R53,MIN(IF(($N$10:$N$109=1)*($Q$10:$Q$109&gt;R53),$Q$10:$Q$109))-1,"d"),IF((N53=1)*(R53=MAX(IF($N$10:$N$109=1,$R$10:$R$109))),0,""))</f>
        <v/>
      </c>
      <c r="P53" s="9"/>
      <c r="Q53" s="10"/>
      <c r="R53" s="11"/>
      <c r="S53" s="69" t="str">
        <f t="shared" si="4"/>
        <v/>
      </c>
      <c r="T53" s="70" t="str">
        <f t="shared" si="2"/>
        <v/>
      </c>
      <c r="U53" s="9"/>
      <c r="V53" s="9"/>
      <c r="W53" s="9"/>
    </row>
    <row r="54" spans="1:23" x14ac:dyDescent="0.45">
      <c r="A54" s="35" t="s">
        <v>54</v>
      </c>
      <c r="B54" s="33" t="s">
        <v>18</v>
      </c>
      <c r="C54" s="36">
        <v>2</v>
      </c>
      <c r="D54" s="34"/>
      <c r="E54" s="82" t="str">
        <f>CONCATENATE(IF((G54/365)&gt;=1,CONCATENATE(TRUNC(G54/365,0),"년 "),""),IF(MOD((G54/(365/12)),12)&gt;=1,CONCATENATE(MOD(TRUNC(G54/(365/12),0),12),"개월"),""))</f>
        <v/>
      </c>
      <c r="F54" s="61">
        <f>IF((A$60&lt;&gt;"")*(B$54="정보처리기사")*(C$54=2)*(D$63&lt;&gt;"")*(D$65&lt;&gt;"")*(D$67=B54)*(D$70&lt;&gt;"")*(D$75&lt;&gt;"")*(D$76&lt;&gt;"")*(D$75=D54),1,0)</f>
        <v>0</v>
      </c>
      <c r="G54" s="56">
        <f>IF((F54=1)*(D54&gt;0)*($E$36&lt;&gt;"")*($E$37&lt;&gt;""),IF(D54&lt;=$E$36,DATEDIF($E$36-1,$E$37,"d"),IF(D54&gt;$E$37,DATEDIF($E$36-1,$E$37,"d")*0.5,IF((D54&gt;$E$36)*(D54&lt;=$E$37),DATEDIF($E$36-1,D54-1,"d")*0.5+DATEDIF(D54-1,$E$37,"d"),0))),0)</f>
        <v>0</v>
      </c>
      <c r="H54" s="56">
        <f>IF((F54=1)*(D54&gt;0)*($E$36&lt;&gt;"")*($E$37&lt;&gt;""),IF(D54&gt;D44,IF(D54&lt;=$E$36,DATEDIF($E$36-1,$E$37,"d"),IF(D54&gt;$E$37,DATEDIF($E$36-1,$E$37,"d")*0.5,IF((D54&gt;$E$36)*(D54&lt;=$E$37),DATEDIF($E$36-1,D54-1,"d")*0.5+DATEDIF(D54-1,$E$37,"d"),0))),IF(D44&lt;=$E$36,DATEDIF($E$36-1,$E$37,"d"),IF(D44&gt;$E$37,DATEDIF($E$36-1,$E$37,"d")*0.5,IF((D44&gt;$E$36)*(D44&lt;=$E$37),DATEDIF($E$36-1,D44-1,"d")*0.5+DATEDIF(D44-1,$E$37,"d"),0)))),0)</f>
        <v>0</v>
      </c>
      <c r="I54" s="56">
        <f>IF((F54=1)*(D54&gt;0)*($E$36&lt;&gt;"")*($E$37&lt;&gt;""),IF(D54&gt;D45,IF(D54&lt;=$E$36,DATEDIF($E$36-1,$E$37,"d"),IF(D54&gt;$E$37,DATEDIF($E$36-1,$E$37,"d")*0.5,IF((D54&gt;$E$36)*(D54&lt;=$E$37),DATEDIF($E$36-1,D54-1,"d")*0.5+DATEDIF(D54-1,$E$37,"d"),0))),IF(D45&lt;=$E$36,DATEDIF($E$36-1,$E$37,"d"),IF(D45&gt;$E$37,DATEDIF($E$36-1,$E$37,"d")*0.5,IF((D45&gt;$E$36)*(D45&lt;=$E$37),DATEDIF($E$36-1,D45-1,"d")*0.5+DATEDIF(D45-1,$E$37,"d"),0)))),0)</f>
        <v>0</v>
      </c>
      <c r="J54" s="57">
        <f>IF((F54=1)*(D54&gt;0),IF(TRUNC(G54/365,0)&gt;8,9,IF(TRUNC(G54/365,0)&gt;5,8,IF(TRUNC(G54/365,0)&gt;2,7,6))),0)</f>
        <v>0</v>
      </c>
      <c r="K54" s="57">
        <f>IF((F54=1)*(D54&gt;0)*(B44&lt;&gt;"")*(D44&gt;0),IF(TRUNC(H54/365,0)&gt;7,9,IF(TRUNC(H54/365,0)&gt;4,8,IF(TRUNC(H54/365,0)&gt;1,7,1))),0)</f>
        <v>0</v>
      </c>
      <c r="L54" s="57">
        <f>IF((F54=1)*(D54&gt;0)*(B45&lt;&gt;"")*(D45&gt;0),IF(TRUNC(I54/365,0)&gt;2,9,8),0)</f>
        <v>0</v>
      </c>
      <c r="M54" s="62">
        <f>MIN(10,MAX(J54:L54,0))</f>
        <v>0</v>
      </c>
      <c r="N54" s="58">
        <f t="shared" si="3"/>
        <v>0</v>
      </c>
      <c r="O54" s="58" t="str">
        <f t="array" ref="O54">IF((N54=1)*(R54&lt;MAX(IF($N$10:$N$109=1,$R$10:$R$109))),DATEDIF(R54,MIN(IF(($N$10:$N$109=1)*($Q$10:$Q$109&gt;R54),$Q$10:$Q$109))-1,"d"),IF((N54=1)*(R54=MAX(IF($N$10:$N$109=1,$R$10:$R$109))),0,""))</f>
        <v/>
      </c>
      <c r="P54" s="9"/>
      <c r="Q54" s="10"/>
      <c r="R54" s="11"/>
      <c r="S54" s="69" t="str">
        <f t="shared" si="4"/>
        <v/>
      </c>
      <c r="T54" s="70" t="str">
        <f t="shared" si="2"/>
        <v/>
      </c>
      <c r="U54" s="9"/>
      <c r="V54" s="9"/>
      <c r="W54" s="9"/>
    </row>
    <row r="55" spans="1:23" x14ac:dyDescent="0.45">
      <c r="A55" s="35" t="s">
        <v>55</v>
      </c>
      <c r="B55" s="33" t="s">
        <v>19</v>
      </c>
      <c r="C55" s="36">
        <v>3</v>
      </c>
      <c r="D55" s="34"/>
      <c r="E55" s="82" t="str">
        <f>CONCATENATE(IF((G55/365)&gt;=1,CONCATENATE(TRUNC(G55/365,0),"년 "),""),IF(MOD((G55/(365/12)),12)&gt;=1,CONCATENATE(MOD(TRUNC(G55/(365/12),0),12),"개월"),""))</f>
        <v/>
      </c>
      <c r="F55" s="61">
        <f>IF((A$60&lt;&gt;"")*(B$55="정보처리산업기사")*(C$55=3)*(D$63&lt;&gt;"")*(D$65&lt;&gt;"")*(D$67=B55)*(D$70&lt;&gt;"")*(D$75&lt;&gt;"")*(D$76&lt;&gt;"")*(D$75=D55),1,0)</f>
        <v>0</v>
      </c>
      <c r="G55" s="56">
        <f>IF((F55=1)*(D55&gt;0)*($E$36&lt;&gt;"")*($E$37&lt;&gt;""),IF(D55&lt;=$E$36,DATEDIF($E$36-1,$E$37,"d"),IF(D55&gt;$E$37,DATEDIF($E$36-1,$E$37,"d")*0.5,IF((D55&gt;$E$36)*(D55&lt;=$E$37),DATEDIF($E$36-1,D55-1,"d")*0.5+DATEDIF(D55-1,$E$37,"d"),0))),0)</f>
        <v>0</v>
      </c>
      <c r="J55" s="57">
        <f>IF((F55=1)*(D55&gt;0),IF(TRUNC(G55/365,0)&gt;12,9,IF(TRUNC(G55/365,0)&gt;9,8,IF(TRUNC(G55/365,0)&gt;6,7,6))),0)</f>
        <v>0</v>
      </c>
      <c r="M55" s="62">
        <f>MIN(10,MAX(J55:L55,0))</f>
        <v>0</v>
      </c>
      <c r="N55" s="58">
        <f t="shared" si="3"/>
        <v>0</v>
      </c>
      <c r="O55" s="58" t="str">
        <f t="array" ref="O55">IF((N55=1)*(R55&lt;MAX(IF($N$10:$N$109=1,$R$10:$R$109))),DATEDIF(R55,MIN(IF(($N$10:$N$109=1)*($Q$10:$Q$109&gt;R55),$Q$10:$Q$109))-1,"d"),IF((N55=1)*(R55=MAX(IF($N$10:$N$109=1,$R$10:$R$109))),0,""))</f>
        <v/>
      </c>
      <c r="P55" s="9"/>
      <c r="Q55" s="10"/>
      <c r="R55" s="11"/>
      <c r="S55" s="69" t="str">
        <f t="shared" si="4"/>
        <v/>
      </c>
      <c r="T55" s="70" t="str">
        <f t="shared" si="2"/>
        <v/>
      </c>
      <c r="U55" s="9"/>
      <c r="V55" s="9"/>
      <c r="W55" s="9"/>
    </row>
    <row r="56" spans="1:23" x14ac:dyDescent="0.45">
      <c r="A56" s="113" t="s">
        <v>67</v>
      </c>
      <c r="B56" s="114"/>
      <c r="C56" s="114"/>
      <c r="D56" s="114"/>
      <c r="E56" s="114"/>
      <c r="N56" s="58">
        <f t="shared" si="3"/>
        <v>0</v>
      </c>
      <c r="O56" s="58" t="str">
        <f t="array" ref="O56">IF((N56=1)*(R56&lt;MAX(IF($N$10:$N$109=1,$R$10:$R$109))),DATEDIF(R56,MIN(IF(($N$10:$N$109=1)*($Q$10:$Q$109&gt;R56),$Q$10:$Q$109))-1,"d"),IF((N56=1)*(R56=MAX(IF($N$10:$N$109=1,$R$10:$R$109))),0,""))</f>
        <v/>
      </c>
      <c r="P56" s="9"/>
      <c r="Q56" s="10"/>
      <c r="R56" s="11"/>
      <c r="S56" s="69" t="str">
        <f t="shared" si="4"/>
        <v/>
      </c>
      <c r="T56" s="70" t="str">
        <f t="shared" si="2"/>
        <v/>
      </c>
      <c r="U56" s="9"/>
      <c r="V56" s="9"/>
      <c r="W56" s="9"/>
    </row>
    <row r="57" spans="1:23" x14ac:dyDescent="0.45">
      <c r="A57" s="113"/>
      <c r="B57" s="114"/>
      <c r="C57" s="114"/>
      <c r="D57" s="114"/>
      <c r="E57" s="114"/>
      <c r="N57" s="58">
        <f t="shared" si="3"/>
        <v>0</v>
      </c>
      <c r="O57" s="58" t="str">
        <f t="array" ref="O57">IF((N57=1)*(R57&lt;MAX(IF($N$10:$N$109=1,$R$10:$R$109))),DATEDIF(R57,MIN(IF(($N$10:$N$109=1)*($Q$10:$Q$109&gt;R57),$Q$10:$Q$109))-1,"d"),IF((N57=1)*(R57=MAX(IF($N$10:$N$109=1,$R$10:$R$109))),0,""))</f>
        <v/>
      </c>
      <c r="P57" s="9"/>
      <c r="Q57" s="10"/>
      <c r="R57" s="11"/>
      <c r="S57" s="69" t="str">
        <f t="shared" si="4"/>
        <v/>
      </c>
      <c r="T57" s="70" t="str">
        <f t="shared" si="2"/>
        <v/>
      </c>
      <c r="U57" s="9"/>
      <c r="V57" s="9"/>
      <c r="W57" s="9"/>
    </row>
    <row r="58" spans="1:23" x14ac:dyDescent="0.45">
      <c r="N58" s="58">
        <f t="shared" si="3"/>
        <v>0</v>
      </c>
      <c r="O58" s="58" t="str">
        <f t="array" ref="O58">IF((N58=1)*(R58&lt;MAX(IF($N$10:$N$109=1,$R$10:$R$109))),DATEDIF(R58,MIN(IF(($N$10:$N$109=1)*($Q$10:$Q$109&gt;R58),$Q$10:$Q$109))-1,"d"),IF((N58=1)*(R58=MAX(IF($N$10:$N$109=1,$R$10:$R$109))),0,""))</f>
        <v/>
      </c>
      <c r="P58" s="9"/>
      <c r="Q58" s="10"/>
      <c r="R58" s="11"/>
      <c r="S58" s="69" t="str">
        <f t="shared" si="4"/>
        <v/>
      </c>
      <c r="T58" s="70" t="str">
        <f t="shared" si="2"/>
        <v/>
      </c>
      <c r="U58" s="9"/>
      <c r="V58" s="9"/>
      <c r="W58" s="9"/>
    </row>
    <row r="59" spans="1:23" x14ac:dyDescent="0.45">
      <c r="A59" s="113" t="s">
        <v>80</v>
      </c>
      <c r="B59" s="114"/>
      <c r="C59" s="114"/>
      <c r="D59" s="114"/>
      <c r="E59" s="114"/>
      <c r="N59" s="58">
        <f t="shared" si="3"/>
        <v>0</v>
      </c>
      <c r="O59" s="58" t="str">
        <f t="array" ref="O59">IF((N59=1)*(R59&lt;MAX(IF($N$10:$N$109=1,$R$10:$R$109))),DATEDIF(R59,MIN(IF(($N$10:$N$109=1)*($Q$10:$Q$109&gt;R59),$Q$10:$Q$109))-1,"d"),IF((N59=1)*(R59=MAX(IF($N$10:$N$109=1,$R$10:$R$109))),0,""))</f>
        <v/>
      </c>
      <c r="P59" s="9"/>
      <c r="Q59" s="10"/>
      <c r="R59" s="11"/>
      <c r="S59" s="69" t="str">
        <f t="shared" si="4"/>
        <v/>
      </c>
      <c r="T59" s="70" t="str">
        <f t="shared" si="2"/>
        <v/>
      </c>
      <c r="U59" s="9"/>
      <c r="V59" s="9"/>
      <c r="W59" s="9"/>
    </row>
    <row r="60" spans="1:23" x14ac:dyDescent="0.45">
      <c r="A60" s="37" t="s">
        <v>177</v>
      </c>
      <c r="B60" s="38" t="s">
        <v>36</v>
      </c>
      <c r="C60" s="115" t="s">
        <v>30</v>
      </c>
      <c r="D60" s="116"/>
      <c r="E60" s="117"/>
      <c r="N60" s="58">
        <f t="shared" si="3"/>
        <v>0</v>
      </c>
      <c r="O60" s="58" t="str">
        <f t="array" ref="O60">IF((N60=1)*(R60&lt;MAX(IF($N$10:$N$109=1,$R$10:$R$109))),DATEDIF(R60,MIN(IF(($N$10:$N$109=1)*($Q$10:$Q$109&gt;R60),$Q$10:$Q$109))-1,"d"),IF((N60=1)*(R60=MAX(IF($N$10:$N$109=1,$R$10:$R$109))),0,""))</f>
        <v/>
      </c>
      <c r="P60" s="9"/>
      <c r="Q60" s="10"/>
      <c r="R60" s="11"/>
      <c r="S60" s="69" t="str">
        <f t="shared" si="4"/>
        <v/>
      </c>
      <c r="T60" s="70" t="str">
        <f t="shared" si="2"/>
        <v/>
      </c>
      <c r="U60" s="9"/>
      <c r="V60" s="9"/>
      <c r="W60" s="9"/>
    </row>
    <row r="61" spans="1:23" x14ac:dyDescent="0.45">
      <c r="A61" s="121" t="s">
        <v>28</v>
      </c>
      <c r="B61" s="122"/>
      <c r="C61" s="118"/>
      <c r="D61" s="119"/>
      <c r="E61" s="120"/>
      <c r="N61" s="58">
        <f t="shared" si="3"/>
        <v>0</v>
      </c>
      <c r="O61" s="58" t="str">
        <f t="array" ref="O61">IF((N61=1)*(R61&lt;MAX(IF($N$10:$N$109=1,$R$10:$R$109))),DATEDIF(R61,MIN(IF(($N$10:$N$109=1)*($Q$10:$Q$109&gt;R61),$Q$10:$Q$109))-1,"d"),IF((N61=1)*(R61=MAX(IF($N$10:$N$109=1,$R$10:$R$109))),0,""))</f>
        <v/>
      </c>
      <c r="P61" s="9"/>
      <c r="Q61" s="10"/>
      <c r="R61" s="11"/>
      <c r="S61" s="69" t="str">
        <f t="shared" si="4"/>
        <v/>
      </c>
      <c r="T61" s="70" t="str">
        <f t="shared" si="2"/>
        <v/>
      </c>
      <c r="U61" s="9"/>
      <c r="V61" s="9"/>
      <c r="W61" s="9"/>
    </row>
    <row r="62" spans="1:23" x14ac:dyDescent="0.45">
      <c r="A62" s="121"/>
      <c r="B62" s="122"/>
      <c r="C62" s="118"/>
      <c r="D62" s="119"/>
      <c r="E62" s="120"/>
      <c r="N62" s="58">
        <f t="shared" si="3"/>
        <v>0</v>
      </c>
      <c r="O62" s="58" t="str">
        <f t="array" ref="O62">IF((N62=1)*(R62&lt;MAX(IF($N$10:$N$109=1,$R$10:$R$109))),DATEDIF(R62,MIN(IF(($N$10:$N$109=1)*($Q$10:$Q$109&gt;R62),$Q$10:$Q$109))-1,"d"),IF((N62=1)*(R62=MAX(IF($N$10:$N$109=1,$R$10:$R$109))),0,""))</f>
        <v/>
      </c>
      <c r="P62" s="9"/>
      <c r="Q62" s="10"/>
      <c r="R62" s="11"/>
      <c r="S62" s="69" t="str">
        <f t="shared" si="4"/>
        <v/>
      </c>
      <c r="T62" s="70" t="str">
        <f t="shared" si="2"/>
        <v/>
      </c>
      <c r="U62" s="9"/>
      <c r="V62" s="9"/>
      <c r="W62" s="9"/>
    </row>
    <row r="63" spans="1:23" x14ac:dyDescent="0.45">
      <c r="A63" s="96" t="s">
        <v>29</v>
      </c>
      <c r="B63" s="98"/>
      <c r="C63" s="39" t="s">
        <v>43</v>
      </c>
      <c r="D63" s="40" t="s">
        <v>176</v>
      </c>
      <c r="E63" s="41"/>
      <c r="N63" s="58">
        <f t="shared" si="3"/>
        <v>0</v>
      </c>
      <c r="O63" s="58" t="str">
        <f t="array" ref="O63">IF((N63=1)*(R63&lt;MAX(IF($N$10:$N$109=1,$R$10:$R$109))),DATEDIF(R63,MIN(IF(($N$10:$N$109=1)*($Q$10:$Q$109&gt;R63),$Q$10:$Q$109))-1,"d"),IF((N63=1)*(R63=MAX(IF($N$10:$N$109=1,$R$10:$R$109))),0,""))</f>
        <v/>
      </c>
      <c r="P63" s="9"/>
      <c r="Q63" s="10"/>
      <c r="R63" s="11"/>
      <c r="S63" s="69" t="str">
        <f t="shared" si="4"/>
        <v/>
      </c>
      <c r="T63" s="70" t="str">
        <f t="shared" si="2"/>
        <v/>
      </c>
      <c r="U63" s="9"/>
      <c r="V63" s="9"/>
      <c r="W63" s="9"/>
    </row>
    <row r="64" spans="1:23" x14ac:dyDescent="0.45">
      <c r="A64" s="99"/>
      <c r="B64" s="98"/>
      <c r="C64" s="12"/>
      <c r="D64" s="106" t="s">
        <v>37</v>
      </c>
      <c r="E64" s="107"/>
      <c r="N64" s="58">
        <f t="shared" si="3"/>
        <v>0</v>
      </c>
      <c r="O64" s="58" t="str">
        <f t="array" ref="O64">IF((N64=1)*(R64&lt;MAX(IF($N$10:$N$109=1,$R$10:$R$109))),DATEDIF(R64,MIN(IF(($N$10:$N$109=1)*($Q$10:$Q$109&gt;R64),$Q$10:$Q$109))-1,"d"),IF((N64=1)*(R64=MAX(IF($N$10:$N$109=1,$R$10:$R$109))),0,""))</f>
        <v/>
      </c>
      <c r="P64" s="9"/>
      <c r="Q64" s="10"/>
      <c r="R64" s="11"/>
      <c r="S64" s="69" t="str">
        <f t="shared" si="4"/>
        <v/>
      </c>
      <c r="T64" s="70" t="str">
        <f t="shared" si="2"/>
        <v/>
      </c>
      <c r="U64" s="9"/>
      <c r="V64" s="9"/>
      <c r="W64" s="9"/>
    </row>
    <row r="65" spans="1:23" ht="13.5" customHeight="1" x14ac:dyDescent="0.45">
      <c r="A65" s="12"/>
      <c r="B65" s="13"/>
      <c r="C65" s="39" t="s">
        <v>33</v>
      </c>
      <c r="D65" s="84" t="str">
        <f>IF((A60&lt;&gt;"")*(D63&lt;&gt;"")*(B34&lt;&gt;""),B34,"")</f>
        <v>이정원</v>
      </c>
      <c r="E65" s="41"/>
      <c r="N65" s="58">
        <f t="shared" si="3"/>
        <v>0</v>
      </c>
      <c r="O65" s="58" t="str">
        <f t="array" ref="O65">IF((N65=1)*(R65&lt;MAX(IF($N$10:$N$109=1,$R$10:$R$109))),DATEDIF(R65,MIN(IF(($N$10:$N$109=1)*($Q$10:$Q$109&gt;R65),$Q$10:$Q$109))-1,"d"),IF((N65=1)*(R65=MAX(IF($N$10:$N$109=1,$R$10:$R$109))),0,""))</f>
        <v/>
      </c>
      <c r="P65" s="9"/>
      <c r="Q65" s="10"/>
      <c r="R65" s="11"/>
      <c r="S65" s="69" t="str">
        <f t="shared" si="4"/>
        <v/>
      </c>
      <c r="T65" s="70" t="str">
        <f t="shared" si="2"/>
        <v/>
      </c>
      <c r="U65" s="9"/>
      <c r="V65" s="9"/>
      <c r="W65" s="9"/>
    </row>
    <row r="66" spans="1:23" x14ac:dyDescent="0.45">
      <c r="A66" s="96" t="s">
        <v>32</v>
      </c>
      <c r="B66" s="97"/>
      <c r="C66" s="12"/>
      <c r="D66" s="13"/>
      <c r="E66" s="41"/>
      <c r="N66" s="58">
        <f t="shared" si="3"/>
        <v>0</v>
      </c>
      <c r="O66" s="58" t="str">
        <f t="array" ref="O66">IF((N66=1)*(R66&lt;MAX(IF($N$10:$N$109=1,$R$10:$R$109))),DATEDIF(R66,MIN(IF(($N$10:$N$109=1)*($Q$10:$Q$109&gt;R66),$Q$10:$Q$109))-1,"d"),IF((N66=1)*(R66=MAX(IF($N$10:$N$109=1,$R$10:$R$109))),0,""))</f>
        <v/>
      </c>
      <c r="P66" s="9"/>
      <c r="Q66" s="10"/>
      <c r="R66" s="11"/>
      <c r="S66" s="69" t="str">
        <f t="shared" si="4"/>
        <v/>
      </c>
      <c r="T66" s="70" t="str">
        <f t="shared" si="2"/>
        <v/>
      </c>
      <c r="U66" s="9"/>
      <c r="V66" s="9"/>
      <c r="W66" s="9"/>
    </row>
    <row r="67" spans="1:23" x14ac:dyDescent="0.45">
      <c r="A67" s="96"/>
      <c r="B67" s="97"/>
      <c r="C67" s="39" t="s">
        <v>34</v>
      </c>
      <c r="D67" s="42" t="s">
        <v>94</v>
      </c>
      <c r="E67" s="41"/>
      <c r="N67" s="58">
        <f t="shared" si="3"/>
        <v>0</v>
      </c>
      <c r="O67" s="58" t="str">
        <f t="array" ref="O67">IF((N67=1)*(R67&lt;MAX(IF($N$10:$N$109=1,$R$10:$R$109))),DATEDIF(R67,MIN(IF(($N$10:$N$109=1)*($Q$10:$Q$109&gt;R67),$Q$10:$Q$109))-1,"d"),IF((N67=1)*(R67=MAX(IF($N$10:$N$109=1,$R$10:$R$109))),0,""))</f>
        <v/>
      </c>
      <c r="P67" s="9"/>
      <c r="Q67" s="10"/>
      <c r="R67" s="11"/>
      <c r="S67" s="69" t="str">
        <f t="shared" si="4"/>
        <v/>
      </c>
      <c r="T67" s="70" t="str">
        <f t="shared" si="2"/>
        <v/>
      </c>
      <c r="U67" s="9"/>
      <c r="V67" s="9"/>
      <c r="W67" s="9"/>
    </row>
    <row r="68" spans="1:23" x14ac:dyDescent="0.45">
      <c r="A68" s="96"/>
      <c r="B68" s="97"/>
      <c r="C68" s="12"/>
      <c r="D68" s="43" t="s">
        <v>40</v>
      </c>
      <c r="E68" s="41"/>
      <c r="N68" s="58">
        <f t="shared" si="3"/>
        <v>0</v>
      </c>
      <c r="O68" s="58" t="str">
        <f t="array" ref="O68">IF((N68=1)*(R68&lt;MAX(IF($N$10:$N$109=1,$R$10:$R$109))),DATEDIF(R68,MIN(IF(($N$10:$N$109=1)*($Q$10:$Q$109&gt;R68),$Q$10:$Q$109))-1,"d"),IF((N68=1)*(R68=MAX(IF($N$10:$N$109=1,$R$10:$R$109))),0,""))</f>
        <v/>
      </c>
      <c r="P68" s="9"/>
      <c r="Q68" s="10"/>
      <c r="R68" s="11"/>
      <c r="S68" s="69" t="str">
        <f t="shared" si="4"/>
        <v/>
      </c>
      <c r="T68" s="70" t="str">
        <f t="shared" si="2"/>
        <v/>
      </c>
      <c r="U68" s="9"/>
      <c r="V68" s="9"/>
      <c r="W68" s="9"/>
    </row>
    <row r="69" spans="1:23" x14ac:dyDescent="0.45">
      <c r="A69" s="12"/>
      <c r="B69" s="13"/>
      <c r="C69" s="12"/>
      <c r="D69" s="13"/>
      <c r="E69" s="41"/>
      <c r="N69" s="58">
        <f t="shared" si="3"/>
        <v>0</v>
      </c>
      <c r="O69" s="58" t="str">
        <f t="array" ref="O69">IF((N69=1)*(R69&lt;MAX(IF($N$10:$N$109=1,$R$10:$R$109))),DATEDIF(R69,MIN(IF(($N$10:$N$109=1)*($Q$10:$Q$109&gt;R69),$Q$10:$Q$109))-1,"d"),IF((N69=1)*(R69=MAX(IF($N$10:$N$109=1,$R$10:$R$109))),0,""))</f>
        <v/>
      </c>
      <c r="P69" s="9"/>
      <c r="Q69" s="10"/>
      <c r="R69" s="11"/>
      <c r="S69" s="69" t="str">
        <f t="shared" si="4"/>
        <v/>
      </c>
      <c r="T69" s="70" t="str">
        <f t="shared" si="2"/>
        <v/>
      </c>
      <c r="U69" s="9"/>
      <c r="V69" s="9"/>
      <c r="W69" s="9"/>
    </row>
    <row r="70" spans="1:23" x14ac:dyDescent="0.45">
      <c r="A70" s="96" t="s">
        <v>41</v>
      </c>
      <c r="B70" s="98"/>
      <c r="C70" s="39" t="s">
        <v>38</v>
      </c>
      <c r="D70" s="83">
        <f>IF((A60&lt;&gt;"")*(D63&lt;&gt;"")*(B35&lt;&gt;""),B35,"")</f>
        <v>26073</v>
      </c>
      <c r="E70" s="41"/>
      <c r="N70" s="58">
        <f t="shared" si="3"/>
        <v>0</v>
      </c>
      <c r="O70" s="58" t="str">
        <f t="array" ref="O70">IF((N70=1)*(R70&lt;MAX(IF($N$10:$N$109=1,$R$10:$R$109))),DATEDIF(R70,MIN(IF(($N$10:$N$109=1)*($Q$10:$Q$109&gt;R70),$Q$10:$Q$109))-1,"d"),IF((N70=1)*(R70=MAX(IF($N$10:$N$109=1,$R$10:$R$109))),0,""))</f>
        <v/>
      </c>
      <c r="P70" s="9"/>
      <c r="Q70" s="10"/>
      <c r="R70" s="11"/>
      <c r="S70" s="69" t="str">
        <f t="shared" si="4"/>
        <v/>
      </c>
      <c r="T70" s="70" t="str">
        <f t="shared" si="2"/>
        <v/>
      </c>
      <c r="U70" s="9"/>
      <c r="V70" s="9"/>
      <c r="W70" s="9"/>
    </row>
    <row r="71" spans="1:23" x14ac:dyDescent="0.45">
      <c r="A71" s="99"/>
      <c r="B71" s="98"/>
      <c r="C71" s="12"/>
      <c r="D71" s="13"/>
      <c r="E71" s="41"/>
      <c r="N71" s="58">
        <f t="shared" si="3"/>
        <v>0</v>
      </c>
      <c r="O71" s="58" t="str">
        <f t="array" ref="O71">IF((N71=1)*(R71&lt;MAX(IF($N$10:$N$109=1,$R$10:$R$109))),DATEDIF(R71,MIN(IF(($N$10:$N$109=1)*($Q$10:$Q$109&gt;R71),$Q$10:$Q$109))-1,"d"),IF((N71=1)*(R71=MAX(IF($N$10:$N$109=1,$R$10:$R$109))),0,""))</f>
        <v/>
      </c>
      <c r="P71" s="9"/>
      <c r="Q71" s="10"/>
      <c r="R71" s="11"/>
      <c r="S71" s="69" t="str">
        <f t="shared" si="4"/>
        <v/>
      </c>
      <c r="T71" s="70" t="str">
        <f t="shared" si="2"/>
        <v/>
      </c>
      <c r="U71" s="9"/>
      <c r="V71" s="9"/>
      <c r="W71" s="9"/>
    </row>
    <row r="72" spans="1:23" x14ac:dyDescent="0.45">
      <c r="A72" s="99"/>
      <c r="B72" s="98"/>
      <c r="C72" s="39" t="s">
        <v>39</v>
      </c>
      <c r="D72" s="44" t="s">
        <v>31</v>
      </c>
      <c r="E72" s="41"/>
      <c r="N72" s="58">
        <f t="shared" si="3"/>
        <v>0</v>
      </c>
      <c r="O72" s="58" t="str">
        <f t="array" ref="O72">IF((N72=1)*(R72&lt;MAX(IF($N$10:$N$109=1,$R$10:$R$109))),DATEDIF(R72,MIN(IF(($N$10:$N$109=1)*($Q$10:$Q$109&gt;R72),$Q$10:$Q$109))-1,"d"),IF((N72=1)*(R72=MAX(IF($N$10:$N$109=1,$R$10:$R$109))),0,""))</f>
        <v/>
      </c>
      <c r="P72" s="9"/>
      <c r="Q72" s="10"/>
      <c r="R72" s="11"/>
      <c r="S72" s="69" t="str">
        <f t="shared" si="4"/>
        <v/>
      </c>
      <c r="T72" s="70" t="str">
        <f t="shared" si="2"/>
        <v/>
      </c>
      <c r="U72" s="9"/>
      <c r="V72" s="9"/>
      <c r="W72" s="9"/>
    </row>
    <row r="73" spans="1:23" x14ac:dyDescent="0.45">
      <c r="A73" s="99"/>
      <c r="B73" s="98"/>
      <c r="C73" s="12"/>
      <c r="D73" s="13"/>
      <c r="E73" s="41"/>
      <c r="N73" s="58">
        <f t="shared" si="3"/>
        <v>0</v>
      </c>
      <c r="O73" s="58" t="str">
        <f t="array" ref="O73">IF((N73=1)*(R73&lt;MAX(IF($N$10:$N$109=1,$R$10:$R$109))),DATEDIF(R73,MIN(IF(($N$10:$N$109=1)*($Q$10:$Q$109&gt;R73),$Q$10:$Q$109))-1,"d"),IF((N73=1)*(R73=MAX(IF($N$10:$N$109=1,$R$10:$R$109))),0,""))</f>
        <v/>
      </c>
      <c r="P73" s="9"/>
      <c r="Q73" s="10"/>
      <c r="R73" s="11"/>
      <c r="S73" s="69" t="str">
        <f t="shared" si="4"/>
        <v/>
      </c>
      <c r="T73" s="70" t="str">
        <f t="shared" si="2"/>
        <v/>
      </c>
      <c r="U73" s="9"/>
      <c r="V73" s="9"/>
      <c r="W73" s="9"/>
    </row>
    <row r="74" spans="1:23" x14ac:dyDescent="0.45">
      <c r="A74" s="99"/>
      <c r="B74" s="98"/>
      <c r="C74" s="12"/>
      <c r="D74" s="13"/>
      <c r="E74" s="41"/>
      <c r="N74" s="58">
        <f t="shared" si="3"/>
        <v>0</v>
      </c>
      <c r="O74" s="58" t="str">
        <f t="array" ref="O74">IF((N74=1)*(R74&lt;MAX(IF($N$10:$N$109=1,$R$10:$R$109))),DATEDIF(R74,MIN(IF(($N$10:$N$109=1)*($Q$10:$Q$109&gt;R74),$Q$10:$Q$109))-1,"d"),IF((N74=1)*(R74=MAX(IF($N$10:$N$109=1,$R$10:$R$109))),0,""))</f>
        <v/>
      </c>
      <c r="P74" s="9"/>
      <c r="Q74" s="10"/>
      <c r="R74" s="11"/>
      <c r="S74" s="69" t="str">
        <f t="shared" si="4"/>
        <v/>
      </c>
      <c r="T74" s="70" t="str">
        <f t="shared" si="2"/>
        <v/>
      </c>
      <c r="U74" s="9"/>
      <c r="V74" s="9"/>
      <c r="W74" s="9"/>
    </row>
    <row r="75" spans="1:23" x14ac:dyDescent="0.45">
      <c r="A75" s="99"/>
      <c r="B75" s="98"/>
      <c r="C75" s="39" t="s">
        <v>56</v>
      </c>
      <c r="D75" s="45">
        <v>42566</v>
      </c>
      <c r="E75" s="41"/>
      <c r="N75" s="58">
        <f t="shared" si="3"/>
        <v>0</v>
      </c>
      <c r="O75" s="58" t="str">
        <f t="array" ref="O75">IF((N75=1)*(R75&lt;MAX(IF($N$10:$N$109=1,$R$10:$R$109))),DATEDIF(R75,MIN(IF(($N$10:$N$109=1)*($Q$10:$Q$109&gt;R75),$Q$10:$Q$109))-1,"d"),IF((N75=1)*(R75=MAX(IF($N$10:$N$109=1,$R$10:$R$109))),0,""))</f>
        <v/>
      </c>
      <c r="P75" s="9"/>
      <c r="Q75" s="10"/>
      <c r="R75" s="11"/>
      <c r="S75" s="69" t="str">
        <f t="shared" si="4"/>
        <v/>
      </c>
      <c r="T75" s="70" t="str">
        <f t="shared" ref="T75:T109" si="5">IF(N75=1,S75+O75,"")</f>
        <v/>
      </c>
      <c r="U75" s="9"/>
      <c r="V75" s="9"/>
      <c r="W75" s="9"/>
    </row>
    <row r="76" spans="1:23" x14ac:dyDescent="0.45">
      <c r="A76" s="99"/>
      <c r="B76" s="98"/>
      <c r="C76" s="39" t="s">
        <v>57</v>
      </c>
      <c r="D76" s="45">
        <v>42567</v>
      </c>
      <c r="E76" s="41"/>
      <c r="N76" s="58">
        <f t="shared" si="3"/>
        <v>0</v>
      </c>
      <c r="O76" s="58" t="str">
        <f t="array" ref="O76">IF((N76=1)*(R76&lt;MAX(IF($N$10:$N$109=1,$R$10:$R$109))),DATEDIF(R76,MIN(IF(($N$10:$N$109=1)*($Q$10:$Q$109&gt;R76),$Q$10:$Q$109))-1,"d"),IF((N76=1)*(R76=MAX(IF($N$10:$N$109=1,$R$10:$R$109))),0,""))</f>
        <v/>
      </c>
      <c r="P76" s="9"/>
      <c r="Q76" s="10"/>
      <c r="R76" s="11"/>
      <c r="S76" s="69" t="str">
        <f t="shared" si="4"/>
        <v/>
      </c>
      <c r="T76" s="70" t="str">
        <f t="shared" si="5"/>
        <v/>
      </c>
      <c r="U76" s="9"/>
      <c r="V76" s="9"/>
      <c r="W76" s="9"/>
    </row>
    <row r="77" spans="1:23" x14ac:dyDescent="0.45">
      <c r="A77" s="12"/>
      <c r="B77" s="13"/>
      <c r="C77" s="12"/>
      <c r="D77" s="13"/>
      <c r="E77" s="41"/>
      <c r="N77" s="58">
        <f t="shared" si="3"/>
        <v>0</v>
      </c>
      <c r="O77" s="58" t="str">
        <f t="array" ref="O77">IF((N77=1)*(R77&lt;MAX(IF($N$10:$N$109=1,$R$10:$R$109))),DATEDIF(R77,MIN(IF(($N$10:$N$109=1)*($Q$10:$Q$109&gt;R77),$Q$10:$Q$109))-1,"d"),IF((N77=1)*(R77=MAX(IF($N$10:$N$109=1,$R$10:$R$109))),0,""))</f>
        <v/>
      </c>
      <c r="P77" s="9"/>
      <c r="Q77" s="10"/>
      <c r="R77" s="11"/>
      <c r="S77" s="69" t="str">
        <f t="shared" si="4"/>
        <v/>
      </c>
      <c r="T77" s="70" t="str">
        <f t="shared" si="5"/>
        <v/>
      </c>
      <c r="U77" s="9"/>
      <c r="V77" s="9"/>
      <c r="W77" s="9"/>
    </row>
    <row r="78" spans="1:23" x14ac:dyDescent="0.45">
      <c r="A78" s="96" t="s">
        <v>42</v>
      </c>
      <c r="B78" s="98"/>
      <c r="C78" s="100" t="s">
        <v>35</v>
      </c>
      <c r="D78" s="101"/>
      <c r="E78" s="102"/>
      <c r="N78" s="58">
        <f t="shared" si="3"/>
        <v>0</v>
      </c>
      <c r="O78" s="58" t="str">
        <f t="array" ref="O78">IF((N78=1)*(R78&lt;MAX(IF($N$10:$N$109=1,$R$10:$R$109))),DATEDIF(R78,MIN(IF(($N$10:$N$109=1)*($Q$10:$Q$109&gt;R78),$Q$10:$Q$109))-1,"d"),IF((N78=1)*(R78=MAX(IF($N$10:$N$109=1,$R$10:$R$109))),0,""))</f>
        <v/>
      </c>
      <c r="P78" s="9"/>
      <c r="Q78" s="10"/>
      <c r="R78" s="11"/>
      <c r="S78" s="69" t="str">
        <f t="shared" si="4"/>
        <v/>
      </c>
      <c r="T78" s="70" t="str">
        <f t="shared" si="5"/>
        <v/>
      </c>
      <c r="U78" s="9"/>
      <c r="V78" s="9"/>
      <c r="W78" s="9"/>
    </row>
    <row r="79" spans="1:23" x14ac:dyDescent="0.45">
      <c r="A79" s="99"/>
      <c r="B79" s="98"/>
      <c r="C79" s="100"/>
      <c r="D79" s="101"/>
      <c r="E79" s="102"/>
      <c r="N79" s="58">
        <f t="shared" si="3"/>
        <v>0</v>
      </c>
      <c r="O79" s="58" t="str">
        <f t="array" ref="O79">IF((N79=1)*(R79&lt;MAX(IF($N$10:$N$109=1,$R$10:$R$109))),DATEDIF(R79,MIN(IF(($N$10:$N$109=1)*($Q$10:$Q$109&gt;R79),$Q$10:$Q$109))-1,"d"),IF((N79=1)*(R79=MAX(IF($N$10:$N$109=1,$R$10:$R$109))),0,""))</f>
        <v/>
      </c>
      <c r="P79" s="9"/>
      <c r="Q79" s="10"/>
      <c r="R79" s="11"/>
      <c r="S79" s="69" t="str">
        <f t="shared" si="4"/>
        <v/>
      </c>
      <c r="T79" s="70" t="str">
        <f t="shared" si="5"/>
        <v/>
      </c>
      <c r="U79" s="9"/>
      <c r="V79" s="9"/>
      <c r="W79" s="9"/>
    </row>
    <row r="80" spans="1:23" x14ac:dyDescent="0.45">
      <c r="A80" s="99"/>
      <c r="B80" s="98"/>
      <c r="C80" s="103"/>
      <c r="D80" s="104"/>
      <c r="E80" s="105"/>
      <c r="N80" s="58">
        <f t="shared" si="3"/>
        <v>0</v>
      </c>
      <c r="O80" s="58" t="str">
        <f t="array" ref="O80">IF((N80=1)*(R80&lt;MAX(IF($N$10:$N$109=1,$R$10:$R$109))),DATEDIF(R80,MIN(IF(($N$10:$N$109=1)*($Q$10:$Q$109&gt;R80),$Q$10:$Q$109))-1,"d"),IF((N80=1)*(R80=MAX(IF($N$10:$N$109=1,$R$10:$R$109))),0,""))</f>
        <v/>
      </c>
      <c r="P80" s="9"/>
      <c r="Q80" s="10"/>
      <c r="R80" s="11"/>
      <c r="S80" s="69" t="str">
        <f t="shared" si="4"/>
        <v/>
      </c>
      <c r="T80" s="70" t="str">
        <f t="shared" si="5"/>
        <v/>
      </c>
      <c r="U80" s="9"/>
      <c r="V80" s="9"/>
      <c r="W80" s="9"/>
    </row>
    <row r="81" spans="1:23" x14ac:dyDescent="0.45">
      <c r="A81" s="46"/>
      <c r="B81" s="47"/>
      <c r="C81" s="46"/>
      <c r="D81" s="47"/>
      <c r="E81" s="48"/>
      <c r="N81" s="58">
        <f t="shared" si="3"/>
        <v>0</v>
      </c>
      <c r="O81" s="58" t="str">
        <f t="array" ref="O81">IF((N81=1)*(R81&lt;MAX(IF($N$10:$N$109=1,$R$10:$R$109))),DATEDIF(R81,MIN(IF(($N$10:$N$109=1)*($Q$10:$Q$109&gt;R81),$Q$10:$Q$109))-1,"d"),IF((N81=1)*(R81=MAX(IF($N$10:$N$109=1,$R$10:$R$109))),0,""))</f>
        <v/>
      </c>
      <c r="P81" s="49"/>
      <c r="Q81" s="50"/>
      <c r="R81" s="51"/>
      <c r="S81" s="71" t="str">
        <f t="shared" si="4"/>
        <v/>
      </c>
      <c r="T81" s="72" t="str">
        <f t="shared" si="5"/>
        <v/>
      </c>
      <c r="U81" s="49"/>
      <c r="V81" s="49"/>
      <c r="W81" s="49"/>
    </row>
    <row r="82" spans="1:23" x14ac:dyDescent="0.45">
      <c r="N82" s="58">
        <f t="shared" si="3"/>
        <v>0</v>
      </c>
      <c r="O82" s="58" t="str">
        <f t="array" ref="O82">IF((N82=1)*(R82&lt;MAX(IF($N$10:$N$109=1,$R$10:$R$109))),DATEDIF(R82,MIN(IF(($N$10:$N$109=1)*($Q$10:$Q$109&gt;R82),$Q$10:$Q$109))-1,"d"),IF((N82=1)*(R82=MAX(IF($N$10:$N$109=1,$R$10:$R$109))),0,""))</f>
        <v/>
      </c>
      <c r="P82" s="52"/>
      <c r="Q82" s="53"/>
      <c r="R82" s="54"/>
      <c r="S82" s="73" t="str">
        <f t="shared" si="4"/>
        <v/>
      </c>
      <c r="T82" s="74" t="str">
        <f t="shared" si="5"/>
        <v/>
      </c>
      <c r="U82" s="52"/>
      <c r="V82" s="52"/>
      <c r="W82" s="52"/>
    </row>
    <row r="83" spans="1:23" x14ac:dyDescent="0.45">
      <c r="N83" s="58">
        <f t="shared" si="3"/>
        <v>0</v>
      </c>
      <c r="O83" s="58" t="str">
        <f t="array" ref="O83">IF((N83=1)*(R83&lt;MAX(IF($N$10:$N$109=1,$R$10:$R$109))),DATEDIF(R83,MIN(IF(($N$10:$N$109=1)*($Q$10:$Q$109&gt;R83),$Q$10:$Q$109))-1,"d"),IF((N83=1)*(R83=MAX(IF($N$10:$N$109=1,$R$10:$R$109))),0,""))</f>
        <v/>
      </c>
      <c r="P83" s="9"/>
      <c r="Q83" s="10"/>
      <c r="R83" s="11"/>
      <c r="S83" s="69" t="str">
        <f t="shared" si="4"/>
        <v/>
      </c>
      <c r="T83" s="70" t="str">
        <f t="shared" si="5"/>
        <v/>
      </c>
      <c r="U83" s="9"/>
      <c r="V83" s="9"/>
      <c r="W83" s="9"/>
    </row>
    <row r="84" spans="1:23" x14ac:dyDescent="0.45">
      <c r="N84" s="58">
        <f t="shared" ref="N84:N109" si="6">(Q84&gt;0)*(R84&gt;0)*(Q84&lt;=R84)*SUMPRODUCT((Q84&lt;=R$10:R$109)*(R84&gt;=Q$10:Q$109))</f>
        <v>0</v>
      </c>
      <c r="O84" s="58" t="str">
        <f t="array" ref="O84">IF((N84=1)*(R84&lt;MAX(IF($N$10:$N$109=1,$R$10:$R$109))),DATEDIF(R84,MIN(IF(($N$10:$N$109=1)*($Q$10:$Q$109&gt;R84),$Q$10:$Q$109))-1,"d"),IF((N84=1)*(R84=MAX(IF($N$10:$N$109=1,$R$10:$R$109))),0,""))</f>
        <v/>
      </c>
      <c r="P84" s="9"/>
      <c r="Q84" s="10"/>
      <c r="R84" s="11"/>
      <c r="S84" s="69" t="str">
        <f t="shared" ref="S84:S109" si="7">IF((N84=1)*($Q84&gt;DATE(1970,1,1))*($R84&gt;=$Q84),DATEDIF(Q84-1,R84,"d"),"")</f>
        <v/>
      </c>
      <c r="T84" s="70" t="str">
        <f t="shared" si="5"/>
        <v/>
      </c>
      <c r="U84" s="9"/>
      <c r="V84" s="9"/>
      <c r="W84" s="9"/>
    </row>
    <row r="85" spans="1:23" x14ac:dyDescent="0.45">
      <c r="N85" s="58">
        <f t="shared" si="6"/>
        <v>0</v>
      </c>
      <c r="O85" s="58" t="str">
        <f t="array" ref="O85">IF((N85=1)*(R85&lt;MAX(IF($N$10:$N$109=1,$R$10:$R$109))),DATEDIF(R85,MIN(IF(($N$10:$N$109=1)*($Q$10:$Q$109&gt;R85),$Q$10:$Q$109))-1,"d"),IF((N85=1)*(R85=MAX(IF($N$10:$N$109=1,$R$10:$R$109))),0,""))</f>
        <v/>
      </c>
      <c r="P85" s="9"/>
      <c r="Q85" s="10"/>
      <c r="R85" s="11"/>
      <c r="S85" s="69" t="str">
        <f t="shared" si="7"/>
        <v/>
      </c>
      <c r="T85" s="70" t="str">
        <f t="shared" si="5"/>
        <v/>
      </c>
      <c r="U85" s="9"/>
      <c r="V85" s="9"/>
      <c r="W85" s="9"/>
    </row>
    <row r="86" spans="1:23" x14ac:dyDescent="0.45">
      <c r="N86" s="58">
        <f t="shared" si="6"/>
        <v>0</v>
      </c>
      <c r="O86" s="58" t="str">
        <f t="array" ref="O86">IF((N86=1)*(R86&lt;MAX(IF($N$10:$N$109=1,$R$10:$R$109))),DATEDIF(R86,MIN(IF(($N$10:$N$109=1)*($Q$10:$Q$109&gt;R86),$Q$10:$Q$109))-1,"d"),IF((N86=1)*(R86=MAX(IF($N$10:$N$109=1,$R$10:$R$109))),0,""))</f>
        <v/>
      </c>
      <c r="P86" s="9"/>
      <c r="Q86" s="10"/>
      <c r="R86" s="11"/>
      <c r="S86" s="69" t="str">
        <f t="shared" si="7"/>
        <v/>
      </c>
      <c r="T86" s="70" t="str">
        <f t="shared" si="5"/>
        <v/>
      </c>
      <c r="U86" s="9"/>
      <c r="V86" s="9"/>
      <c r="W86" s="9"/>
    </row>
    <row r="87" spans="1:23" x14ac:dyDescent="0.45">
      <c r="N87" s="58">
        <f t="shared" si="6"/>
        <v>0</v>
      </c>
      <c r="O87" s="58" t="str">
        <f t="array" ref="O87">IF((N87=1)*(R87&lt;MAX(IF($N$10:$N$109=1,$R$10:$R$109))),DATEDIF(R87,MIN(IF(($N$10:$N$109=1)*($Q$10:$Q$109&gt;R87),$Q$10:$Q$109))-1,"d"),IF((N87=1)*(R87=MAX(IF($N$10:$N$109=1,$R$10:$R$109))),0,""))</f>
        <v/>
      </c>
      <c r="P87" s="9"/>
      <c r="Q87" s="10"/>
      <c r="R87" s="11"/>
      <c r="S87" s="69" t="str">
        <f t="shared" si="7"/>
        <v/>
      </c>
      <c r="T87" s="70" t="str">
        <f t="shared" si="5"/>
        <v/>
      </c>
      <c r="U87" s="9"/>
      <c r="V87" s="9"/>
      <c r="W87" s="9"/>
    </row>
    <row r="88" spans="1:23" x14ac:dyDescent="0.45">
      <c r="N88" s="58">
        <f t="shared" si="6"/>
        <v>0</v>
      </c>
      <c r="O88" s="58" t="str">
        <f t="array" ref="O88">IF((N88=1)*(R88&lt;MAX(IF($N$10:$N$109=1,$R$10:$R$109))),DATEDIF(R88,MIN(IF(($N$10:$N$109=1)*($Q$10:$Q$109&gt;R88),$Q$10:$Q$109))-1,"d"),IF((N88=1)*(R88=MAX(IF($N$10:$N$109=1,$R$10:$R$109))),0,""))</f>
        <v/>
      </c>
      <c r="P88" s="9"/>
      <c r="Q88" s="10"/>
      <c r="R88" s="11"/>
      <c r="S88" s="69" t="str">
        <f t="shared" si="7"/>
        <v/>
      </c>
      <c r="T88" s="70" t="str">
        <f t="shared" si="5"/>
        <v/>
      </c>
      <c r="U88" s="9"/>
      <c r="V88" s="9"/>
      <c r="W88" s="9"/>
    </row>
    <row r="89" spans="1:23" x14ac:dyDescent="0.45">
      <c r="N89" s="58">
        <f t="shared" si="6"/>
        <v>0</v>
      </c>
      <c r="O89" s="58" t="str">
        <f t="array" ref="O89">IF((N89=1)*(R89&lt;MAX(IF($N$10:$N$109=1,$R$10:$R$109))),DATEDIF(R89,MIN(IF(($N$10:$N$109=1)*($Q$10:$Q$109&gt;R89),$Q$10:$Q$109))-1,"d"),IF((N89=1)*(R89=MAX(IF($N$10:$N$109=1,$R$10:$R$109))),0,""))</f>
        <v/>
      </c>
      <c r="P89" s="9"/>
      <c r="Q89" s="10"/>
      <c r="R89" s="11"/>
      <c r="S89" s="69" t="str">
        <f t="shared" si="7"/>
        <v/>
      </c>
      <c r="T89" s="70" t="str">
        <f t="shared" si="5"/>
        <v/>
      </c>
      <c r="U89" s="9"/>
      <c r="V89" s="9"/>
      <c r="W89" s="9"/>
    </row>
    <row r="90" spans="1:23" x14ac:dyDescent="0.45">
      <c r="N90" s="58">
        <f t="shared" si="6"/>
        <v>0</v>
      </c>
      <c r="O90" s="58" t="str">
        <f t="array" ref="O90">IF((N90=1)*(R90&lt;MAX(IF($N$10:$N$109=1,$R$10:$R$109))),DATEDIF(R90,MIN(IF(($N$10:$N$109=1)*($Q$10:$Q$109&gt;R90),$Q$10:$Q$109))-1,"d"),IF((N90=1)*(R90=MAX(IF($N$10:$N$109=1,$R$10:$R$109))),0,""))</f>
        <v/>
      </c>
      <c r="P90" s="9"/>
      <c r="Q90" s="10"/>
      <c r="R90" s="11"/>
      <c r="S90" s="69" t="str">
        <f t="shared" si="7"/>
        <v/>
      </c>
      <c r="T90" s="70" t="str">
        <f t="shared" si="5"/>
        <v/>
      </c>
      <c r="U90" s="9"/>
      <c r="V90" s="9"/>
      <c r="W90" s="9"/>
    </row>
    <row r="91" spans="1:23" x14ac:dyDescent="0.45">
      <c r="N91" s="58">
        <f t="shared" si="6"/>
        <v>0</v>
      </c>
      <c r="O91" s="58" t="str">
        <f t="array" ref="O91">IF((N91=1)*(R91&lt;MAX(IF($N$10:$N$109=1,$R$10:$R$109))),DATEDIF(R91,MIN(IF(($N$10:$N$109=1)*($Q$10:$Q$109&gt;R91),$Q$10:$Q$109))-1,"d"),IF((N91=1)*(R91=MAX(IF($N$10:$N$109=1,$R$10:$R$109))),0,""))</f>
        <v/>
      </c>
      <c r="P91" s="9"/>
      <c r="Q91" s="10"/>
      <c r="R91" s="11"/>
      <c r="S91" s="69" t="str">
        <f t="shared" si="7"/>
        <v/>
      </c>
      <c r="T91" s="70" t="str">
        <f t="shared" si="5"/>
        <v/>
      </c>
      <c r="U91" s="9"/>
      <c r="V91" s="9"/>
      <c r="W91" s="9"/>
    </row>
    <row r="92" spans="1:23" x14ac:dyDescent="0.45">
      <c r="N92" s="58">
        <f t="shared" si="6"/>
        <v>0</v>
      </c>
      <c r="O92" s="58" t="str">
        <f t="array" ref="O92">IF((N92=1)*(R92&lt;MAX(IF($N$10:$N$109=1,$R$10:$R$109))),DATEDIF(R92,MIN(IF(($N$10:$N$109=1)*($Q$10:$Q$109&gt;R92),$Q$10:$Q$109))-1,"d"),IF((N92=1)*(R92=MAX(IF($N$10:$N$109=1,$R$10:$R$109))),0,""))</f>
        <v/>
      </c>
      <c r="P92" s="9"/>
      <c r="Q92" s="10"/>
      <c r="R92" s="11"/>
      <c r="S92" s="69" t="str">
        <f t="shared" si="7"/>
        <v/>
      </c>
      <c r="T92" s="70" t="str">
        <f t="shared" si="5"/>
        <v/>
      </c>
      <c r="U92" s="9"/>
      <c r="V92" s="9"/>
      <c r="W92" s="9"/>
    </row>
    <row r="93" spans="1:23" x14ac:dyDescent="0.45">
      <c r="N93" s="58">
        <f t="shared" si="6"/>
        <v>0</v>
      </c>
      <c r="O93" s="58" t="str">
        <f t="array" ref="O93">IF((N93=1)*(R93&lt;MAX(IF($N$10:$N$109=1,$R$10:$R$109))),DATEDIF(R93,MIN(IF(($N$10:$N$109=1)*($Q$10:$Q$109&gt;R93),$Q$10:$Q$109))-1,"d"),IF((N93=1)*(R93=MAX(IF($N$10:$N$109=1,$R$10:$R$109))),0,""))</f>
        <v/>
      </c>
      <c r="P93" s="9"/>
      <c r="Q93" s="10"/>
      <c r="R93" s="11"/>
      <c r="S93" s="69" t="str">
        <f t="shared" si="7"/>
        <v/>
      </c>
      <c r="T93" s="70" t="str">
        <f t="shared" si="5"/>
        <v/>
      </c>
      <c r="U93" s="9"/>
      <c r="V93" s="9"/>
      <c r="W93" s="9"/>
    </row>
    <row r="94" spans="1:23" x14ac:dyDescent="0.45">
      <c r="N94" s="58">
        <f t="shared" si="6"/>
        <v>0</v>
      </c>
      <c r="O94" s="58" t="str">
        <f t="array" ref="O94">IF((N94=1)*(R94&lt;MAX(IF($N$10:$N$109=1,$R$10:$R$109))),DATEDIF(R94,MIN(IF(($N$10:$N$109=1)*($Q$10:$Q$109&gt;R94),$Q$10:$Q$109))-1,"d"),IF((N94=1)*(R94=MAX(IF($N$10:$N$109=1,$R$10:$R$109))),0,""))</f>
        <v/>
      </c>
      <c r="P94" s="9"/>
      <c r="Q94" s="10"/>
      <c r="R94" s="11"/>
      <c r="S94" s="69" t="str">
        <f t="shared" si="7"/>
        <v/>
      </c>
      <c r="T94" s="70" t="str">
        <f t="shared" si="5"/>
        <v/>
      </c>
      <c r="U94" s="9"/>
      <c r="V94" s="9"/>
      <c r="W94" s="9"/>
    </row>
    <row r="95" spans="1:23" x14ac:dyDescent="0.45">
      <c r="N95" s="58">
        <f t="shared" si="6"/>
        <v>0</v>
      </c>
      <c r="O95" s="58" t="str">
        <f t="array" ref="O95">IF((N95=1)*(R95&lt;MAX(IF($N$10:$N$109=1,$R$10:$R$109))),DATEDIF(R95,MIN(IF(($N$10:$N$109=1)*($Q$10:$Q$109&gt;R95),$Q$10:$Q$109))-1,"d"),IF((N95=1)*(R95=MAX(IF($N$10:$N$109=1,$R$10:$R$109))),0,""))</f>
        <v/>
      </c>
      <c r="P95" s="9"/>
      <c r="Q95" s="10"/>
      <c r="R95" s="11"/>
      <c r="S95" s="69" t="str">
        <f t="shared" si="7"/>
        <v/>
      </c>
      <c r="T95" s="70" t="str">
        <f t="shared" si="5"/>
        <v/>
      </c>
      <c r="U95" s="9"/>
      <c r="V95" s="9"/>
      <c r="W95" s="9"/>
    </row>
    <row r="96" spans="1:23" x14ac:dyDescent="0.45">
      <c r="N96" s="58">
        <f t="shared" si="6"/>
        <v>0</v>
      </c>
      <c r="O96" s="58" t="str">
        <f t="array" ref="O96">IF((N96=1)*(R96&lt;MAX(IF($N$10:$N$109=1,$R$10:$R$109))),DATEDIF(R96,MIN(IF(($N$10:$N$109=1)*($Q$10:$Q$109&gt;R96),$Q$10:$Q$109))-1,"d"),IF((N96=1)*(R96=MAX(IF($N$10:$N$109=1,$R$10:$R$109))),0,""))</f>
        <v/>
      </c>
      <c r="P96" s="9"/>
      <c r="Q96" s="10"/>
      <c r="R96" s="11"/>
      <c r="S96" s="69" t="str">
        <f t="shared" si="7"/>
        <v/>
      </c>
      <c r="T96" s="70" t="str">
        <f t="shared" si="5"/>
        <v/>
      </c>
      <c r="U96" s="9"/>
      <c r="V96" s="9"/>
      <c r="W96" s="9"/>
    </row>
    <row r="97" spans="14:23" x14ac:dyDescent="0.45">
      <c r="N97" s="58">
        <f t="shared" si="6"/>
        <v>0</v>
      </c>
      <c r="O97" s="58" t="str">
        <f t="array" ref="O97">IF((N97=1)*(R97&lt;MAX(IF($N$10:$N$109=1,$R$10:$R$109))),DATEDIF(R97,MIN(IF(($N$10:$N$109=1)*($Q$10:$Q$109&gt;R97),$Q$10:$Q$109))-1,"d"),IF((N97=1)*(R97=MAX(IF($N$10:$N$109=1,$R$10:$R$109))),0,""))</f>
        <v/>
      </c>
      <c r="P97" s="9"/>
      <c r="Q97" s="10"/>
      <c r="R97" s="11"/>
      <c r="S97" s="69" t="str">
        <f t="shared" si="7"/>
        <v/>
      </c>
      <c r="T97" s="70" t="str">
        <f t="shared" si="5"/>
        <v/>
      </c>
      <c r="U97" s="9"/>
      <c r="V97" s="9"/>
      <c r="W97" s="9"/>
    </row>
    <row r="98" spans="14:23" x14ac:dyDescent="0.45">
      <c r="N98" s="58">
        <f t="shared" si="6"/>
        <v>0</v>
      </c>
      <c r="O98" s="58" t="str">
        <f t="array" ref="O98">IF((N98=1)*(R98&lt;MAX(IF($N$10:$N$109=1,$R$10:$R$109))),DATEDIF(R98,MIN(IF(($N$10:$N$109=1)*($Q$10:$Q$109&gt;R98),$Q$10:$Q$109))-1,"d"),IF((N98=1)*(R98=MAX(IF($N$10:$N$109=1,$R$10:$R$109))),0,""))</f>
        <v/>
      </c>
      <c r="P98" s="9"/>
      <c r="Q98" s="10"/>
      <c r="R98" s="11"/>
      <c r="S98" s="69" t="str">
        <f t="shared" si="7"/>
        <v/>
      </c>
      <c r="T98" s="70" t="str">
        <f t="shared" si="5"/>
        <v/>
      </c>
      <c r="U98" s="9"/>
      <c r="V98" s="9"/>
      <c r="W98" s="9"/>
    </row>
    <row r="99" spans="14:23" x14ac:dyDescent="0.45">
      <c r="N99" s="58">
        <f t="shared" si="6"/>
        <v>0</v>
      </c>
      <c r="O99" s="58" t="str">
        <f t="array" ref="O99">IF((N99=1)*(R99&lt;MAX(IF($N$10:$N$109=1,$R$10:$R$109))),DATEDIF(R99,MIN(IF(($N$10:$N$109=1)*($Q$10:$Q$109&gt;R99),$Q$10:$Q$109))-1,"d"),IF((N99=1)*(R99=MAX(IF($N$10:$N$109=1,$R$10:$R$109))),0,""))</f>
        <v/>
      </c>
      <c r="P99" s="9"/>
      <c r="Q99" s="10"/>
      <c r="R99" s="11"/>
      <c r="S99" s="69" t="str">
        <f t="shared" si="7"/>
        <v/>
      </c>
      <c r="T99" s="70" t="str">
        <f t="shared" si="5"/>
        <v/>
      </c>
      <c r="U99" s="9"/>
      <c r="V99" s="9"/>
      <c r="W99" s="9"/>
    </row>
    <row r="100" spans="14:23" x14ac:dyDescent="0.45">
      <c r="N100" s="58">
        <f t="shared" si="6"/>
        <v>0</v>
      </c>
      <c r="O100" s="58" t="str">
        <f t="array" ref="O100">IF((N100=1)*(R100&lt;MAX(IF($N$10:$N$109=1,$R$10:$R$109))),DATEDIF(R100,MIN(IF(($N$10:$N$109=1)*($Q$10:$Q$109&gt;R100),$Q$10:$Q$109))-1,"d"),IF((N100=1)*(R100=MAX(IF($N$10:$N$109=1,$R$10:$R$109))),0,""))</f>
        <v/>
      </c>
      <c r="P100" s="9"/>
      <c r="Q100" s="10"/>
      <c r="R100" s="11"/>
      <c r="S100" s="69" t="str">
        <f t="shared" si="7"/>
        <v/>
      </c>
      <c r="T100" s="70" t="str">
        <f t="shared" si="5"/>
        <v/>
      </c>
      <c r="U100" s="9"/>
      <c r="V100" s="9"/>
      <c r="W100" s="9"/>
    </row>
    <row r="101" spans="14:23" x14ac:dyDescent="0.45">
      <c r="N101" s="58">
        <f t="shared" si="6"/>
        <v>0</v>
      </c>
      <c r="O101" s="58" t="str">
        <f t="array" ref="O101">IF((N101=1)*(R101&lt;MAX(IF($N$10:$N$109=1,$R$10:$R$109))),DATEDIF(R101,MIN(IF(($N$10:$N$109=1)*($Q$10:$Q$109&gt;R101),$Q$10:$Q$109))-1,"d"),IF((N101=1)*(R101=MAX(IF($N$10:$N$109=1,$R$10:$R$109))),0,""))</f>
        <v/>
      </c>
      <c r="P101" s="9"/>
      <c r="Q101" s="10"/>
      <c r="R101" s="11"/>
      <c r="S101" s="69" t="str">
        <f t="shared" si="7"/>
        <v/>
      </c>
      <c r="T101" s="70" t="str">
        <f t="shared" si="5"/>
        <v/>
      </c>
      <c r="U101" s="9"/>
      <c r="V101" s="9"/>
      <c r="W101" s="9"/>
    </row>
    <row r="102" spans="14:23" x14ac:dyDescent="0.45">
      <c r="N102" s="58">
        <f t="shared" si="6"/>
        <v>0</v>
      </c>
      <c r="O102" s="58" t="str">
        <f t="array" ref="O102">IF((N102=1)*(R102&lt;MAX(IF($N$10:$N$109=1,$R$10:$R$109))),DATEDIF(R102,MIN(IF(($N$10:$N$109=1)*($Q$10:$Q$109&gt;R102),$Q$10:$Q$109))-1,"d"),IF((N102=1)*(R102=MAX(IF($N$10:$N$109=1,$R$10:$R$109))),0,""))</f>
        <v/>
      </c>
      <c r="P102" s="9"/>
      <c r="Q102" s="10"/>
      <c r="R102" s="11"/>
      <c r="S102" s="69" t="str">
        <f t="shared" si="7"/>
        <v/>
      </c>
      <c r="T102" s="70" t="str">
        <f t="shared" si="5"/>
        <v/>
      </c>
      <c r="U102" s="9"/>
      <c r="V102" s="9"/>
      <c r="W102" s="9"/>
    </row>
    <row r="103" spans="14:23" x14ac:dyDescent="0.45">
      <c r="N103" s="58">
        <f t="shared" si="6"/>
        <v>0</v>
      </c>
      <c r="O103" s="58" t="str">
        <f t="array" ref="O103">IF((N103=1)*(R103&lt;MAX(IF($N$10:$N$109=1,$R$10:$R$109))),DATEDIF(R103,MIN(IF(($N$10:$N$109=1)*($Q$10:$Q$109&gt;R103),$Q$10:$Q$109))-1,"d"),IF((N103=1)*(R103=MAX(IF($N$10:$N$109=1,$R$10:$R$109))),0,""))</f>
        <v/>
      </c>
      <c r="P103" s="9"/>
      <c r="Q103" s="10"/>
      <c r="R103" s="11"/>
      <c r="S103" s="69" t="str">
        <f t="shared" si="7"/>
        <v/>
      </c>
      <c r="T103" s="70" t="str">
        <f t="shared" si="5"/>
        <v/>
      </c>
      <c r="U103" s="9"/>
      <c r="V103" s="9"/>
      <c r="W103" s="9"/>
    </row>
    <row r="104" spans="14:23" x14ac:dyDescent="0.45">
      <c r="N104" s="58">
        <f t="shared" si="6"/>
        <v>0</v>
      </c>
      <c r="O104" s="58" t="str">
        <f t="array" ref="O104">IF((N104=1)*(R104&lt;MAX(IF($N$10:$N$109=1,$R$10:$R$109))),DATEDIF(R104,MIN(IF(($N$10:$N$109=1)*($Q$10:$Q$109&gt;R104),$Q$10:$Q$109))-1,"d"),IF((N104=1)*(R104=MAX(IF($N$10:$N$109=1,$R$10:$R$109))),0,""))</f>
        <v/>
      </c>
      <c r="P104" s="9"/>
      <c r="Q104" s="10"/>
      <c r="R104" s="11"/>
      <c r="S104" s="69" t="str">
        <f t="shared" si="7"/>
        <v/>
      </c>
      <c r="T104" s="70" t="str">
        <f t="shared" si="5"/>
        <v/>
      </c>
      <c r="U104" s="9"/>
      <c r="V104" s="9"/>
      <c r="W104" s="9"/>
    </row>
    <row r="105" spans="14:23" x14ac:dyDescent="0.45">
      <c r="N105" s="58">
        <f t="shared" si="6"/>
        <v>0</v>
      </c>
      <c r="O105" s="58" t="str">
        <f t="array" ref="O105">IF((N105=1)*(R105&lt;MAX(IF($N$10:$N$109=1,$R$10:$R$109))),DATEDIF(R105,MIN(IF(($N$10:$N$109=1)*($Q$10:$Q$109&gt;R105),$Q$10:$Q$109))-1,"d"),IF((N105=1)*(R105=MAX(IF($N$10:$N$109=1,$R$10:$R$109))),0,""))</f>
        <v/>
      </c>
      <c r="P105" s="9"/>
      <c r="Q105" s="10"/>
      <c r="R105" s="11"/>
      <c r="S105" s="69" t="str">
        <f t="shared" si="7"/>
        <v/>
      </c>
      <c r="T105" s="70" t="str">
        <f t="shared" si="5"/>
        <v/>
      </c>
      <c r="U105" s="9"/>
      <c r="V105" s="9"/>
      <c r="W105" s="9"/>
    </row>
    <row r="106" spans="14:23" x14ac:dyDescent="0.45">
      <c r="N106" s="58">
        <f t="shared" si="6"/>
        <v>0</v>
      </c>
      <c r="O106" s="58" t="str">
        <f t="array" ref="O106">IF((N106=1)*(R106&lt;MAX(IF($N$10:$N$109=1,$R$10:$R$109))),DATEDIF(R106,MIN(IF(($N$10:$N$109=1)*($Q$10:$Q$109&gt;R106),$Q$10:$Q$109))-1,"d"),IF((N106=1)*(R106=MAX(IF($N$10:$N$109=1,$R$10:$R$109))),0,""))</f>
        <v/>
      </c>
      <c r="P106" s="9"/>
      <c r="Q106" s="10"/>
      <c r="R106" s="11"/>
      <c r="S106" s="69" t="str">
        <f t="shared" si="7"/>
        <v/>
      </c>
      <c r="T106" s="70" t="str">
        <f t="shared" si="5"/>
        <v/>
      </c>
      <c r="U106" s="9"/>
      <c r="V106" s="9"/>
      <c r="W106" s="9"/>
    </row>
    <row r="107" spans="14:23" x14ac:dyDescent="0.45">
      <c r="N107" s="58">
        <f t="shared" si="6"/>
        <v>0</v>
      </c>
      <c r="O107" s="58" t="str">
        <f t="array" ref="O107">IF((N107=1)*(R107&lt;MAX(IF($N$10:$N$109=1,$R$10:$R$109))),DATEDIF(R107,MIN(IF(($N$10:$N$109=1)*($Q$10:$Q$109&gt;R107),$Q$10:$Q$109))-1,"d"),IF((N107=1)*(R107=MAX(IF($N$10:$N$109=1,$R$10:$R$109))),0,""))</f>
        <v/>
      </c>
      <c r="P107" s="9"/>
      <c r="Q107" s="10"/>
      <c r="R107" s="11"/>
      <c r="S107" s="69" t="str">
        <f t="shared" si="7"/>
        <v/>
      </c>
      <c r="T107" s="70" t="str">
        <f t="shared" si="5"/>
        <v/>
      </c>
      <c r="U107" s="9"/>
      <c r="V107" s="9"/>
      <c r="W107" s="9"/>
    </row>
    <row r="108" spans="14:23" x14ac:dyDescent="0.45">
      <c r="N108" s="58">
        <f t="shared" si="6"/>
        <v>0</v>
      </c>
      <c r="O108" s="58" t="str">
        <f t="array" ref="O108">IF((N108=1)*(R108&lt;MAX(IF($N$10:$N$109=1,$R$10:$R$109))),DATEDIF(R108,MIN(IF(($N$10:$N$109=1)*($Q$10:$Q$109&gt;R108),$Q$10:$Q$109))-1,"d"),IF((N108=1)*(R108=MAX(IF($N$10:$N$109=1,$R$10:$R$109))),0,""))</f>
        <v/>
      </c>
      <c r="P108" s="9"/>
      <c r="Q108" s="10"/>
      <c r="R108" s="11"/>
      <c r="S108" s="69" t="str">
        <f t="shared" si="7"/>
        <v/>
      </c>
      <c r="T108" s="70" t="str">
        <f t="shared" si="5"/>
        <v/>
      </c>
      <c r="U108" s="9"/>
      <c r="V108" s="9"/>
      <c r="W108" s="9"/>
    </row>
    <row r="109" spans="14:23" x14ac:dyDescent="0.45">
      <c r="N109" s="58">
        <f t="shared" si="6"/>
        <v>0</v>
      </c>
      <c r="O109" s="58" t="str">
        <f t="array" ref="O109">IF((N109=1)*(R109&lt;MAX(IF($N$10:$N$109=1,$R$10:$R$109))),DATEDIF(R109,MIN(IF(($N$10:$N$109=1)*($Q$10:$Q$109&gt;R109),$Q$10:$Q$109))-1,"d"),IF((N109=1)*(R109=MAX(IF($N$10:$N$109=1,$R$10:$R$109))),0,""))</f>
        <v/>
      </c>
      <c r="P109" s="49"/>
      <c r="Q109" s="50"/>
      <c r="R109" s="51"/>
      <c r="S109" s="71" t="str">
        <f t="shared" si="7"/>
        <v/>
      </c>
      <c r="T109" s="72" t="str">
        <f t="shared" si="5"/>
        <v/>
      </c>
      <c r="U109" s="49"/>
      <c r="V109" s="49"/>
      <c r="W109" s="49"/>
    </row>
  </sheetData>
  <sheetProtection algorithmName="SHA-512" hashValue="Ir9fYD+eqOpzr3069NEvVspvDFdWwKRgim3HhcXBiunu+pcmWdpWRMbltR6hhqzBiDDPWhYiZUSoanDDkeDoPg==" saltValue="11/tbQR869P+r/XTWggcWg==" spinCount="100000" sheet="1" objects="1" scenarios="1"/>
  <mergeCells count="30">
    <mergeCell ref="A24:E28"/>
    <mergeCell ref="A1:E6"/>
    <mergeCell ref="A8:E9"/>
    <mergeCell ref="P8:P9"/>
    <mergeCell ref="Q8:R8"/>
    <mergeCell ref="V8:V9"/>
    <mergeCell ref="W8:W9"/>
    <mergeCell ref="A10:E11"/>
    <mergeCell ref="A12:E13"/>
    <mergeCell ref="B22:E22"/>
    <mergeCell ref="S8:T8"/>
    <mergeCell ref="U8:U9"/>
    <mergeCell ref="A63:B64"/>
    <mergeCell ref="D64:E64"/>
    <mergeCell ref="D30:E30"/>
    <mergeCell ref="A33:B33"/>
    <mergeCell ref="A39:E39"/>
    <mergeCell ref="A46:E46"/>
    <mergeCell ref="A47:E47"/>
    <mergeCell ref="A51:E51"/>
    <mergeCell ref="A56:E56"/>
    <mergeCell ref="A57:E57"/>
    <mergeCell ref="A59:E59"/>
    <mergeCell ref="C60:E62"/>
    <mergeCell ref="A61:B62"/>
    <mergeCell ref="A66:B68"/>
    <mergeCell ref="A70:B76"/>
    <mergeCell ref="A78:B80"/>
    <mergeCell ref="C78:E79"/>
    <mergeCell ref="C80:E80"/>
  </mergeCells>
  <phoneticPr fontId="2" type="noConversion"/>
  <conditionalFormatting sqref="D53:D55">
    <cfRule type="expression" dxfId="7" priority="8">
      <formula>OR((B53=$D$67)*(D53&lt;&gt;"")*(D53&lt;&gt;$D$75),(B53&lt;&gt;$D$67)*(D53&lt;&gt;""))</formula>
    </cfRule>
  </conditionalFormatting>
  <conditionalFormatting sqref="Q38:R109 Q8:R9 Q17:R36">
    <cfRule type="expression" dxfId="6" priority="7">
      <formula>$N8&gt;1</formula>
    </cfRule>
  </conditionalFormatting>
  <conditionalFormatting sqref="Q37:R37">
    <cfRule type="expression" dxfId="5" priority="6">
      <formula>$N37&gt;1</formula>
    </cfRule>
  </conditionalFormatting>
  <conditionalFormatting sqref="S10:S109">
    <cfRule type="expression" dxfId="4" priority="5">
      <formula>($O10&gt;=180)</formula>
    </cfRule>
  </conditionalFormatting>
  <conditionalFormatting sqref="Q10:R10 Q15:R16">
    <cfRule type="expression" dxfId="3" priority="4">
      <formula>$N10&gt;1</formula>
    </cfRule>
  </conditionalFormatting>
  <conditionalFormatting sqref="Q11:R11">
    <cfRule type="expression" dxfId="2" priority="3">
      <formula>$N11&gt;1</formula>
    </cfRule>
  </conditionalFormatting>
  <conditionalFormatting sqref="Q14:R14">
    <cfRule type="expression" dxfId="1" priority="2">
      <formula>$N14&gt;1</formula>
    </cfRule>
  </conditionalFormatting>
  <conditionalFormatting sqref="Q12:R13">
    <cfRule type="expression" dxfId="0" priority="1">
      <formula>$N12&gt;1</formula>
    </cfRule>
  </conditionalFormatting>
  <dataValidations count="17">
    <dataValidation type="custom" allowBlank="1" showInputMessage="1" showErrorMessage="1" errorTitle="[주의]" error="수식이 있는 셀은 수정하지 마십시오." sqref="E31:E37 N10:O109 E53:M55 D65 E41:M45" xr:uid="{00000000-0002-0000-0000-000000000000}">
      <formula1>_xlfn.ISFORMULA(D10)</formula1>
    </dataValidation>
    <dataValidation type="date" operator="greaterThan" allowBlank="1" showInputMessage="1" showErrorMessage="1" errorTitle="[일자 오류]" error="입력 양식 :  YYYY-MM-DD_x000a_입력 기준 : 1970-01-01 이후" sqref="Q10:R109" xr:uid="{00000000-0002-0000-0000-000001000000}">
      <formula1>25569</formula1>
    </dataValidation>
    <dataValidation type="custom" allowBlank="1" showInputMessage="1" showErrorMessage="1" errorTitle="[양식 오류]" error="양식 준수 : nnn-nn-nnnnn_x000a_(하이픈 포함)" sqref="B20" xr:uid="{00000000-0002-0000-0000-000002000000}">
      <formula1>ISNUMBER(VALUE(LEFT(B20,3)))*(MID(B20,4,1)="-")*ISNUMBER(VALUE(MID(B20,5,2)))*(MID(B20,7,1)="-")*ISNUMBER(VALUE(MID(B20,8,5)))</formula1>
    </dataValidation>
    <dataValidation type="date" allowBlank="1" showInputMessage="1" showErrorMessage="1" errorTitle="[주의]" error="일자 입력 양식 :  YYYY-MM-DD_x000a_입력 가능 기간 : 1950-01-01 ~ 작성일+1년" sqref="B35" xr:uid="{00000000-0002-0000-0000-000003000000}">
      <formula1>18264</formula1>
      <formula2>DATE(YEAR(TODAY())+1,MONTH(TODAY()),DAY(TODAY()))</formula2>
    </dataValidation>
    <dataValidation type="custom" allowBlank="1" showInputMessage="1" showErrorMessage="1" errorTitle="[양식 오류]" error="양식 준수 : nn-n-nnnnnn_x000a_(하이픈 포함)" sqref="A60" xr:uid="{00000000-0002-0000-0000-000004000000}">
      <formula1>ISNUMBER(VALUE(LEFT(A60,2)))*(MID(A60,3,1)="-")*ISNUMBER(VALUE(MID(A60,4,1)))*(MID(A60,5,1)="-")*ISNUMBER(VALUE(MID(A60,7,6)))*OR(LEN(A60)=11,LEN(A60)=12)</formula1>
    </dataValidation>
    <dataValidation type="custom" imeMode="halfAlpha" allowBlank="1" showInputMessage="1" showErrorMessage="1" errorTitle="[입력 오류]" error="양식 : 숫자 11자리 + 알파벳 대문자 1자리" sqref="D63" xr:uid="{00000000-0002-0000-0000-000005000000}">
      <formula1>ISNUMBER(VALUE(LEFT(D63,11)))*(MID(D63,12,1)&gt;="A")*(MID(D63,12,1)&lt;="Z")*(LEN(D63)=12)</formula1>
    </dataValidation>
    <dataValidation type="list" allowBlank="1" showInputMessage="1" showErrorMessage="1" sqref="D67" xr:uid="{00000000-0002-0000-0000-000006000000}">
      <formula1>"정보관리기술사,정보처리기사,정보처리산업기사"</formula1>
    </dataValidation>
    <dataValidation type="custom" operator="equal" allowBlank="1" showInputMessage="1" showErrorMessage="1" errorTitle="[입력 오류]" error="바른 입력 정보 :_x000a_1) 대학정보 시트에 있는 학교/학과명_x000a_2) 공시자료에 없는 학교는 학과명에 '해외대학' 또는 '학점은행' 명기" sqref="C42:C45" xr:uid="{00000000-0002-0000-0000-000007000000}">
      <formula1>OR(NOT(ISERROR(F42)),F42&gt;0)</formula1>
    </dataValidation>
    <dataValidation type="whole" operator="equal" allowBlank="1" showInputMessage="1" showErrorMessage="1" sqref="C55" xr:uid="{00000000-0002-0000-0000-000008000000}">
      <formula1>3</formula1>
    </dataValidation>
    <dataValidation type="custom" operator="greaterThan" allowBlank="1" showInputMessage="1" showErrorMessage="1" errorTitle="[정보 오류]" error="확인 사항_x000a__x000a_1. 자격증 정보 : 내지번호, 자격번호, 자격종목, 합격연월일, 발금연월일_x000a__x000a_2. 취득연월일과 자격증 합격연월일은 동일해야 합니다._x000a__x000a_3. 자격증 명과 등급은 수정하면 안됩니다." sqref="D53 D55" xr:uid="{00000000-0002-0000-0000-000009000000}">
      <formula1>AND(F53&gt;0,ISNUMBER(D53))</formula1>
    </dataValidation>
    <dataValidation type="custom" operator="greaterThan" allowBlank="1" showInputMessage="1" showErrorMessage="1" errorTitle="[주의]" error="수식이 있는 셀은 수정하지 마십시오." sqref="D70 S10:T109" xr:uid="{00000000-0002-0000-0000-00000A000000}">
      <formula1>_xlfn.ISFORMULA(D10)</formula1>
    </dataValidation>
    <dataValidation type="date" allowBlank="1" showInputMessage="1" showErrorMessage="1" errorTitle="[주의]" error="일자 입력 양식 :  YYYY-MM-DD_x000a_입력 가능 기간 : 1970-01-01 ~ 작성일+1년" sqref="B18 D41:D45 D75:D76" xr:uid="{00000000-0002-0000-0000-00000B000000}">
      <formula1>25569</formula1>
      <formula2>DATE(YEAR(TODAY())+1,MONTH(TODAY()),DAY(TODAY()))</formula2>
    </dataValidation>
    <dataValidation type="custom" allowBlank="1" showInputMessage="1" showErrorMessage="1" errorTitle="[양식 오류]" error="양식 준수 : nnn-nn-nnnnn_x000a_(하이픈 포함)" sqref="B37" xr:uid="{00000000-0002-0000-0000-00000C000000}">
      <formula1>ISNUMBER(VALUE(LEFT(B37,3)))*(MID(B37,4,1)="-")*ISNUMBER(VALUE(MID(B37,5,2)))*(MID(B37,7,1)="-")*ISNUMBER(VALUE(MID(B37,8,5)))*(LEN(B37)=12)</formula1>
    </dataValidation>
    <dataValidation type="whole" operator="equal" allowBlank="1" showInputMessage="1" showErrorMessage="1" sqref="C53" xr:uid="{00000000-0002-0000-0000-00000D000000}">
      <formula1>1</formula1>
    </dataValidation>
    <dataValidation type="whole" operator="equal" allowBlank="1" showInputMessage="1" showErrorMessage="1" sqref="C54" xr:uid="{00000000-0002-0000-0000-00000E000000}">
      <formula1>2</formula1>
    </dataValidation>
    <dataValidation type="list" allowBlank="1" showInputMessage="1" showErrorMessage="1" sqref="B29" xr:uid="{00000000-0002-0000-0000-00000F000000}">
      <formula1>"동의합니다., 동의하지 않습니다."</formula1>
    </dataValidation>
    <dataValidation type="custom" operator="greaterThan" allowBlank="1" showInputMessage="1" showErrorMessage="1" errorTitle="[정보 오류]" error="확인 사항_x000a__x000a_1. 자격증 정보 : 내지번호, 자격번호, 자격종목, 합격연월일, 발급연월일_x000a__x000a_2. 취득연월일과 자격증 합격연월일은 동일해야 합니다._x000a__x000a_3. 자격증 명과 등급은 수정하면 안됩니다." sqref="D54" xr:uid="{00000000-0002-0000-0000-000010000000}">
      <formula1>AND(F54&gt;0,ISNUMBER(D54))</formula1>
    </dataValidation>
  </dataValidations>
  <printOptions horizontalCentered="1"/>
  <pageMargins left="0" right="0" top="0.55118110236220474" bottom="0" header="0" footer="0"/>
  <pageSetup paperSize="9" scale="39" orientation="landscape" r:id="rId1"/>
  <headerFooter scaleWithDoc="0">
    <oddHeader>&amp;C&amp;"-,굵게"&amp;20경력증명서&amp;R&amp;6&amp;K01+035
양식 버전 : 2016-12-28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투입자</vt:lpstr>
      <vt:lpstr>투입자!Print_Area</vt:lpstr>
    </vt:vector>
  </TitlesOfParts>
  <Company>현대오토에버 동반성장팀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김봉기</dc:creator>
  <cp:lastModifiedBy>이정원</cp:lastModifiedBy>
  <cp:lastPrinted>2016-12-28T00:20:13Z</cp:lastPrinted>
  <dcterms:created xsi:type="dcterms:W3CDTF">2016-01-19T02:12:53Z</dcterms:created>
  <dcterms:modified xsi:type="dcterms:W3CDTF">2022-03-07T10:35:48Z</dcterms:modified>
</cp:coreProperties>
</file>