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P\fallout\"/>
    </mc:Choice>
  </mc:AlternateContent>
  <xr:revisionPtr revIDLastSave="0" documentId="13_ncr:1_{A5CFA84C-A83B-44DA-B666-55D1B1ED31A5}" xr6:coauthVersionLast="47" xr6:coauthVersionMax="47" xr10:uidLastSave="{00000000-0000-0000-0000-000000000000}"/>
  <bookViews>
    <workbookView xWindow="-120" yWindow="-120" windowWidth="38640" windowHeight="15840" xr2:uid="{7362036C-3958-48E4-9357-CC1674CA368C}"/>
  </bookViews>
  <sheets>
    <sheet name="Food" sheetId="1" r:id="rId1"/>
    <sheet name="Beverages" sheetId="12" r:id="rId2"/>
    <sheet name="Chems" sheetId="13" r:id="rId3"/>
    <sheet name="2d20" sheetId="10" r:id="rId4"/>
    <sheet name="3d20" sheetId="11" r:id="rId5"/>
  </sheets>
  <definedNames>
    <definedName name="_xlnm._FilterDatabase" localSheetId="1" hidden="1">Beverages!$A$1:$I$32</definedName>
    <definedName name="_xlnm._FilterDatabase" localSheetId="2" hidden="1">Chems!$A$1:$H$50</definedName>
    <definedName name="_xlnm._FilterDatabase" localSheetId="0" hidden="1">Food!$A$1:$I$103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Q29" i="12"/>
  <c r="P29" i="12"/>
  <c r="O29" i="12"/>
  <c r="I29" i="12"/>
  <c r="Q28" i="12"/>
  <c r="P28" i="12"/>
  <c r="O28" i="12"/>
  <c r="I28" i="12"/>
  <c r="Q27" i="12"/>
  <c r="P27" i="12"/>
  <c r="O27" i="12"/>
  <c r="I27" i="12"/>
  <c r="Q26" i="12"/>
  <c r="P26" i="12"/>
  <c r="O26" i="12"/>
  <c r="I26" i="12"/>
  <c r="Q25" i="12"/>
  <c r="P25" i="12"/>
  <c r="O25" i="12"/>
  <c r="I25" i="12"/>
  <c r="Q24" i="12"/>
  <c r="P24" i="12"/>
  <c r="O24" i="12"/>
  <c r="I24" i="12"/>
  <c r="Q23" i="12"/>
  <c r="P23" i="12"/>
  <c r="O23" i="12"/>
  <c r="I23" i="12"/>
  <c r="Q22" i="12"/>
  <c r="P22" i="12"/>
  <c r="O22" i="12"/>
  <c r="I22" i="12"/>
  <c r="Q21" i="12"/>
  <c r="P21" i="12"/>
  <c r="O21" i="12"/>
  <c r="I21" i="12"/>
  <c r="Q20" i="12"/>
  <c r="P20" i="12"/>
  <c r="O20" i="12"/>
  <c r="I20" i="12"/>
  <c r="Q19" i="12"/>
  <c r="P19" i="12"/>
  <c r="O19" i="12"/>
  <c r="I19" i="12"/>
  <c r="Q18" i="12"/>
  <c r="P18" i="12"/>
  <c r="O18" i="12"/>
  <c r="I18" i="12"/>
  <c r="Q17" i="12"/>
  <c r="P17" i="12"/>
  <c r="O17" i="12"/>
  <c r="I17" i="12"/>
  <c r="Q16" i="12"/>
  <c r="P16" i="12"/>
  <c r="O16" i="12"/>
  <c r="I16" i="12"/>
  <c r="Q15" i="12"/>
  <c r="P15" i="12"/>
  <c r="O15" i="12"/>
  <c r="I15" i="12"/>
  <c r="Q14" i="12"/>
  <c r="P14" i="12"/>
  <c r="O14" i="12"/>
  <c r="I14" i="12"/>
  <c r="Q13" i="12"/>
  <c r="P13" i="12"/>
  <c r="O13" i="12"/>
  <c r="I13" i="12"/>
  <c r="Q12" i="12"/>
  <c r="P12" i="12"/>
  <c r="O12" i="12"/>
  <c r="I12" i="12"/>
  <c r="Q11" i="12"/>
  <c r="P11" i="12"/>
  <c r="O11" i="12"/>
  <c r="I11" i="12"/>
  <c r="Q10" i="12"/>
  <c r="P10" i="12"/>
  <c r="O10" i="12"/>
  <c r="I10" i="12"/>
  <c r="Q9" i="12"/>
  <c r="P9" i="12"/>
  <c r="O9" i="12"/>
  <c r="I9" i="12"/>
  <c r="Q8" i="12"/>
  <c r="P8" i="12"/>
  <c r="O8" i="12"/>
  <c r="I8" i="12"/>
  <c r="Q7" i="12"/>
  <c r="P7" i="12"/>
  <c r="O7" i="12"/>
  <c r="I7" i="12"/>
  <c r="Q6" i="12"/>
  <c r="P6" i="12"/>
  <c r="O6" i="12"/>
  <c r="I6" i="12"/>
  <c r="Q5" i="12"/>
  <c r="P5" i="12"/>
  <c r="O5" i="12"/>
  <c r="I5" i="12"/>
  <c r="Q4" i="12"/>
  <c r="P4" i="12"/>
  <c r="O4" i="12"/>
  <c r="I4" i="12"/>
  <c r="Q3" i="12"/>
  <c r="P3" i="12"/>
  <c r="O3" i="12"/>
  <c r="I3" i="12"/>
  <c r="Q2" i="12"/>
  <c r="P2" i="12"/>
  <c r="O2" i="12"/>
  <c r="I2" i="12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D1" i="11"/>
  <c r="D1" i="10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P3" i="1"/>
  <c r="P4" i="1"/>
  <c r="P5" i="1"/>
  <c r="P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<sst xmlns="http://schemas.openxmlformats.org/spreadsheetml/2006/main" count="901" uniqueCount="317">
  <si>
    <t>type</t>
  </si>
  <si>
    <t>weight</t>
  </si>
  <si>
    <t>cost</t>
  </si>
  <si>
    <t>rarity</t>
  </si>
  <si>
    <t>5mm</t>
  </si>
  <si>
    <t>10+5 CD</t>
  </si>
  <si>
    <t>&lt;1</t>
  </si>
  <si>
    <t>10mm</t>
  </si>
  <si>
    <t>8+4 CD</t>
  </si>
  <si>
    <t>6+3 CD</t>
  </si>
  <si>
    <t>Flare</t>
  </si>
  <si>
    <t>2+1 CD</t>
  </si>
  <si>
    <t>12+6 CD</t>
  </si>
  <si>
    <t>14+7 CD</t>
  </si>
  <si>
    <t>4+2 CD</t>
  </si>
  <si>
    <t>5.56mm</t>
  </si>
  <si>
    <t>Missile</t>
  </si>
  <si>
    <t>1+1 CD</t>
  </si>
  <si>
    <t>.50</t>
  </si>
  <si>
    <t>.45</t>
  </si>
  <si>
    <t>.308</t>
  </si>
  <si>
    <t>.38</t>
  </si>
  <si>
    <t>14mm</t>
  </si>
  <si>
    <t>Alien Cell</t>
  </si>
  <si>
    <t>3+1 CD</t>
  </si>
  <si>
    <t>.44</t>
  </si>
  <si>
    <t>9mm</t>
  </si>
  <si>
    <t>Combat</t>
  </si>
  <si>
    <t>2mm EC</t>
  </si>
  <si>
    <t>Shells</t>
  </si>
  <si>
    <t>Spike</t>
  </si>
  <si>
    <t>Syringes</t>
  </si>
  <si>
    <t>10+4 CD</t>
  </si>
  <si>
    <t>MiniNuke</t>
  </si>
  <si>
    <t>Fuel</t>
  </si>
  <si>
    <t>Fusion Cell</t>
  </si>
  <si>
    <t>12.7mm</t>
  </si>
  <si>
    <t>45-70 Gov't</t>
  </si>
  <si>
    <t>5+4 CD</t>
  </si>
  <si>
    <t>.357</t>
  </si>
  <si>
    <t>Loot</t>
  </si>
  <si>
    <t>min</t>
  </si>
  <si>
    <t>max</t>
  </si>
  <si>
    <t>Plasma Cart</t>
  </si>
  <si>
    <t>Fusion Core</t>
  </si>
  <si>
    <t>amount</t>
  </si>
  <si>
    <t>12+6 CDx10</t>
  </si>
  <si>
    <t>Gamma</t>
  </si>
  <si>
    <t>9+4 CD</t>
  </si>
  <si>
    <t>40mm</t>
  </si>
  <si>
    <t>25mm</t>
  </si>
  <si>
    <t>chance</t>
  </si>
  <si>
    <t>avg</t>
  </si>
  <si>
    <t>DR - Ph</t>
  </si>
  <si>
    <t>DR - En</t>
  </si>
  <si>
    <t>DR - Rad</t>
  </si>
  <si>
    <t>Locations</t>
  </si>
  <si>
    <t>Head</t>
  </si>
  <si>
    <t>Arms, Legs, Torso</t>
  </si>
  <si>
    <t>Raider</t>
  </si>
  <si>
    <t>Raider, Sturdy</t>
  </si>
  <si>
    <t>Raider, Heavy</t>
  </si>
  <si>
    <t>Leather</t>
  </si>
  <si>
    <t>Leather, Sturdy</t>
  </si>
  <si>
    <t>Leather, Heavy</t>
  </si>
  <si>
    <t>Metal</t>
  </si>
  <si>
    <t>Metal, Sturdy</t>
  </si>
  <si>
    <t>Metal, Heavy</t>
  </si>
  <si>
    <t>Combat, Sturdy</t>
  </si>
  <si>
    <t>Combat, Heavy</t>
  </si>
  <si>
    <t>Synth</t>
  </si>
  <si>
    <t>Synth, Sturdy</t>
  </si>
  <si>
    <t>Synth, Heavy</t>
  </si>
  <si>
    <t>Vault-Tec</t>
  </si>
  <si>
    <t>Torso</t>
  </si>
  <si>
    <t>Leg</t>
  </si>
  <si>
    <t>Arm</t>
  </si>
  <si>
    <t>Super Stimpak</t>
  </si>
  <si>
    <t>Calmex</t>
  </si>
  <si>
    <t>Day Tripper</t>
  </si>
  <si>
    <t>Stimpak</t>
  </si>
  <si>
    <t>RadAway</t>
  </si>
  <si>
    <t>Psycho</t>
  </si>
  <si>
    <t>Med-X</t>
  </si>
  <si>
    <t>Daddy-O</t>
  </si>
  <si>
    <t>Healing Salve</t>
  </si>
  <si>
    <t>Buffout</t>
  </si>
  <si>
    <t>Jet</t>
  </si>
  <si>
    <t>Mentats</t>
  </si>
  <si>
    <t>Rad-X</t>
  </si>
  <si>
    <t>Antibiotics</t>
  </si>
  <si>
    <t>Overdrive</t>
  </si>
  <si>
    <t>Fury</t>
  </si>
  <si>
    <t>X-Cell</t>
  </si>
  <si>
    <t>Addictol</t>
  </si>
  <si>
    <t>Berry Mentats</t>
  </si>
  <si>
    <t>Buffjet</t>
  </si>
  <si>
    <t>Bufftats</t>
  </si>
  <si>
    <t>Grape Mentats</t>
  </si>
  <si>
    <t>Jet Fuel</t>
  </si>
  <si>
    <t>Orange Mentats</t>
  </si>
  <si>
    <t>Psycho Jet</t>
  </si>
  <si>
    <t>Psychobuff</t>
  </si>
  <si>
    <t>Psychotats</t>
  </si>
  <si>
    <t>Rad-X (Diluted)</t>
  </si>
  <si>
    <t>RadAway (Diluted)</t>
  </si>
  <si>
    <t>Skeeto Spit</t>
  </si>
  <si>
    <t>Stimpak (Diluted)</t>
  </si>
  <si>
    <t>Ultra Jet</t>
  </si>
  <si>
    <t>Ant Nectar</t>
  </si>
  <si>
    <t>Fire Ant Nectar</t>
  </si>
  <si>
    <t>Ant Queen Pheromones</t>
  </si>
  <si>
    <t>Coyote Tobacco Chew</t>
  </si>
  <si>
    <t>Hydra</t>
  </si>
  <si>
    <t>Party Time Mentats</t>
  </si>
  <si>
    <t>Steady</t>
  </si>
  <si>
    <t>Voodoo</t>
  </si>
  <si>
    <t>Antivenom</t>
  </si>
  <si>
    <t>Cateye</t>
  </si>
  <si>
    <t>Datura Hide</t>
  </si>
  <si>
    <t>Fixer</t>
  </si>
  <si>
    <t>Sacred Datura Root</t>
  </si>
  <si>
    <t>Weapon Binding Ritual</t>
  </si>
  <si>
    <t>Remove All Addictions</t>
  </si>
  <si>
    <t>Cure Illness</t>
  </si>
  <si>
    <t>INT(-2)</t>
  </si>
  <si>
    <t>RR1d20 STR&amp;END,+3MaxHP</t>
  </si>
  <si>
    <t>STR/END(-1),+4MaxHP,+3AP,-1AP Action Cost</t>
  </si>
  <si>
    <t>STR/PER/END(-1),+4MaxHP</t>
  </si>
  <si>
    <t>RR1d20 PER&amp;AGI,+2CD Sneak</t>
  </si>
  <si>
    <t>PER/INT(-1),CHA(+1)</t>
  </si>
  <si>
    <t>CHA/LCK(-1),STR(+1)</t>
  </si>
  <si>
    <t>+3PhDR,+3CD Melee,PER(+2)</t>
  </si>
  <si>
    <t>CHA(-2),RR1d20 Barter</t>
  </si>
  <si>
    <t>+2HP</t>
  </si>
  <si>
    <t>-1AP Action Cost</t>
  </si>
  <si>
    <t>+1AP/turn</t>
  </si>
  <si>
    <t>Addiction</t>
  </si>
  <si>
    <t>+3PhDR</t>
  </si>
  <si>
    <t>RR1d20 PER&amp;INT</t>
  </si>
  <si>
    <t>PER(-2),RR+1d20 Aim</t>
  </si>
  <si>
    <t>+3CD,RR3CD</t>
  </si>
  <si>
    <t>+2CD,+3PhDR</t>
  </si>
  <si>
    <t>+2CD,+4PhDR,+4AP</t>
  </si>
  <si>
    <t>+2CD,+4MaxHP,STR/END(-1)</t>
  </si>
  <si>
    <t>+2CD,+2PhDR,PER(-1)</t>
  </si>
  <si>
    <t>+6RadDR</t>
  </si>
  <si>
    <t>+3RadDR</t>
  </si>
  <si>
    <t>-4RadDam</t>
  </si>
  <si>
    <t>-2RadDam</t>
  </si>
  <si>
    <t>+2MaxHP</t>
  </si>
  <si>
    <t>+4HP</t>
  </si>
  <si>
    <t>+8HP</t>
  </si>
  <si>
    <t>+6AP,-1AP Action Cost</t>
  </si>
  <si>
    <t>+1d20</t>
  </si>
  <si>
    <t>STR(-2),INT/CHA(-1)</t>
  </si>
  <si>
    <t>AGI(-2),INT(+2),+1EnDR</t>
  </si>
  <si>
    <t>CHA(-2),INT/PER(-1)</t>
  </si>
  <si>
    <t>PER/AGI(-1),-1 Stage Sleep</t>
  </si>
  <si>
    <t>-1Inj</t>
  </si>
  <si>
    <t>CHA(-2),RR1d20 INT/PER</t>
  </si>
  <si>
    <t>ChooseLimb, RR+1d20 Aim</t>
  </si>
  <si>
    <t>AGI/LCK(-1),+1PhDR</t>
  </si>
  <si>
    <t>Removes Poison</t>
  </si>
  <si>
    <t>RemoveDifficultyinDark</t>
  </si>
  <si>
    <t>+1PhDR</t>
  </si>
  <si>
    <t>Treats all Addictions</t>
  </si>
  <si>
    <t>PER(+2)</t>
  </si>
  <si>
    <t>-1Inj,+2CD,-2HP</t>
  </si>
  <si>
    <t>Duration</t>
  </si>
  <si>
    <t>I</t>
  </si>
  <si>
    <t>L</t>
  </si>
  <si>
    <t>B</t>
  </si>
  <si>
    <t>i</t>
  </si>
  <si>
    <t>Baked Bloatfly</t>
  </si>
  <si>
    <t>+2 Radiation damage resistance</t>
  </si>
  <si>
    <t>–</t>
  </si>
  <si>
    <t>BlamCo Brand Mac and Cheese</t>
  </si>
  <si>
    <t>Bloatfly Meat</t>
  </si>
  <si>
    <t>Bloodbug Meat</t>
  </si>
  <si>
    <t>Bloodbug Steak</t>
  </si>
  <si>
    <t>Max HP +3 until end of following scene</t>
  </si>
  <si>
    <t>Brahmin Meat</t>
  </si>
  <si>
    <t>Brain Fungus</t>
  </si>
  <si>
    <t>Canned Dog Food</t>
  </si>
  <si>
    <t>Carrot</t>
  </si>
  <si>
    <t>Cooked Softshell Meat</t>
  </si>
  <si>
    <t>Gain +1 AP at start of next scene</t>
  </si>
  <si>
    <t>Corn</t>
  </si>
  <si>
    <t>Cram</t>
  </si>
  <si>
    <t>Crispy Squirrel Bits</t>
  </si>
  <si>
    <t>Dandy Boy Apples</t>
  </si>
  <si>
    <t>Deathclaw Egg</t>
  </si>
  <si>
    <t>Deathclaw Meat</t>
  </si>
  <si>
    <t>Deathclaw Omelette</t>
  </si>
  <si>
    <t>If next scene is combat, regain 1HP at the start of each turn</t>
  </si>
  <si>
    <t>Deathclaw Steak</t>
  </si>
  <si>
    <t>May re-roll 1d20 on all STR tests until end of next scene</t>
  </si>
  <si>
    <t>Fancy Lads Snack Cakes</t>
  </si>
  <si>
    <t>Food Paste</t>
  </si>
  <si>
    <t>May re-roll 1d20 on all END tests until end of next scene</t>
  </si>
  <si>
    <t>Gourd</t>
  </si>
  <si>
    <t>Grilled Radroach</t>
  </si>
  <si>
    <t>Grilled Radstag</t>
  </si>
  <si>
    <t>Carry weight increases by +25 until end of next scene</t>
  </si>
  <si>
    <t>Gum Drops</t>
  </si>
  <si>
    <t>Iguana Bits</t>
  </si>
  <si>
    <t>Iguana on a Stick</t>
  </si>
  <si>
    <t>Iguana Soup</t>
  </si>
  <si>
    <t>InstaMash</t>
  </si>
  <si>
    <t>Institute Food Packet</t>
  </si>
  <si>
    <t>Melon</t>
  </si>
  <si>
    <t>Mirelurk Cake</t>
  </si>
  <si>
    <t>Can breathe underwater until end of next scene</t>
  </si>
  <si>
    <t>Mirelurk Egg</t>
  </si>
  <si>
    <t>Mirelurk Egg Omelette</t>
  </si>
  <si>
    <t>Immediately add 2 AP to the group pool</t>
  </si>
  <si>
    <t>Mirelurk Meat</t>
  </si>
  <si>
    <t>Mirelurk Queen Steak</t>
  </si>
  <si>
    <t>Reduce the difficulty of all END tests by 1 until the end of the next scene</t>
  </si>
  <si>
    <t>Mole Rat Chunks</t>
  </si>
  <si>
    <t>+1 Maximum AP in group pool until the end of the current scene</t>
  </si>
  <si>
    <t>Mole Rat Meat</t>
  </si>
  <si>
    <t>Mongrel Dog Meat</t>
  </si>
  <si>
    <t>Mutant Hound Chops</t>
  </si>
  <si>
    <t>Heals 2 Radiation damage</t>
  </si>
  <si>
    <t>Mutant Hound Meat</t>
  </si>
  <si>
    <t>Mutfruit</t>
  </si>
  <si>
    <t>Mutt Chops</t>
  </si>
  <si>
    <t>Noodle Cup</t>
  </si>
  <si>
    <t>Perfectly Preserved Pie</t>
  </si>
  <si>
    <t>Pork ‘n’ Beans</t>
  </si>
  <si>
    <t>Potato Crisps</t>
  </si>
  <si>
    <t>Potted Meat</t>
  </si>
  <si>
    <t>Roll 2 DC rather than 1 for determining Radiation damage when consumed</t>
  </si>
  <si>
    <t>Queen Mirelurk Meat</t>
  </si>
  <si>
    <t>Radroach Meat</t>
  </si>
  <si>
    <t>Radscorpion Egg</t>
  </si>
  <si>
    <t>Radscorpion Egg Omelette</t>
  </si>
  <si>
    <t>Cure all addictions</t>
  </si>
  <si>
    <t>Radscorpion Meat</t>
  </si>
  <si>
    <t>Radscorpion Steak</t>
  </si>
  <si>
    <t>+2 Energy damage resistance until end of next scene</t>
  </si>
  <si>
    <t>Radstag Meat</t>
  </si>
  <si>
    <t>Radstag Stew</t>
  </si>
  <si>
    <t>+3 Energy damage resistance until end of next scene</t>
  </si>
  <si>
    <t>Razorgrain</t>
  </si>
  <si>
    <t>Ribeye Steak</t>
  </si>
  <si>
    <t>Roasted Mirelurk Meat</t>
  </si>
  <si>
    <t>Salisbury Steak</t>
  </si>
  <si>
    <t>Silt Bean</t>
  </si>
  <si>
    <t>Softshell Mirelurk Meat</t>
  </si>
  <si>
    <t>Squirrel Bits</t>
  </si>
  <si>
    <t>Squirrel on a Stick</t>
  </si>
  <si>
    <t>Squirrel Stew</t>
  </si>
  <si>
    <t>Stingwing Filet</t>
  </si>
  <si>
    <t>May re-roll 1d20 on all PER tests until end of next scene</t>
  </si>
  <si>
    <t>Stingwing Meat</t>
  </si>
  <si>
    <t>Sugar Bombs</t>
  </si>
  <si>
    <t>Sweet Roll</t>
  </si>
  <si>
    <t>Tarberry</t>
  </si>
  <si>
    <t>Tato</t>
  </si>
  <si>
    <t>Vegetable Soup</t>
  </si>
  <si>
    <t>+2 Radiation damage resistance until end of next scene</t>
  </si>
  <si>
    <t>Yao Guai Meat</t>
  </si>
  <si>
    <t>Yao Guai Ribs</t>
  </si>
  <si>
    <t>+2 Physical damage resistance until end of next scene</t>
  </si>
  <si>
    <t>Yao Guai Roast</t>
  </si>
  <si>
    <t>+2 DC to melee attacks until end of next scene</t>
  </si>
  <si>
    <t>Yum-Yum Deviled Eggs</t>
  </si>
  <si>
    <t>HP</t>
  </si>
  <si>
    <t>Other</t>
  </si>
  <si>
    <t>Rad</t>
  </si>
  <si>
    <t>Weight</t>
  </si>
  <si>
    <t>Cost</t>
  </si>
  <si>
    <t>Rarity</t>
  </si>
  <si>
    <t>Type</t>
  </si>
  <si>
    <t>p</t>
  </si>
  <si>
    <t>w</t>
  </si>
  <si>
    <t>Food</t>
  </si>
  <si>
    <t>r</t>
  </si>
  <si>
    <t>Black Blood Sausage</t>
  </si>
  <si>
    <t>Mutant Cave Fungus</t>
  </si>
  <si>
    <t>Xander Root</t>
  </si>
  <si>
    <t>Blood Sausage</t>
  </si>
  <si>
    <t>Bloatfly Slider</t>
  </si>
  <si>
    <t>Prickly Pear Fruit</t>
  </si>
  <si>
    <t>Brahmin Wellington</t>
  </si>
  <si>
    <t>Ant Egg</t>
  </si>
  <si>
    <t>Caravan Lunch</t>
  </si>
  <si>
    <t>Cook-Cook's Fiend Stew</t>
  </si>
  <si>
    <t>Potato</t>
  </si>
  <si>
    <t>Jalapeño</t>
  </si>
  <si>
    <t>Desert Salad</t>
  </si>
  <si>
    <t>Barrel Cactus Fruit</t>
  </si>
  <si>
    <t>Pinyon Nuts</t>
  </si>
  <si>
    <t>Fire Ant Fricassée</t>
  </si>
  <si>
    <t>Fire Ant Meat</t>
  </si>
  <si>
    <t>Flour</t>
  </si>
  <si>
    <t>Gecko Kebab</t>
  </si>
  <si>
    <t>Banana Yucca Fruit</t>
  </si>
  <si>
    <t>Gecko Meat</t>
  </si>
  <si>
    <t>Trail Mix</t>
  </si>
  <si>
    <t>Apple</t>
  </si>
  <si>
    <t>Pear</t>
  </si>
  <si>
    <t>Wasteland Omelet</t>
  </si>
  <si>
    <t>Crunchy Mutfruit</t>
  </si>
  <si>
    <t>Lakelurk Meat</t>
  </si>
  <si>
    <t>-</t>
  </si>
  <si>
    <t>+2 Max HP until end of next scene</t>
  </si>
  <si>
    <t>+1 Max HP until end of next scene</t>
  </si>
  <si>
    <t>Restores Thirst</t>
  </si>
  <si>
    <t>Hunger Status lasts 4 extra hours</t>
  </si>
  <si>
    <t>Increases the difficulty of END tests by 1</t>
  </si>
  <si>
    <t>+1 Energy damage resistance until end of next scene</t>
  </si>
  <si>
    <t>Increases the difficulty of STR tests by 1</t>
  </si>
  <si>
    <t>If next scene is combat, regain 1AP at the start of each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</si>
</sst>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right" vertic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2" borderId="0" xfId="0" quotePrefix="1" applyFill="1" applyAlignment="1">
      <alignment horizontal="left"/>
    </xf>
    <xf numFmtId="0" fontId="0" fillId="4" borderId="0" xfId="0" quotePrefix="1" applyFill="1" applyAlignment="1">
      <alignment horizontal="left"/>
    </xf>
    <xf numFmtId="0" fontId="0" fillId="5" borderId="0" xfId="0" quotePrefix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1899-9C28-48E4-BA8E-5434F874D62E}">
  <dimension ref="A1:Q103"/>
  <sheetViews>
    <sheetView tabSelected="1" workbookViewId="0">
      <selection activeCell="I17" sqref="I17"/>
    </sheetView>
  </sheetViews>
  <sheetFormatPr defaultRowHeight="15" x14ac:dyDescent="0.25"/>
  <cols>
    <col min="1" max="1" width="28.5703125" style="6" bestFit="1" customWidth="1"/>
    <col min="2" max="2" width="5.7109375" style="2" customWidth="1"/>
    <col min="3" max="3" width="68.140625" style="2" customWidth="1"/>
    <col min="4" max="4" width="6.5703125" style="2" customWidth="1"/>
    <col min="5" max="5" width="9.7109375" style="2" customWidth="1"/>
    <col min="6" max="6" width="7.140625" style="2" customWidth="1"/>
    <col min="7" max="7" width="8.42578125" style="2" customWidth="1"/>
    <col min="8" max="8" width="3.140625" style="2" customWidth="1"/>
    <col min="9" max="9" width="108.140625" style="2" bestFit="1" customWidth="1"/>
    <col min="11" max="11" width="11.42578125" style="1" bestFit="1" customWidth="1"/>
    <col min="12" max="12" width="4.42578125" bestFit="1" customWidth="1"/>
    <col min="13" max="13" width="4.7109375" bestFit="1" customWidth="1"/>
    <col min="14" max="14" width="10.85546875" bestFit="1" customWidth="1"/>
    <col min="15" max="15" width="7.140625" bestFit="1" customWidth="1"/>
    <col min="16" max="16" width="12" bestFit="1" customWidth="1"/>
    <col min="17" max="17" width="26.85546875" bestFit="1" customWidth="1"/>
    <col min="22" max="22" width="10.85546875" bestFit="1" customWidth="1"/>
  </cols>
  <sheetData>
    <row r="1" spans="1:17" x14ac:dyDescent="0.25">
      <c r="A1" s="6" t="s">
        <v>279</v>
      </c>
      <c r="B1" s="2" t="s">
        <v>270</v>
      </c>
      <c r="C1" s="2" t="s">
        <v>271</v>
      </c>
      <c r="D1" s="2" t="s">
        <v>272</v>
      </c>
      <c r="E1" s="2" t="s">
        <v>273</v>
      </c>
      <c r="F1" s="2" t="s">
        <v>274</v>
      </c>
      <c r="G1" s="2" t="s">
        <v>275</v>
      </c>
      <c r="H1" s="2" t="s">
        <v>276</v>
      </c>
      <c r="K1" s="1" t="s">
        <v>40</v>
      </c>
      <c r="L1" t="s">
        <v>41</v>
      </c>
      <c r="M1" t="s">
        <v>42</v>
      </c>
      <c r="N1" t="s">
        <v>45</v>
      </c>
      <c r="O1" t="s">
        <v>51</v>
      </c>
      <c r="P1" t="s">
        <v>52</v>
      </c>
    </row>
    <row r="2" spans="1:17" x14ac:dyDescent="0.25">
      <c r="A2" s="7" t="s">
        <v>174</v>
      </c>
      <c r="B2" s="7">
        <v>6</v>
      </c>
      <c r="C2" s="7" t="s">
        <v>175</v>
      </c>
      <c r="D2" s="7" t="s">
        <v>176</v>
      </c>
      <c r="E2" s="7" t="s">
        <v>6</v>
      </c>
      <c r="F2" s="7">
        <v>15</v>
      </c>
      <c r="G2" s="7">
        <v>1</v>
      </c>
      <c r="H2" s="7" t="s">
        <v>277</v>
      </c>
      <c r="I2" s="7" t="str">
        <f>CONCATENATE(A2,", ",B2,"HP, ",C2,", ",E2,"lbs, ",F2,"caps, ",G2)</f>
        <v>Baked Bloatfly, 6HP, +2 Radiation damage resistance, &lt;1lbs, 15caps, 1</v>
      </c>
      <c r="K2" s="3" t="s">
        <v>23</v>
      </c>
      <c r="L2" s="3">
        <v>2</v>
      </c>
      <c r="M2" s="3">
        <v>2</v>
      </c>
      <c r="N2" s="3" t="s">
        <v>24</v>
      </c>
      <c r="O2" s="3">
        <f>IF(L2=M2,INDEX('2d20'!A:B,MATCH(Food!L2,'2d20'!A:A,0),2),SUM(INDEX('2d20'!A:B,MATCH(Food!L2,'2d20'!A:A,0),2),INDEX('2d20'!A:B,MATCH(Food!M2,'2d20'!A:A,0),2)))</f>
        <v>0.25</v>
      </c>
      <c r="P2" s="3">
        <f t="shared" ref="P2:P29" si="0">IFERROR(IF(ISNUMBER(FIND("x",N2)),(LEFT(N2,FIND("+",N2)-1)+MID(N2,FIND("+",N2)+1,1)*5/6)*10,LEFT(N2,FIND("+",N2)-1)+MID(N2,FIND("+",N2)+1,1)*5/6),N2)</f>
        <v>3.8333333333333335</v>
      </c>
      <c r="Q2" s="3" t="str">
        <f>IF(L2=M2,CONCATENATE(L2,"  ",K2,"  (",N2,")"),CONCATENATE(L2,"-",M2,"  ",K2,"  (",N2,")"))</f>
        <v>2  Alien Cell  (3+1 CD)</v>
      </c>
    </row>
    <row r="3" spans="1:17" x14ac:dyDescent="0.25">
      <c r="A3" s="8" t="s">
        <v>177</v>
      </c>
      <c r="B3" s="8">
        <v>4</v>
      </c>
      <c r="C3" s="8" t="s">
        <v>176</v>
      </c>
      <c r="D3" s="8">
        <v>1</v>
      </c>
      <c r="E3" s="8" t="s">
        <v>6</v>
      </c>
      <c r="F3" s="8">
        <v>10</v>
      </c>
      <c r="G3" s="8">
        <v>1</v>
      </c>
      <c r="H3" s="8" t="s">
        <v>278</v>
      </c>
      <c r="I3" s="8" t="str">
        <f t="shared" ref="I3:I66" si="1">CONCATENATE(A3,", ",B3,"HP, ",C3,", ",E3,"lbs, ",F3,"caps, ",G3)</f>
        <v>BlamCo Brand Mac and Cheese, 4HP, –, &lt;1lbs, 10caps, 1</v>
      </c>
      <c r="K3" s="4" t="s">
        <v>28</v>
      </c>
      <c r="L3" s="4">
        <v>3</v>
      </c>
      <c r="M3" s="4">
        <v>4</v>
      </c>
      <c r="N3" s="4" t="s">
        <v>9</v>
      </c>
      <c r="O3" s="4">
        <f>IF(L3=M3,INDEX('2d20'!A:B,MATCH(Food!L3,'2d20'!A:A,0),2),SUM(INDEX('2d20'!A:B,MATCH(Food!L3,'2d20'!A:A,0),2),INDEX('2d20'!A:B,MATCH(Food!M3,'2d20'!A:A,0),2)))</f>
        <v>1.25</v>
      </c>
      <c r="P3" s="4">
        <f t="shared" si="0"/>
        <v>8.5</v>
      </c>
      <c r="Q3" s="4" t="str">
        <f t="shared" ref="Q3:Q29" si="2">IF(L3=M3,CONCATENATE(L3,"  ",K3,"  (",N3,")"),CONCATENATE(L3,"-",M3,"  ",K3,"  (",N3,")"))</f>
        <v>3-4  2mm EC  (6+3 CD)</v>
      </c>
    </row>
    <row r="4" spans="1:17" x14ac:dyDescent="0.25">
      <c r="A4" s="7" t="s">
        <v>178</v>
      </c>
      <c r="B4" s="7">
        <v>2</v>
      </c>
      <c r="C4" s="7" t="s">
        <v>176</v>
      </c>
      <c r="D4" s="7">
        <v>1</v>
      </c>
      <c r="E4" s="7" t="s">
        <v>6</v>
      </c>
      <c r="F4" s="7">
        <v>8</v>
      </c>
      <c r="G4" s="7">
        <v>0</v>
      </c>
      <c r="H4" s="7" t="s">
        <v>280</v>
      </c>
      <c r="I4" s="7" t="str">
        <f t="shared" si="1"/>
        <v>Bloatfly Meat, 2HP, –, &lt;1lbs, 8caps, 0</v>
      </c>
      <c r="K4" s="3" t="s">
        <v>43</v>
      </c>
      <c r="L4" s="3">
        <v>5</v>
      </c>
      <c r="M4" s="3">
        <v>6</v>
      </c>
      <c r="N4" s="3" t="s">
        <v>5</v>
      </c>
      <c r="O4" s="3">
        <f>IF(L4=M4,INDEX('2d20'!A:B,MATCH(Food!L4,'2d20'!A:A,0),2),SUM(INDEX('2d20'!A:B,MATCH(Food!L4,'2d20'!A:A,0),2),INDEX('2d20'!A:B,MATCH(Food!M4,'2d20'!A:A,0),2)))</f>
        <v>2.25</v>
      </c>
      <c r="P4" s="3">
        <f t="shared" si="0"/>
        <v>14.166666666666668</v>
      </c>
      <c r="Q4" s="3" t="str">
        <f t="shared" si="2"/>
        <v>5-6  Plasma Cart  (10+5 CD)</v>
      </c>
    </row>
    <row r="5" spans="1:17" x14ac:dyDescent="0.25">
      <c r="A5" s="8" t="s">
        <v>179</v>
      </c>
      <c r="B5" s="8">
        <v>7</v>
      </c>
      <c r="C5" s="8" t="s">
        <v>176</v>
      </c>
      <c r="D5" s="8">
        <v>1</v>
      </c>
      <c r="E5" s="8" t="s">
        <v>6</v>
      </c>
      <c r="F5" s="8">
        <v>8</v>
      </c>
      <c r="G5" s="8">
        <v>1</v>
      </c>
      <c r="H5" s="8" t="s">
        <v>280</v>
      </c>
      <c r="I5" s="8" t="str">
        <f t="shared" si="1"/>
        <v>Bloodbug Meat, 7HP, –, &lt;1lbs, 8caps, 1</v>
      </c>
      <c r="K5" s="4" t="s">
        <v>36</v>
      </c>
      <c r="L5" s="4">
        <v>7</v>
      </c>
      <c r="M5" s="4">
        <v>7</v>
      </c>
      <c r="N5" s="4" t="s">
        <v>14</v>
      </c>
      <c r="O5" s="4">
        <f>IF(L5=M5,INDEX('2d20'!A:B,MATCH(Food!L5,'2d20'!A:A,0),2),SUM(INDEX('2d20'!A:B,MATCH(Food!L5,'2d20'!A:A,0),2),INDEX('2d20'!A:B,MATCH(Food!M5,'2d20'!A:A,0),2)))</f>
        <v>1.5</v>
      </c>
      <c r="P5" s="4">
        <f t="shared" si="0"/>
        <v>5.666666666666667</v>
      </c>
      <c r="Q5" s="4" t="str">
        <f t="shared" si="2"/>
        <v>7  12.7mm  (4+2 CD)</v>
      </c>
    </row>
    <row r="6" spans="1:17" x14ac:dyDescent="0.25">
      <c r="A6" s="7" t="s">
        <v>180</v>
      </c>
      <c r="B6" s="7">
        <v>10</v>
      </c>
      <c r="C6" s="7" t="s">
        <v>181</v>
      </c>
      <c r="D6" s="7" t="s">
        <v>176</v>
      </c>
      <c r="E6" s="7" t="s">
        <v>6</v>
      </c>
      <c r="F6" s="7">
        <v>18</v>
      </c>
      <c r="G6" s="7">
        <v>2</v>
      </c>
      <c r="H6" s="7" t="s">
        <v>277</v>
      </c>
      <c r="I6" s="7" t="str">
        <f t="shared" si="1"/>
        <v>Bloodbug Steak, 10HP, Max HP +3 until end of following scene, &lt;1lbs, 18caps, 2</v>
      </c>
      <c r="K6" s="3" t="s">
        <v>44</v>
      </c>
      <c r="L6" s="3">
        <v>8</v>
      </c>
      <c r="M6" s="3">
        <v>8</v>
      </c>
      <c r="N6" s="3">
        <v>1</v>
      </c>
      <c r="O6" s="3">
        <f>IF(L6=M6,INDEX('2d20'!A:B,MATCH(Food!L6,'2d20'!A:A,0),2),SUM(INDEX('2d20'!A:B,MATCH(Food!L6,'2d20'!A:A,0),2),INDEX('2d20'!A:B,MATCH(Food!M6,'2d20'!A:A,0),2)))</f>
        <v>1.75</v>
      </c>
      <c r="P6" s="3">
        <f>IFERROR(IF(ISNUMBER(FIND("x",N6)),(LEFT(N6,FIND("+",N6)-1)+MID(N6,FIND("+",N6)+1,1)*5/6)*10,LEFT(N6,FIND("+",N6)-1)+MID(N6,FIND("+",N6)+1,1)*5/6),N6)</f>
        <v>1</v>
      </c>
      <c r="Q6" s="3" t="str">
        <f t="shared" si="2"/>
        <v>8  Fusion Core  (1)</v>
      </c>
    </row>
    <row r="7" spans="1:17" x14ac:dyDescent="0.25">
      <c r="A7" s="8" t="s">
        <v>182</v>
      </c>
      <c r="B7" s="8">
        <v>3</v>
      </c>
      <c r="C7" s="8" t="s">
        <v>176</v>
      </c>
      <c r="D7" s="8">
        <v>1</v>
      </c>
      <c r="E7" s="8">
        <v>1</v>
      </c>
      <c r="F7" s="8">
        <v>28</v>
      </c>
      <c r="G7" s="8">
        <v>1</v>
      </c>
      <c r="H7" s="8" t="s">
        <v>280</v>
      </c>
      <c r="I7" s="8" t="str">
        <f t="shared" si="1"/>
        <v>Brahmin Meat, 3HP, –, 1lbs, 28caps, 1</v>
      </c>
      <c r="K7" s="4" t="s">
        <v>4</v>
      </c>
      <c r="L7" s="4">
        <v>9</v>
      </c>
      <c r="M7" s="4">
        <v>10</v>
      </c>
      <c r="N7" s="4" t="s">
        <v>46</v>
      </c>
      <c r="O7" s="4">
        <f>IF(L7=M7,INDEX('2d20'!A:B,MATCH(Food!L7,'2d20'!A:A,0),2),SUM(INDEX('2d20'!A:B,MATCH(Food!L7,'2d20'!A:A,0),2),INDEX('2d20'!A:B,MATCH(Food!M7,'2d20'!A:A,0),2)))</f>
        <v>4.25</v>
      </c>
      <c r="P7" s="4">
        <f t="shared" si="0"/>
        <v>170</v>
      </c>
      <c r="Q7" s="4" t="str">
        <f t="shared" si="2"/>
        <v>9-10  5mm  (12+6 CDx10)</v>
      </c>
    </row>
    <row r="8" spans="1:17" x14ac:dyDescent="0.25">
      <c r="A8" s="7" t="s">
        <v>183</v>
      </c>
      <c r="B8" s="7">
        <v>3</v>
      </c>
      <c r="C8" s="7" t="s">
        <v>176</v>
      </c>
      <c r="D8" s="7">
        <v>1</v>
      </c>
      <c r="E8" s="7" t="s">
        <v>6</v>
      </c>
      <c r="F8" s="7">
        <v>6</v>
      </c>
      <c r="G8" s="7">
        <v>1</v>
      </c>
      <c r="H8" s="7" t="s">
        <v>280</v>
      </c>
      <c r="I8" s="7" t="str">
        <f t="shared" si="1"/>
        <v>Brain Fungus, 3HP, –, &lt;1lbs, 6caps, 1</v>
      </c>
      <c r="K8" s="3" t="s">
        <v>18</v>
      </c>
      <c r="L8" s="3">
        <v>11</v>
      </c>
      <c r="M8" s="3">
        <v>11</v>
      </c>
      <c r="N8" s="3" t="s">
        <v>14</v>
      </c>
      <c r="O8" s="3">
        <f>IF(L8=M8,INDEX('2d20'!A:B,MATCH(Food!L8,'2d20'!A:A,0),2),SUM(INDEX('2d20'!A:B,MATCH(Food!L8,'2d20'!A:A,0),2),INDEX('2d20'!A:B,MATCH(Food!M8,'2d20'!A:A,0),2)))</f>
        <v>2.5</v>
      </c>
      <c r="P8" s="3">
        <f t="shared" si="0"/>
        <v>5.666666666666667</v>
      </c>
      <c r="Q8" s="3" t="str">
        <f t="shared" si="2"/>
        <v>11  .50  (4+2 CD)</v>
      </c>
    </row>
    <row r="9" spans="1:17" x14ac:dyDescent="0.25">
      <c r="A9" s="8" t="s">
        <v>184</v>
      </c>
      <c r="B9" s="8">
        <v>3</v>
      </c>
      <c r="C9" s="8" t="s">
        <v>176</v>
      </c>
      <c r="D9" s="8">
        <v>1</v>
      </c>
      <c r="E9" s="8" t="s">
        <v>6</v>
      </c>
      <c r="F9" s="8">
        <v>6</v>
      </c>
      <c r="G9" s="8">
        <v>0</v>
      </c>
      <c r="H9" s="8" t="s">
        <v>278</v>
      </c>
      <c r="I9" s="8" t="str">
        <f t="shared" si="1"/>
        <v>Canned Dog Food, 3HP, –, &lt;1lbs, 6caps, 0</v>
      </c>
      <c r="K9" s="4" t="s">
        <v>37</v>
      </c>
      <c r="L9" s="4">
        <v>12</v>
      </c>
      <c r="M9" s="4">
        <v>12</v>
      </c>
      <c r="N9" s="4" t="s">
        <v>9</v>
      </c>
      <c r="O9" s="4">
        <f>IF(L9=M9,INDEX('2d20'!A:B,MATCH(Food!L9,'2d20'!A:A,0),2),SUM(INDEX('2d20'!A:B,MATCH(Food!L9,'2d20'!A:A,0),2),INDEX('2d20'!A:B,MATCH(Food!M9,'2d20'!A:A,0),2)))</f>
        <v>2.75</v>
      </c>
      <c r="P9" s="4">
        <f t="shared" si="0"/>
        <v>8.5</v>
      </c>
      <c r="Q9" s="4" t="str">
        <f t="shared" si="2"/>
        <v>12  45-70 Gov't  (6+3 CD)</v>
      </c>
    </row>
    <row r="10" spans="1:17" x14ac:dyDescent="0.25">
      <c r="A10" s="7" t="s">
        <v>185</v>
      </c>
      <c r="B10" s="7">
        <v>3</v>
      </c>
      <c r="C10" s="7" t="s">
        <v>176</v>
      </c>
      <c r="D10" s="7">
        <v>1</v>
      </c>
      <c r="E10" s="7" t="s">
        <v>6</v>
      </c>
      <c r="F10" s="7">
        <v>3</v>
      </c>
      <c r="G10" s="7">
        <v>1</v>
      </c>
      <c r="H10" s="7" t="s">
        <v>280</v>
      </c>
      <c r="I10" s="7" t="str">
        <f t="shared" si="1"/>
        <v>Carrot, 3HP, –, &lt;1lbs, 3caps, 1</v>
      </c>
      <c r="K10" s="3" t="s">
        <v>31</v>
      </c>
      <c r="L10" s="3">
        <v>13</v>
      </c>
      <c r="M10" s="3">
        <v>14</v>
      </c>
      <c r="N10" s="3" t="s">
        <v>14</v>
      </c>
      <c r="O10" s="3">
        <f>IF(L10=M10,INDEX('2d20'!A:B,MATCH(Food!L10,'2d20'!A:A,0),2),SUM(INDEX('2d20'!A:B,MATCH(Food!L10,'2d20'!A:A,0),2),INDEX('2d20'!A:B,MATCH(Food!M10,'2d20'!A:A,0),2)))</f>
        <v>6.25</v>
      </c>
      <c r="P10" s="3">
        <f t="shared" si="0"/>
        <v>5.666666666666667</v>
      </c>
      <c r="Q10" s="3" t="str">
        <f t="shared" si="2"/>
        <v>13-14  Syringes  (4+2 CD)</v>
      </c>
    </row>
    <row r="11" spans="1:17" x14ac:dyDescent="0.25">
      <c r="A11" s="8" t="s">
        <v>186</v>
      </c>
      <c r="B11" s="8">
        <v>9</v>
      </c>
      <c r="C11" s="8" t="s">
        <v>187</v>
      </c>
      <c r="D11" s="8" t="s">
        <v>176</v>
      </c>
      <c r="E11" s="8" t="s">
        <v>6</v>
      </c>
      <c r="F11" s="8">
        <v>40</v>
      </c>
      <c r="G11" s="8">
        <v>3</v>
      </c>
      <c r="H11" s="8" t="s">
        <v>277</v>
      </c>
      <c r="I11" s="8" t="str">
        <f t="shared" si="1"/>
        <v>Cooked Softshell Meat, 9HP, Gain +1 AP at start of next scene, &lt;1lbs, 40caps, 3</v>
      </c>
      <c r="K11" s="4" t="s">
        <v>47</v>
      </c>
      <c r="L11" s="4">
        <v>15</v>
      </c>
      <c r="M11" s="4">
        <v>15</v>
      </c>
      <c r="N11" s="4" t="s">
        <v>14</v>
      </c>
      <c r="O11" s="4">
        <f>IF(L11=M11,INDEX('2d20'!A:B,MATCH(Food!L11,'2d20'!A:A,0),2),SUM(INDEX('2d20'!A:B,MATCH(Food!L11,'2d20'!A:A,0),2),INDEX('2d20'!A:B,MATCH(Food!M11,'2d20'!A:A,0),2)))</f>
        <v>3.5</v>
      </c>
      <c r="P11" s="4">
        <f t="shared" si="0"/>
        <v>5.666666666666667</v>
      </c>
      <c r="Q11" s="4" t="str">
        <f t="shared" si="2"/>
        <v>15  Gamma  (4+2 CD)</v>
      </c>
    </row>
    <row r="12" spans="1:17" x14ac:dyDescent="0.25">
      <c r="A12" s="7" t="s">
        <v>188</v>
      </c>
      <c r="B12" s="7">
        <v>3</v>
      </c>
      <c r="C12" s="7" t="s">
        <v>176</v>
      </c>
      <c r="D12" s="7">
        <v>1</v>
      </c>
      <c r="E12" s="7" t="s">
        <v>6</v>
      </c>
      <c r="F12" s="7">
        <v>6</v>
      </c>
      <c r="G12" s="7">
        <v>1</v>
      </c>
      <c r="H12" s="7" t="s">
        <v>280</v>
      </c>
      <c r="I12" s="7" t="str">
        <f t="shared" si="1"/>
        <v>Corn, 3HP, –, &lt;1lbs, 6caps, 1</v>
      </c>
      <c r="K12" s="3" t="s">
        <v>34</v>
      </c>
      <c r="L12" s="3">
        <v>16</v>
      </c>
      <c r="M12" s="3">
        <v>16</v>
      </c>
      <c r="N12" s="3" t="s">
        <v>12</v>
      </c>
      <c r="O12" s="3">
        <f>IF(L12=M12,INDEX('2d20'!A:B,MATCH(Food!L12,'2d20'!A:A,0),2),SUM(INDEX('2d20'!A:B,MATCH(Food!L12,'2d20'!A:A,0),2),INDEX('2d20'!A:B,MATCH(Food!M12,'2d20'!A:A,0),2)))</f>
        <v>3.75</v>
      </c>
      <c r="P12" s="3">
        <f t="shared" si="0"/>
        <v>17</v>
      </c>
      <c r="Q12" s="3" t="str">
        <f t="shared" si="2"/>
        <v>16  Fuel  (12+6 CD)</v>
      </c>
    </row>
    <row r="13" spans="1:17" x14ac:dyDescent="0.25">
      <c r="A13" s="8" t="s">
        <v>189</v>
      </c>
      <c r="B13" s="8">
        <v>5</v>
      </c>
      <c r="C13" s="8" t="s">
        <v>176</v>
      </c>
      <c r="D13" s="8">
        <v>1</v>
      </c>
      <c r="E13" s="8" t="s">
        <v>6</v>
      </c>
      <c r="F13" s="8">
        <v>25</v>
      </c>
      <c r="G13" s="8">
        <v>1</v>
      </c>
      <c r="H13" s="8" t="s">
        <v>278</v>
      </c>
      <c r="I13" s="8" t="str">
        <f t="shared" si="1"/>
        <v>Cram, 5HP, –, &lt;1lbs, 25caps, 1</v>
      </c>
      <c r="K13" s="4" t="s">
        <v>39</v>
      </c>
      <c r="L13" s="4">
        <v>17</v>
      </c>
      <c r="M13" s="4">
        <v>17</v>
      </c>
      <c r="N13" s="4" t="s">
        <v>9</v>
      </c>
      <c r="O13" s="4">
        <f>IF(L13=M13,INDEX('2d20'!A:B,MATCH(Food!L13,'2d20'!A:A,0),2),SUM(INDEX('2d20'!A:B,MATCH(Food!L13,'2d20'!A:A,0),2),INDEX('2d20'!A:B,MATCH(Food!M13,'2d20'!A:A,0),2)))</f>
        <v>4</v>
      </c>
      <c r="P13" s="4">
        <f t="shared" si="0"/>
        <v>8.5</v>
      </c>
      <c r="Q13" s="4" t="str">
        <f t="shared" si="2"/>
        <v>17  .357  (6+3 CD)</v>
      </c>
    </row>
    <row r="14" spans="1:17" x14ac:dyDescent="0.25">
      <c r="A14" s="7" t="s">
        <v>190</v>
      </c>
      <c r="B14" s="7">
        <v>6</v>
      </c>
      <c r="C14" s="7" t="s">
        <v>176</v>
      </c>
      <c r="D14" s="7" t="s">
        <v>176</v>
      </c>
      <c r="E14" s="7" t="s">
        <v>6</v>
      </c>
      <c r="F14" s="7">
        <v>6</v>
      </c>
      <c r="G14" s="7">
        <v>2</v>
      </c>
      <c r="H14" s="7" t="s">
        <v>277</v>
      </c>
      <c r="I14" s="7" t="str">
        <f t="shared" si="1"/>
        <v>Crispy Squirrel Bits, 6HP, –, &lt;1lbs, 6caps, 2</v>
      </c>
      <c r="K14" s="3" t="s">
        <v>19</v>
      </c>
      <c r="L14" s="3">
        <v>18</v>
      </c>
      <c r="M14" s="3">
        <v>19</v>
      </c>
      <c r="N14" s="3" t="s">
        <v>48</v>
      </c>
      <c r="O14" s="3">
        <f>IF(L14=M14,INDEX('2d20'!A:B,MATCH(Food!L14,'2d20'!A:A,0),2),SUM(INDEX('2d20'!A:B,MATCH(Food!L14,'2d20'!A:A,0),2),INDEX('2d20'!A:B,MATCH(Food!M14,'2d20'!A:A,0),2)))</f>
        <v>8.75</v>
      </c>
      <c r="P14" s="3">
        <f t="shared" si="0"/>
        <v>12.333333333333334</v>
      </c>
      <c r="Q14" s="3" t="str">
        <f t="shared" si="2"/>
        <v>18-19  .45  (9+4 CD)</v>
      </c>
    </row>
    <row r="15" spans="1:17" x14ac:dyDescent="0.25">
      <c r="A15" s="8" t="s">
        <v>191</v>
      </c>
      <c r="B15" s="8">
        <v>3</v>
      </c>
      <c r="C15" s="8" t="s">
        <v>176</v>
      </c>
      <c r="D15" s="8">
        <v>1</v>
      </c>
      <c r="E15" s="8" t="s">
        <v>6</v>
      </c>
      <c r="F15" s="8">
        <v>7</v>
      </c>
      <c r="G15" s="8">
        <v>0</v>
      </c>
      <c r="H15" s="8" t="s">
        <v>278</v>
      </c>
      <c r="I15" s="8" t="str">
        <f t="shared" si="1"/>
        <v>Dandy Boy Apples, 3HP, –, &lt;1lbs, 7caps, 0</v>
      </c>
      <c r="K15" s="4" t="s">
        <v>7</v>
      </c>
      <c r="L15" s="4">
        <v>20</v>
      </c>
      <c r="M15" s="4">
        <v>21</v>
      </c>
      <c r="N15" s="4" t="s">
        <v>8</v>
      </c>
      <c r="O15" s="4">
        <f>IF(L15=M15,INDEX('2d20'!A:B,MATCH(Food!L15,'2d20'!A:A,0),2),SUM(INDEX('2d20'!A:B,MATCH(Food!L15,'2d20'!A:A,0),2),INDEX('2d20'!A:B,MATCH(Food!M15,'2d20'!A:A,0),2)))</f>
        <v>9.75</v>
      </c>
      <c r="P15" s="4">
        <f t="shared" si="0"/>
        <v>11.333333333333334</v>
      </c>
      <c r="Q15" s="4" t="str">
        <f t="shared" si="2"/>
        <v>20-21  10mm  (8+4 CD)</v>
      </c>
    </row>
    <row r="16" spans="1:17" x14ac:dyDescent="0.25">
      <c r="A16" s="7" t="s">
        <v>192</v>
      </c>
      <c r="B16" s="7">
        <v>7</v>
      </c>
      <c r="C16" s="7" t="s">
        <v>176</v>
      </c>
      <c r="D16" s="7">
        <v>1</v>
      </c>
      <c r="E16" s="7" t="s">
        <v>6</v>
      </c>
      <c r="F16" s="7">
        <v>69</v>
      </c>
      <c r="G16" s="7">
        <v>3</v>
      </c>
      <c r="H16" s="7" t="s">
        <v>280</v>
      </c>
      <c r="I16" s="7" t="str">
        <f t="shared" si="1"/>
        <v>Deathclaw Egg, 7HP, –, &lt;1lbs, 69caps, 3</v>
      </c>
      <c r="K16" s="3" t="s">
        <v>21</v>
      </c>
      <c r="L16" s="3">
        <v>22</v>
      </c>
      <c r="M16" s="3">
        <v>23</v>
      </c>
      <c r="N16" s="3" t="s">
        <v>5</v>
      </c>
      <c r="O16" s="3">
        <f>IF(L16=M16,INDEX('2d20'!A:B,MATCH(Food!L16,'2d20'!A:A,0),2),SUM(INDEX('2d20'!A:B,MATCH(Food!L16,'2d20'!A:A,0),2),INDEX('2d20'!A:B,MATCH(Food!M16,'2d20'!A:A,0),2)))</f>
        <v>9.25</v>
      </c>
      <c r="P16" s="3">
        <f t="shared" si="0"/>
        <v>14.166666666666668</v>
      </c>
      <c r="Q16" s="3" t="str">
        <f t="shared" si="2"/>
        <v>22-23  .38  (10+5 CD)</v>
      </c>
    </row>
    <row r="17" spans="1:17" x14ac:dyDescent="0.25">
      <c r="A17" s="8" t="s">
        <v>193</v>
      </c>
      <c r="B17" s="8">
        <v>9</v>
      </c>
      <c r="C17" s="8" t="s">
        <v>176</v>
      </c>
      <c r="D17" s="8">
        <v>1</v>
      </c>
      <c r="E17" s="8">
        <v>1</v>
      </c>
      <c r="F17" s="8">
        <v>110</v>
      </c>
      <c r="G17" s="8">
        <v>3</v>
      </c>
      <c r="H17" s="8" t="s">
        <v>280</v>
      </c>
      <c r="I17" s="8" t="str">
        <f t="shared" si="1"/>
        <v>Deathclaw Meat, 9HP, –, 1lbs, 110caps, 3</v>
      </c>
      <c r="K17" s="4" t="s">
        <v>10</v>
      </c>
      <c r="L17" s="4">
        <v>24</v>
      </c>
      <c r="M17" s="4">
        <v>24</v>
      </c>
      <c r="N17" s="4" t="s">
        <v>11</v>
      </c>
      <c r="O17" s="4">
        <f>IF(L17=M17,INDEX('2d20'!A:B,MATCH(Food!L17,'2d20'!A:A,0),2),SUM(INDEX('2d20'!A:B,MATCH(Food!L17,'2d20'!A:A,0),2),INDEX('2d20'!A:B,MATCH(Food!M17,'2d20'!A:A,0),2)))</f>
        <v>4.25</v>
      </c>
      <c r="P17" s="4">
        <f t="shared" si="0"/>
        <v>2.8333333333333335</v>
      </c>
      <c r="Q17" s="4" t="str">
        <f t="shared" si="2"/>
        <v>24  Flare  (2+1 CD)</v>
      </c>
    </row>
    <row r="18" spans="1:17" x14ac:dyDescent="0.25">
      <c r="A18" s="7" t="s">
        <v>194</v>
      </c>
      <c r="B18" s="7">
        <v>11</v>
      </c>
      <c r="C18" s="7" t="s">
        <v>195</v>
      </c>
      <c r="D18" s="7" t="s">
        <v>176</v>
      </c>
      <c r="E18" s="7" t="s">
        <v>6</v>
      </c>
      <c r="F18" s="7">
        <v>80</v>
      </c>
      <c r="G18" s="7">
        <v>4</v>
      </c>
      <c r="H18" s="7" t="s">
        <v>277</v>
      </c>
      <c r="I18" s="7" t="str">
        <f t="shared" si="1"/>
        <v>Deathclaw Omelette, 11HP, If next scene is combat, regain 1HP at the start of each turn, &lt;1lbs, 80caps, 4</v>
      </c>
      <c r="K18" s="3" t="s">
        <v>20</v>
      </c>
      <c r="L18" s="3">
        <v>25</v>
      </c>
      <c r="M18" s="3">
        <v>25</v>
      </c>
      <c r="N18" s="3" t="s">
        <v>9</v>
      </c>
      <c r="O18" s="3">
        <f>IF(L18=M18,INDEX('2d20'!A:B,MATCH(Food!L18,'2d20'!A:A,0),2),SUM(INDEX('2d20'!A:B,MATCH(Food!L18,'2d20'!A:A,0),2),INDEX('2d20'!A:B,MATCH(Food!M18,'2d20'!A:A,0),2)))</f>
        <v>4</v>
      </c>
      <c r="P18" s="3">
        <f t="shared" si="0"/>
        <v>8.5</v>
      </c>
      <c r="Q18" s="3" t="str">
        <f t="shared" si="2"/>
        <v>25  .308  (6+3 CD)</v>
      </c>
    </row>
    <row r="19" spans="1:17" x14ac:dyDescent="0.25">
      <c r="A19" s="8" t="s">
        <v>196</v>
      </c>
      <c r="B19" s="8">
        <v>14</v>
      </c>
      <c r="C19" s="8" t="s">
        <v>197</v>
      </c>
      <c r="D19" s="8" t="s">
        <v>176</v>
      </c>
      <c r="E19" s="8">
        <v>1</v>
      </c>
      <c r="F19" s="8">
        <v>130</v>
      </c>
      <c r="G19" s="8">
        <v>4</v>
      </c>
      <c r="H19" s="8" t="s">
        <v>277</v>
      </c>
      <c r="I19" s="8" t="str">
        <f t="shared" si="1"/>
        <v>Deathclaw Steak, 14HP, May re-roll 1d20 on all STR tests until end of next scene, 1lbs, 130caps, 4</v>
      </c>
      <c r="K19" s="4" t="s">
        <v>26</v>
      </c>
      <c r="L19" s="4">
        <v>26</v>
      </c>
      <c r="M19" s="4">
        <v>26</v>
      </c>
      <c r="N19" s="4" t="s">
        <v>32</v>
      </c>
      <c r="O19" s="4">
        <f>IF(L19=M19,INDEX('2d20'!A:B,MATCH(Food!L19,'2d20'!A:A,0),2),SUM(INDEX('2d20'!A:B,MATCH(Food!L19,'2d20'!A:A,0),2),INDEX('2d20'!A:B,MATCH(Food!M19,'2d20'!A:A,0),2)))</f>
        <v>3.75</v>
      </c>
      <c r="P19" s="4">
        <f t="shared" si="0"/>
        <v>13.333333333333334</v>
      </c>
      <c r="Q19" s="4" t="str">
        <f t="shared" si="2"/>
        <v>26  9mm  (10+4 CD)</v>
      </c>
    </row>
    <row r="20" spans="1:17" x14ac:dyDescent="0.25">
      <c r="A20" s="7" t="s">
        <v>198</v>
      </c>
      <c r="B20" s="7">
        <v>3</v>
      </c>
      <c r="C20" s="7" t="s">
        <v>176</v>
      </c>
      <c r="D20" s="7">
        <v>1</v>
      </c>
      <c r="E20" s="7" t="s">
        <v>6</v>
      </c>
      <c r="F20" s="7">
        <v>18</v>
      </c>
      <c r="G20" s="7">
        <v>0</v>
      </c>
      <c r="H20" s="7" t="s">
        <v>278</v>
      </c>
      <c r="I20" s="7" t="str">
        <f t="shared" si="1"/>
        <v>Fancy Lads Snack Cakes, 3HP, –, &lt;1lbs, 18caps, 0</v>
      </c>
      <c r="K20" s="3" t="s">
        <v>29</v>
      </c>
      <c r="L20" s="3">
        <v>27</v>
      </c>
      <c r="M20" s="3">
        <v>27</v>
      </c>
      <c r="N20" s="3" t="s">
        <v>9</v>
      </c>
      <c r="O20" s="3">
        <f>IF(L20=M20,INDEX('2d20'!A:B,MATCH(Food!L20,'2d20'!A:A,0),2),SUM(INDEX('2d20'!A:B,MATCH(Food!L20,'2d20'!A:A,0),2),INDEX('2d20'!A:B,MATCH(Food!M20,'2d20'!A:A,0),2)))</f>
        <v>3.5</v>
      </c>
      <c r="P20" s="3">
        <f t="shared" si="0"/>
        <v>8.5</v>
      </c>
      <c r="Q20" s="3" t="str">
        <f t="shared" si="2"/>
        <v>27  Shells  (6+3 CD)</v>
      </c>
    </row>
    <row r="21" spans="1:17" x14ac:dyDescent="0.25">
      <c r="A21" s="8" t="s">
        <v>199</v>
      </c>
      <c r="B21" s="8">
        <v>7</v>
      </c>
      <c r="C21" s="8" t="s">
        <v>200</v>
      </c>
      <c r="D21" s="8" t="s">
        <v>176</v>
      </c>
      <c r="E21" s="8" t="s">
        <v>6</v>
      </c>
      <c r="F21" s="8">
        <v>0</v>
      </c>
      <c r="G21" s="8">
        <v>2</v>
      </c>
      <c r="H21" s="8" t="s">
        <v>277</v>
      </c>
      <c r="I21" s="8" t="str">
        <f t="shared" si="1"/>
        <v>Food Paste, 7HP, May re-roll 1d20 on all END tests until end of next scene, &lt;1lbs, 0caps, 2</v>
      </c>
      <c r="K21" s="4" t="s">
        <v>35</v>
      </c>
      <c r="L21" s="4">
        <v>28</v>
      </c>
      <c r="M21" s="4">
        <v>29</v>
      </c>
      <c r="N21" s="4" t="s">
        <v>13</v>
      </c>
      <c r="O21" s="4">
        <f>IF(L21=M21,INDEX('2d20'!A:B,MATCH(Food!L21,'2d20'!A:A,0),2),SUM(INDEX('2d20'!A:B,MATCH(Food!L21,'2d20'!A:A,0),2),INDEX('2d20'!A:B,MATCH(Food!M21,'2d20'!A:A,0),2)))</f>
        <v>6.25</v>
      </c>
      <c r="P21" s="4">
        <f t="shared" si="0"/>
        <v>19.833333333333332</v>
      </c>
      <c r="Q21" s="4" t="str">
        <f t="shared" si="2"/>
        <v>28-29  Fusion Cell  (14+7 CD)</v>
      </c>
    </row>
    <row r="22" spans="1:17" x14ac:dyDescent="0.25">
      <c r="A22" s="7" t="s">
        <v>201</v>
      </c>
      <c r="B22" s="7">
        <v>3</v>
      </c>
      <c r="C22" s="7" t="s">
        <v>176</v>
      </c>
      <c r="D22" s="7">
        <v>1</v>
      </c>
      <c r="E22" s="7">
        <v>1</v>
      </c>
      <c r="F22" s="7">
        <v>6</v>
      </c>
      <c r="G22" s="7">
        <v>1</v>
      </c>
      <c r="H22" s="7" t="s">
        <v>280</v>
      </c>
      <c r="I22" s="7" t="str">
        <f t="shared" si="1"/>
        <v>Gourd, 3HP, –, 1lbs, 6caps, 1</v>
      </c>
      <c r="K22" s="3" t="s">
        <v>50</v>
      </c>
      <c r="L22" s="3">
        <v>30</v>
      </c>
      <c r="M22" s="3">
        <v>30</v>
      </c>
      <c r="N22" s="3" t="s">
        <v>38</v>
      </c>
      <c r="O22" s="3">
        <f>IF(L22=M22,INDEX('2d20'!A:B,MATCH(Food!L22,'2d20'!A:A,0),2),SUM(INDEX('2d20'!A:B,MATCH(Food!L22,'2d20'!A:A,0),2),INDEX('2d20'!A:B,MATCH(Food!M22,'2d20'!A:A,0),2)))</f>
        <v>2.75</v>
      </c>
      <c r="P22" s="3">
        <f t="shared" si="0"/>
        <v>8.3333333333333339</v>
      </c>
      <c r="Q22" s="3" t="str">
        <f t="shared" si="2"/>
        <v>30  25mm  (5+4 CD)</v>
      </c>
    </row>
    <row r="23" spans="1:17" x14ac:dyDescent="0.25">
      <c r="A23" s="8" t="s">
        <v>202</v>
      </c>
      <c r="B23" s="8">
        <v>5</v>
      </c>
      <c r="C23" s="8" t="s">
        <v>176</v>
      </c>
      <c r="D23" s="8" t="s">
        <v>176</v>
      </c>
      <c r="E23" s="8" t="s">
        <v>6</v>
      </c>
      <c r="F23" s="8">
        <v>7</v>
      </c>
      <c r="G23" s="8">
        <v>1</v>
      </c>
      <c r="H23" s="8" t="s">
        <v>277</v>
      </c>
      <c r="I23" s="8" t="str">
        <f t="shared" si="1"/>
        <v>Grilled Radroach, 5HP, –, &lt;1lbs, 7caps, 1</v>
      </c>
      <c r="K23" s="4" t="s">
        <v>30</v>
      </c>
      <c r="L23" s="4">
        <v>31</v>
      </c>
      <c r="M23" s="4">
        <v>31</v>
      </c>
      <c r="N23" s="4" t="s">
        <v>9</v>
      </c>
      <c r="O23" s="4">
        <f>IF(L23=M23,INDEX('2d20'!A:B,MATCH(Food!L23,'2d20'!A:A,0),2),SUM(INDEX('2d20'!A:B,MATCH(Food!L23,'2d20'!A:A,0),2),INDEX('2d20'!A:B,MATCH(Food!M23,'2d20'!A:A,0),2)))</f>
        <v>2.5</v>
      </c>
      <c r="P23" s="4">
        <f t="shared" si="0"/>
        <v>8.5</v>
      </c>
      <c r="Q23" s="4" t="str">
        <f t="shared" si="2"/>
        <v>31  Spike  (6+3 CD)</v>
      </c>
    </row>
    <row r="24" spans="1:17" x14ac:dyDescent="0.25">
      <c r="A24" s="7" t="s">
        <v>203</v>
      </c>
      <c r="B24" s="7">
        <v>11</v>
      </c>
      <c r="C24" s="7" t="s">
        <v>204</v>
      </c>
      <c r="D24" s="7" t="s">
        <v>176</v>
      </c>
      <c r="E24" s="7">
        <v>1</v>
      </c>
      <c r="F24" s="7">
        <v>60</v>
      </c>
      <c r="G24" s="7">
        <v>2</v>
      </c>
      <c r="H24" s="7" t="s">
        <v>277</v>
      </c>
      <c r="I24" s="7" t="str">
        <f t="shared" si="1"/>
        <v>Grilled Radstag, 11HP, Carry weight increases by +25 until end of next scene, 1lbs, 60caps, 2</v>
      </c>
      <c r="K24" s="3" t="s">
        <v>25</v>
      </c>
      <c r="L24" s="3">
        <v>32</v>
      </c>
      <c r="M24" s="3">
        <v>33</v>
      </c>
      <c r="N24" s="3" t="s">
        <v>14</v>
      </c>
      <c r="O24" s="3">
        <f>IF(L24=M24,INDEX('2d20'!A:B,MATCH(Food!L24,'2d20'!A:A,0),2),SUM(INDEX('2d20'!A:B,MATCH(Food!L24,'2d20'!A:A,0),2),INDEX('2d20'!A:B,MATCH(Food!M24,'2d20'!A:A,0),2)))</f>
        <v>4.25</v>
      </c>
      <c r="P24" s="3">
        <f t="shared" si="0"/>
        <v>5.666666666666667</v>
      </c>
      <c r="Q24" s="3" t="str">
        <f t="shared" si="2"/>
        <v>32-33  .44  (4+2 CD)</v>
      </c>
    </row>
    <row r="25" spans="1:17" x14ac:dyDescent="0.25">
      <c r="A25" s="8" t="s">
        <v>205</v>
      </c>
      <c r="B25" s="8">
        <v>3</v>
      </c>
      <c r="C25" s="8" t="s">
        <v>176</v>
      </c>
      <c r="D25" s="8">
        <v>1</v>
      </c>
      <c r="E25" s="8" t="s">
        <v>6</v>
      </c>
      <c r="F25" s="8">
        <v>5</v>
      </c>
      <c r="G25" s="8">
        <v>0</v>
      </c>
      <c r="H25" s="8" t="s">
        <v>278</v>
      </c>
      <c r="I25" s="8" t="str">
        <f t="shared" si="1"/>
        <v>Gum Drops, 3HP, –, &lt;1lbs, 5caps, 0</v>
      </c>
      <c r="K25" s="4" t="s">
        <v>15</v>
      </c>
      <c r="L25" s="4">
        <v>34</v>
      </c>
      <c r="M25" s="4">
        <v>35</v>
      </c>
      <c r="N25" s="4" t="s">
        <v>8</v>
      </c>
      <c r="O25" s="4">
        <f>IF(L25=M25,INDEX('2d20'!A:B,MATCH(Food!L25,'2d20'!A:A,0),2),SUM(INDEX('2d20'!A:B,MATCH(Food!L25,'2d20'!A:A,0),2),INDEX('2d20'!A:B,MATCH(Food!M25,'2d20'!A:A,0),2)))</f>
        <v>3.25</v>
      </c>
      <c r="P25" s="4">
        <f t="shared" si="0"/>
        <v>11.333333333333334</v>
      </c>
      <c r="Q25" s="4" t="str">
        <f t="shared" si="2"/>
        <v>34-35  5.56mm  (8+4 CD)</v>
      </c>
    </row>
    <row r="26" spans="1:17" x14ac:dyDescent="0.25">
      <c r="A26" s="7" t="s">
        <v>206</v>
      </c>
      <c r="B26" s="7">
        <v>4</v>
      </c>
      <c r="C26" s="7" t="s">
        <v>176</v>
      </c>
      <c r="D26" s="7">
        <v>1</v>
      </c>
      <c r="E26" s="7" t="s">
        <v>6</v>
      </c>
      <c r="F26" s="7">
        <v>8</v>
      </c>
      <c r="G26" s="7">
        <v>1</v>
      </c>
      <c r="H26" s="7" t="s">
        <v>280</v>
      </c>
      <c r="I26" s="7" t="str">
        <f t="shared" si="1"/>
        <v>Iguana Bits, 4HP, –, &lt;1lbs, 8caps, 1</v>
      </c>
      <c r="K26" s="3" t="s">
        <v>49</v>
      </c>
      <c r="L26" s="3">
        <v>36</v>
      </c>
      <c r="M26" s="3">
        <v>36</v>
      </c>
      <c r="N26" s="3" t="s">
        <v>11</v>
      </c>
      <c r="O26" s="3">
        <f>IF(L26=M26,INDEX('2d20'!A:B,MATCH(Food!L26,'2d20'!A:A,0),2),SUM(INDEX('2d20'!A:B,MATCH(Food!L26,'2d20'!A:A,0),2),INDEX('2d20'!A:B,MATCH(Food!M26,'2d20'!A:A,0),2)))</f>
        <v>1.25</v>
      </c>
      <c r="P26" s="3">
        <f t="shared" si="0"/>
        <v>2.8333333333333335</v>
      </c>
      <c r="Q26" s="3" t="str">
        <f t="shared" si="2"/>
        <v>36  40mm  (2+1 CD)</v>
      </c>
    </row>
    <row r="27" spans="1:17" x14ac:dyDescent="0.25">
      <c r="A27" s="8" t="s">
        <v>207</v>
      </c>
      <c r="B27" s="8">
        <v>6</v>
      </c>
      <c r="C27" s="8" t="s">
        <v>176</v>
      </c>
      <c r="D27" s="8" t="s">
        <v>176</v>
      </c>
      <c r="E27" s="8" t="s">
        <v>6</v>
      </c>
      <c r="F27" s="8">
        <v>33</v>
      </c>
      <c r="G27" s="8">
        <v>2</v>
      </c>
      <c r="H27" s="8" t="s">
        <v>277</v>
      </c>
      <c r="I27" s="8" t="str">
        <f t="shared" si="1"/>
        <v>Iguana on a Stick, 6HP, –, &lt;1lbs, 33caps, 2</v>
      </c>
      <c r="K27" s="4" t="s">
        <v>16</v>
      </c>
      <c r="L27" s="4">
        <v>37</v>
      </c>
      <c r="M27" s="4">
        <v>37</v>
      </c>
      <c r="N27" s="4" t="s">
        <v>11</v>
      </c>
      <c r="O27" s="4">
        <f>IF(L27=M27,INDEX('2d20'!A:B,MATCH(Food!L27,'2d20'!A:A,0),2),SUM(INDEX('2d20'!A:B,MATCH(Food!L27,'2d20'!A:A,0),2),INDEX('2d20'!A:B,MATCH(Food!M27,'2d20'!A:A,0),2)))</f>
        <v>1</v>
      </c>
      <c r="P27" s="4">
        <f t="shared" si="0"/>
        <v>2.8333333333333335</v>
      </c>
      <c r="Q27" s="4" t="str">
        <f t="shared" si="2"/>
        <v>37  Missile  (2+1 CD)</v>
      </c>
    </row>
    <row r="28" spans="1:17" x14ac:dyDescent="0.25">
      <c r="A28" s="7" t="s">
        <v>208</v>
      </c>
      <c r="B28" s="7">
        <v>10</v>
      </c>
      <c r="C28" s="7" t="s">
        <v>176</v>
      </c>
      <c r="D28" s="7" t="s">
        <v>176</v>
      </c>
      <c r="E28" s="7">
        <v>1</v>
      </c>
      <c r="F28" s="7">
        <v>21</v>
      </c>
      <c r="G28" s="7">
        <v>3</v>
      </c>
      <c r="H28" s="7" t="s">
        <v>277</v>
      </c>
      <c r="I28" s="7" t="str">
        <f t="shared" si="1"/>
        <v>Iguana Soup, 10HP, –, 1lbs, 21caps, 3</v>
      </c>
      <c r="K28" s="3" t="s">
        <v>22</v>
      </c>
      <c r="L28" s="3">
        <v>38</v>
      </c>
      <c r="M28" s="3">
        <v>38</v>
      </c>
      <c r="N28" s="3" t="s">
        <v>14</v>
      </c>
      <c r="O28" s="3">
        <f>IF(L28=M28,INDEX('2d20'!A:B,MATCH(Food!L28,'2d20'!A:A,0),2),SUM(INDEX('2d20'!A:B,MATCH(Food!L28,'2d20'!A:A,0),2),INDEX('2d20'!A:B,MATCH(Food!M28,'2d20'!A:A,0),2)))</f>
        <v>0.75</v>
      </c>
      <c r="P28" s="3">
        <f t="shared" si="0"/>
        <v>5.666666666666667</v>
      </c>
      <c r="Q28" s="3" t="str">
        <f t="shared" si="2"/>
        <v>38  14mm  (4+2 CD)</v>
      </c>
    </row>
    <row r="29" spans="1:17" x14ac:dyDescent="0.25">
      <c r="A29" s="8" t="s">
        <v>209</v>
      </c>
      <c r="B29" s="8">
        <v>4</v>
      </c>
      <c r="C29" s="8" t="s">
        <v>176</v>
      </c>
      <c r="D29" s="8">
        <v>1</v>
      </c>
      <c r="E29" s="8" t="s">
        <v>6</v>
      </c>
      <c r="F29" s="8">
        <v>20</v>
      </c>
      <c r="G29" s="8">
        <v>0</v>
      </c>
      <c r="H29" s="8" t="s">
        <v>278</v>
      </c>
      <c r="I29" s="8" t="str">
        <f t="shared" si="1"/>
        <v>InstaMash, 4HP, –, &lt;1lbs, 20caps, 0</v>
      </c>
      <c r="K29" s="4" t="s">
        <v>33</v>
      </c>
      <c r="L29" s="4">
        <v>39</v>
      </c>
      <c r="M29" s="4">
        <v>40</v>
      </c>
      <c r="N29" s="4" t="s">
        <v>17</v>
      </c>
      <c r="O29" s="4">
        <f>IF(L29=M29,INDEX('2d20'!A:B,MATCH(Food!L29,'2d20'!A:A,0),2),SUM(INDEX('2d20'!A:B,MATCH(Food!L29,'2d20'!A:A,0),2),INDEX('2d20'!A:B,MATCH(Food!M29,'2d20'!A:A,0),2)))</f>
        <v>0.75</v>
      </c>
      <c r="P29" s="4">
        <f t="shared" si="0"/>
        <v>1.8333333333333335</v>
      </c>
      <c r="Q29" s="4" t="str">
        <f t="shared" si="2"/>
        <v>39-40  MiniNuke  (1+1 CD)</v>
      </c>
    </row>
    <row r="30" spans="1:17" x14ac:dyDescent="0.25">
      <c r="A30" s="7" t="s">
        <v>210</v>
      </c>
      <c r="B30" s="7">
        <v>5</v>
      </c>
      <c r="C30" s="7" t="s">
        <v>176</v>
      </c>
      <c r="D30" s="7" t="s">
        <v>176</v>
      </c>
      <c r="E30" s="7" t="s">
        <v>6</v>
      </c>
      <c r="F30" s="7">
        <v>10</v>
      </c>
      <c r="G30" s="7">
        <v>2</v>
      </c>
      <c r="H30" s="7" t="s">
        <v>277</v>
      </c>
      <c r="I30" s="7" t="str">
        <f t="shared" si="1"/>
        <v>Institute Food Packet, 5HP, –, &lt;1lbs, 10caps, 2</v>
      </c>
    </row>
    <row r="31" spans="1:17" x14ac:dyDescent="0.25">
      <c r="A31" s="8" t="s">
        <v>211</v>
      </c>
      <c r="B31" s="8">
        <v>3</v>
      </c>
      <c r="C31" s="8" t="s">
        <v>176</v>
      </c>
      <c r="D31" s="8">
        <v>1</v>
      </c>
      <c r="E31" s="8">
        <v>1</v>
      </c>
      <c r="F31" s="8">
        <v>6</v>
      </c>
      <c r="G31" s="8">
        <v>1</v>
      </c>
      <c r="H31" s="8" t="s">
        <v>280</v>
      </c>
      <c r="I31" s="8" t="str">
        <f t="shared" si="1"/>
        <v>Melon, 3HP, –, 1lbs, 6caps, 1</v>
      </c>
    </row>
    <row r="32" spans="1:17" x14ac:dyDescent="0.25">
      <c r="A32" s="7" t="s">
        <v>212</v>
      </c>
      <c r="B32" s="7">
        <v>12</v>
      </c>
      <c r="C32" s="7" t="s">
        <v>213</v>
      </c>
      <c r="D32" s="7" t="s">
        <v>176</v>
      </c>
      <c r="E32" s="7" t="s">
        <v>6</v>
      </c>
      <c r="F32" s="7">
        <v>35</v>
      </c>
      <c r="G32" s="7">
        <v>3</v>
      </c>
      <c r="H32" s="7" t="s">
        <v>277</v>
      </c>
      <c r="I32" s="7" t="str">
        <f t="shared" si="1"/>
        <v>Mirelurk Cake, 12HP, Can breathe underwater until end of next scene, &lt;1lbs, 35caps, 3</v>
      </c>
    </row>
    <row r="33" spans="1:9" x14ac:dyDescent="0.25">
      <c r="A33" s="8" t="s">
        <v>214</v>
      </c>
      <c r="B33" s="8">
        <v>3</v>
      </c>
      <c r="C33" s="8" t="s">
        <v>176</v>
      </c>
      <c r="D33" s="8">
        <v>1</v>
      </c>
      <c r="E33" s="8">
        <v>1</v>
      </c>
      <c r="F33" s="8">
        <v>0</v>
      </c>
      <c r="G33" s="8">
        <v>2</v>
      </c>
      <c r="H33" s="8" t="s">
        <v>280</v>
      </c>
      <c r="I33" s="8" t="str">
        <f t="shared" si="1"/>
        <v>Mirelurk Egg, 3HP, –, 1lbs, 0caps, 2</v>
      </c>
    </row>
    <row r="34" spans="1:9" x14ac:dyDescent="0.25">
      <c r="A34" s="7" t="s">
        <v>215</v>
      </c>
      <c r="B34" s="7">
        <v>7</v>
      </c>
      <c r="C34" s="7" t="s">
        <v>216</v>
      </c>
      <c r="D34" s="7" t="s">
        <v>176</v>
      </c>
      <c r="E34" s="7" t="s">
        <v>6</v>
      </c>
      <c r="F34" s="7">
        <v>30</v>
      </c>
      <c r="G34" s="7">
        <v>3</v>
      </c>
      <c r="H34" s="7" t="s">
        <v>277</v>
      </c>
      <c r="I34" s="7" t="str">
        <f t="shared" si="1"/>
        <v>Mirelurk Egg Omelette, 7HP, Immediately add 2 AP to the group pool, &lt;1lbs, 30caps, 3</v>
      </c>
    </row>
    <row r="35" spans="1:9" x14ac:dyDescent="0.25">
      <c r="A35" s="8" t="s">
        <v>217</v>
      </c>
      <c r="B35" s="8">
        <v>6</v>
      </c>
      <c r="C35" s="8" t="s">
        <v>176</v>
      </c>
      <c r="D35" s="8">
        <v>1</v>
      </c>
      <c r="E35" s="8" t="s">
        <v>6</v>
      </c>
      <c r="F35" s="8">
        <v>18</v>
      </c>
      <c r="G35" s="8">
        <v>1</v>
      </c>
      <c r="H35" s="8" t="s">
        <v>280</v>
      </c>
      <c r="I35" s="8" t="str">
        <f t="shared" si="1"/>
        <v>Mirelurk Meat, 6HP, –, &lt;1lbs, 18caps, 1</v>
      </c>
    </row>
    <row r="36" spans="1:9" x14ac:dyDescent="0.25">
      <c r="A36" s="7" t="s">
        <v>218</v>
      </c>
      <c r="B36" s="7">
        <v>14</v>
      </c>
      <c r="C36" s="7" t="s">
        <v>219</v>
      </c>
      <c r="D36" s="7" t="s">
        <v>176</v>
      </c>
      <c r="E36" s="7">
        <v>1</v>
      </c>
      <c r="F36" s="7">
        <v>130</v>
      </c>
      <c r="G36" s="7">
        <v>5</v>
      </c>
      <c r="H36" s="7" t="s">
        <v>277</v>
      </c>
      <c r="I36" s="7" t="str">
        <f t="shared" si="1"/>
        <v>Mirelurk Queen Steak, 14HP, Reduce the difficulty of all END tests by 1 until the end of the next scene, 1lbs, 130caps, 5</v>
      </c>
    </row>
    <row r="37" spans="1:9" x14ac:dyDescent="0.25">
      <c r="A37" s="8" t="s">
        <v>220</v>
      </c>
      <c r="B37" s="8">
        <v>7</v>
      </c>
      <c r="C37" s="8" t="s">
        <v>221</v>
      </c>
      <c r="D37" s="8" t="s">
        <v>176</v>
      </c>
      <c r="E37" s="8" t="s">
        <v>6</v>
      </c>
      <c r="F37" s="8">
        <v>8</v>
      </c>
      <c r="G37" s="8">
        <v>1</v>
      </c>
      <c r="H37" s="8" t="s">
        <v>277</v>
      </c>
      <c r="I37" s="8" t="str">
        <f t="shared" si="1"/>
        <v>Mole Rat Chunks, 7HP, +1 Maximum AP in group pool until the end of the current scene, &lt;1lbs, 8caps, 1</v>
      </c>
    </row>
    <row r="38" spans="1:9" x14ac:dyDescent="0.25">
      <c r="A38" s="7" t="s">
        <v>222</v>
      </c>
      <c r="B38" s="7">
        <v>5</v>
      </c>
      <c r="C38" s="7" t="s">
        <v>176</v>
      </c>
      <c r="D38" s="7">
        <v>1</v>
      </c>
      <c r="E38" s="7" t="s">
        <v>6</v>
      </c>
      <c r="F38" s="7">
        <v>5</v>
      </c>
      <c r="G38" s="7">
        <v>0</v>
      </c>
      <c r="H38" s="7" t="s">
        <v>280</v>
      </c>
      <c r="I38" s="7" t="str">
        <f t="shared" si="1"/>
        <v>Mole Rat Meat, 5HP, –, &lt;1lbs, 5caps, 0</v>
      </c>
    </row>
    <row r="39" spans="1:9" x14ac:dyDescent="0.25">
      <c r="A39" s="8" t="s">
        <v>223</v>
      </c>
      <c r="B39" s="8">
        <v>4</v>
      </c>
      <c r="C39" s="8" t="s">
        <v>176</v>
      </c>
      <c r="D39" s="8">
        <v>1</v>
      </c>
      <c r="E39" s="8" t="s">
        <v>6</v>
      </c>
      <c r="F39" s="8">
        <v>8</v>
      </c>
      <c r="G39" s="8">
        <v>0</v>
      </c>
      <c r="H39" s="8" t="s">
        <v>280</v>
      </c>
      <c r="I39" s="8" t="str">
        <f t="shared" si="1"/>
        <v>Mongrel Dog Meat, 4HP, –, &lt;1lbs, 8caps, 0</v>
      </c>
    </row>
    <row r="40" spans="1:9" x14ac:dyDescent="0.25">
      <c r="A40" s="7" t="s">
        <v>224</v>
      </c>
      <c r="B40" s="7">
        <v>8</v>
      </c>
      <c r="C40" s="7" t="s">
        <v>225</v>
      </c>
      <c r="D40" s="7" t="s">
        <v>176</v>
      </c>
      <c r="E40" s="7" t="s">
        <v>6</v>
      </c>
      <c r="F40" s="7">
        <v>12</v>
      </c>
      <c r="G40" s="7">
        <v>3</v>
      </c>
      <c r="H40" s="7" t="s">
        <v>277</v>
      </c>
      <c r="I40" s="7" t="str">
        <f t="shared" si="1"/>
        <v>Mutant Hound Chops, 8HP, Heals 2 Radiation damage, &lt;1lbs, 12caps, 3</v>
      </c>
    </row>
    <row r="41" spans="1:9" x14ac:dyDescent="0.25">
      <c r="A41" s="8" t="s">
        <v>226</v>
      </c>
      <c r="B41" s="8">
        <v>5</v>
      </c>
      <c r="C41" s="8" t="s">
        <v>176</v>
      </c>
      <c r="D41" s="8">
        <v>1</v>
      </c>
      <c r="E41" s="8" t="s">
        <v>6</v>
      </c>
      <c r="F41" s="8">
        <v>8</v>
      </c>
      <c r="G41" s="8">
        <v>2</v>
      </c>
      <c r="H41" s="8" t="s">
        <v>280</v>
      </c>
      <c r="I41" s="8" t="str">
        <f t="shared" si="1"/>
        <v>Mutant Hound Meat, 5HP, –, &lt;1lbs, 8caps, 2</v>
      </c>
    </row>
    <row r="42" spans="1:9" x14ac:dyDescent="0.25">
      <c r="A42" s="7" t="s">
        <v>227</v>
      </c>
      <c r="B42" s="7">
        <v>3</v>
      </c>
      <c r="C42" s="7" t="s">
        <v>176</v>
      </c>
      <c r="D42" s="7">
        <v>1</v>
      </c>
      <c r="E42" s="7" t="s">
        <v>6</v>
      </c>
      <c r="F42" s="7">
        <v>8</v>
      </c>
      <c r="G42" s="7">
        <v>0</v>
      </c>
      <c r="H42" s="7" t="s">
        <v>280</v>
      </c>
      <c r="I42" s="7" t="str">
        <f t="shared" si="1"/>
        <v>Mutfruit, 3HP, –, &lt;1lbs, 8caps, 0</v>
      </c>
    </row>
    <row r="43" spans="1:9" x14ac:dyDescent="0.25">
      <c r="A43" s="8" t="s">
        <v>228</v>
      </c>
      <c r="B43" s="8">
        <v>6</v>
      </c>
      <c r="C43" s="8" t="s">
        <v>176</v>
      </c>
      <c r="D43" s="8" t="s">
        <v>176</v>
      </c>
      <c r="E43" s="8" t="s">
        <v>6</v>
      </c>
      <c r="F43" s="8">
        <v>12</v>
      </c>
      <c r="G43" s="8">
        <v>1</v>
      </c>
      <c r="H43" s="8" t="s">
        <v>277</v>
      </c>
      <c r="I43" s="8" t="str">
        <f t="shared" si="1"/>
        <v>Mutt Chops, 6HP, –, &lt;1lbs, 12caps, 1</v>
      </c>
    </row>
    <row r="44" spans="1:9" x14ac:dyDescent="0.25">
      <c r="A44" s="7" t="s">
        <v>229</v>
      </c>
      <c r="B44" s="7">
        <v>6</v>
      </c>
      <c r="C44" s="7" t="s">
        <v>176</v>
      </c>
      <c r="D44" s="7" t="s">
        <v>176</v>
      </c>
      <c r="E44" s="7" t="s">
        <v>6</v>
      </c>
      <c r="F44" s="7">
        <v>20</v>
      </c>
      <c r="G44" s="7">
        <v>2</v>
      </c>
      <c r="H44" s="7" t="s">
        <v>277</v>
      </c>
      <c r="I44" s="7" t="str">
        <f t="shared" si="1"/>
        <v>Noodle Cup, 6HP, –, &lt;1lbs, 20caps, 2</v>
      </c>
    </row>
    <row r="45" spans="1:9" x14ac:dyDescent="0.25">
      <c r="A45" s="8" t="s">
        <v>230</v>
      </c>
      <c r="B45" s="8">
        <v>5</v>
      </c>
      <c r="C45" s="8" t="s">
        <v>176</v>
      </c>
      <c r="D45" s="8" t="s">
        <v>176</v>
      </c>
      <c r="E45" s="8" t="s">
        <v>6</v>
      </c>
      <c r="F45" s="8">
        <v>20</v>
      </c>
      <c r="G45" s="8">
        <v>3</v>
      </c>
      <c r="H45" s="8" t="s">
        <v>278</v>
      </c>
      <c r="I45" s="8" t="str">
        <f t="shared" si="1"/>
        <v>Perfectly Preserved Pie, 5HP, –, &lt;1lbs, 20caps, 3</v>
      </c>
    </row>
    <row r="46" spans="1:9" x14ac:dyDescent="0.25">
      <c r="A46" s="7" t="s">
        <v>231</v>
      </c>
      <c r="B46" s="7">
        <v>4</v>
      </c>
      <c r="C46" s="7" t="s">
        <v>176</v>
      </c>
      <c r="D46" s="7">
        <v>1</v>
      </c>
      <c r="E46" s="7" t="s">
        <v>6</v>
      </c>
      <c r="F46" s="7">
        <v>10</v>
      </c>
      <c r="G46" s="7">
        <v>0</v>
      </c>
      <c r="H46" s="7" t="s">
        <v>278</v>
      </c>
      <c r="I46" s="7" t="str">
        <f t="shared" si="1"/>
        <v>Pork ‘n’ Beans, 4HP, –, &lt;1lbs, 10caps, 0</v>
      </c>
    </row>
    <row r="47" spans="1:9" x14ac:dyDescent="0.25">
      <c r="A47" s="8" t="s">
        <v>232</v>
      </c>
      <c r="B47" s="8">
        <v>3</v>
      </c>
      <c r="C47" s="8" t="s">
        <v>176</v>
      </c>
      <c r="D47" s="8">
        <v>1</v>
      </c>
      <c r="E47" s="8" t="s">
        <v>6</v>
      </c>
      <c r="F47" s="8">
        <v>7</v>
      </c>
      <c r="G47" s="8">
        <v>0</v>
      </c>
      <c r="H47" s="8" t="s">
        <v>278</v>
      </c>
      <c r="I47" s="8" t="str">
        <f t="shared" si="1"/>
        <v>Potato Crisps, 3HP, –, &lt;1lbs, 7caps, 0</v>
      </c>
    </row>
    <row r="48" spans="1:9" x14ac:dyDescent="0.25">
      <c r="A48" s="7" t="s">
        <v>233</v>
      </c>
      <c r="B48" s="7">
        <v>6</v>
      </c>
      <c r="C48" s="7" t="s">
        <v>234</v>
      </c>
      <c r="D48" s="7">
        <v>1</v>
      </c>
      <c r="E48" s="7">
        <v>1</v>
      </c>
      <c r="F48" s="7">
        <v>25</v>
      </c>
      <c r="G48" s="7">
        <v>0</v>
      </c>
      <c r="H48" s="7" t="s">
        <v>277</v>
      </c>
      <c r="I48" s="7" t="str">
        <f t="shared" si="1"/>
        <v>Potted Meat, 6HP, Roll 2 DC rather than 1 for determining Radiation damage when consumed, 1lbs, 25caps, 0</v>
      </c>
    </row>
    <row r="49" spans="1:9" x14ac:dyDescent="0.25">
      <c r="A49" s="8" t="s">
        <v>235</v>
      </c>
      <c r="B49" s="8">
        <v>10</v>
      </c>
      <c r="C49" s="8" t="s">
        <v>200</v>
      </c>
      <c r="D49" s="8">
        <v>1</v>
      </c>
      <c r="E49" s="8" t="s">
        <v>6</v>
      </c>
      <c r="F49" s="8">
        <v>22</v>
      </c>
      <c r="G49" s="8">
        <v>4</v>
      </c>
      <c r="H49" s="8" t="s">
        <v>280</v>
      </c>
      <c r="I49" s="8" t="str">
        <f t="shared" si="1"/>
        <v>Queen Mirelurk Meat, 10HP, May re-roll 1d20 on all END tests until end of next scene, &lt;1lbs, 22caps, 4</v>
      </c>
    </row>
    <row r="50" spans="1:9" x14ac:dyDescent="0.25">
      <c r="A50" s="7" t="s">
        <v>236</v>
      </c>
      <c r="B50" s="7">
        <v>4</v>
      </c>
      <c r="C50" s="7" t="s">
        <v>176</v>
      </c>
      <c r="D50" s="7">
        <v>1</v>
      </c>
      <c r="E50" s="7" t="s">
        <v>6</v>
      </c>
      <c r="F50" s="7">
        <v>3</v>
      </c>
      <c r="G50" s="7">
        <v>0</v>
      </c>
      <c r="H50" s="7" t="s">
        <v>280</v>
      </c>
      <c r="I50" s="7" t="str">
        <f t="shared" si="1"/>
        <v>Radroach Meat, 4HP, –, &lt;1lbs, 3caps, 0</v>
      </c>
    </row>
    <row r="51" spans="1:9" x14ac:dyDescent="0.25">
      <c r="A51" s="8" t="s">
        <v>237</v>
      </c>
      <c r="B51" s="8">
        <v>6</v>
      </c>
      <c r="C51" s="8" t="s">
        <v>176</v>
      </c>
      <c r="D51" s="8">
        <v>1</v>
      </c>
      <c r="E51" s="8" t="s">
        <v>6</v>
      </c>
      <c r="F51" s="8">
        <v>48</v>
      </c>
      <c r="G51" s="8">
        <v>3</v>
      </c>
      <c r="H51" s="8" t="s">
        <v>280</v>
      </c>
      <c r="I51" s="8" t="str">
        <f t="shared" si="1"/>
        <v>Radscorpion Egg, 6HP, –, &lt;1lbs, 48caps, 3</v>
      </c>
    </row>
    <row r="52" spans="1:9" x14ac:dyDescent="0.25">
      <c r="A52" s="7" t="s">
        <v>238</v>
      </c>
      <c r="B52" s="7">
        <v>9</v>
      </c>
      <c r="C52" s="7" t="s">
        <v>239</v>
      </c>
      <c r="D52" s="7" t="s">
        <v>176</v>
      </c>
      <c r="E52" s="7" t="s">
        <v>6</v>
      </c>
      <c r="F52" s="7">
        <v>65</v>
      </c>
      <c r="G52" s="7">
        <v>4</v>
      </c>
      <c r="H52" s="7" t="s">
        <v>277</v>
      </c>
      <c r="I52" s="7" t="str">
        <f t="shared" si="1"/>
        <v>Radscorpion Egg Omelette, 9HP, Cure all addictions, &lt;1lbs, 65caps, 4</v>
      </c>
    </row>
    <row r="53" spans="1:9" x14ac:dyDescent="0.25">
      <c r="A53" s="8" t="s">
        <v>240</v>
      </c>
      <c r="B53" s="8">
        <v>9</v>
      </c>
      <c r="C53" s="8" t="s">
        <v>176</v>
      </c>
      <c r="D53" s="8">
        <v>1</v>
      </c>
      <c r="E53" s="8">
        <v>1</v>
      </c>
      <c r="F53" s="8">
        <v>55</v>
      </c>
      <c r="G53" s="8">
        <v>2</v>
      </c>
      <c r="H53" s="8" t="s">
        <v>280</v>
      </c>
      <c r="I53" s="8" t="str">
        <f t="shared" si="1"/>
        <v>Radscorpion Meat, 9HP, –, 1lbs, 55caps, 2</v>
      </c>
    </row>
    <row r="54" spans="1:9" x14ac:dyDescent="0.25">
      <c r="A54" s="7" t="s">
        <v>241</v>
      </c>
      <c r="B54" s="7">
        <v>12</v>
      </c>
      <c r="C54" s="7" t="s">
        <v>242</v>
      </c>
      <c r="D54" s="7" t="s">
        <v>176</v>
      </c>
      <c r="E54" s="7">
        <v>1</v>
      </c>
      <c r="F54" s="7">
        <v>65</v>
      </c>
      <c r="G54" s="7">
        <v>3</v>
      </c>
      <c r="H54" s="7" t="s">
        <v>277</v>
      </c>
      <c r="I54" s="7" t="str">
        <f t="shared" si="1"/>
        <v>Radscorpion Steak, 12HP, +2 Energy damage resistance until end of next scene, 1lbs, 65caps, 3</v>
      </c>
    </row>
    <row r="55" spans="1:9" x14ac:dyDescent="0.25">
      <c r="A55" s="8" t="s">
        <v>243</v>
      </c>
      <c r="B55" s="8">
        <v>8</v>
      </c>
      <c r="C55" s="8" t="s">
        <v>176</v>
      </c>
      <c r="D55" s="8">
        <v>1</v>
      </c>
      <c r="E55" s="8">
        <v>1</v>
      </c>
      <c r="F55" s="8">
        <v>50</v>
      </c>
      <c r="G55" s="8">
        <v>1</v>
      </c>
      <c r="H55" s="8" t="s">
        <v>280</v>
      </c>
      <c r="I55" s="8" t="str">
        <f t="shared" si="1"/>
        <v>Radstag Meat, 8HP, –, 1lbs, 50caps, 1</v>
      </c>
    </row>
    <row r="56" spans="1:9" x14ac:dyDescent="0.25">
      <c r="A56" s="7" t="s">
        <v>244</v>
      </c>
      <c r="B56" s="7">
        <v>12</v>
      </c>
      <c r="C56" s="7" t="s">
        <v>245</v>
      </c>
      <c r="D56" s="7" t="s">
        <v>176</v>
      </c>
      <c r="E56" s="7">
        <v>1</v>
      </c>
      <c r="F56" s="7">
        <v>60</v>
      </c>
      <c r="G56" s="7">
        <v>3</v>
      </c>
      <c r="H56" s="7" t="s">
        <v>277</v>
      </c>
      <c r="I56" s="7" t="str">
        <f t="shared" si="1"/>
        <v>Radstag Stew, 12HP, +3 Energy damage resistance until end of next scene, 1lbs, 60caps, 3</v>
      </c>
    </row>
    <row r="57" spans="1:9" x14ac:dyDescent="0.25">
      <c r="A57" s="8" t="s">
        <v>246</v>
      </c>
      <c r="B57" s="8">
        <v>3</v>
      </c>
      <c r="C57" s="8" t="s">
        <v>176</v>
      </c>
      <c r="D57" s="8">
        <v>1</v>
      </c>
      <c r="E57" s="8" t="s">
        <v>6</v>
      </c>
      <c r="F57" s="8">
        <v>5</v>
      </c>
      <c r="G57" s="8">
        <v>1</v>
      </c>
      <c r="H57" s="8" t="s">
        <v>280</v>
      </c>
      <c r="I57" s="8" t="str">
        <f t="shared" si="1"/>
        <v>Razorgrain, 3HP, –, &lt;1lbs, 5caps, 1</v>
      </c>
    </row>
    <row r="58" spans="1:9" x14ac:dyDescent="0.25">
      <c r="A58" s="7" t="s">
        <v>247</v>
      </c>
      <c r="B58" s="7">
        <v>10</v>
      </c>
      <c r="C58" s="7" t="s">
        <v>176</v>
      </c>
      <c r="D58" s="7" t="s">
        <v>176</v>
      </c>
      <c r="E58" s="7">
        <v>1</v>
      </c>
      <c r="F58" s="7">
        <v>40</v>
      </c>
      <c r="G58" s="7">
        <v>2</v>
      </c>
      <c r="H58" s="7" t="s">
        <v>277</v>
      </c>
      <c r="I58" s="7" t="str">
        <f t="shared" si="1"/>
        <v>Ribeye Steak, 10HP, –, 1lbs, 40caps, 2</v>
      </c>
    </row>
    <row r="59" spans="1:9" x14ac:dyDescent="0.25">
      <c r="A59" s="8" t="s">
        <v>248</v>
      </c>
      <c r="B59" s="8">
        <v>8</v>
      </c>
      <c r="C59" s="8" t="s">
        <v>187</v>
      </c>
      <c r="D59" s="8" t="s">
        <v>176</v>
      </c>
      <c r="E59" s="8" t="s">
        <v>6</v>
      </c>
      <c r="F59" s="8">
        <v>40</v>
      </c>
      <c r="G59" s="8">
        <v>2</v>
      </c>
      <c r="H59" s="8" t="s">
        <v>277</v>
      </c>
      <c r="I59" s="8" t="str">
        <f t="shared" si="1"/>
        <v>Roasted Mirelurk Meat, 8HP, Gain +1 AP at start of next scene, &lt;1lbs, 40caps, 2</v>
      </c>
    </row>
    <row r="60" spans="1:9" x14ac:dyDescent="0.25">
      <c r="A60" s="7" t="s">
        <v>249</v>
      </c>
      <c r="B60" s="7">
        <v>5</v>
      </c>
      <c r="C60" s="7" t="s">
        <v>176</v>
      </c>
      <c r="D60" s="7">
        <v>1</v>
      </c>
      <c r="E60" s="7" t="s">
        <v>6</v>
      </c>
      <c r="F60" s="7">
        <v>20</v>
      </c>
      <c r="G60" s="7">
        <v>0</v>
      </c>
      <c r="H60" s="7" t="s">
        <v>278</v>
      </c>
      <c r="I60" s="7" t="str">
        <f t="shared" si="1"/>
        <v>Salisbury Steak, 5HP, –, &lt;1lbs, 20caps, 0</v>
      </c>
    </row>
    <row r="61" spans="1:9" x14ac:dyDescent="0.25">
      <c r="A61" s="8" t="s">
        <v>250</v>
      </c>
      <c r="B61" s="8">
        <v>3</v>
      </c>
      <c r="C61" s="8" t="s">
        <v>176</v>
      </c>
      <c r="D61" s="8">
        <v>1</v>
      </c>
      <c r="E61" s="8" t="s">
        <v>6</v>
      </c>
      <c r="F61" s="8">
        <v>6</v>
      </c>
      <c r="G61" s="8">
        <v>1</v>
      </c>
      <c r="H61" s="8" t="s">
        <v>280</v>
      </c>
      <c r="I61" s="8" t="str">
        <f t="shared" si="1"/>
        <v>Silt Bean, 3HP, –, &lt;1lbs, 6caps, 1</v>
      </c>
    </row>
    <row r="62" spans="1:9" x14ac:dyDescent="0.25">
      <c r="A62" s="7" t="s">
        <v>251</v>
      </c>
      <c r="B62" s="7">
        <v>6</v>
      </c>
      <c r="C62" s="7" t="s">
        <v>176</v>
      </c>
      <c r="D62" s="7">
        <v>1</v>
      </c>
      <c r="E62" s="7" t="s">
        <v>6</v>
      </c>
      <c r="F62" s="7">
        <v>22</v>
      </c>
      <c r="G62" s="7">
        <v>2</v>
      </c>
      <c r="H62" s="7" t="s">
        <v>280</v>
      </c>
      <c r="I62" s="7" t="str">
        <f t="shared" si="1"/>
        <v>Softshell Mirelurk Meat, 6HP, –, &lt;1lbs, 22caps, 2</v>
      </c>
    </row>
    <row r="63" spans="1:9" x14ac:dyDescent="0.25">
      <c r="A63" s="8" t="s">
        <v>252</v>
      </c>
      <c r="B63" s="8">
        <v>4</v>
      </c>
      <c r="C63" s="8" t="s">
        <v>176</v>
      </c>
      <c r="D63" s="8">
        <v>1</v>
      </c>
      <c r="E63" s="8" t="s">
        <v>6</v>
      </c>
      <c r="F63" s="8">
        <v>4</v>
      </c>
      <c r="G63" s="8">
        <v>1</v>
      </c>
      <c r="H63" s="8" t="s">
        <v>280</v>
      </c>
      <c r="I63" s="8" t="str">
        <f t="shared" si="1"/>
        <v>Squirrel Bits, 4HP, –, &lt;1lbs, 4caps, 1</v>
      </c>
    </row>
    <row r="64" spans="1:9" x14ac:dyDescent="0.25">
      <c r="A64" s="7" t="s">
        <v>253</v>
      </c>
      <c r="B64" s="7">
        <v>7</v>
      </c>
      <c r="C64" s="7" t="s">
        <v>176</v>
      </c>
      <c r="D64" s="7" t="s">
        <v>176</v>
      </c>
      <c r="E64" s="7" t="s">
        <v>6</v>
      </c>
      <c r="F64" s="7">
        <v>15</v>
      </c>
      <c r="G64" s="7">
        <v>2</v>
      </c>
      <c r="H64" s="7" t="s">
        <v>277</v>
      </c>
      <c r="I64" s="7" t="str">
        <f t="shared" si="1"/>
        <v>Squirrel on a Stick, 7HP, –, &lt;1lbs, 15caps, 2</v>
      </c>
    </row>
    <row r="65" spans="1:9" x14ac:dyDescent="0.25">
      <c r="A65" s="8" t="s">
        <v>254</v>
      </c>
      <c r="B65" s="8">
        <v>10</v>
      </c>
      <c r="C65" s="8" t="s">
        <v>176</v>
      </c>
      <c r="D65" s="8" t="s">
        <v>176</v>
      </c>
      <c r="E65" s="8">
        <v>1</v>
      </c>
      <c r="F65" s="8">
        <v>24</v>
      </c>
      <c r="G65" s="8">
        <v>2</v>
      </c>
      <c r="H65" s="8" t="s">
        <v>277</v>
      </c>
      <c r="I65" s="8" t="str">
        <f t="shared" si="1"/>
        <v>Squirrel Stew, 10HP, –, 1lbs, 24caps, 2</v>
      </c>
    </row>
    <row r="66" spans="1:9" x14ac:dyDescent="0.25">
      <c r="A66" s="7" t="s">
        <v>255</v>
      </c>
      <c r="B66" s="7">
        <v>11</v>
      </c>
      <c r="C66" s="7" t="s">
        <v>256</v>
      </c>
      <c r="D66" s="7" t="s">
        <v>176</v>
      </c>
      <c r="E66" s="7" t="s">
        <v>6</v>
      </c>
      <c r="F66" s="7">
        <v>35</v>
      </c>
      <c r="G66" s="7">
        <v>2</v>
      </c>
      <c r="H66" s="7" t="s">
        <v>277</v>
      </c>
      <c r="I66" s="7" t="str">
        <f t="shared" si="1"/>
        <v>Stingwing Filet, 11HP, May re-roll 1d20 on all PER tests until end of next scene, &lt;1lbs, 35caps, 2</v>
      </c>
    </row>
    <row r="67" spans="1:9" x14ac:dyDescent="0.25">
      <c r="A67" s="8" t="s">
        <v>257</v>
      </c>
      <c r="B67" s="8">
        <v>8</v>
      </c>
      <c r="C67" s="8" t="s">
        <v>176</v>
      </c>
      <c r="D67" s="8">
        <v>1</v>
      </c>
      <c r="E67" s="8" t="s">
        <v>6</v>
      </c>
      <c r="F67" s="8">
        <v>30</v>
      </c>
      <c r="G67" s="8">
        <v>1</v>
      </c>
      <c r="H67" s="8" t="s">
        <v>280</v>
      </c>
      <c r="I67" s="8" t="str">
        <f t="shared" ref="I67:I103" si="3">CONCATENATE(A67,", ",B67,"HP, ",C67,", ",E67,"lbs, ",F67,"caps, ",G67)</f>
        <v>Stingwing Meat, 8HP, –, &lt;1lbs, 30caps, 1</v>
      </c>
    </row>
    <row r="68" spans="1:9" x14ac:dyDescent="0.25">
      <c r="A68" s="7" t="s">
        <v>258</v>
      </c>
      <c r="B68" s="7">
        <v>4</v>
      </c>
      <c r="C68" s="7" t="s">
        <v>187</v>
      </c>
      <c r="D68" s="7">
        <v>1</v>
      </c>
      <c r="E68" s="7" t="s">
        <v>6</v>
      </c>
      <c r="F68" s="7">
        <v>11</v>
      </c>
      <c r="G68" s="7">
        <v>0</v>
      </c>
      <c r="H68" s="7" t="s">
        <v>278</v>
      </c>
      <c r="I68" s="7" t="str">
        <f t="shared" si="3"/>
        <v>Sugar Bombs, 4HP, Gain +1 AP at start of next scene, &lt;1lbs, 11caps, 0</v>
      </c>
    </row>
    <row r="69" spans="1:9" x14ac:dyDescent="0.25">
      <c r="A69" s="8" t="s">
        <v>259</v>
      </c>
      <c r="B69" s="8">
        <v>4</v>
      </c>
      <c r="C69" s="8" t="s">
        <v>176</v>
      </c>
      <c r="D69" s="8">
        <v>1</v>
      </c>
      <c r="E69" s="8" t="s">
        <v>6</v>
      </c>
      <c r="F69" s="8">
        <v>9</v>
      </c>
      <c r="G69" s="8">
        <v>1</v>
      </c>
      <c r="H69" s="8" t="s">
        <v>278</v>
      </c>
      <c r="I69" s="8" t="str">
        <f t="shared" si="3"/>
        <v>Sweet Roll, 4HP, –, &lt;1lbs, 9caps, 1</v>
      </c>
    </row>
    <row r="70" spans="1:9" x14ac:dyDescent="0.25">
      <c r="A70" s="7" t="s">
        <v>260</v>
      </c>
      <c r="B70" s="7">
        <v>3</v>
      </c>
      <c r="C70" s="7" t="s">
        <v>176</v>
      </c>
      <c r="D70" s="7">
        <v>1</v>
      </c>
      <c r="E70" s="7" t="s">
        <v>6</v>
      </c>
      <c r="F70" s="7">
        <v>5</v>
      </c>
      <c r="G70" s="7">
        <v>3</v>
      </c>
      <c r="H70" s="7" t="s">
        <v>280</v>
      </c>
      <c r="I70" s="7" t="str">
        <f t="shared" si="3"/>
        <v>Tarberry, 3HP, –, &lt;1lbs, 5caps, 3</v>
      </c>
    </row>
    <row r="71" spans="1:9" x14ac:dyDescent="0.25">
      <c r="A71" s="8" t="s">
        <v>261</v>
      </c>
      <c r="B71" s="8">
        <v>3</v>
      </c>
      <c r="C71" s="8" t="s">
        <v>176</v>
      </c>
      <c r="D71" s="8">
        <v>1</v>
      </c>
      <c r="E71" s="8" t="s">
        <v>6</v>
      </c>
      <c r="F71" s="8">
        <v>7</v>
      </c>
      <c r="G71" s="8">
        <v>1</v>
      </c>
      <c r="H71" s="8" t="s">
        <v>280</v>
      </c>
      <c r="I71" s="8" t="str">
        <f t="shared" si="3"/>
        <v>Tato, 3HP, –, &lt;1lbs, 7caps, 1</v>
      </c>
    </row>
    <row r="72" spans="1:9" x14ac:dyDescent="0.25">
      <c r="A72" s="7" t="s">
        <v>262</v>
      </c>
      <c r="B72" s="7">
        <v>7</v>
      </c>
      <c r="C72" s="7" t="s">
        <v>263</v>
      </c>
      <c r="D72" s="7" t="s">
        <v>176</v>
      </c>
      <c r="E72" s="7">
        <v>1</v>
      </c>
      <c r="F72" s="7">
        <v>13</v>
      </c>
      <c r="G72" s="7">
        <v>2</v>
      </c>
      <c r="H72" s="7" t="s">
        <v>277</v>
      </c>
      <c r="I72" s="7" t="str">
        <f t="shared" si="3"/>
        <v>Vegetable Soup, 7HP, +2 Radiation damage resistance until end of next scene, 1lbs, 13caps, 2</v>
      </c>
    </row>
    <row r="73" spans="1:9" x14ac:dyDescent="0.25">
      <c r="A73" s="8" t="s">
        <v>264</v>
      </c>
      <c r="B73" s="8">
        <v>9</v>
      </c>
      <c r="C73" s="8" t="s">
        <v>176</v>
      </c>
      <c r="D73" s="8">
        <v>1</v>
      </c>
      <c r="E73" s="8">
        <v>1</v>
      </c>
      <c r="F73" s="8">
        <v>85</v>
      </c>
      <c r="G73" s="8">
        <v>3</v>
      </c>
      <c r="H73" s="8" t="s">
        <v>280</v>
      </c>
      <c r="I73" s="8" t="str">
        <f t="shared" si="3"/>
        <v>Yao Guai Meat, 9HP, –, 1lbs, 85caps, 3</v>
      </c>
    </row>
    <row r="74" spans="1:9" x14ac:dyDescent="0.25">
      <c r="A74" s="7" t="s">
        <v>265</v>
      </c>
      <c r="B74" s="7">
        <v>13</v>
      </c>
      <c r="C74" s="7" t="s">
        <v>266</v>
      </c>
      <c r="D74" s="7" t="s">
        <v>176</v>
      </c>
      <c r="E74" s="7">
        <v>1</v>
      </c>
      <c r="F74" s="7">
        <v>90</v>
      </c>
      <c r="G74" s="7">
        <v>4</v>
      </c>
      <c r="H74" s="7" t="s">
        <v>277</v>
      </c>
      <c r="I74" s="7" t="str">
        <f t="shared" si="3"/>
        <v>Yao Guai Ribs, 13HP, +2 Physical damage resistance until end of next scene, 1lbs, 90caps, 4</v>
      </c>
    </row>
    <row r="75" spans="1:9" x14ac:dyDescent="0.25">
      <c r="A75" s="8" t="s">
        <v>267</v>
      </c>
      <c r="B75" s="8">
        <v>14</v>
      </c>
      <c r="C75" s="8" t="s">
        <v>268</v>
      </c>
      <c r="D75" s="8" t="s">
        <v>176</v>
      </c>
      <c r="E75" s="8">
        <v>1</v>
      </c>
      <c r="F75" s="8">
        <v>110</v>
      </c>
      <c r="G75" s="8">
        <v>4</v>
      </c>
      <c r="H75" s="8" t="s">
        <v>277</v>
      </c>
      <c r="I75" s="8" t="str">
        <f t="shared" si="3"/>
        <v>Yao Guai Roast, 14HP, +2 DC to melee attacks until end of next scene, 1lbs, 110caps, 4</v>
      </c>
    </row>
    <row r="76" spans="1:9" x14ac:dyDescent="0.25">
      <c r="A76" s="7" t="s">
        <v>269</v>
      </c>
      <c r="B76" s="7">
        <v>4</v>
      </c>
      <c r="C76" s="7" t="s">
        <v>176</v>
      </c>
      <c r="D76" s="7">
        <v>1</v>
      </c>
      <c r="E76" s="7" t="s">
        <v>6</v>
      </c>
      <c r="F76" s="7">
        <v>20</v>
      </c>
      <c r="G76" s="7">
        <v>0</v>
      </c>
      <c r="H76" s="7" t="s">
        <v>278</v>
      </c>
      <c r="I76" s="7" t="str">
        <f t="shared" si="3"/>
        <v>Yum-Yum Deviled Eggs, 4HP, –, &lt;1lbs, 20caps, 0</v>
      </c>
    </row>
    <row r="77" spans="1:9" x14ac:dyDescent="0.25">
      <c r="A77" s="4" t="s">
        <v>281</v>
      </c>
      <c r="B77" s="4">
        <v>13</v>
      </c>
      <c r="C77" s="12" t="s">
        <v>309</v>
      </c>
      <c r="D77" s="4">
        <v>1</v>
      </c>
      <c r="E77" s="4">
        <v>1</v>
      </c>
      <c r="F77" s="4">
        <v>350</v>
      </c>
      <c r="G77" s="4">
        <v>4</v>
      </c>
      <c r="H77" s="4" t="s">
        <v>277</v>
      </c>
      <c r="I77" s="4" t="str">
        <f t="shared" si="3"/>
        <v>Black Blood Sausage, 13HP, +2 Max HP until end of next scene, 1lbs, 350caps, 4</v>
      </c>
    </row>
    <row r="78" spans="1:9" x14ac:dyDescent="0.25">
      <c r="A78" s="3" t="s">
        <v>282</v>
      </c>
      <c r="B78" s="3">
        <v>1</v>
      </c>
      <c r="C78" s="3" t="s">
        <v>308</v>
      </c>
      <c r="D78" s="3">
        <v>1</v>
      </c>
      <c r="E78" s="3" t="s">
        <v>6</v>
      </c>
      <c r="F78" s="3">
        <v>50</v>
      </c>
      <c r="G78" s="3">
        <v>3</v>
      </c>
      <c r="H78" s="3" t="s">
        <v>280</v>
      </c>
      <c r="I78" s="3" t="str">
        <f t="shared" si="3"/>
        <v>Mutant Cave Fungus, 1HP, -, &lt;1lbs, 50caps, 3</v>
      </c>
    </row>
    <row r="79" spans="1:9" x14ac:dyDescent="0.25">
      <c r="A79" s="4" t="s">
        <v>283</v>
      </c>
      <c r="B79" s="4">
        <v>1</v>
      </c>
      <c r="C79" s="4" t="s">
        <v>308</v>
      </c>
      <c r="D79" s="4">
        <v>1</v>
      </c>
      <c r="E79" s="4" t="s">
        <v>6</v>
      </c>
      <c r="F79" s="4">
        <v>0</v>
      </c>
      <c r="G79" s="4">
        <v>2</v>
      </c>
      <c r="H79" s="4" t="s">
        <v>280</v>
      </c>
      <c r="I79" s="4" t="str">
        <f t="shared" si="3"/>
        <v>Xander Root, 1HP, -, &lt;1lbs, 0caps, 2</v>
      </c>
    </row>
    <row r="80" spans="1:9" x14ac:dyDescent="0.25">
      <c r="A80" s="3" t="s">
        <v>284</v>
      </c>
      <c r="B80" s="3">
        <v>7</v>
      </c>
      <c r="C80" s="11" t="s">
        <v>310</v>
      </c>
      <c r="D80" s="3">
        <v>1</v>
      </c>
      <c r="E80" s="3">
        <v>1</v>
      </c>
      <c r="F80" s="3">
        <v>175</v>
      </c>
      <c r="G80" s="3">
        <v>4</v>
      </c>
      <c r="H80" s="3" t="s">
        <v>280</v>
      </c>
      <c r="I80" s="3" t="str">
        <f t="shared" si="3"/>
        <v>Blood Sausage, 7HP, +1 Max HP until end of next scene, 1lbs, 175caps, 4</v>
      </c>
    </row>
    <row r="81" spans="1:9" x14ac:dyDescent="0.25">
      <c r="A81" s="4" t="s">
        <v>285</v>
      </c>
      <c r="B81" s="4">
        <v>3</v>
      </c>
      <c r="C81" s="4" t="s">
        <v>311</v>
      </c>
      <c r="D81" s="4">
        <v>1</v>
      </c>
      <c r="E81" s="4" t="s">
        <v>6</v>
      </c>
      <c r="F81" s="4">
        <v>4</v>
      </c>
      <c r="G81" s="4">
        <v>1</v>
      </c>
      <c r="H81" s="4" t="s">
        <v>277</v>
      </c>
      <c r="I81" s="4" t="str">
        <f t="shared" si="3"/>
        <v>Bloatfly Slider, 3HP, Restores Thirst, &lt;1lbs, 4caps, 1</v>
      </c>
    </row>
    <row r="82" spans="1:9" x14ac:dyDescent="0.25">
      <c r="A82" s="3" t="s">
        <v>286</v>
      </c>
      <c r="B82" s="3">
        <v>1</v>
      </c>
      <c r="C82" s="3" t="s">
        <v>311</v>
      </c>
      <c r="D82" s="3">
        <v>1</v>
      </c>
      <c r="E82" s="3" t="s">
        <v>6</v>
      </c>
      <c r="F82" s="3">
        <v>1</v>
      </c>
      <c r="G82" s="3">
        <v>1</v>
      </c>
      <c r="H82" s="3" t="s">
        <v>280</v>
      </c>
      <c r="I82" s="3" t="str">
        <f t="shared" si="3"/>
        <v>Prickly Pear Fruit, 1HP, Restores Thirst, &lt;1lbs, 1caps, 1</v>
      </c>
    </row>
    <row r="83" spans="1:9" x14ac:dyDescent="0.25">
      <c r="A83" s="4" t="s">
        <v>287</v>
      </c>
      <c r="B83" s="4">
        <v>12</v>
      </c>
      <c r="C83" s="4" t="s">
        <v>308</v>
      </c>
      <c r="D83" s="4" t="s">
        <v>308</v>
      </c>
      <c r="E83" s="4">
        <v>1</v>
      </c>
      <c r="F83" s="4">
        <v>5</v>
      </c>
      <c r="G83" s="4">
        <v>4</v>
      </c>
      <c r="H83" s="4" t="s">
        <v>277</v>
      </c>
      <c r="I83" s="4" t="str">
        <f t="shared" si="3"/>
        <v>Brahmin Wellington, 12HP, -, 1lbs, 5caps, 4</v>
      </c>
    </row>
    <row r="84" spans="1:9" x14ac:dyDescent="0.25">
      <c r="A84" s="3" t="s">
        <v>288</v>
      </c>
      <c r="B84" s="3">
        <v>2</v>
      </c>
      <c r="C84" s="3" t="s">
        <v>308</v>
      </c>
      <c r="D84" s="3">
        <v>1</v>
      </c>
      <c r="E84" s="3">
        <v>1</v>
      </c>
      <c r="F84" s="3">
        <v>4</v>
      </c>
      <c r="G84" s="3">
        <v>1</v>
      </c>
      <c r="H84" s="3" t="s">
        <v>280</v>
      </c>
      <c r="I84" s="3" t="str">
        <f t="shared" si="3"/>
        <v>Ant Egg, 2HP, -, 1lbs, 4caps, 1</v>
      </c>
    </row>
    <row r="85" spans="1:9" x14ac:dyDescent="0.25">
      <c r="A85" s="4" t="s">
        <v>289</v>
      </c>
      <c r="B85" s="4">
        <v>5</v>
      </c>
      <c r="C85" s="4" t="s">
        <v>312</v>
      </c>
      <c r="D85" s="4" t="s">
        <v>308</v>
      </c>
      <c r="E85" s="4">
        <v>1</v>
      </c>
      <c r="F85" s="4">
        <v>5</v>
      </c>
      <c r="G85" s="4">
        <v>2</v>
      </c>
      <c r="H85" s="4" t="s">
        <v>277</v>
      </c>
      <c r="I85" s="4" t="str">
        <f t="shared" si="3"/>
        <v>Caravan Lunch, 5HP, Hunger Status lasts 4 extra hours, 1lbs, 5caps, 2</v>
      </c>
    </row>
    <row r="86" spans="1:9" x14ac:dyDescent="0.25">
      <c r="A86" s="3" t="s">
        <v>290</v>
      </c>
      <c r="B86" s="3">
        <v>8</v>
      </c>
      <c r="C86" s="3" t="s">
        <v>197</v>
      </c>
      <c r="D86" s="3" t="s">
        <v>308</v>
      </c>
      <c r="E86" s="3">
        <v>1</v>
      </c>
      <c r="F86" s="3">
        <v>25</v>
      </c>
      <c r="G86" s="3">
        <v>3</v>
      </c>
      <c r="H86" s="3" t="s">
        <v>277</v>
      </c>
      <c r="I86" s="3" t="str">
        <f t="shared" si="3"/>
        <v>Cook-Cook's Fiend Stew, 8HP, May re-roll 1d20 on all STR tests until end of next scene, 1lbs, 25caps, 3</v>
      </c>
    </row>
    <row r="87" spans="1:9" x14ac:dyDescent="0.25">
      <c r="A87" s="4" t="s">
        <v>291</v>
      </c>
      <c r="B87" s="4">
        <v>1</v>
      </c>
      <c r="C87" s="4" t="s">
        <v>308</v>
      </c>
      <c r="D87" s="4">
        <v>1</v>
      </c>
      <c r="E87" s="4" t="s">
        <v>6</v>
      </c>
      <c r="F87" s="4">
        <v>5</v>
      </c>
      <c r="G87" s="4">
        <v>2</v>
      </c>
      <c r="H87" s="4" t="s">
        <v>280</v>
      </c>
      <c r="I87" s="4" t="str">
        <f t="shared" si="3"/>
        <v>Potato, 1HP, -, &lt;1lbs, 5caps, 2</v>
      </c>
    </row>
    <row r="88" spans="1:9" x14ac:dyDescent="0.25">
      <c r="A88" s="3" t="s">
        <v>292</v>
      </c>
      <c r="B88" s="3">
        <v>1</v>
      </c>
      <c r="C88" s="3" t="s">
        <v>308</v>
      </c>
      <c r="D88" s="3">
        <v>1</v>
      </c>
      <c r="E88" s="3" t="s">
        <v>6</v>
      </c>
      <c r="F88" s="3">
        <v>5</v>
      </c>
      <c r="G88" s="3">
        <v>2</v>
      </c>
      <c r="H88" s="3" t="s">
        <v>280</v>
      </c>
      <c r="I88" s="3" t="str">
        <f t="shared" si="3"/>
        <v>Jalapeño, 1HP, -, &lt;1lbs, 5caps, 2</v>
      </c>
    </row>
    <row r="89" spans="1:9" x14ac:dyDescent="0.25">
      <c r="A89" s="4" t="s">
        <v>293</v>
      </c>
      <c r="B89" s="4">
        <v>7</v>
      </c>
      <c r="C89" s="4" t="s">
        <v>311</v>
      </c>
      <c r="D89" s="4" t="s">
        <v>308</v>
      </c>
      <c r="E89" s="4" t="s">
        <v>6</v>
      </c>
      <c r="F89" s="4">
        <v>5</v>
      </c>
      <c r="G89" s="4">
        <v>2</v>
      </c>
      <c r="H89" s="4" t="s">
        <v>277</v>
      </c>
      <c r="I89" s="4" t="str">
        <f t="shared" si="3"/>
        <v>Desert Salad, 7HP, Restores Thirst, &lt;1lbs, 5caps, 2</v>
      </c>
    </row>
    <row r="90" spans="1:9" x14ac:dyDescent="0.25">
      <c r="A90" s="3" t="s">
        <v>294</v>
      </c>
      <c r="B90" s="3">
        <v>1</v>
      </c>
      <c r="C90" s="3" t="s">
        <v>313</v>
      </c>
      <c r="D90" s="3">
        <v>1</v>
      </c>
      <c r="E90" s="3" t="s">
        <v>6</v>
      </c>
      <c r="F90" s="3">
        <v>5</v>
      </c>
      <c r="G90" s="3">
        <v>1</v>
      </c>
      <c r="H90" s="3" t="s">
        <v>280</v>
      </c>
      <c r="I90" s="3" t="str">
        <f t="shared" si="3"/>
        <v>Barrel Cactus Fruit, 1HP, Increases the difficulty of END tests by 1, &lt;1lbs, 5caps, 1</v>
      </c>
    </row>
    <row r="91" spans="1:9" x14ac:dyDescent="0.25">
      <c r="A91" s="4" t="s">
        <v>295</v>
      </c>
      <c r="B91" s="4">
        <v>1</v>
      </c>
      <c r="C91" s="4" t="s">
        <v>308</v>
      </c>
      <c r="D91" s="4">
        <v>1</v>
      </c>
      <c r="E91" s="4" t="s">
        <v>6</v>
      </c>
      <c r="F91" s="4">
        <v>5</v>
      </c>
      <c r="G91" s="4">
        <v>1</v>
      </c>
      <c r="H91" s="4" t="s">
        <v>280</v>
      </c>
      <c r="I91" s="4" t="str">
        <f t="shared" si="3"/>
        <v>Pinyon Nuts, 1HP, -, &lt;1lbs, 5caps, 1</v>
      </c>
    </row>
    <row r="92" spans="1:9" x14ac:dyDescent="0.25">
      <c r="A92" s="3" t="s">
        <v>296</v>
      </c>
      <c r="B92" s="3">
        <v>4</v>
      </c>
      <c r="C92" s="11" t="s">
        <v>314</v>
      </c>
      <c r="D92" s="3" t="s">
        <v>308</v>
      </c>
      <c r="E92" s="3">
        <v>1</v>
      </c>
      <c r="F92" s="3">
        <v>30</v>
      </c>
      <c r="G92" s="3">
        <v>2</v>
      </c>
      <c r="H92" s="3" t="s">
        <v>277</v>
      </c>
      <c r="I92" s="3" t="str">
        <f t="shared" si="3"/>
        <v>Fire Ant Fricassée, 4HP, +1 Energy damage resistance until end of next scene, 1lbs, 30caps, 2</v>
      </c>
    </row>
    <row r="93" spans="1:9" x14ac:dyDescent="0.25">
      <c r="A93" s="4" t="s">
        <v>297</v>
      </c>
      <c r="B93" s="4">
        <v>2</v>
      </c>
      <c r="C93" s="4" t="s">
        <v>315</v>
      </c>
      <c r="D93" s="4">
        <v>1</v>
      </c>
      <c r="E93" s="4">
        <v>1</v>
      </c>
      <c r="F93" s="4">
        <v>6</v>
      </c>
      <c r="G93" s="4">
        <v>1</v>
      </c>
      <c r="H93" s="4" t="s">
        <v>280</v>
      </c>
      <c r="I93" s="4" t="str">
        <f t="shared" si="3"/>
        <v>Fire Ant Meat, 2HP, Increases the difficulty of STR tests by 1, 1lbs, 6caps, 1</v>
      </c>
    </row>
    <row r="94" spans="1:9" x14ac:dyDescent="0.25">
      <c r="A94" s="3" t="s">
        <v>298</v>
      </c>
      <c r="B94" s="3">
        <v>1</v>
      </c>
      <c r="C94" s="3" t="s">
        <v>308</v>
      </c>
      <c r="D94" s="3">
        <v>1</v>
      </c>
      <c r="E94" s="3">
        <v>1</v>
      </c>
      <c r="F94" s="3">
        <v>2</v>
      </c>
      <c r="G94" s="3">
        <v>0</v>
      </c>
      <c r="H94" s="3" t="s">
        <v>278</v>
      </c>
      <c r="I94" s="3" t="str">
        <f t="shared" si="3"/>
        <v>Flour, 1HP, -, 1lbs, 2caps, 0</v>
      </c>
    </row>
    <row r="95" spans="1:9" x14ac:dyDescent="0.25">
      <c r="A95" s="4" t="s">
        <v>299</v>
      </c>
      <c r="B95" s="4">
        <v>4</v>
      </c>
      <c r="C95" s="4" t="s">
        <v>308</v>
      </c>
      <c r="D95" s="4">
        <v>1</v>
      </c>
      <c r="E95" s="4" t="s">
        <v>6</v>
      </c>
      <c r="F95" s="4">
        <v>4</v>
      </c>
      <c r="G95" s="4">
        <v>2</v>
      </c>
      <c r="H95" s="4" t="s">
        <v>277</v>
      </c>
      <c r="I95" s="4" t="str">
        <f t="shared" si="3"/>
        <v>Gecko Kebab, 4HP, -, &lt;1lbs, 4caps, 2</v>
      </c>
    </row>
    <row r="96" spans="1:9" x14ac:dyDescent="0.25">
      <c r="A96" s="3" t="s">
        <v>300</v>
      </c>
      <c r="B96" s="3">
        <v>1</v>
      </c>
      <c r="C96" s="3" t="s">
        <v>311</v>
      </c>
      <c r="D96" s="3">
        <v>1</v>
      </c>
      <c r="E96" s="3" t="s">
        <v>6</v>
      </c>
      <c r="F96" s="3">
        <v>6</v>
      </c>
      <c r="G96" s="3">
        <v>2</v>
      </c>
      <c r="H96" s="3" t="s">
        <v>280</v>
      </c>
      <c r="I96" s="3" t="str">
        <f t="shared" si="3"/>
        <v>Banana Yucca Fruit, 1HP, Restores Thirst, &lt;1lbs, 6caps, 2</v>
      </c>
    </row>
    <row r="97" spans="1:9" x14ac:dyDescent="0.25">
      <c r="A97" s="4" t="s">
        <v>301</v>
      </c>
      <c r="B97" s="4">
        <v>3</v>
      </c>
      <c r="C97" s="4" t="s">
        <v>315</v>
      </c>
      <c r="D97" s="4">
        <v>1</v>
      </c>
      <c r="E97" s="4">
        <v>1</v>
      </c>
      <c r="F97" s="4">
        <v>4</v>
      </c>
      <c r="G97" s="4">
        <v>1</v>
      </c>
      <c r="H97" s="4" t="s">
        <v>280</v>
      </c>
      <c r="I97" s="4" t="str">
        <f t="shared" si="3"/>
        <v>Gecko Meat, 3HP, Increases the difficulty of STR tests by 1, 1lbs, 4caps, 1</v>
      </c>
    </row>
    <row r="98" spans="1:9" x14ac:dyDescent="0.25">
      <c r="A98" s="3" t="s">
        <v>302</v>
      </c>
      <c r="B98" s="3">
        <v>5</v>
      </c>
      <c r="C98" s="3" t="s">
        <v>316</v>
      </c>
      <c r="D98" s="3">
        <v>1</v>
      </c>
      <c r="E98" s="3">
        <v>1</v>
      </c>
      <c r="F98" s="3">
        <v>5</v>
      </c>
      <c r="G98" s="3">
        <v>3</v>
      </c>
      <c r="H98" s="3" t="s">
        <v>277</v>
      </c>
      <c r="I98" s="3" t="str">
        <f t="shared" si="3"/>
        <v>Trail Mix, 5HP, If next scene is combat, regain 1AP at the start of each turn, 1lbs, 5caps, 3</v>
      </c>
    </row>
    <row r="99" spans="1:9" x14ac:dyDescent="0.25">
      <c r="A99" s="4" t="s">
        <v>303</v>
      </c>
      <c r="B99" s="4">
        <v>1</v>
      </c>
      <c r="C99" s="4" t="s">
        <v>308</v>
      </c>
      <c r="D99" s="4">
        <v>1</v>
      </c>
      <c r="E99" s="4" t="s">
        <v>6</v>
      </c>
      <c r="F99" s="4">
        <v>5</v>
      </c>
      <c r="G99" s="4">
        <v>2</v>
      </c>
      <c r="H99" s="4" t="s">
        <v>280</v>
      </c>
      <c r="I99" s="4" t="str">
        <f t="shared" si="3"/>
        <v>Apple, 1HP, -, &lt;1lbs, 5caps, 2</v>
      </c>
    </row>
    <row r="100" spans="1:9" x14ac:dyDescent="0.25">
      <c r="A100" s="3" t="s">
        <v>304</v>
      </c>
      <c r="B100" s="3">
        <v>1</v>
      </c>
      <c r="C100" s="3" t="s">
        <v>308</v>
      </c>
      <c r="D100" s="3">
        <v>1</v>
      </c>
      <c r="E100" s="3" t="s">
        <v>6</v>
      </c>
      <c r="F100" s="3">
        <v>5</v>
      </c>
      <c r="G100" s="3">
        <v>2</v>
      </c>
      <c r="H100" s="3" t="s">
        <v>280</v>
      </c>
      <c r="I100" s="3" t="str">
        <f t="shared" si="3"/>
        <v>Pear, 1HP, -, &lt;1lbs, 5caps, 2</v>
      </c>
    </row>
    <row r="101" spans="1:9" x14ac:dyDescent="0.25">
      <c r="A101" s="4" t="s">
        <v>305</v>
      </c>
      <c r="B101" s="4">
        <v>16</v>
      </c>
      <c r="C101" s="4" t="s">
        <v>308</v>
      </c>
      <c r="D101" s="4" t="s">
        <v>308</v>
      </c>
      <c r="E101" s="4">
        <v>1</v>
      </c>
      <c r="F101" s="4">
        <v>100</v>
      </c>
      <c r="G101" s="4">
        <v>4</v>
      </c>
      <c r="H101" s="4" t="s">
        <v>277</v>
      </c>
      <c r="I101" s="4" t="str">
        <f t="shared" si="3"/>
        <v>Wasteland Omelet, 16HP, -, 1lbs, 100caps, 4</v>
      </c>
    </row>
    <row r="102" spans="1:9" x14ac:dyDescent="0.25">
      <c r="A102" s="3" t="s">
        <v>306</v>
      </c>
      <c r="B102" s="3">
        <v>1</v>
      </c>
      <c r="C102" s="3" t="s">
        <v>308</v>
      </c>
      <c r="D102" s="3">
        <v>1</v>
      </c>
      <c r="E102" s="3" t="s">
        <v>6</v>
      </c>
      <c r="F102" s="3">
        <v>5</v>
      </c>
      <c r="G102" s="3">
        <v>1</v>
      </c>
      <c r="H102" s="3" t="s">
        <v>280</v>
      </c>
      <c r="I102" s="3" t="str">
        <f t="shared" si="3"/>
        <v>Crunchy Mutfruit, 1HP, -, &lt;1lbs, 5caps, 1</v>
      </c>
    </row>
    <row r="103" spans="1:9" x14ac:dyDescent="0.25">
      <c r="A103" s="4" t="s">
        <v>307</v>
      </c>
      <c r="B103" s="4">
        <v>2</v>
      </c>
      <c r="C103" s="4" t="s">
        <v>308</v>
      </c>
      <c r="D103" s="4">
        <v>1</v>
      </c>
      <c r="E103" s="4">
        <v>1</v>
      </c>
      <c r="F103" s="4">
        <v>12</v>
      </c>
      <c r="G103" s="4">
        <v>2</v>
      </c>
      <c r="H103" s="4" t="s">
        <v>280</v>
      </c>
      <c r="I103" s="4" t="str">
        <f t="shared" si="3"/>
        <v>Lakelurk Meat, 2HP, -, 1lbs, 12caps, 2</v>
      </c>
    </row>
  </sheetData>
  <autoFilter ref="A1:I103" xr:uid="{D2B11899-9C28-48E4-BA8E-5434F874D62E}">
    <sortState xmlns:xlrd2="http://schemas.microsoft.com/office/spreadsheetml/2017/richdata2" ref="A2:I32">
      <sortCondition ref="A1:A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52AC-1A29-4186-A919-BC0BAD31BE56}">
  <dimension ref="A1:Q57"/>
  <sheetViews>
    <sheetView workbookViewId="0">
      <selection activeCell="K50" sqref="K50"/>
    </sheetView>
  </sheetViews>
  <sheetFormatPr defaultRowHeight="15" x14ac:dyDescent="0.25"/>
  <cols>
    <col min="1" max="1" width="15.5703125" style="6" bestFit="1" customWidth="1"/>
    <col min="2" max="4" width="12.28515625" style="2" customWidth="1"/>
    <col min="5" max="5" width="22.28515625" style="2" bestFit="1" customWidth="1"/>
    <col min="6" max="6" width="9.42578125" style="2" bestFit="1" customWidth="1"/>
    <col min="7" max="7" width="6.85546875" style="2" bestFit="1" customWidth="1"/>
    <col min="8" max="8" width="8" style="2" bestFit="1" customWidth="1"/>
    <col min="9" max="9" width="40" style="2" bestFit="1" customWidth="1"/>
    <col min="11" max="11" width="11.42578125" style="1" bestFit="1" customWidth="1"/>
    <col min="12" max="12" width="4.42578125" bestFit="1" customWidth="1"/>
    <col min="13" max="13" width="4.7109375" bestFit="1" customWidth="1"/>
    <col min="14" max="14" width="10.85546875" bestFit="1" customWidth="1"/>
    <col min="15" max="15" width="7.140625" bestFit="1" customWidth="1"/>
    <col min="16" max="16" width="12" bestFit="1" customWidth="1"/>
    <col min="17" max="17" width="26.85546875" bestFit="1" customWidth="1"/>
    <col min="22" max="22" width="10.85546875" bestFit="1" customWidth="1"/>
  </cols>
  <sheetData>
    <row r="1" spans="1:17" x14ac:dyDescent="0.25">
      <c r="A1" s="6" t="s">
        <v>0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1</v>
      </c>
      <c r="G1" s="2" t="s">
        <v>2</v>
      </c>
      <c r="H1" s="2" t="s">
        <v>3</v>
      </c>
      <c r="K1" s="1" t="s">
        <v>40</v>
      </c>
      <c r="L1" t="s">
        <v>41</v>
      </c>
      <c r="M1" t="s">
        <v>42</v>
      </c>
      <c r="N1" t="s">
        <v>45</v>
      </c>
      <c r="O1" t="s">
        <v>51</v>
      </c>
      <c r="P1" t="s">
        <v>52</v>
      </c>
    </row>
    <row r="2" spans="1:17" x14ac:dyDescent="0.25">
      <c r="A2" s="7" t="s">
        <v>59</v>
      </c>
      <c r="B2" s="7">
        <v>1</v>
      </c>
      <c r="C2" s="7">
        <v>1</v>
      </c>
      <c r="D2" s="7">
        <v>0</v>
      </c>
      <c r="E2" s="7" t="s">
        <v>74</v>
      </c>
      <c r="F2" s="7">
        <v>7</v>
      </c>
      <c r="G2" s="7">
        <v>18</v>
      </c>
      <c r="H2" s="7">
        <v>0</v>
      </c>
      <c r="I2" s="7" t="str">
        <f t="shared" ref="I2:I31" si="0">CONCATENATE(A2,", ",E2,", ",F2,"lbs, ",G2,"caps, ",H2)</f>
        <v>Raider, Torso, 7lbs, 18caps, 0</v>
      </c>
      <c r="K2" s="3" t="s">
        <v>23</v>
      </c>
      <c r="L2" s="3">
        <v>2</v>
      </c>
      <c r="M2" s="3">
        <v>2</v>
      </c>
      <c r="N2" s="3" t="s">
        <v>24</v>
      </c>
      <c r="O2" s="3">
        <f>IF(L2=M2,INDEX('2d20'!A:B,MATCH(Beverages!L2,'2d20'!A:A,0),2),SUM(INDEX('2d20'!A:B,MATCH(Beverages!L2,'2d20'!A:A,0),2),INDEX('2d20'!A:B,MATCH(Beverages!M2,'2d20'!A:A,0),2)))</f>
        <v>0.25</v>
      </c>
      <c r="P2" s="3">
        <f t="shared" ref="P2:P29" si="1">IFERROR(IF(ISNUMBER(FIND("x",N2)),(LEFT(N2,FIND("+",N2)-1)+MID(N2,FIND("+",N2)+1,1)*5/6)*10,LEFT(N2,FIND("+",N2)-1)+MID(N2,FIND("+",N2)+1,1)*5/6),N2)</f>
        <v>3.8333333333333335</v>
      </c>
      <c r="Q2" s="3" t="str">
        <f>IF(L2=M2,CONCATENATE(L2,"  ",K2,"  (",N2,")"),CONCATENATE(L2,"-",M2,"  ",K2,"  (",N2,")"))</f>
        <v>2  Alien Cell  (3+1 CD)</v>
      </c>
    </row>
    <row r="3" spans="1:17" x14ac:dyDescent="0.25">
      <c r="A3" s="8" t="s">
        <v>59</v>
      </c>
      <c r="B3" s="8">
        <v>1</v>
      </c>
      <c r="C3" s="8">
        <v>1</v>
      </c>
      <c r="D3" s="8">
        <v>0</v>
      </c>
      <c r="E3" s="8" t="s">
        <v>75</v>
      </c>
      <c r="F3" s="8">
        <v>3</v>
      </c>
      <c r="G3" s="8">
        <v>8</v>
      </c>
      <c r="H3" s="8">
        <v>0</v>
      </c>
      <c r="I3" s="8" t="str">
        <f t="shared" si="0"/>
        <v>Raider, Leg, 3lbs, 8caps, 0</v>
      </c>
      <c r="K3" s="4" t="s">
        <v>28</v>
      </c>
      <c r="L3" s="4">
        <v>3</v>
      </c>
      <c r="M3" s="4">
        <v>4</v>
      </c>
      <c r="N3" s="4" t="s">
        <v>9</v>
      </c>
      <c r="O3" s="4">
        <f>IF(L3=M3,INDEX('2d20'!A:B,MATCH(Beverages!L3,'2d20'!A:A,0),2),SUM(INDEX('2d20'!A:B,MATCH(Beverages!L3,'2d20'!A:A,0),2),INDEX('2d20'!A:B,MATCH(Beverages!M3,'2d20'!A:A,0),2)))</f>
        <v>1.25</v>
      </c>
      <c r="P3" s="4">
        <f t="shared" si="1"/>
        <v>8.5</v>
      </c>
      <c r="Q3" s="4" t="str">
        <f t="shared" ref="Q3:Q29" si="2">IF(L3=M3,CONCATENATE(L3,"  ",K3,"  (",N3,")"),CONCATENATE(L3,"-",M3,"  ",K3,"  (",N3,")"))</f>
        <v>3-4  2mm EC  (6+3 CD)</v>
      </c>
    </row>
    <row r="4" spans="1:17" x14ac:dyDescent="0.25">
      <c r="A4" s="7" t="s">
        <v>59</v>
      </c>
      <c r="B4" s="7">
        <v>1</v>
      </c>
      <c r="C4" s="7">
        <v>1</v>
      </c>
      <c r="D4" s="7">
        <v>0</v>
      </c>
      <c r="E4" s="7" t="s">
        <v>76</v>
      </c>
      <c r="F4" s="7">
        <v>3</v>
      </c>
      <c r="G4" s="7">
        <v>6</v>
      </c>
      <c r="H4" s="7">
        <v>0</v>
      </c>
      <c r="I4" s="7" t="str">
        <f t="shared" si="0"/>
        <v>Raider, Arm, 3lbs, 6caps, 0</v>
      </c>
      <c r="K4" s="3" t="s">
        <v>43</v>
      </c>
      <c r="L4" s="3">
        <v>5</v>
      </c>
      <c r="M4" s="3">
        <v>6</v>
      </c>
      <c r="N4" s="3" t="s">
        <v>5</v>
      </c>
      <c r="O4" s="3">
        <f>IF(L4=M4,INDEX('2d20'!A:B,MATCH(Beverages!L4,'2d20'!A:A,0),2),SUM(INDEX('2d20'!A:B,MATCH(Beverages!L4,'2d20'!A:A,0),2),INDEX('2d20'!A:B,MATCH(Beverages!M4,'2d20'!A:A,0),2)))</f>
        <v>2.25</v>
      </c>
      <c r="P4" s="3">
        <f t="shared" si="1"/>
        <v>14.166666666666668</v>
      </c>
      <c r="Q4" s="3" t="str">
        <f t="shared" si="2"/>
        <v>5-6  Plasma Cart  (10+5 CD)</v>
      </c>
    </row>
    <row r="5" spans="1:17" x14ac:dyDescent="0.25">
      <c r="A5" s="8" t="s">
        <v>60</v>
      </c>
      <c r="B5" s="8">
        <v>2</v>
      </c>
      <c r="C5" s="8">
        <v>2</v>
      </c>
      <c r="D5" s="8">
        <v>0</v>
      </c>
      <c r="E5" s="8" t="s">
        <v>74</v>
      </c>
      <c r="F5" s="8">
        <v>12</v>
      </c>
      <c r="G5" s="8">
        <v>33</v>
      </c>
      <c r="H5" s="8">
        <v>1</v>
      </c>
      <c r="I5" s="8" t="str">
        <f t="shared" si="0"/>
        <v>Raider, Sturdy, Torso, 12lbs, 33caps, 1</v>
      </c>
      <c r="K5" s="4" t="s">
        <v>36</v>
      </c>
      <c r="L5" s="4">
        <v>7</v>
      </c>
      <c r="M5" s="4">
        <v>7</v>
      </c>
      <c r="N5" s="4" t="s">
        <v>14</v>
      </c>
      <c r="O5" s="4">
        <f>IF(L5=M5,INDEX('2d20'!A:B,MATCH(Beverages!L5,'2d20'!A:A,0),2),SUM(INDEX('2d20'!A:B,MATCH(Beverages!L5,'2d20'!A:A,0),2),INDEX('2d20'!A:B,MATCH(Beverages!M5,'2d20'!A:A,0),2)))</f>
        <v>1.5</v>
      </c>
      <c r="P5" s="4">
        <f t="shared" si="1"/>
        <v>5.666666666666667</v>
      </c>
      <c r="Q5" s="4" t="str">
        <f t="shared" si="2"/>
        <v>7  12.7mm  (4+2 CD)</v>
      </c>
    </row>
    <row r="6" spans="1:17" x14ac:dyDescent="0.25">
      <c r="A6" s="7" t="s">
        <v>60</v>
      </c>
      <c r="B6" s="7">
        <v>2</v>
      </c>
      <c r="C6" s="7">
        <v>2</v>
      </c>
      <c r="D6" s="7">
        <v>0</v>
      </c>
      <c r="E6" s="7" t="s">
        <v>75</v>
      </c>
      <c r="F6" s="7">
        <v>7</v>
      </c>
      <c r="G6" s="7">
        <v>13</v>
      </c>
      <c r="H6" s="7">
        <v>1</v>
      </c>
      <c r="I6" s="7" t="str">
        <f t="shared" si="0"/>
        <v>Raider, Sturdy, Leg, 7lbs, 13caps, 1</v>
      </c>
      <c r="K6" s="3" t="s">
        <v>44</v>
      </c>
      <c r="L6" s="3">
        <v>8</v>
      </c>
      <c r="M6" s="3">
        <v>8</v>
      </c>
      <c r="N6" s="3">
        <v>1</v>
      </c>
      <c r="O6" s="3">
        <f>IF(L6=M6,INDEX('2d20'!A:B,MATCH(Beverages!L6,'2d20'!A:A,0),2),SUM(INDEX('2d20'!A:B,MATCH(Beverages!L6,'2d20'!A:A,0),2),INDEX('2d20'!A:B,MATCH(Beverages!M6,'2d20'!A:A,0),2)))</f>
        <v>1.75</v>
      </c>
      <c r="P6" s="3">
        <f>IFERROR(IF(ISNUMBER(FIND("x",N6)),(LEFT(N6,FIND("+",N6)-1)+MID(N6,FIND("+",N6)+1,1)*5/6)*10,LEFT(N6,FIND("+",N6)-1)+MID(N6,FIND("+",N6)+1,1)*5/6),N6)</f>
        <v>1</v>
      </c>
      <c r="Q6" s="3" t="str">
        <f t="shared" si="2"/>
        <v>8  Fusion Core  (1)</v>
      </c>
    </row>
    <row r="7" spans="1:17" x14ac:dyDescent="0.25">
      <c r="A7" s="8" t="s">
        <v>60</v>
      </c>
      <c r="B7" s="8">
        <v>2</v>
      </c>
      <c r="C7" s="8">
        <v>2</v>
      </c>
      <c r="D7" s="8">
        <v>0</v>
      </c>
      <c r="E7" s="8" t="s">
        <v>76</v>
      </c>
      <c r="F7" s="8">
        <v>7</v>
      </c>
      <c r="G7" s="8">
        <v>8</v>
      </c>
      <c r="H7" s="8">
        <v>1</v>
      </c>
      <c r="I7" s="8" t="str">
        <f t="shared" si="0"/>
        <v>Raider, Sturdy, Arm, 7lbs, 8caps, 1</v>
      </c>
      <c r="K7" s="4" t="s">
        <v>4</v>
      </c>
      <c r="L7" s="4">
        <v>9</v>
      </c>
      <c r="M7" s="4">
        <v>10</v>
      </c>
      <c r="N7" s="4" t="s">
        <v>46</v>
      </c>
      <c r="O7" s="4">
        <f>IF(L7=M7,INDEX('2d20'!A:B,MATCH(Beverages!L7,'2d20'!A:A,0),2),SUM(INDEX('2d20'!A:B,MATCH(Beverages!L7,'2d20'!A:A,0),2),INDEX('2d20'!A:B,MATCH(Beverages!M7,'2d20'!A:A,0),2)))</f>
        <v>4.25</v>
      </c>
      <c r="P7" s="4">
        <f t="shared" si="1"/>
        <v>170</v>
      </c>
      <c r="Q7" s="4" t="str">
        <f t="shared" si="2"/>
        <v>9-10  5mm  (12+6 CDx10)</v>
      </c>
    </row>
    <row r="8" spans="1:17" x14ac:dyDescent="0.25">
      <c r="A8" s="7" t="s">
        <v>61</v>
      </c>
      <c r="B8" s="7">
        <v>3</v>
      </c>
      <c r="C8" s="7">
        <v>3</v>
      </c>
      <c r="D8" s="7">
        <v>0</v>
      </c>
      <c r="E8" s="7" t="s">
        <v>74</v>
      </c>
      <c r="F8" s="7">
        <v>17</v>
      </c>
      <c r="G8" s="7">
        <v>48</v>
      </c>
      <c r="H8" s="7">
        <v>2</v>
      </c>
      <c r="I8" s="7" t="str">
        <f t="shared" si="0"/>
        <v>Raider, Heavy, Torso, 17lbs, 48caps, 2</v>
      </c>
      <c r="K8" s="3" t="s">
        <v>18</v>
      </c>
      <c r="L8" s="3">
        <v>11</v>
      </c>
      <c r="M8" s="3">
        <v>11</v>
      </c>
      <c r="N8" s="3" t="s">
        <v>14</v>
      </c>
      <c r="O8" s="3">
        <f>IF(L8=M8,INDEX('2d20'!A:B,MATCH(Beverages!L8,'2d20'!A:A,0),2),SUM(INDEX('2d20'!A:B,MATCH(Beverages!L8,'2d20'!A:A,0),2),INDEX('2d20'!A:B,MATCH(Beverages!M8,'2d20'!A:A,0),2)))</f>
        <v>2.5</v>
      </c>
      <c r="P8" s="3">
        <f t="shared" si="1"/>
        <v>5.666666666666667</v>
      </c>
      <c r="Q8" s="3" t="str">
        <f t="shared" si="2"/>
        <v>11  .50  (4+2 CD)</v>
      </c>
    </row>
    <row r="9" spans="1:17" x14ac:dyDescent="0.25">
      <c r="A9" s="8" t="s">
        <v>61</v>
      </c>
      <c r="B9" s="8">
        <v>3</v>
      </c>
      <c r="C9" s="8">
        <v>3</v>
      </c>
      <c r="D9" s="8">
        <v>0</v>
      </c>
      <c r="E9" s="8" t="s">
        <v>75</v>
      </c>
      <c r="F9" s="8">
        <v>10</v>
      </c>
      <c r="G9" s="8">
        <v>18</v>
      </c>
      <c r="H9" s="8">
        <v>2</v>
      </c>
      <c r="I9" s="8" t="str">
        <f t="shared" si="0"/>
        <v>Raider, Heavy, Leg, 10lbs, 18caps, 2</v>
      </c>
      <c r="K9" s="4" t="s">
        <v>37</v>
      </c>
      <c r="L9" s="4">
        <v>12</v>
      </c>
      <c r="M9" s="4">
        <v>12</v>
      </c>
      <c r="N9" s="4" t="s">
        <v>9</v>
      </c>
      <c r="O9" s="4">
        <f>IF(L9=M9,INDEX('2d20'!A:B,MATCH(Beverages!L9,'2d20'!A:A,0),2),SUM(INDEX('2d20'!A:B,MATCH(Beverages!L9,'2d20'!A:A,0),2),INDEX('2d20'!A:B,MATCH(Beverages!M9,'2d20'!A:A,0),2)))</f>
        <v>2.75</v>
      </c>
      <c r="P9" s="4">
        <f t="shared" si="1"/>
        <v>8.5</v>
      </c>
      <c r="Q9" s="4" t="str">
        <f t="shared" si="2"/>
        <v>12  45-70 Gov't  (6+3 CD)</v>
      </c>
    </row>
    <row r="10" spans="1:17" x14ac:dyDescent="0.25">
      <c r="A10" s="7" t="s">
        <v>61</v>
      </c>
      <c r="B10" s="7">
        <v>3</v>
      </c>
      <c r="C10" s="7">
        <v>3</v>
      </c>
      <c r="D10" s="7">
        <v>0</v>
      </c>
      <c r="E10" s="7" t="s">
        <v>76</v>
      </c>
      <c r="F10" s="7">
        <v>10</v>
      </c>
      <c r="G10" s="7">
        <v>15</v>
      </c>
      <c r="H10" s="7">
        <v>2</v>
      </c>
      <c r="I10" s="7" t="str">
        <f t="shared" si="0"/>
        <v>Raider, Heavy, Arm, 10lbs, 15caps, 2</v>
      </c>
      <c r="K10" s="3" t="s">
        <v>31</v>
      </c>
      <c r="L10" s="3">
        <v>13</v>
      </c>
      <c r="M10" s="3">
        <v>14</v>
      </c>
      <c r="N10" s="3" t="s">
        <v>14</v>
      </c>
      <c r="O10" s="3">
        <f>IF(L10=M10,INDEX('2d20'!A:B,MATCH(Beverages!L10,'2d20'!A:A,0),2),SUM(INDEX('2d20'!A:B,MATCH(Beverages!L10,'2d20'!A:A,0),2),INDEX('2d20'!A:B,MATCH(Beverages!M10,'2d20'!A:A,0),2)))</f>
        <v>6.25</v>
      </c>
      <c r="P10" s="3">
        <f t="shared" si="1"/>
        <v>5.666666666666667</v>
      </c>
      <c r="Q10" s="3" t="str">
        <f t="shared" si="2"/>
        <v>13-14  Syringes  (4+2 CD)</v>
      </c>
    </row>
    <row r="11" spans="1:17" x14ac:dyDescent="0.25">
      <c r="A11" s="8" t="s">
        <v>62</v>
      </c>
      <c r="B11" s="8">
        <v>1</v>
      </c>
      <c r="C11" s="8">
        <v>2</v>
      </c>
      <c r="D11" s="8">
        <v>0</v>
      </c>
      <c r="E11" s="8" t="s">
        <v>74</v>
      </c>
      <c r="F11" s="8">
        <v>5</v>
      </c>
      <c r="G11" s="8">
        <v>25</v>
      </c>
      <c r="H11" s="8">
        <v>1</v>
      </c>
      <c r="I11" s="8" t="str">
        <f t="shared" si="0"/>
        <v>Leather, Torso, 5lbs, 25caps, 1</v>
      </c>
      <c r="K11" s="4" t="s">
        <v>47</v>
      </c>
      <c r="L11" s="4">
        <v>15</v>
      </c>
      <c r="M11" s="4">
        <v>15</v>
      </c>
      <c r="N11" s="4" t="s">
        <v>14</v>
      </c>
      <c r="O11" s="4">
        <f>IF(L11=M11,INDEX('2d20'!A:B,MATCH(Beverages!L11,'2d20'!A:A,0),2),SUM(INDEX('2d20'!A:B,MATCH(Beverages!L11,'2d20'!A:A,0),2),INDEX('2d20'!A:B,MATCH(Beverages!M11,'2d20'!A:A,0),2)))</f>
        <v>3.5</v>
      </c>
      <c r="P11" s="4">
        <f t="shared" si="1"/>
        <v>5.666666666666667</v>
      </c>
      <c r="Q11" s="4" t="str">
        <f t="shared" si="2"/>
        <v>15  Gamma  (4+2 CD)</v>
      </c>
    </row>
    <row r="12" spans="1:17" x14ac:dyDescent="0.25">
      <c r="A12" s="7" t="s">
        <v>62</v>
      </c>
      <c r="B12" s="7">
        <v>1</v>
      </c>
      <c r="C12" s="7">
        <v>2</v>
      </c>
      <c r="D12" s="7">
        <v>0</v>
      </c>
      <c r="E12" s="7" t="s">
        <v>75</v>
      </c>
      <c r="F12" s="7">
        <v>2</v>
      </c>
      <c r="G12" s="7">
        <v>10</v>
      </c>
      <c r="H12" s="7">
        <v>1</v>
      </c>
      <c r="I12" s="7" t="str">
        <f t="shared" si="0"/>
        <v>Leather, Leg, 2lbs, 10caps, 1</v>
      </c>
      <c r="K12" s="3" t="s">
        <v>34</v>
      </c>
      <c r="L12" s="3">
        <v>16</v>
      </c>
      <c r="M12" s="3">
        <v>16</v>
      </c>
      <c r="N12" s="3" t="s">
        <v>12</v>
      </c>
      <c r="O12" s="3">
        <f>IF(L12=M12,INDEX('2d20'!A:B,MATCH(Beverages!L12,'2d20'!A:A,0),2),SUM(INDEX('2d20'!A:B,MATCH(Beverages!L12,'2d20'!A:A,0),2),INDEX('2d20'!A:B,MATCH(Beverages!M12,'2d20'!A:A,0),2)))</f>
        <v>3.75</v>
      </c>
      <c r="P12" s="3">
        <f t="shared" si="1"/>
        <v>17</v>
      </c>
      <c r="Q12" s="3" t="str">
        <f t="shared" si="2"/>
        <v>16  Fuel  (12+6 CD)</v>
      </c>
    </row>
    <row r="13" spans="1:17" x14ac:dyDescent="0.25">
      <c r="A13" s="8" t="s">
        <v>62</v>
      </c>
      <c r="B13" s="8">
        <v>1</v>
      </c>
      <c r="C13" s="8">
        <v>2</v>
      </c>
      <c r="D13" s="8">
        <v>0</v>
      </c>
      <c r="E13" s="8" t="s">
        <v>76</v>
      </c>
      <c r="F13" s="8">
        <v>2</v>
      </c>
      <c r="G13" s="8">
        <v>8</v>
      </c>
      <c r="H13" s="8">
        <v>1</v>
      </c>
      <c r="I13" s="8" t="str">
        <f t="shared" si="0"/>
        <v>Leather, Arm, 2lbs, 8caps, 1</v>
      </c>
      <c r="K13" s="4" t="s">
        <v>39</v>
      </c>
      <c r="L13" s="4">
        <v>17</v>
      </c>
      <c r="M13" s="4">
        <v>17</v>
      </c>
      <c r="N13" s="4" t="s">
        <v>9</v>
      </c>
      <c r="O13" s="4">
        <f>IF(L13=M13,INDEX('2d20'!A:B,MATCH(Beverages!L13,'2d20'!A:A,0),2),SUM(INDEX('2d20'!A:B,MATCH(Beverages!L13,'2d20'!A:A,0),2),INDEX('2d20'!A:B,MATCH(Beverages!M13,'2d20'!A:A,0),2)))</f>
        <v>4</v>
      </c>
      <c r="P13" s="4">
        <f t="shared" si="1"/>
        <v>8.5</v>
      </c>
      <c r="Q13" s="4" t="str">
        <f t="shared" si="2"/>
        <v>17  .357  (6+3 CD)</v>
      </c>
    </row>
    <row r="14" spans="1:17" x14ac:dyDescent="0.25">
      <c r="A14" s="7" t="s">
        <v>63</v>
      </c>
      <c r="B14" s="7">
        <v>2</v>
      </c>
      <c r="C14" s="7">
        <v>3</v>
      </c>
      <c r="D14" s="7">
        <v>0</v>
      </c>
      <c r="E14" s="7" t="s">
        <v>74</v>
      </c>
      <c r="F14" s="7">
        <v>10</v>
      </c>
      <c r="G14" s="7">
        <v>50</v>
      </c>
      <c r="H14" s="7">
        <v>2</v>
      </c>
      <c r="I14" s="7" t="str">
        <f t="shared" si="0"/>
        <v>Leather, Sturdy, Torso, 10lbs, 50caps, 2</v>
      </c>
      <c r="K14" s="3" t="s">
        <v>19</v>
      </c>
      <c r="L14" s="3">
        <v>18</v>
      </c>
      <c r="M14" s="3">
        <v>19</v>
      </c>
      <c r="N14" s="3" t="s">
        <v>48</v>
      </c>
      <c r="O14" s="3">
        <f>IF(L14=M14,INDEX('2d20'!A:B,MATCH(Beverages!L14,'2d20'!A:A,0),2),SUM(INDEX('2d20'!A:B,MATCH(Beverages!L14,'2d20'!A:A,0),2),INDEX('2d20'!A:B,MATCH(Beverages!M14,'2d20'!A:A,0),2)))</f>
        <v>8.75</v>
      </c>
      <c r="P14" s="3">
        <f t="shared" si="1"/>
        <v>12.333333333333334</v>
      </c>
      <c r="Q14" s="3" t="str">
        <f t="shared" si="2"/>
        <v>18-19  .45  (9+4 CD)</v>
      </c>
    </row>
    <row r="15" spans="1:17" x14ac:dyDescent="0.25">
      <c r="A15" s="8" t="s">
        <v>63</v>
      </c>
      <c r="B15" s="8">
        <v>2</v>
      </c>
      <c r="C15" s="8">
        <v>3</v>
      </c>
      <c r="D15" s="8">
        <v>0</v>
      </c>
      <c r="E15" s="8" t="s">
        <v>75</v>
      </c>
      <c r="F15" s="8">
        <v>5</v>
      </c>
      <c r="G15" s="8">
        <v>20</v>
      </c>
      <c r="H15" s="8">
        <v>2</v>
      </c>
      <c r="I15" s="8" t="str">
        <f t="shared" si="0"/>
        <v>Leather, Sturdy, Leg, 5lbs, 20caps, 2</v>
      </c>
      <c r="K15" s="4" t="s">
        <v>7</v>
      </c>
      <c r="L15" s="4">
        <v>20</v>
      </c>
      <c r="M15" s="4">
        <v>21</v>
      </c>
      <c r="N15" s="4" t="s">
        <v>8</v>
      </c>
      <c r="O15" s="4">
        <f>IF(L15=M15,INDEX('2d20'!A:B,MATCH(Beverages!L15,'2d20'!A:A,0),2),SUM(INDEX('2d20'!A:B,MATCH(Beverages!L15,'2d20'!A:A,0),2),INDEX('2d20'!A:B,MATCH(Beverages!M15,'2d20'!A:A,0),2)))</f>
        <v>9.75</v>
      </c>
      <c r="P15" s="4">
        <f t="shared" si="1"/>
        <v>11.333333333333334</v>
      </c>
      <c r="Q15" s="4" t="str">
        <f t="shared" si="2"/>
        <v>20-21  10mm  (8+4 CD)</v>
      </c>
    </row>
    <row r="16" spans="1:17" x14ac:dyDescent="0.25">
      <c r="A16" s="7" t="s">
        <v>63</v>
      </c>
      <c r="B16" s="7">
        <v>2</v>
      </c>
      <c r="C16" s="7">
        <v>3</v>
      </c>
      <c r="D16" s="7">
        <v>0</v>
      </c>
      <c r="E16" s="7" t="s">
        <v>76</v>
      </c>
      <c r="F16" s="7">
        <v>5</v>
      </c>
      <c r="G16" s="7">
        <v>18</v>
      </c>
      <c r="H16" s="7">
        <v>2</v>
      </c>
      <c r="I16" s="7" t="str">
        <f t="shared" si="0"/>
        <v>Leather, Sturdy, Arm, 5lbs, 18caps, 2</v>
      </c>
      <c r="K16" s="3" t="s">
        <v>21</v>
      </c>
      <c r="L16" s="3">
        <v>22</v>
      </c>
      <c r="M16" s="3">
        <v>23</v>
      </c>
      <c r="N16" s="3" t="s">
        <v>5</v>
      </c>
      <c r="O16" s="3">
        <f>IF(L16=M16,INDEX('2d20'!A:B,MATCH(Beverages!L16,'2d20'!A:A,0),2),SUM(INDEX('2d20'!A:B,MATCH(Beverages!L16,'2d20'!A:A,0),2),INDEX('2d20'!A:B,MATCH(Beverages!M16,'2d20'!A:A,0),2)))</f>
        <v>9.25</v>
      </c>
      <c r="P16" s="3">
        <f t="shared" si="1"/>
        <v>14.166666666666668</v>
      </c>
      <c r="Q16" s="3" t="str">
        <f t="shared" si="2"/>
        <v>22-23  .38  (10+5 CD)</v>
      </c>
    </row>
    <row r="17" spans="1:17" x14ac:dyDescent="0.25">
      <c r="A17" s="8" t="s">
        <v>64</v>
      </c>
      <c r="B17" s="8">
        <v>3</v>
      </c>
      <c r="C17" s="8">
        <v>4</v>
      </c>
      <c r="D17" s="8">
        <v>0</v>
      </c>
      <c r="E17" s="8" t="s">
        <v>74</v>
      </c>
      <c r="F17" s="8">
        <v>15</v>
      </c>
      <c r="G17" s="8">
        <v>75</v>
      </c>
      <c r="H17" s="8">
        <v>3</v>
      </c>
      <c r="I17" s="8" t="str">
        <f t="shared" si="0"/>
        <v>Leather, Heavy, Torso, 15lbs, 75caps, 3</v>
      </c>
      <c r="K17" s="4" t="s">
        <v>10</v>
      </c>
      <c r="L17" s="4">
        <v>24</v>
      </c>
      <c r="M17" s="4">
        <v>24</v>
      </c>
      <c r="N17" s="4" t="s">
        <v>11</v>
      </c>
      <c r="O17" s="4">
        <f>IF(L17=M17,INDEX('2d20'!A:B,MATCH(Beverages!L17,'2d20'!A:A,0),2),SUM(INDEX('2d20'!A:B,MATCH(Beverages!L17,'2d20'!A:A,0),2),INDEX('2d20'!A:B,MATCH(Beverages!M17,'2d20'!A:A,0),2)))</f>
        <v>4.25</v>
      </c>
      <c r="P17" s="4">
        <f t="shared" si="1"/>
        <v>2.8333333333333335</v>
      </c>
      <c r="Q17" s="4" t="str">
        <f t="shared" si="2"/>
        <v>24  Flare  (2+1 CD)</v>
      </c>
    </row>
    <row r="18" spans="1:17" x14ac:dyDescent="0.25">
      <c r="A18" s="7" t="s">
        <v>64</v>
      </c>
      <c r="B18" s="7">
        <v>3</v>
      </c>
      <c r="C18" s="7">
        <v>4</v>
      </c>
      <c r="D18" s="7">
        <v>0</v>
      </c>
      <c r="E18" s="7" t="s">
        <v>75</v>
      </c>
      <c r="F18" s="7">
        <v>7</v>
      </c>
      <c r="G18" s="7">
        <v>30</v>
      </c>
      <c r="H18" s="7">
        <v>3</v>
      </c>
      <c r="I18" s="7" t="str">
        <f t="shared" si="0"/>
        <v>Leather, Heavy, Leg, 7lbs, 30caps, 3</v>
      </c>
      <c r="K18" s="3" t="s">
        <v>20</v>
      </c>
      <c r="L18" s="3">
        <v>25</v>
      </c>
      <c r="M18" s="3">
        <v>25</v>
      </c>
      <c r="N18" s="3" t="s">
        <v>9</v>
      </c>
      <c r="O18" s="3">
        <f>IF(L18=M18,INDEX('2d20'!A:B,MATCH(Beverages!L18,'2d20'!A:A,0),2),SUM(INDEX('2d20'!A:B,MATCH(Beverages!L18,'2d20'!A:A,0),2),INDEX('2d20'!A:B,MATCH(Beverages!M18,'2d20'!A:A,0),2)))</f>
        <v>4</v>
      </c>
      <c r="P18" s="3">
        <f t="shared" si="1"/>
        <v>8.5</v>
      </c>
      <c r="Q18" s="3" t="str">
        <f t="shared" si="2"/>
        <v>25  .308  (6+3 CD)</v>
      </c>
    </row>
    <row r="19" spans="1:17" x14ac:dyDescent="0.25">
      <c r="A19" s="8" t="s">
        <v>64</v>
      </c>
      <c r="B19" s="8">
        <v>3</v>
      </c>
      <c r="C19" s="8">
        <v>4</v>
      </c>
      <c r="D19" s="8">
        <v>0</v>
      </c>
      <c r="E19" s="8" t="s">
        <v>76</v>
      </c>
      <c r="F19" s="8">
        <v>7</v>
      </c>
      <c r="G19" s="8">
        <v>28</v>
      </c>
      <c r="H19" s="8">
        <v>3</v>
      </c>
      <c r="I19" s="8" t="str">
        <f t="shared" si="0"/>
        <v>Leather, Heavy, Arm, 7lbs, 28caps, 3</v>
      </c>
      <c r="K19" s="4" t="s">
        <v>26</v>
      </c>
      <c r="L19" s="4">
        <v>26</v>
      </c>
      <c r="M19" s="4">
        <v>26</v>
      </c>
      <c r="N19" s="4" t="s">
        <v>32</v>
      </c>
      <c r="O19" s="4">
        <f>IF(L19=M19,INDEX('2d20'!A:B,MATCH(Beverages!L19,'2d20'!A:A,0),2),SUM(INDEX('2d20'!A:B,MATCH(Beverages!L19,'2d20'!A:A,0),2),INDEX('2d20'!A:B,MATCH(Beverages!M19,'2d20'!A:A,0),2)))</f>
        <v>3.75</v>
      </c>
      <c r="P19" s="4">
        <f t="shared" si="1"/>
        <v>13.333333333333334</v>
      </c>
      <c r="Q19" s="4" t="str">
        <f t="shared" si="2"/>
        <v>26  9mm  (10+4 CD)</v>
      </c>
    </row>
    <row r="20" spans="1:17" x14ac:dyDescent="0.25">
      <c r="A20" s="7" t="s">
        <v>65</v>
      </c>
      <c r="B20" s="7">
        <v>2</v>
      </c>
      <c r="C20" s="7">
        <v>1</v>
      </c>
      <c r="D20" s="7">
        <v>0</v>
      </c>
      <c r="E20" s="7" t="s">
        <v>57</v>
      </c>
      <c r="F20" s="7">
        <v>3</v>
      </c>
      <c r="G20" s="7">
        <v>15</v>
      </c>
      <c r="H20" s="7">
        <v>1</v>
      </c>
      <c r="I20" s="7" t="str">
        <f t="shared" si="0"/>
        <v>Metal, Head, 3lbs, 15caps, 1</v>
      </c>
      <c r="K20" s="3" t="s">
        <v>29</v>
      </c>
      <c r="L20" s="3">
        <v>27</v>
      </c>
      <c r="M20" s="3">
        <v>27</v>
      </c>
      <c r="N20" s="3" t="s">
        <v>9</v>
      </c>
      <c r="O20" s="3">
        <f>IF(L20=M20,INDEX('2d20'!A:B,MATCH(Beverages!L20,'2d20'!A:A,0),2),SUM(INDEX('2d20'!A:B,MATCH(Beverages!L20,'2d20'!A:A,0),2),INDEX('2d20'!A:B,MATCH(Beverages!M20,'2d20'!A:A,0),2)))</f>
        <v>3.5</v>
      </c>
      <c r="P20" s="3">
        <f t="shared" si="1"/>
        <v>8.5</v>
      </c>
      <c r="Q20" s="3" t="str">
        <f t="shared" si="2"/>
        <v>27  Shells  (6+3 CD)</v>
      </c>
    </row>
    <row r="21" spans="1:17" x14ac:dyDescent="0.25">
      <c r="A21" s="8" t="s">
        <v>65</v>
      </c>
      <c r="B21" s="8">
        <v>2</v>
      </c>
      <c r="C21" s="8">
        <v>1</v>
      </c>
      <c r="D21" s="8">
        <v>0</v>
      </c>
      <c r="E21" s="8" t="s">
        <v>74</v>
      </c>
      <c r="F21" s="8">
        <v>6</v>
      </c>
      <c r="G21" s="8">
        <v>40</v>
      </c>
      <c r="H21" s="8">
        <v>1</v>
      </c>
      <c r="I21" s="8" t="str">
        <f t="shared" si="0"/>
        <v>Metal, Torso, 6lbs, 40caps, 1</v>
      </c>
      <c r="K21" s="4" t="s">
        <v>35</v>
      </c>
      <c r="L21" s="4">
        <v>28</v>
      </c>
      <c r="M21" s="4">
        <v>29</v>
      </c>
      <c r="N21" s="4" t="s">
        <v>13</v>
      </c>
      <c r="O21" s="4">
        <f>IF(L21=M21,INDEX('2d20'!A:B,MATCH(Beverages!L21,'2d20'!A:A,0),2),SUM(INDEX('2d20'!A:B,MATCH(Beverages!L21,'2d20'!A:A,0),2),INDEX('2d20'!A:B,MATCH(Beverages!M21,'2d20'!A:A,0),2)))</f>
        <v>6.25</v>
      </c>
      <c r="P21" s="4">
        <f t="shared" si="1"/>
        <v>19.833333333333332</v>
      </c>
      <c r="Q21" s="4" t="str">
        <f t="shared" si="2"/>
        <v>28-29  Fusion Cell  (14+7 CD)</v>
      </c>
    </row>
    <row r="22" spans="1:17" x14ac:dyDescent="0.25">
      <c r="A22" s="7" t="s">
        <v>65</v>
      </c>
      <c r="B22" s="7">
        <v>2</v>
      </c>
      <c r="C22" s="7">
        <v>1</v>
      </c>
      <c r="D22" s="7">
        <v>0</v>
      </c>
      <c r="E22" s="7" t="s">
        <v>75</v>
      </c>
      <c r="F22" s="7">
        <v>3</v>
      </c>
      <c r="G22" s="7">
        <v>15</v>
      </c>
      <c r="H22" s="7">
        <v>1</v>
      </c>
      <c r="I22" s="7" t="str">
        <f t="shared" si="0"/>
        <v>Metal, Leg, 3lbs, 15caps, 1</v>
      </c>
      <c r="K22" s="3" t="s">
        <v>50</v>
      </c>
      <c r="L22" s="3">
        <v>30</v>
      </c>
      <c r="M22" s="3">
        <v>30</v>
      </c>
      <c r="N22" s="3" t="s">
        <v>38</v>
      </c>
      <c r="O22" s="3">
        <f>IF(L22=M22,INDEX('2d20'!A:B,MATCH(Beverages!L22,'2d20'!A:A,0),2),SUM(INDEX('2d20'!A:B,MATCH(Beverages!L22,'2d20'!A:A,0),2),INDEX('2d20'!A:B,MATCH(Beverages!M22,'2d20'!A:A,0),2)))</f>
        <v>2.75</v>
      </c>
      <c r="P22" s="3">
        <f t="shared" si="1"/>
        <v>8.3333333333333339</v>
      </c>
      <c r="Q22" s="3" t="str">
        <f t="shared" si="2"/>
        <v>30  25mm  (5+4 CD)</v>
      </c>
    </row>
    <row r="23" spans="1:17" x14ac:dyDescent="0.25">
      <c r="A23" s="8" t="s">
        <v>65</v>
      </c>
      <c r="B23" s="8">
        <v>2</v>
      </c>
      <c r="C23" s="8">
        <v>1</v>
      </c>
      <c r="D23" s="8">
        <v>0</v>
      </c>
      <c r="E23" s="8" t="s">
        <v>76</v>
      </c>
      <c r="F23" s="8">
        <v>3</v>
      </c>
      <c r="G23" s="8">
        <v>15</v>
      </c>
      <c r="H23" s="8">
        <v>1</v>
      </c>
      <c r="I23" s="8" t="str">
        <f t="shared" si="0"/>
        <v>Metal, Arm, 3lbs, 15caps, 1</v>
      </c>
      <c r="K23" s="4" t="s">
        <v>30</v>
      </c>
      <c r="L23" s="4">
        <v>31</v>
      </c>
      <c r="M23" s="4">
        <v>31</v>
      </c>
      <c r="N23" s="4" t="s">
        <v>9</v>
      </c>
      <c r="O23" s="4">
        <f>IF(L23=M23,INDEX('2d20'!A:B,MATCH(Beverages!L23,'2d20'!A:A,0),2),SUM(INDEX('2d20'!A:B,MATCH(Beverages!L23,'2d20'!A:A,0),2),INDEX('2d20'!A:B,MATCH(Beverages!M23,'2d20'!A:A,0),2)))</f>
        <v>2.5</v>
      </c>
      <c r="P23" s="4">
        <f t="shared" si="1"/>
        <v>8.5</v>
      </c>
      <c r="Q23" s="4" t="str">
        <f t="shared" si="2"/>
        <v>31  Spike  (6+3 CD)</v>
      </c>
    </row>
    <row r="24" spans="1:17" x14ac:dyDescent="0.25">
      <c r="A24" s="7" t="s">
        <v>66</v>
      </c>
      <c r="B24" s="7">
        <v>3</v>
      </c>
      <c r="C24" s="7">
        <v>2</v>
      </c>
      <c r="D24" s="7">
        <v>0</v>
      </c>
      <c r="E24" s="7" t="s">
        <v>57</v>
      </c>
      <c r="F24" s="7">
        <v>8</v>
      </c>
      <c r="G24" s="7">
        <v>65</v>
      </c>
      <c r="H24" s="7">
        <v>2</v>
      </c>
      <c r="I24" s="7" t="str">
        <f t="shared" si="0"/>
        <v>Metal, Sturdy, Head, 8lbs, 65caps, 2</v>
      </c>
      <c r="K24" s="3" t="s">
        <v>25</v>
      </c>
      <c r="L24" s="3">
        <v>32</v>
      </c>
      <c r="M24" s="3">
        <v>33</v>
      </c>
      <c r="N24" s="3" t="s">
        <v>14</v>
      </c>
      <c r="O24" s="3">
        <f>IF(L24=M24,INDEX('2d20'!A:B,MATCH(Beverages!L24,'2d20'!A:A,0),2),SUM(INDEX('2d20'!A:B,MATCH(Beverages!L24,'2d20'!A:A,0),2),INDEX('2d20'!A:B,MATCH(Beverages!M24,'2d20'!A:A,0),2)))</f>
        <v>4.25</v>
      </c>
      <c r="P24" s="3">
        <f t="shared" si="1"/>
        <v>5.666666666666667</v>
      </c>
      <c r="Q24" s="3" t="str">
        <f t="shared" si="2"/>
        <v>32-33  .44  (4+2 CD)</v>
      </c>
    </row>
    <row r="25" spans="1:17" x14ac:dyDescent="0.25">
      <c r="A25" s="8" t="s">
        <v>66</v>
      </c>
      <c r="B25" s="8">
        <v>3</v>
      </c>
      <c r="C25" s="8">
        <v>2</v>
      </c>
      <c r="D25" s="8">
        <v>0</v>
      </c>
      <c r="E25" s="8" t="s">
        <v>74</v>
      </c>
      <c r="F25" s="8">
        <v>16</v>
      </c>
      <c r="G25" s="8">
        <v>115</v>
      </c>
      <c r="H25" s="8">
        <v>2</v>
      </c>
      <c r="I25" s="8" t="str">
        <f t="shared" si="0"/>
        <v>Metal, Sturdy, Torso, 16lbs, 115caps, 2</v>
      </c>
      <c r="K25" s="4" t="s">
        <v>15</v>
      </c>
      <c r="L25" s="4">
        <v>34</v>
      </c>
      <c r="M25" s="4">
        <v>35</v>
      </c>
      <c r="N25" s="4" t="s">
        <v>8</v>
      </c>
      <c r="O25" s="4">
        <f>IF(L25=M25,INDEX('2d20'!A:B,MATCH(Beverages!L25,'2d20'!A:A,0),2),SUM(INDEX('2d20'!A:B,MATCH(Beverages!L25,'2d20'!A:A,0),2),INDEX('2d20'!A:B,MATCH(Beverages!M25,'2d20'!A:A,0),2)))</f>
        <v>3.25</v>
      </c>
      <c r="P25" s="4">
        <f t="shared" si="1"/>
        <v>11.333333333333334</v>
      </c>
      <c r="Q25" s="4" t="str">
        <f t="shared" si="2"/>
        <v>34-35  5.56mm  (8+4 CD)</v>
      </c>
    </row>
    <row r="26" spans="1:17" x14ac:dyDescent="0.25">
      <c r="A26" s="7" t="s">
        <v>66</v>
      </c>
      <c r="B26" s="7">
        <v>3</v>
      </c>
      <c r="C26" s="7">
        <v>2</v>
      </c>
      <c r="D26" s="7">
        <v>0</v>
      </c>
      <c r="E26" s="7" t="s">
        <v>75</v>
      </c>
      <c r="F26" s="7">
        <v>8</v>
      </c>
      <c r="G26" s="7">
        <v>65</v>
      </c>
      <c r="H26" s="7">
        <v>2</v>
      </c>
      <c r="I26" s="7" t="str">
        <f t="shared" si="0"/>
        <v>Metal, Sturdy, Leg, 8lbs, 65caps, 2</v>
      </c>
      <c r="K26" s="3" t="s">
        <v>49</v>
      </c>
      <c r="L26" s="3">
        <v>36</v>
      </c>
      <c r="M26" s="3">
        <v>36</v>
      </c>
      <c r="N26" s="3" t="s">
        <v>11</v>
      </c>
      <c r="O26" s="3">
        <f>IF(L26=M26,INDEX('2d20'!A:B,MATCH(Beverages!L26,'2d20'!A:A,0),2),SUM(INDEX('2d20'!A:B,MATCH(Beverages!L26,'2d20'!A:A,0),2),INDEX('2d20'!A:B,MATCH(Beverages!M26,'2d20'!A:A,0),2)))</f>
        <v>1.25</v>
      </c>
      <c r="P26" s="3">
        <f t="shared" si="1"/>
        <v>2.8333333333333335</v>
      </c>
      <c r="Q26" s="3" t="str">
        <f t="shared" si="2"/>
        <v>36  40mm  (2+1 CD)</v>
      </c>
    </row>
    <row r="27" spans="1:17" x14ac:dyDescent="0.25">
      <c r="A27" s="8" t="s">
        <v>66</v>
      </c>
      <c r="B27" s="8">
        <v>3</v>
      </c>
      <c r="C27" s="8">
        <v>2</v>
      </c>
      <c r="D27" s="8">
        <v>0</v>
      </c>
      <c r="E27" s="8" t="s">
        <v>76</v>
      </c>
      <c r="F27" s="8">
        <v>8</v>
      </c>
      <c r="G27" s="8">
        <v>65</v>
      </c>
      <c r="H27" s="8">
        <v>2</v>
      </c>
      <c r="I27" s="8" t="str">
        <f t="shared" si="0"/>
        <v>Metal, Sturdy, Arm, 8lbs, 65caps, 2</v>
      </c>
      <c r="K27" s="4" t="s">
        <v>16</v>
      </c>
      <c r="L27" s="4">
        <v>37</v>
      </c>
      <c r="M27" s="4">
        <v>37</v>
      </c>
      <c r="N27" s="4" t="s">
        <v>11</v>
      </c>
      <c r="O27" s="4">
        <f>IF(L27=M27,INDEX('2d20'!A:B,MATCH(Beverages!L27,'2d20'!A:A,0),2),SUM(INDEX('2d20'!A:B,MATCH(Beverages!L27,'2d20'!A:A,0),2),INDEX('2d20'!A:B,MATCH(Beverages!M27,'2d20'!A:A,0),2)))</f>
        <v>1</v>
      </c>
      <c r="P27" s="4">
        <f t="shared" si="1"/>
        <v>2.8333333333333335</v>
      </c>
      <c r="Q27" s="4" t="str">
        <f t="shared" si="2"/>
        <v>37  Missile  (2+1 CD)</v>
      </c>
    </row>
    <row r="28" spans="1:17" x14ac:dyDescent="0.25">
      <c r="A28" s="7" t="s">
        <v>67</v>
      </c>
      <c r="B28" s="7">
        <v>4</v>
      </c>
      <c r="C28" s="7">
        <v>3</v>
      </c>
      <c r="D28" s="7">
        <v>0</v>
      </c>
      <c r="E28" s="7" t="s">
        <v>57</v>
      </c>
      <c r="F28" s="7">
        <v>12</v>
      </c>
      <c r="G28" s="7">
        <v>115</v>
      </c>
      <c r="H28" s="7">
        <v>3</v>
      </c>
      <c r="I28" s="7" t="str">
        <f t="shared" si="0"/>
        <v>Metal, Heavy, Head, 12lbs, 115caps, 3</v>
      </c>
      <c r="K28" s="3" t="s">
        <v>22</v>
      </c>
      <c r="L28" s="3">
        <v>38</v>
      </c>
      <c r="M28" s="3">
        <v>38</v>
      </c>
      <c r="N28" s="3" t="s">
        <v>14</v>
      </c>
      <c r="O28" s="3">
        <f>IF(L28=M28,INDEX('2d20'!A:B,MATCH(Beverages!L28,'2d20'!A:A,0),2),SUM(INDEX('2d20'!A:B,MATCH(Beverages!L28,'2d20'!A:A,0),2),INDEX('2d20'!A:B,MATCH(Beverages!M28,'2d20'!A:A,0),2)))</f>
        <v>0.75</v>
      </c>
      <c r="P28" s="3">
        <f t="shared" si="1"/>
        <v>5.666666666666667</v>
      </c>
      <c r="Q28" s="3" t="str">
        <f t="shared" si="2"/>
        <v>38  14mm  (4+2 CD)</v>
      </c>
    </row>
    <row r="29" spans="1:17" x14ac:dyDescent="0.25">
      <c r="A29" s="8" t="s">
        <v>67</v>
      </c>
      <c r="B29" s="8">
        <v>4</v>
      </c>
      <c r="C29" s="8">
        <v>3</v>
      </c>
      <c r="D29" s="8">
        <v>0</v>
      </c>
      <c r="E29" s="8" t="s">
        <v>74</v>
      </c>
      <c r="F29" s="8">
        <v>23</v>
      </c>
      <c r="G29" s="8">
        <v>190</v>
      </c>
      <c r="H29" s="8">
        <v>3</v>
      </c>
      <c r="I29" s="8" t="str">
        <f t="shared" si="0"/>
        <v>Metal, Heavy, Torso, 23lbs, 190caps, 3</v>
      </c>
      <c r="K29" s="4" t="s">
        <v>33</v>
      </c>
      <c r="L29" s="4">
        <v>39</v>
      </c>
      <c r="M29" s="4">
        <v>40</v>
      </c>
      <c r="N29" s="4" t="s">
        <v>17</v>
      </c>
      <c r="O29" s="4">
        <f>IF(L29=M29,INDEX('2d20'!A:B,MATCH(Beverages!L29,'2d20'!A:A,0),2),SUM(INDEX('2d20'!A:B,MATCH(Beverages!L29,'2d20'!A:A,0),2),INDEX('2d20'!A:B,MATCH(Beverages!M29,'2d20'!A:A,0),2)))</f>
        <v>0.75</v>
      </c>
      <c r="P29" s="4">
        <f t="shared" si="1"/>
        <v>1.8333333333333335</v>
      </c>
      <c r="Q29" s="4" t="str">
        <f t="shared" si="2"/>
        <v>39-40  MiniNuke  (1+1 CD)</v>
      </c>
    </row>
    <row r="30" spans="1:17" x14ac:dyDescent="0.25">
      <c r="A30" s="7" t="s">
        <v>67</v>
      </c>
      <c r="B30" s="7">
        <v>4</v>
      </c>
      <c r="C30" s="7">
        <v>3</v>
      </c>
      <c r="D30" s="7">
        <v>0</v>
      </c>
      <c r="E30" s="7" t="s">
        <v>75</v>
      </c>
      <c r="F30" s="7">
        <v>12</v>
      </c>
      <c r="G30" s="7">
        <v>115</v>
      </c>
      <c r="H30" s="7">
        <v>3</v>
      </c>
      <c r="I30" s="7" t="str">
        <f t="shared" si="0"/>
        <v>Metal, Heavy, Leg, 12lbs, 115caps, 3</v>
      </c>
    </row>
    <row r="31" spans="1:17" x14ac:dyDescent="0.25">
      <c r="A31" s="8" t="s">
        <v>67</v>
      </c>
      <c r="B31" s="8">
        <v>4</v>
      </c>
      <c r="C31" s="8">
        <v>3</v>
      </c>
      <c r="D31" s="8">
        <v>0</v>
      </c>
      <c r="E31" s="8" t="s">
        <v>76</v>
      </c>
      <c r="F31" s="8">
        <v>12</v>
      </c>
      <c r="G31" s="8">
        <v>115</v>
      </c>
      <c r="H31" s="8">
        <v>3</v>
      </c>
      <c r="I31" s="8" t="str">
        <f t="shared" si="0"/>
        <v>Metal, Heavy, Arm, 12lbs, 115caps, 3</v>
      </c>
    </row>
    <row r="32" spans="1:17" x14ac:dyDescent="0.25">
      <c r="A32" s="7" t="s">
        <v>27</v>
      </c>
      <c r="B32" s="7">
        <v>2</v>
      </c>
      <c r="C32" s="7">
        <v>2</v>
      </c>
      <c r="D32" s="7">
        <v>0</v>
      </c>
      <c r="E32" s="7" t="s">
        <v>57</v>
      </c>
      <c r="F32" s="7">
        <v>4</v>
      </c>
      <c r="G32" s="7">
        <v>25</v>
      </c>
      <c r="H32" s="7">
        <v>2</v>
      </c>
      <c r="I32" s="7" t="str">
        <f t="shared" ref="I32:I57" si="3">CONCATENATE(A32,", ",E32,", ",F32,"lbs, ",G32,"caps, ",H32)</f>
        <v>Combat, Head, 4lbs, 25caps, 2</v>
      </c>
    </row>
    <row r="33" spans="1:9" x14ac:dyDescent="0.25">
      <c r="A33" s="8" t="s">
        <v>27</v>
      </c>
      <c r="B33" s="8">
        <v>2</v>
      </c>
      <c r="C33" s="8">
        <v>2</v>
      </c>
      <c r="D33" s="8">
        <v>0</v>
      </c>
      <c r="E33" s="8" t="s">
        <v>74</v>
      </c>
      <c r="F33" s="8">
        <v>8</v>
      </c>
      <c r="G33" s="8">
        <v>60</v>
      </c>
      <c r="H33" s="8">
        <v>2</v>
      </c>
      <c r="I33" s="8" t="str">
        <f t="shared" si="3"/>
        <v>Combat, Torso, 8lbs, 60caps, 2</v>
      </c>
    </row>
    <row r="34" spans="1:9" x14ac:dyDescent="0.25">
      <c r="A34" s="7" t="s">
        <v>27</v>
      </c>
      <c r="B34" s="7">
        <v>2</v>
      </c>
      <c r="C34" s="7">
        <v>2</v>
      </c>
      <c r="D34" s="7">
        <v>0</v>
      </c>
      <c r="E34" s="7" t="s">
        <v>75</v>
      </c>
      <c r="F34" s="7">
        <v>2</v>
      </c>
      <c r="G34" s="7">
        <v>25</v>
      </c>
      <c r="H34" s="7">
        <v>2</v>
      </c>
      <c r="I34" s="7" t="str">
        <f t="shared" si="3"/>
        <v>Combat, Leg, 2lbs, 25caps, 2</v>
      </c>
    </row>
    <row r="35" spans="1:9" x14ac:dyDescent="0.25">
      <c r="A35" s="8" t="s">
        <v>27</v>
      </c>
      <c r="B35" s="8">
        <v>2</v>
      </c>
      <c r="C35" s="8">
        <v>2</v>
      </c>
      <c r="D35" s="8">
        <v>0</v>
      </c>
      <c r="E35" s="8" t="s">
        <v>76</v>
      </c>
      <c r="F35" s="8">
        <v>2</v>
      </c>
      <c r="G35" s="8">
        <v>25</v>
      </c>
      <c r="H35" s="8">
        <v>2</v>
      </c>
      <c r="I35" s="8" t="str">
        <f t="shared" si="3"/>
        <v>Combat, Arm, 2lbs, 25caps, 2</v>
      </c>
    </row>
    <row r="36" spans="1:9" x14ac:dyDescent="0.25">
      <c r="A36" s="7" t="s">
        <v>68</v>
      </c>
      <c r="B36" s="7">
        <v>3</v>
      </c>
      <c r="C36" s="7">
        <v>3</v>
      </c>
      <c r="D36" s="7">
        <v>0</v>
      </c>
      <c r="E36" s="7" t="s">
        <v>57</v>
      </c>
      <c r="F36" s="7">
        <v>5</v>
      </c>
      <c r="G36" s="7">
        <v>105</v>
      </c>
      <c r="H36" s="7">
        <v>3</v>
      </c>
      <c r="I36" s="7" t="str">
        <f t="shared" si="3"/>
        <v>Combat, Sturdy, Head, 5lbs, 105caps, 3</v>
      </c>
    </row>
    <row r="37" spans="1:9" x14ac:dyDescent="0.25">
      <c r="A37" s="8" t="s">
        <v>68</v>
      </c>
      <c r="B37" s="8">
        <v>3</v>
      </c>
      <c r="C37" s="8">
        <v>3</v>
      </c>
      <c r="D37" s="8">
        <v>0</v>
      </c>
      <c r="E37" s="8" t="s">
        <v>74</v>
      </c>
      <c r="F37" s="8">
        <v>12</v>
      </c>
      <c r="G37" s="8">
        <v>140</v>
      </c>
      <c r="H37" s="8">
        <v>3</v>
      </c>
      <c r="I37" s="8" t="str">
        <f t="shared" si="3"/>
        <v>Combat, Sturdy, Torso, 12lbs, 140caps, 3</v>
      </c>
    </row>
    <row r="38" spans="1:9" x14ac:dyDescent="0.25">
      <c r="A38" s="7" t="s">
        <v>68</v>
      </c>
      <c r="B38" s="7">
        <v>3</v>
      </c>
      <c r="C38" s="7">
        <v>3</v>
      </c>
      <c r="D38" s="7">
        <v>0</v>
      </c>
      <c r="E38" s="7" t="s">
        <v>75</v>
      </c>
      <c r="F38" s="7">
        <v>5</v>
      </c>
      <c r="G38" s="7">
        <v>105</v>
      </c>
      <c r="H38" s="7">
        <v>3</v>
      </c>
      <c r="I38" s="7" t="str">
        <f t="shared" si="3"/>
        <v>Combat, Sturdy, Leg, 5lbs, 105caps, 3</v>
      </c>
    </row>
    <row r="39" spans="1:9" x14ac:dyDescent="0.25">
      <c r="A39" s="8" t="s">
        <v>68</v>
      </c>
      <c r="B39" s="8">
        <v>3</v>
      </c>
      <c r="C39" s="8">
        <v>3</v>
      </c>
      <c r="D39" s="8">
        <v>0</v>
      </c>
      <c r="E39" s="8" t="s">
        <v>76</v>
      </c>
      <c r="F39" s="8">
        <v>5</v>
      </c>
      <c r="G39" s="8">
        <v>105</v>
      </c>
      <c r="H39" s="8">
        <v>3</v>
      </c>
      <c r="I39" s="8" t="str">
        <f t="shared" si="3"/>
        <v>Combat, Sturdy, Arm, 5lbs, 105caps, 3</v>
      </c>
    </row>
    <row r="40" spans="1:9" x14ac:dyDescent="0.25">
      <c r="A40" s="7" t="s">
        <v>69</v>
      </c>
      <c r="B40" s="7">
        <v>4</v>
      </c>
      <c r="C40" s="7">
        <v>4</v>
      </c>
      <c r="D40" s="7">
        <v>0</v>
      </c>
      <c r="E40" s="7" t="s">
        <v>57</v>
      </c>
      <c r="F40" s="7">
        <v>7</v>
      </c>
      <c r="G40" s="7">
        <v>185</v>
      </c>
      <c r="H40" s="7">
        <v>4</v>
      </c>
      <c r="I40" s="7" t="str">
        <f t="shared" si="3"/>
        <v>Combat, Heavy, Head, 7lbs, 185caps, 4</v>
      </c>
    </row>
    <row r="41" spans="1:9" x14ac:dyDescent="0.25">
      <c r="A41" s="8" t="s">
        <v>69</v>
      </c>
      <c r="B41" s="8">
        <v>4</v>
      </c>
      <c r="C41" s="8">
        <v>4</v>
      </c>
      <c r="D41" s="8">
        <v>0</v>
      </c>
      <c r="E41" s="8" t="s">
        <v>74</v>
      </c>
      <c r="F41" s="8">
        <v>16</v>
      </c>
      <c r="G41" s="8">
        <v>220</v>
      </c>
      <c r="H41" s="8">
        <v>4</v>
      </c>
      <c r="I41" s="8" t="str">
        <f t="shared" si="3"/>
        <v>Combat, Heavy, Torso, 16lbs, 220caps, 4</v>
      </c>
    </row>
    <row r="42" spans="1:9" x14ac:dyDescent="0.25">
      <c r="A42" s="7" t="s">
        <v>69</v>
      </c>
      <c r="B42" s="7">
        <v>4</v>
      </c>
      <c r="C42" s="7">
        <v>4</v>
      </c>
      <c r="D42" s="7">
        <v>0</v>
      </c>
      <c r="E42" s="7" t="s">
        <v>75</v>
      </c>
      <c r="F42" s="7">
        <v>7</v>
      </c>
      <c r="G42" s="7">
        <v>185</v>
      </c>
      <c r="H42" s="7">
        <v>4</v>
      </c>
      <c r="I42" s="7" t="str">
        <f t="shared" si="3"/>
        <v>Combat, Heavy, Leg, 7lbs, 185caps, 4</v>
      </c>
    </row>
    <row r="43" spans="1:9" x14ac:dyDescent="0.25">
      <c r="A43" s="8" t="s">
        <v>69</v>
      </c>
      <c r="B43" s="8">
        <v>4</v>
      </c>
      <c r="C43" s="8">
        <v>4</v>
      </c>
      <c r="D43" s="8">
        <v>0</v>
      </c>
      <c r="E43" s="8" t="s">
        <v>76</v>
      </c>
      <c r="F43" s="8">
        <v>7</v>
      </c>
      <c r="G43" s="8">
        <v>185</v>
      </c>
      <c r="H43" s="8">
        <v>4</v>
      </c>
      <c r="I43" s="8" t="str">
        <f t="shared" si="3"/>
        <v>Combat, Heavy, Arm, 7lbs, 185caps, 4</v>
      </c>
    </row>
    <row r="44" spans="1:9" x14ac:dyDescent="0.25">
      <c r="A44" s="7" t="s">
        <v>70</v>
      </c>
      <c r="B44" s="7">
        <v>2</v>
      </c>
      <c r="C44" s="7">
        <v>3</v>
      </c>
      <c r="D44" s="7">
        <v>0</v>
      </c>
      <c r="E44" s="7" t="s">
        <v>57</v>
      </c>
      <c r="F44" s="7">
        <v>3</v>
      </c>
      <c r="G44" s="7">
        <v>33</v>
      </c>
      <c r="H44" s="7">
        <v>3</v>
      </c>
      <c r="I44" s="7" t="str">
        <f t="shared" si="3"/>
        <v>Synth, Head, 3lbs, 33caps, 3</v>
      </c>
    </row>
    <row r="45" spans="1:9" x14ac:dyDescent="0.25">
      <c r="A45" s="8" t="s">
        <v>70</v>
      </c>
      <c r="B45" s="8">
        <v>2</v>
      </c>
      <c r="C45" s="8">
        <v>3</v>
      </c>
      <c r="D45" s="8">
        <v>0</v>
      </c>
      <c r="E45" s="8" t="s">
        <v>74</v>
      </c>
      <c r="F45" s="8">
        <v>7</v>
      </c>
      <c r="G45" s="8">
        <v>75</v>
      </c>
      <c r="H45" s="8">
        <v>3</v>
      </c>
      <c r="I45" s="8" t="str">
        <f t="shared" si="3"/>
        <v>Synth, Torso, 7lbs, 75caps, 3</v>
      </c>
    </row>
    <row r="46" spans="1:9" x14ac:dyDescent="0.25">
      <c r="A46" s="7" t="s">
        <v>70</v>
      </c>
      <c r="B46" s="7">
        <v>2</v>
      </c>
      <c r="C46" s="7">
        <v>3</v>
      </c>
      <c r="D46" s="7">
        <v>0</v>
      </c>
      <c r="E46" s="7" t="s">
        <v>75</v>
      </c>
      <c r="F46" s="7">
        <v>3</v>
      </c>
      <c r="G46" s="7">
        <v>30</v>
      </c>
      <c r="H46" s="7">
        <v>3</v>
      </c>
      <c r="I46" s="7" t="str">
        <f t="shared" si="3"/>
        <v>Synth, Leg, 3lbs, 30caps, 3</v>
      </c>
    </row>
    <row r="47" spans="1:9" x14ac:dyDescent="0.25">
      <c r="A47" s="8" t="s">
        <v>70</v>
      </c>
      <c r="B47" s="8">
        <v>2</v>
      </c>
      <c r="C47" s="8">
        <v>3</v>
      </c>
      <c r="D47" s="8">
        <v>0</v>
      </c>
      <c r="E47" s="8" t="s">
        <v>76</v>
      </c>
      <c r="F47" s="8">
        <v>3</v>
      </c>
      <c r="G47" s="8">
        <v>30</v>
      </c>
      <c r="H47" s="8">
        <v>3</v>
      </c>
      <c r="I47" s="8" t="str">
        <f t="shared" si="3"/>
        <v>Synth, Arm, 3lbs, 30caps, 3</v>
      </c>
    </row>
    <row r="48" spans="1:9" x14ac:dyDescent="0.25">
      <c r="A48" s="7" t="s">
        <v>71</v>
      </c>
      <c r="B48" s="7">
        <v>3</v>
      </c>
      <c r="C48" s="7">
        <v>4</v>
      </c>
      <c r="D48" s="7">
        <v>0</v>
      </c>
      <c r="E48" s="7" t="s">
        <v>57</v>
      </c>
      <c r="F48" s="7">
        <v>7</v>
      </c>
      <c r="G48" s="7">
        <v>70</v>
      </c>
      <c r="H48" s="7">
        <v>4</v>
      </c>
      <c r="I48" s="7" t="str">
        <f t="shared" si="3"/>
        <v>Synth, Sturdy, Head, 7lbs, 70caps, 4</v>
      </c>
    </row>
    <row r="49" spans="1:9" x14ac:dyDescent="0.25">
      <c r="A49" s="8" t="s">
        <v>71</v>
      </c>
      <c r="B49" s="8">
        <v>3</v>
      </c>
      <c r="C49" s="8">
        <v>4</v>
      </c>
      <c r="D49" s="8">
        <v>0</v>
      </c>
      <c r="E49" s="8" t="s">
        <v>74</v>
      </c>
      <c r="F49" s="8">
        <v>12</v>
      </c>
      <c r="G49" s="8">
        <v>125</v>
      </c>
      <c r="H49" s="8">
        <v>4</v>
      </c>
      <c r="I49" s="8" t="str">
        <f t="shared" si="3"/>
        <v>Synth, Sturdy, Torso, 12lbs, 125caps, 4</v>
      </c>
    </row>
    <row r="50" spans="1:9" x14ac:dyDescent="0.25">
      <c r="A50" s="7" t="s">
        <v>71</v>
      </c>
      <c r="B50" s="7">
        <v>3</v>
      </c>
      <c r="C50" s="7">
        <v>4</v>
      </c>
      <c r="D50" s="7">
        <v>0</v>
      </c>
      <c r="E50" s="7" t="s">
        <v>75</v>
      </c>
      <c r="F50" s="7">
        <v>7</v>
      </c>
      <c r="G50" s="7">
        <v>80</v>
      </c>
      <c r="H50" s="7">
        <v>4</v>
      </c>
      <c r="I50" s="7" t="str">
        <f t="shared" si="3"/>
        <v>Synth, Sturdy, Leg, 7lbs, 80caps, 4</v>
      </c>
    </row>
    <row r="51" spans="1:9" x14ac:dyDescent="0.25">
      <c r="A51" s="8" t="s">
        <v>71</v>
      </c>
      <c r="B51" s="8">
        <v>3</v>
      </c>
      <c r="C51" s="8">
        <v>4</v>
      </c>
      <c r="D51" s="8">
        <v>0</v>
      </c>
      <c r="E51" s="8" t="s">
        <v>76</v>
      </c>
      <c r="F51" s="8">
        <v>7</v>
      </c>
      <c r="G51" s="8">
        <v>70</v>
      </c>
      <c r="H51" s="8">
        <v>4</v>
      </c>
      <c r="I51" s="8" t="str">
        <f t="shared" si="3"/>
        <v>Synth, Sturdy, Arm, 7lbs, 70caps, 4</v>
      </c>
    </row>
    <row r="52" spans="1:9" x14ac:dyDescent="0.25">
      <c r="A52" s="7" t="s">
        <v>72</v>
      </c>
      <c r="B52" s="7">
        <v>4</v>
      </c>
      <c r="C52" s="7">
        <v>5</v>
      </c>
      <c r="D52" s="7">
        <v>0</v>
      </c>
      <c r="E52" s="7" t="s">
        <v>57</v>
      </c>
      <c r="F52" s="7">
        <v>10</v>
      </c>
      <c r="G52" s="7">
        <v>110</v>
      </c>
      <c r="H52" s="7">
        <v>5</v>
      </c>
      <c r="I52" s="7" t="str">
        <f t="shared" si="3"/>
        <v>Synth, Heavy, Head, 10lbs, 110caps, 5</v>
      </c>
    </row>
    <row r="53" spans="1:9" x14ac:dyDescent="0.25">
      <c r="A53" s="8" t="s">
        <v>72</v>
      </c>
      <c r="B53" s="8">
        <v>4</v>
      </c>
      <c r="C53" s="8">
        <v>5</v>
      </c>
      <c r="D53" s="8">
        <v>0</v>
      </c>
      <c r="E53" s="8" t="s">
        <v>74</v>
      </c>
      <c r="F53" s="8">
        <v>17</v>
      </c>
      <c r="G53" s="8">
        <v>175</v>
      </c>
      <c r="H53" s="8">
        <v>5</v>
      </c>
      <c r="I53" s="8" t="str">
        <f t="shared" si="3"/>
        <v>Synth, Heavy, Torso, 17lbs, 175caps, 5</v>
      </c>
    </row>
    <row r="54" spans="1:9" x14ac:dyDescent="0.25">
      <c r="A54" s="7" t="s">
        <v>72</v>
      </c>
      <c r="B54" s="7">
        <v>4</v>
      </c>
      <c r="C54" s="7">
        <v>5</v>
      </c>
      <c r="D54" s="7">
        <v>0</v>
      </c>
      <c r="E54" s="7" t="s">
        <v>75</v>
      </c>
      <c r="F54" s="7">
        <v>10</v>
      </c>
      <c r="G54" s="7">
        <v>130</v>
      </c>
      <c r="H54" s="7">
        <v>5</v>
      </c>
      <c r="I54" s="7" t="str">
        <f t="shared" si="3"/>
        <v>Synth, Heavy, Leg, 10lbs, 130caps, 5</v>
      </c>
    </row>
    <row r="55" spans="1:9" x14ac:dyDescent="0.25">
      <c r="A55" s="8" t="s">
        <v>72</v>
      </c>
      <c r="B55" s="8">
        <v>4</v>
      </c>
      <c r="C55" s="8">
        <v>5</v>
      </c>
      <c r="D55" s="8">
        <v>0</v>
      </c>
      <c r="E55" s="8" t="s">
        <v>76</v>
      </c>
      <c r="F55" s="8">
        <v>10</v>
      </c>
      <c r="G55" s="8">
        <v>110</v>
      </c>
      <c r="H55" s="8">
        <v>5</v>
      </c>
      <c r="I55" s="8" t="str">
        <f t="shared" si="3"/>
        <v>Synth, Heavy, Arm, 10lbs, 110caps, 5</v>
      </c>
    </row>
    <row r="56" spans="1:9" x14ac:dyDescent="0.25">
      <c r="A56" s="7" t="s">
        <v>73</v>
      </c>
      <c r="B56" s="7">
        <v>2</v>
      </c>
      <c r="C56" s="7">
        <v>0</v>
      </c>
      <c r="D56" s="7">
        <v>0</v>
      </c>
      <c r="E56" s="7" t="s">
        <v>57</v>
      </c>
      <c r="F56" s="7">
        <v>2</v>
      </c>
      <c r="G56" s="7">
        <v>20</v>
      </c>
      <c r="H56" s="7">
        <v>1</v>
      </c>
      <c r="I56" s="7" t="str">
        <f t="shared" si="3"/>
        <v>Vault-Tec, Head, 2lbs, 20caps, 1</v>
      </c>
    </row>
    <row r="57" spans="1:9" x14ac:dyDescent="0.25">
      <c r="A57" s="8" t="s">
        <v>73</v>
      </c>
      <c r="B57" s="8">
        <v>2</v>
      </c>
      <c r="C57" s="8">
        <v>0</v>
      </c>
      <c r="D57" s="8">
        <v>2</v>
      </c>
      <c r="E57" s="8" t="s">
        <v>58</v>
      </c>
      <c r="F57" s="8">
        <v>8</v>
      </c>
      <c r="G57" s="8">
        <v>16</v>
      </c>
      <c r="H57" s="8">
        <v>1</v>
      </c>
      <c r="I57" s="8" t="str">
        <f t="shared" si="3"/>
        <v>Vault-Tec, Arms, Legs, Torso, 8lbs, 16caps, 1</v>
      </c>
    </row>
  </sheetData>
  <autoFilter ref="A1:I32" xr:uid="{D2B11899-9C28-48E4-BA8E-5434F874D62E}">
    <sortState xmlns:xlrd2="http://schemas.microsoft.com/office/spreadsheetml/2017/richdata2" ref="A2:I32">
      <sortCondition ref="A1:A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3554-4C15-4F3D-AEE7-C9D2DD0A1378}">
  <dimension ref="A1:Q49"/>
  <sheetViews>
    <sheetView workbookViewId="0">
      <selection activeCell="H14" sqref="H14"/>
    </sheetView>
  </sheetViews>
  <sheetFormatPr defaultRowHeight="15" x14ac:dyDescent="0.25"/>
  <cols>
    <col min="1" max="1" width="3" bestFit="1" customWidth="1"/>
    <col min="2" max="2" width="22.7109375" style="6" bestFit="1" customWidth="1"/>
    <col min="3" max="3" width="41.7109375" style="2" bestFit="1" customWidth="1"/>
    <col min="4" max="4" width="12.28515625" style="2" customWidth="1"/>
    <col min="5" max="5" width="9.42578125" style="2" bestFit="1" customWidth="1"/>
    <col min="6" max="6" width="6.85546875" style="2" bestFit="1" customWidth="1"/>
    <col min="7" max="7" width="8" style="2" bestFit="1" customWidth="1"/>
    <col min="8" max="8" width="63" style="2" bestFit="1" customWidth="1"/>
    <col min="10" max="10" width="13.85546875" style="1" bestFit="1" customWidth="1"/>
    <col min="11" max="11" width="4.42578125" bestFit="1" customWidth="1"/>
    <col min="12" max="12" width="4.7109375" bestFit="1" customWidth="1"/>
    <col min="13" max="13" width="7.140625" bestFit="1" customWidth="1"/>
    <col min="14" max="14" width="26.85546875" bestFit="1" customWidth="1"/>
    <col min="16" max="16" width="26" customWidth="1"/>
  </cols>
  <sheetData>
    <row r="1" spans="1:17" x14ac:dyDescent="0.25">
      <c r="A1" t="s">
        <v>173</v>
      </c>
      <c r="B1" s="6" t="s">
        <v>0</v>
      </c>
      <c r="C1" s="2" t="s">
        <v>56</v>
      </c>
      <c r="D1" s="2" t="s">
        <v>169</v>
      </c>
      <c r="E1" s="2" t="s">
        <v>137</v>
      </c>
      <c r="F1" s="2" t="s">
        <v>2</v>
      </c>
      <c r="G1" s="2" t="s">
        <v>3</v>
      </c>
      <c r="J1" s="1" t="s">
        <v>40</v>
      </c>
      <c r="K1" t="s">
        <v>41</v>
      </c>
      <c r="L1" t="s">
        <v>42</v>
      </c>
      <c r="M1" t="s">
        <v>51</v>
      </c>
    </row>
    <row r="2" spans="1:17" x14ac:dyDescent="0.25">
      <c r="A2" s="7">
        <v>1</v>
      </c>
      <c r="B2" s="7" t="s">
        <v>94</v>
      </c>
      <c r="C2" s="7" t="s">
        <v>123</v>
      </c>
      <c r="D2" s="7" t="s">
        <v>170</v>
      </c>
      <c r="E2" s="7">
        <v>0</v>
      </c>
      <c r="F2" s="7">
        <v>125</v>
      </c>
      <c r="G2" s="7">
        <v>3</v>
      </c>
      <c r="H2" s="7" t="str">
        <f t="shared" ref="H2:H47" si="0">CONCATENATE(B2,", ",C2,", ",E2,"CD, ",F2,"caps, ",G2)</f>
        <v>Addictol, Remove All Addictions, 0CD, 125caps, 3</v>
      </c>
      <c r="J2" s="3" t="s">
        <v>96</v>
      </c>
      <c r="K2" s="3">
        <v>3</v>
      </c>
      <c r="L2" s="3">
        <v>3</v>
      </c>
      <c r="M2" s="3">
        <f>IF(K2=L2,INDEX('3d20'!A:B,MATCH(Chems!K2,'3d20'!A:A,0),2),SUM(INDEX('3d20'!A:B,MATCH(Chems!K2,'3d20'!A:A,0),2),INDEX('3d20'!A:B,MATCH(Chems!L2,'3d20'!A:A,0),2)))</f>
        <v>0.01</v>
      </c>
      <c r="N2" s="3" t="str">
        <f>IF(K2=L2,CONCATENATE(K2,"  ",J2),CONCATENATE(K2,"-",L2,"  ",J2))</f>
        <v>3  Buffjet</v>
      </c>
      <c r="P2" s="8" t="s">
        <v>96</v>
      </c>
      <c r="Q2">
        <v>3</v>
      </c>
    </row>
    <row r="3" spans="1:17" x14ac:dyDescent="0.25">
      <c r="A3" s="8">
        <v>2</v>
      </c>
      <c r="B3" s="8" t="s">
        <v>90</v>
      </c>
      <c r="C3" s="8" t="s">
        <v>124</v>
      </c>
      <c r="D3" s="8" t="s">
        <v>170</v>
      </c>
      <c r="E3" s="8">
        <v>0</v>
      </c>
      <c r="F3" s="8">
        <v>75</v>
      </c>
      <c r="G3" s="8">
        <v>3</v>
      </c>
      <c r="H3" s="8" t="str">
        <f t="shared" si="0"/>
        <v>Antibiotics, Cure Illness, 0CD, 75caps, 3</v>
      </c>
      <c r="J3" s="4" t="s">
        <v>101</v>
      </c>
      <c r="K3" s="4">
        <v>4</v>
      </c>
      <c r="L3" s="4">
        <v>4</v>
      </c>
      <c r="M3" s="4">
        <f>IF(K3=L3,INDEX('3d20'!A:B,MATCH(Chems!K3,'3d20'!A:A,0),2),SUM(INDEX('3d20'!A:B,MATCH(Chems!K3,'3d20'!A:A,0),2),INDEX('3d20'!A:B,MATCH(Chems!L3,'3d20'!A:A,0),2)))</f>
        <v>0.04</v>
      </c>
      <c r="N3" s="4" t="str">
        <f t="shared" ref="N3:N46" si="1">IF(K3=L3,CONCATENATE(K3,"  ",J3),CONCATENATE(K3,"-",L3,"  ",J3))</f>
        <v>4  Psycho Jet</v>
      </c>
      <c r="P3" s="8" t="s">
        <v>101</v>
      </c>
      <c r="Q3">
        <v>4</v>
      </c>
    </row>
    <row r="4" spans="1:17" x14ac:dyDescent="0.25">
      <c r="A4" s="7">
        <v>3</v>
      </c>
      <c r="B4" s="7" t="s">
        <v>95</v>
      </c>
      <c r="C4" s="7" t="s">
        <v>125</v>
      </c>
      <c r="D4" s="7" t="s">
        <v>171</v>
      </c>
      <c r="E4" s="7">
        <v>2</v>
      </c>
      <c r="F4" s="7">
        <v>60</v>
      </c>
      <c r="G4" s="7">
        <v>3</v>
      </c>
      <c r="H4" s="7" t="str">
        <f t="shared" si="0"/>
        <v>Berry Mentats, INT(-2), 2CD, 60caps, 3</v>
      </c>
      <c r="J4" s="3" t="s">
        <v>103</v>
      </c>
      <c r="K4" s="3">
        <v>5</v>
      </c>
      <c r="L4" s="3">
        <v>5</v>
      </c>
      <c r="M4" s="3">
        <f>IF(K4=L4,INDEX('3d20'!A:B,MATCH(Chems!K4,'3d20'!A:A,0),2),SUM(INDEX('3d20'!A:B,MATCH(Chems!K4,'3d20'!A:A,0),2),INDEX('3d20'!A:B,MATCH(Chems!L4,'3d20'!A:A,0),2)))</f>
        <v>7.0000000000000007E-2</v>
      </c>
      <c r="N4" s="3" t="str">
        <f t="shared" si="1"/>
        <v>5  Psychotats</v>
      </c>
      <c r="P4" s="8" t="s">
        <v>103</v>
      </c>
      <c r="Q4">
        <v>5</v>
      </c>
    </row>
    <row r="5" spans="1:17" x14ac:dyDescent="0.25">
      <c r="A5" s="8">
        <v>4</v>
      </c>
      <c r="B5" s="8" t="s">
        <v>96</v>
      </c>
      <c r="C5" s="8" t="s">
        <v>127</v>
      </c>
      <c r="D5" s="8" t="s">
        <v>172</v>
      </c>
      <c r="E5" s="8">
        <v>1</v>
      </c>
      <c r="F5" s="8">
        <v>75</v>
      </c>
      <c r="G5" s="8">
        <v>4</v>
      </c>
      <c r="H5" s="8" t="str">
        <f t="shared" si="0"/>
        <v>Buffjet, STR/END(-1),+4MaxHP,+3AP,-1AP Action Cost, 1CD, 75caps, 4</v>
      </c>
      <c r="J5" s="4" t="s">
        <v>77</v>
      </c>
      <c r="K5" s="4">
        <v>6</v>
      </c>
      <c r="L5" s="4">
        <v>6</v>
      </c>
      <c r="M5" s="4">
        <f>IF(K5=L5,INDEX('3d20'!A:B,MATCH(Chems!K5,'3d20'!A:A,0),2),SUM(INDEX('3d20'!A:B,MATCH(Chems!K5,'3d20'!A:A,0),2),INDEX('3d20'!A:B,MATCH(Chems!L5,'3d20'!A:A,0),2)))</f>
        <v>0.13</v>
      </c>
      <c r="N5" s="4" t="str">
        <f t="shared" si="1"/>
        <v>6  Super Stimpak</v>
      </c>
      <c r="P5" s="8" t="s">
        <v>77</v>
      </c>
      <c r="Q5">
        <v>6</v>
      </c>
    </row>
    <row r="6" spans="1:17" x14ac:dyDescent="0.25">
      <c r="A6" s="7">
        <v>5</v>
      </c>
      <c r="B6" s="7" t="s">
        <v>86</v>
      </c>
      <c r="C6" s="7" t="s">
        <v>126</v>
      </c>
      <c r="D6" s="7" t="s">
        <v>171</v>
      </c>
      <c r="E6" s="7">
        <v>2</v>
      </c>
      <c r="F6" s="7">
        <v>45</v>
      </c>
      <c r="G6" s="7">
        <v>2</v>
      </c>
      <c r="H6" s="7" t="str">
        <f t="shared" si="0"/>
        <v>Buffout, RR1d20 STR&amp;END,+3MaxHP, 2CD, 45caps, 2</v>
      </c>
      <c r="J6" s="3" t="s">
        <v>92</v>
      </c>
      <c r="K6" s="3">
        <v>7</v>
      </c>
      <c r="L6" s="3">
        <v>7</v>
      </c>
      <c r="M6" s="3">
        <f>IF(K6=L6,INDEX('3d20'!A:B,MATCH(Chems!K6,'3d20'!A:A,0),2),SUM(INDEX('3d20'!A:B,MATCH(Chems!K6,'3d20'!A:A,0),2),INDEX('3d20'!A:B,MATCH(Chems!L6,'3d20'!A:A,0),2)))</f>
        <v>0.19</v>
      </c>
      <c r="N6" s="3" t="str">
        <f t="shared" si="1"/>
        <v>7  Fury</v>
      </c>
      <c r="P6" s="8" t="s">
        <v>92</v>
      </c>
      <c r="Q6">
        <v>7</v>
      </c>
    </row>
    <row r="7" spans="1:17" x14ac:dyDescent="0.25">
      <c r="A7" s="8">
        <v>6</v>
      </c>
      <c r="B7" s="8" t="s">
        <v>97</v>
      </c>
      <c r="C7" s="8" t="s">
        <v>128</v>
      </c>
      <c r="D7" s="8" t="s">
        <v>171</v>
      </c>
      <c r="E7" s="8">
        <v>1</v>
      </c>
      <c r="F7" s="8">
        <v>75</v>
      </c>
      <c r="G7" s="8">
        <v>4</v>
      </c>
      <c r="H7" s="8" t="str">
        <f t="shared" si="0"/>
        <v>Bufftats, STR/PER/END(-1),+4MaxHP, 1CD, 75caps, 4</v>
      </c>
      <c r="J7" s="4" t="s">
        <v>95</v>
      </c>
      <c r="K7" s="4">
        <v>8</v>
      </c>
      <c r="L7" s="4">
        <v>8</v>
      </c>
      <c r="M7" s="4">
        <f>IF(K7=L7,INDEX('3d20'!A:B,MATCH(Chems!K7,'3d20'!A:A,0),2),SUM(INDEX('3d20'!A:B,MATCH(Chems!K7,'3d20'!A:A,0),2),INDEX('3d20'!A:B,MATCH(Chems!L7,'3d20'!A:A,0),2)))</f>
        <v>0.26</v>
      </c>
      <c r="N7" s="4" t="str">
        <f t="shared" si="1"/>
        <v>8  Berry Mentats</v>
      </c>
      <c r="P7" s="7" t="s">
        <v>95</v>
      </c>
      <c r="Q7">
        <v>8</v>
      </c>
    </row>
    <row r="8" spans="1:17" x14ac:dyDescent="0.25">
      <c r="A8" s="7">
        <v>7</v>
      </c>
      <c r="B8" s="7" t="s">
        <v>78</v>
      </c>
      <c r="C8" s="7" t="s">
        <v>129</v>
      </c>
      <c r="D8" s="7" t="s">
        <v>171</v>
      </c>
      <c r="E8" s="7">
        <v>1</v>
      </c>
      <c r="F8" s="7">
        <v>100</v>
      </c>
      <c r="G8" s="7">
        <v>4</v>
      </c>
      <c r="H8" s="7" t="str">
        <f t="shared" si="0"/>
        <v>Calmex, RR1d20 PER&amp;AGI,+2CD Sneak, 1CD, 100caps, 4</v>
      </c>
      <c r="J8" s="3" t="s">
        <v>99</v>
      </c>
      <c r="K8" s="3">
        <v>9</v>
      </c>
      <c r="L8" s="3">
        <v>9</v>
      </c>
      <c r="M8" s="3">
        <f>IF(K8=L8,INDEX('3d20'!A:B,MATCH(Chems!K8,'3d20'!A:A,0),2),SUM(INDEX('3d20'!A:B,MATCH(Chems!K8,'3d20'!A:A,0),2),INDEX('3d20'!A:B,MATCH(Chems!L8,'3d20'!A:A,0),2)))</f>
        <v>0.35</v>
      </c>
      <c r="N8" s="3" t="str">
        <f t="shared" si="1"/>
        <v>9  Jet Fuel</v>
      </c>
      <c r="P8" s="8" t="s">
        <v>99</v>
      </c>
      <c r="Q8">
        <v>9</v>
      </c>
    </row>
    <row r="9" spans="1:17" x14ac:dyDescent="0.25">
      <c r="A9" s="8">
        <v>8</v>
      </c>
      <c r="B9" s="8" t="s">
        <v>84</v>
      </c>
      <c r="C9" s="8" t="s">
        <v>130</v>
      </c>
      <c r="D9" s="8" t="s">
        <v>171</v>
      </c>
      <c r="E9" s="8">
        <v>1</v>
      </c>
      <c r="F9" s="8">
        <v>50</v>
      </c>
      <c r="G9" s="8">
        <v>2</v>
      </c>
      <c r="H9" s="8" t="str">
        <f t="shared" si="0"/>
        <v>Daddy-O, PER/INT(-1),CHA(+1), 1CD, 50caps, 2</v>
      </c>
      <c r="J9" s="4" t="s">
        <v>94</v>
      </c>
      <c r="K9" s="4">
        <v>10</v>
      </c>
      <c r="L9" s="4">
        <v>10</v>
      </c>
      <c r="M9" s="4">
        <f>IF(K9=L9,INDEX('3d20'!A:B,MATCH(Chems!K9,'3d20'!A:A,0),2),SUM(INDEX('3d20'!A:B,MATCH(Chems!K9,'3d20'!A:A,0),2),INDEX('3d20'!A:B,MATCH(Chems!L9,'3d20'!A:A,0),2)))</f>
        <v>0.45</v>
      </c>
      <c r="N9" s="4" t="str">
        <f t="shared" si="1"/>
        <v>10  Addictol</v>
      </c>
      <c r="P9" s="7" t="s">
        <v>94</v>
      </c>
      <c r="Q9">
        <v>10</v>
      </c>
    </row>
    <row r="10" spans="1:17" x14ac:dyDescent="0.25">
      <c r="A10" s="7">
        <v>9</v>
      </c>
      <c r="B10" s="7" t="s">
        <v>79</v>
      </c>
      <c r="C10" s="7" t="s">
        <v>131</v>
      </c>
      <c r="D10" s="7" t="s">
        <v>171</v>
      </c>
      <c r="E10" s="7">
        <v>1</v>
      </c>
      <c r="F10" s="7">
        <v>40</v>
      </c>
      <c r="G10" s="7">
        <v>3</v>
      </c>
      <c r="H10" s="7" t="str">
        <f t="shared" si="0"/>
        <v>Day Tripper, CHA/LCK(-1),STR(+1), 1CD, 40caps, 3</v>
      </c>
      <c r="J10" s="3" t="s">
        <v>91</v>
      </c>
      <c r="K10" s="3">
        <v>11</v>
      </c>
      <c r="L10" s="3">
        <v>11</v>
      </c>
      <c r="M10" s="3">
        <f>IF(K10=L10,INDEX('3d20'!A:B,MATCH(Chems!K10,'3d20'!A:A,0),2),SUM(INDEX('3d20'!A:B,MATCH(Chems!K10,'3d20'!A:A,0),2),INDEX('3d20'!A:B,MATCH(Chems!L10,'3d20'!A:A,0),2)))</f>
        <v>0.56000000000000005</v>
      </c>
      <c r="N10" s="3" t="str">
        <f t="shared" si="1"/>
        <v>11  Overdrive</v>
      </c>
      <c r="P10" s="8" t="s">
        <v>91</v>
      </c>
      <c r="Q10">
        <v>11</v>
      </c>
    </row>
    <row r="11" spans="1:17" x14ac:dyDescent="0.25">
      <c r="A11" s="8">
        <v>10</v>
      </c>
      <c r="B11" s="8" t="s">
        <v>92</v>
      </c>
      <c r="C11" s="9" t="s">
        <v>132</v>
      </c>
      <c r="D11" s="8" t="s">
        <v>171</v>
      </c>
      <c r="E11" s="8">
        <v>1</v>
      </c>
      <c r="F11" s="8">
        <v>30</v>
      </c>
      <c r="G11" s="8">
        <v>4</v>
      </c>
      <c r="H11" s="8" t="str">
        <f t="shared" si="0"/>
        <v>Fury, +3PhDR,+3CD Melee,PER(+2), 1CD, 30caps, 4</v>
      </c>
      <c r="J11" s="4" t="s">
        <v>79</v>
      </c>
      <c r="K11" s="4">
        <v>12</v>
      </c>
      <c r="L11" s="4">
        <v>12</v>
      </c>
      <c r="M11" s="4">
        <f>IF(K11=L11,INDEX('3d20'!A:B,MATCH(Chems!K11,'3d20'!A:A,0),2),SUM(INDEX('3d20'!A:B,MATCH(Chems!K11,'3d20'!A:A,0),2),INDEX('3d20'!A:B,MATCH(Chems!L11,'3d20'!A:A,0),2)))</f>
        <v>0.69</v>
      </c>
      <c r="N11" s="4" t="str">
        <f t="shared" si="1"/>
        <v>12  Day Tripper</v>
      </c>
      <c r="P11" s="7" t="s">
        <v>79</v>
      </c>
      <c r="Q11">
        <v>12</v>
      </c>
    </row>
    <row r="12" spans="1:17" x14ac:dyDescent="0.25">
      <c r="A12" s="7">
        <v>11</v>
      </c>
      <c r="B12" s="7" t="s">
        <v>98</v>
      </c>
      <c r="C12" s="7" t="s">
        <v>133</v>
      </c>
      <c r="D12" s="7" t="s">
        <v>171</v>
      </c>
      <c r="E12" s="7">
        <v>2</v>
      </c>
      <c r="F12" s="7">
        <v>60</v>
      </c>
      <c r="G12" s="7">
        <v>3</v>
      </c>
      <c r="H12" s="7" t="str">
        <f t="shared" si="0"/>
        <v>Grape Mentats, CHA(-2),RR1d20 Barter, 2CD, 60caps, 3</v>
      </c>
      <c r="J12" s="3" t="s">
        <v>122</v>
      </c>
      <c r="K12" s="3">
        <v>13</v>
      </c>
      <c r="L12" s="3">
        <v>13</v>
      </c>
      <c r="M12" s="3">
        <f>IF(K12=L12,INDEX('3d20'!A:B,MATCH(Chems!K12,'3d20'!A:A,0),2),SUM(INDEX('3d20'!A:B,MATCH(Chems!K12,'3d20'!A:A,0),2),INDEX('3d20'!A:B,MATCH(Chems!L12,'3d20'!A:A,0),2)))</f>
        <v>0.82</v>
      </c>
      <c r="N12" s="3" t="str">
        <f t="shared" si="1"/>
        <v>13  Weapon Binding Ritual</v>
      </c>
      <c r="P12" s="4" t="s">
        <v>122</v>
      </c>
      <c r="Q12">
        <v>13</v>
      </c>
    </row>
    <row r="13" spans="1:17" x14ac:dyDescent="0.25">
      <c r="A13" s="8">
        <v>12</v>
      </c>
      <c r="B13" s="8" t="s">
        <v>85</v>
      </c>
      <c r="C13" s="9" t="s">
        <v>134</v>
      </c>
      <c r="D13" s="8" t="s">
        <v>170</v>
      </c>
      <c r="E13" s="8">
        <v>0</v>
      </c>
      <c r="F13" s="8">
        <v>20</v>
      </c>
      <c r="G13" s="8">
        <v>1</v>
      </c>
      <c r="H13" s="8" t="str">
        <f t="shared" si="0"/>
        <v>Healing Salve, +2HP, 0CD, 20caps, 1</v>
      </c>
      <c r="J13" s="4" t="s">
        <v>115</v>
      </c>
      <c r="K13" s="4">
        <v>14</v>
      </c>
      <c r="L13" s="4">
        <v>14</v>
      </c>
      <c r="M13" s="4">
        <f>IF(K13=L13,INDEX('3d20'!A:B,MATCH(Chems!K13,'3d20'!A:A,0),2),SUM(INDEX('3d20'!A:B,MATCH(Chems!K13,'3d20'!A:A,0),2),INDEX('3d20'!A:B,MATCH(Chems!L13,'3d20'!A:A,0),2)))</f>
        <v>0.97</v>
      </c>
      <c r="N13" s="4" t="str">
        <f t="shared" si="1"/>
        <v>14  Steady</v>
      </c>
      <c r="P13" s="3" t="s">
        <v>115</v>
      </c>
      <c r="Q13">
        <v>14</v>
      </c>
    </row>
    <row r="14" spans="1:17" x14ac:dyDescent="0.25">
      <c r="A14" s="7">
        <v>13</v>
      </c>
      <c r="B14" s="7" t="s">
        <v>87</v>
      </c>
      <c r="C14" s="10" t="s">
        <v>135</v>
      </c>
      <c r="D14" s="7" t="s">
        <v>172</v>
      </c>
      <c r="E14" s="7">
        <v>2</v>
      </c>
      <c r="F14" s="7">
        <v>50</v>
      </c>
      <c r="G14" s="7">
        <v>2</v>
      </c>
      <c r="H14" s="7" t="str">
        <f t="shared" si="0"/>
        <v>Jet, -1AP Action Cost, 2CD, 50caps, 2</v>
      </c>
      <c r="J14" s="3" t="s">
        <v>106</v>
      </c>
      <c r="K14" s="3">
        <v>15</v>
      </c>
      <c r="L14" s="3">
        <v>15</v>
      </c>
      <c r="M14" s="3">
        <f>IF(K14=L14,INDEX('3d20'!A:B,MATCH(Chems!K14,'3d20'!A:A,0),2),SUM(INDEX('3d20'!A:B,MATCH(Chems!K14,'3d20'!A:A,0),2),INDEX('3d20'!A:B,MATCH(Chems!L14,'3d20'!A:A,0),2)))</f>
        <v>1.1399999999999999</v>
      </c>
      <c r="N14" s="3" t="str">
        <f t="shared" si="1"/>
        <v>15  Skeeto Spit</v>
      </c>
      <c r="P14" s="7" t="s">
        <v>106</v>
      </c>
      <c r="Q14">
        <v>15</v>
      </c>
    </row>
    <row r="15" spans="1:17" x14ac:dyDescent="0.25">
      <c r="A15" s="8">
        <v>14</v>
      </c>
      <c r="B15" s="8" t="s">
        <v>99</v>
      </c>
      <c r="C15" s="9" t="s">
        <v>136</v>
      </c>
      <c r="D15" s="8" t="s">
        <v>171</v>
      </c>
      <c r="E15" s="8">
        <v>1</v>
      </c>
      <c r="F15" s="8">
        <v>60</v>
      </c>
      <c r="G15" s="8">
        <v>3</v>
      </c>
      <c r="H15" s="8" t="str">
        <f t="shared" si="0"/>
        <v>Jet Fuel, +1AP/turn, 1CD, 60caps, 3</v>
      </c>
      <c r="J15" s="4" t="s">
        <v>87</v>
      </c>
      <c r="K15" s="4">
        <v>16</v>
      </c>
      <c r="L15" s="4">
        <v>17</v>
      </c>
      <c r="M15" s="4">
        <f>IF(K15=L15,INDEX('3d20'!A:B,MATCH(Chems!K15,'3d20'!A:A,0),2),SUM(INDEX('3d20'!A:B,MATCH(Chems!K15,'3d20'!A:A,0),2),INDEX('3d20'!A:B,MATCH(Chems!L15,'3d20'!A:A,0),2)))</f>
        <v>2.81</v>
      </c>
      <c r="N15" s="4" t="str">
        <f t="shared" si="1"/>
        <v>16-17  Jet</v>
      </c>
      <c r="P15" s="7" t="s">
        <v>87</v>
      </c>
      <c r="Q15">
        <v>16</v>
      </c>
    </row>
    <row r="16" spans="1:17" x14ac:dyDescent="0.25">
      <c r="A16" s="7">
        <v>15</v>
      </c>
      <c r="B16" s="7" t="s">
        <v>83</v>
      </c>
      <c r="C16" s="10" t="s">
        <v>138</v>
      </c>
      <c r="D16" s="7" t="s">
        <v>171</v>
      </c>
      <c r="E16" s="7">
        <v>2</v>
      </c>
      <c r="F16" s="7">
        <v>50</v>
      </c>
      <c r="G16" s="7">
        <v>2</v>
      </c>
      <c r="H16" s="7" t="str">
        <f t="shared" si="0"/>
        <v>Med-X, +3PhDR, 2CD, 50caps, 2</v>
      </c>
      <c r="J16" s="3" t="s">
        <v>88</v>
      </c>
      <c r="K16" s="3">
        <v>18</v>
      </c>
      <c r="L16" s="3">
        <v>19</v>
      </c>
      <c r="M16" s="3">
        <f>IF(K16=L16,INDEX('3d20'!A:B,MATCH(Chems!K16,'3d20'!A:A,0),2),SUM(INDEX('3d20'!A:B,MATCH(Chems!K16,'3d20'!A:A,0),2),INDEX('3d20'!A:B,MATCH(Chems!L16,'3d20'!A:A,0),2)))</f>
        <v>3.61</v>
      </c>
      <c r="N16" s="3" t="str">
        <f t="shared" si="1"/>
        <v>18-19  Mentats</v>
      </c>
      <c r="P16" s="8" t="s">
        <v>88</v>
      </c>
      <c r="Q16">
        <v>17</v>
      </c>
    </row>
    <row r="17" spans="1:17" x14ac:dyDescent="0.25">
      <c r="A17" s="8">
        <v>16</v>
      </c>
      <c r="B17" s="8" t="s">
        <v>88</v>
      </c>
      <c r="C17" s="8" t="s">
        <v>139</v>
      </c>
      <c r="D17" s="8" t="s">
        <v>171</v>
      </c>
      <c r="E17" s="8">
        <v>3</v>
      </c>
      <c r="F17" s="8">
        <v>50</v>
      </c>
      <c r="G17" s="8">
        <v>2</v>
      </c>
      <c r="H17" s="8" t="str">
        <f t="shared" si="0"/>
        <v>Mentats, RR1d20 PER&amp;INT, 3CD, 50caps, 2</v>
      </c>
      <c r="J17" s="4" t="s">
        <v>80</v>
      </c>
      <c r="K17" s="4">
        <v>20</v>
      </c>
      <c r="L17" s="4">
        <v>21</v>
      </c>
      <c r="M17" s="4">
        <f>IF(K17=L17,INDEX('3d20'!A:B,MATCH(Chems!K17,'3d20'!A:A,0),2),SUM(INDEX('3d20'!A:B,MATCH(Chems!K17,'3d20'!A:A,0),2),INDEX('3d20'!A:B,MATCH(Chems!L17,'3d20'!A:A,0),2)))</f>
        <v>4.5199999999999996</v>
      </c>
      <c r="N17" s="4" t="str">
        <f t="shared" si="1"/>
        <v>20-21  Stimpak</v>
      </c>
      <c r="P17" s="8" t="s">
        <v>80</v>
      </c>
      <c r="Q17">
        <v>18</v>
      </c>
    </row>
    <row r="18" spans="1:17" x14ac:dyDescent="0.25">
      <c r="A18" s="7">
        <v>17</v>
      </c>
      <c r="B18" s="7" t="s">
        <v>100</v>
      </c>
      <c r="C18" s="7" t="s">
        <v>140</v>
      </c>
      <c r="D18" s="7" t="s">
        <v>171</v>
      </c>
      <c r="E18" s="7">
        <v>2</v>
      </c>
      <c r="F18" s="7">
        <v>60</v>
      </c>
      <c r="G18" s="7">
        <v>3</v>
      </c>
      <c r="H18" s="7" t="str">
        <f t="shared" si="0"/>
        <v>Orange Mentats, PER(-2),RR+1d20 Aim, 2CD, 60caps, 3</v>
      </c>
      <c r="J18" s="3" t="s">
        <v>120</v>
      </c>
      <c r="K18" s="3">
        <v>22</v>
      </c>
      <c r="L18" s="3">
        <v>23</v>
      </c>
      <c r="M18" s="3">
        <f>IF(K18=L18,INDEX('3d20'!A:B,MATCH(Chems!K18,'3d20'!A:A,0),2),SUM(INDEX('3d20'!A:B,MATCH(Chems!K18,'3d20'!A:A,0),2),INDEX('3d20'!A:B,MATCH(Chems!L18,'3d20'!A:A,0),2)))</f>
        <v>5.48</v>
      </c>
      <c r="N18" s="3" t="str">
        <f t="shared" si="1"/>
        <v>22-23  Fixer</v>
      </c>
      <c r="P18" s="4" t="s">
        <v>120</v>
      </c>
      <c r="Q18">
        <v>19</v>
      </c>
    </row>
    <row r="19" spans="1:17" x14ac:dyDescent="0.25">
      <c r="A19" s="8">
        <v>18</v>
      </c>
      <c r="B19" s="8" t="s">
        <v>91</v>
      </c>
      <c r="C19" s="9" t="s">
        <v>141</v>
      </c>
      <c r="D19" s="8" t="s">
        <v>171</v>
      </c>
      <c r="E19" s="8">
        <v>1</v>
      </c>
      <c r="F19" s="8">
        <v>55</v>
      </c>
      <c r="G19" s="8">
        <v>3</v>
      </c>
      <c r="H19" s="8" t="str">
        <f t="shared" si="0"/>
        <v>Overdrive, +3CD,RR3CD, 1CD, 55caps, 3</v>
      </c>
      <c r="J19" s="4" t="s">
        <v>89</v>
      </c>
      <c r="K19" s="4">
        <v>24</v>
      </c>
      <c r="L19" s="4">
        <v>25</v>
      </c>
      <c r="M19" s="4">
        <f>IF(K19=L19,INDEX('3d20'!A:B,MATCH(Chems!K19,'3d20'!A:A,0),2),SUM(INDEX('3d20'!A:B,MATCH(Chems!K19,'3d20'!A:A,0),2),INDEX('3d20'!A:B,MATCH(Chems!L19,'3d20'!A:A,0),2)))</f>
        <v>6.2799999999999994</v>
      </c>
      <c r="N19" s="4" t="str">
        <f t="shared" si="1"/>
        <v>24-25  Rad-X</v>
      </c>
      <c r="P19" s="7" t="s">
        <v>89</v>
      </c>
      <c r="Q19">
        <v>20</v>
      </c>
    </row>
    <row r="20" spans="1:17" x14ac:dyDescent="0.25">
      <c r="A20" s="7">
        <v>19</v>
      </c>
      <c r="B20" s="7" t="s">
        <v>82</v>
      </c>
      <c r="C20" s="10" t="s">
        <v>142</v>
      </c>
      <c r="D20" s="7" t="s">
        <v>171</v>
      </c>
      <c r="E20" s="7">
        <v>2</v>
      </c>
      <c r="F20" s="7">
        <v>50</v>
      </c>
      <c r="G20" s="7">
        <v>2</v>
      </c>
      <c r="H20" s="7" t="str">
        <f t="shared" si="0"/>
        <v>Psycho, +2CD,+3PhDR, 2CD, 50caps, 2</v>
      </c>
      <c r="J20" s="3" t="s">
        <v>110</v>
      </c>
      <c r="K20" s="3">
        <v>26</v>
      </c>
      <c r="L20" s="3">
        <v>26</v>
      </c>
      <c r="M20" s="3">
        <f>IF(K20=L20,INDEX('3d20'!A:B,MATCH(Chems!K20,'3d20'!A:A,0),2),SUM(INDEX('3d20'!A:B,MATCH(Chems!K20,'3d20'!A:A,0),2),INDEX('3d20'!A:B,MATCH(Chems!L20,'3d20'!A:A,0),2)))</f>
        <v>3.38</v>
      </c>
      <c r="N20" s="3" t="str">
        <f t="shared" si="1"/>
        <v>26  Fire Ant Nectar</v>
      </c>
      <c r="P20" s="4" t="s">
        <v>110</v>
      </c>
      <c r="Q20">
        <v>21</v>
      </c>
    </row>
    <row r="21" spans="1:17" x14ac:dyDescent="0.25">
      <c r="A21" s="8">
        <v>20</v>
      </c>
      <c r="B21" s="8" t="s">
        <v>101</v>
      </c>
      <c r="C21" s="9" t="s">
        <v>143</v>
      </c>
      <c r="D21" s="8" t="s">
        <v>172</v>
      </c>
      <c r="E21" s="8">
        <v>1</v>
      </c>
      <c r="F21" s="8">
        <v>70</v>
      </c>
      <c r="G21" s="8">
        <v>4</v>
      </c>
      <c r="H21" s="8" t="str">
        <f t="shared" si="0"/>
        <v>Psycho Jet, +2CD,+4PhDR,+4AP, 1CD, 70caps, 4</v>
      </c>
      <c r="J21" s="4" t="s">
        <v>121</v>
      </c>
      <c r="K21" s="4">
        <v>27</v>
      </c>
      <c r="L21" s="4">
        <v>27</v>
      </c>
      <c r="M21" s="4">
        <f>IF(K21=L21,INDEX('3d20'!A:B,MATCH(Chems!K21,'3d20'!A:A,0),2),SUM(INDEX('3d20'!A:B,MATCH(Chems!K21,'3d20'!A:A,0),2),INDEX('3d20'!A:B,MATCH(Chems!L21,'3d20'!A:A,0),2)))</f>
        <v>3.5</v>
      </c>
      <c r="N21" s="4" t="str">
        <f t="shared" si="1"/>
        <v>27  Sacred Datura Root</v>
      </c>
      <c r="P21" s="3" t="s">
        <v>121</v>
      </c>
      <c r="Q21">
        <v>22</v>
      </c>
    </row>
    <row r="22" spans="1:17" x14ac:dyDescent="0.25">
      <c r="A22" s="7">
        <v>21</v>
      </c>
      <c r="B22" s="7" t="s">
        <v>102</v>
      </c>
      <c r="C22" s="10" t="s">
        <v>144</v>
      </c>
      <c r="D22" s="7" t="s">
        <v>171</v>
      </c>
      <c r="E22" s="7">
        <v>1</v>
      </c>
      <c r="F22" s="7">
        <v>70</v>
      </c>
      <c r="G22" s="7">
        <v>4</v>
      </c>
      <c r="H22" s="7" t="str">
        <f t="shared" si="0"/>
        <v>Psychobuff, +2CD,+4MaxHP,STR/END(-1), 1CD, 70caps, 4</v>
      </c>
      <c r="J22" s="3" t="s">
        <v>107</v>
      </c>
      <c r="K22" s="3">
        <v>28</v>
      </c>
      <c r="L22" s="3">
        <v>29</v>
      </c>
      <c r="M22" s="3">
        <f>IF(K22=L22,INDEX('3d20'!A:B,MATCH(Chems!K22,'3d20'!A:A,0),2),SUM(INDEX('3d20'!A:B,MATCH(Chems!K22,'3d20'!A:A,0),2),INDEX('3d20'!A:B,MATCH(Chems!L22,'3d20'!A:A,0),2)))</f>
        <v>7.27</v>
      </c>
      <c r="N22" s="3" t="str">
        <f t="shared" si="1"/>
        <v>28-29  Stimpak (Diluted)</v>
      </c>
      <c r="P22" s="7" t="s">
        <v>107</v>
      </c>
      <c r="Q22">
        <v>23</v>
      </c>
    </row>
    <row r="23" spans="1:17" x14ac:dyDescent="0.25">
      <c r="A23" s="8">
        <v>22</v>
      </c>
      <c r="B23" s="8" t="s">
        <v>103</v>
      </c>
      <c r="C23" s="9" t="s">
        <v>145</v>
      </c>
      <c r="D23" s="8" t="s">
        <v>171</v>
      </c>
      <c r="E23" s="8">
        <v>1</v>
      </c>
      <c r="F23" s="8">
        <v>70</v>
      </c>
      <c r="G23" s="8">
        <v>4</v>
      </c>
      <c r="H23" s="8" t="str">
        <f t="shared" si="0"/>
        <v>Psychotats, +2CD,+2PhDR,PER(-1), 1CD, 70caps, 4</v>
      </c>
      <c r="J23" s="4" t="s">
        <v>109</v>
      </c>
      <c r="K23" s="4">
        <v>30</v>
      </c>
      <c r="L23" s="4">
        <v>30</v>
      </c>
      <c r="M23" s="4">
        <f>IF(K23=L23,INDEX('3d20'!A:B,MATCH(Chems!K23,'3d20'!A:A,0),2),SUM(INDEX('3d20'!A:B,MATCH(Chems!K23,'3d20'!A:A,0),2),INDEX('3d20'!A:B,MATCH(Chems!L23,'3d20'!A:A,0),2)))</f>
        <v>3.73</v>
      </c>
      <c r="N23" s="4" t="str">
        <f t="shared" si="1"/>
        <v>30  Ant Nectar</v>
      </c>
      <c r="P23" s="3" t="s">
        <v>109</v>
      </c>
      <c r="Q23">
        <v>24</v>
      </c>
    </row>
    <row r="24" spans="1:17" x14ac:dyDescent="0.25">
      <c r="A24" s="7">
        <v>23</v>
      </c>
      <c r="B24" s="7" t="s">
        <v>89</v>
      </c>
      <c r="C24" s="10" t="s">
        <v>146</v>
      </c>
      <c r="D24" s="7" t="s">
        <v>171</v>
      </c>
      <c r="E24" s="7">
        <v>0</v>
      </c>
      <c r="F24" s="7">
        <v>40</v>
      </c>
      <c r="G24" s="7">
        <v>2</v>
      </c>
      <c r="H24" s="7" t="str">
        <f t="shared" si="0"/>
        <v>Rad-X, +6RadDR, 0CD, 40caps, 2</v>
      </c>
      <c r="J24" s="3" t="s">
        <v>112</v>
      </c>
      <c r="K24" s="3">
        <v>31</v>
      </c>
      <c r="L24" s="3">
        <v>32</v>
      </c>
      <c r="M24" s="3">
        <f>IF(K24=L24,INDEX('3d20'!A:B,MATCH(Chems!K24,'3d20'!A:A,0),2),SUM(INDEX('3d20'!A:B,MATCH(Chems!K24,'3d20'!A:A,0),2),INDEX('3d20'!A:B,MATCH(Chems!L24,'3d20'!A:A,0),2)))</f>
        <v>7.5</v>
      </c>
      <c r="N24" s="3" t="str">
        <f t="shared" si="1"/>
        <v>31-32  Coyote Tobacco Chew</v>
      </c>
      <c r="P24" s="4" t="s">
        <v>112</v>
      </c>
      <c r="Q24">
        <v>25</v>
      </c>
    </row>
    <row r="25" spans="1:17" x14ac:dyDescent="0.25">
      <c r="A25" s="8">
        <v>24</v>
      </c>
      <c r="B25" s="8" t="s">
        <v>104</v>
      </c>
      <c r="C25" s="9" t="s">
        <v>147</v>
      </c>
      <c r="D25" s="8" t="s">
        <v>171</v>
      </c>
      <c r="E25" s="8">
        <v>0</v>
      </c>
      <c r="F25" s="8">
        <v>25</v>
      </c>
      <c r="G25" s="8">
        <v>1</v>
      </c>
      <c r="H25" s="8" t="str">
        <f t="shared" si="0"/>
        <v>Rad-X (Diluted), +3RadDR, 0CD, 25caps, 1</v>
      </c>
      <c r="J25" s="4" t="s">
        <v>85</v>
      </c>
      <c r="K25" s="4">
        <v>33</v>
      </c>
      <c r="L25" s="4">
        <v>34</v>
      </c>
      <c r="M25" s="4">
        <f>IF(K25=L25,INDEX('3d20'!A:B,MATCH(Chems!K25,'3d20'!A:A,0),2),SUM(INDEX('3d20'!A:B,MATCH(Chems!K25,'3d20'!A:A,0),2),INDEX('3d20'!A:B,MATCH(Chems!L25,'3d20'!A:A,0),2)))</f>
        <v>7.4</v>
      </c>
      <c r="N25" s="4" t="str">
        <f t="shared" si="1"/>
        <v>33-34  Healing Salve</v>
      </c>
      <c r="P25" s="8" t="s">
        <v>85</v>
      </c>
      <c r="Q25">
        <v>39</v>
      </c>
    </row>
    <row r="26" spans="1:17" x14ac:dyDescent="0.25">
      <c r="A26" s="7">
        <v>25</v>
      </c>
      <c r="B26" s="7" t="s">
        <v>81</v>
      </c>
      <c r="C26" s="10" t="s">
        <v>148</v>
      </c>
      <c r="D26" s="7" t="s">
        <v>170</v>
      </c>
      <c r="E26" s="7">
        <v>0</v>
      </c>
      <c r="F26" s="7">
        <v>80</v>
      </c>
      <c r="G26" s="7">
        <v>2</v>
      </c>
      <c r="H26" s="7" t="str">
        <f t="shared" si="0"/>
        <v>RadAway, -4RadDam, 0CD, 80caps, 2</v>
      </c>
      <c r="J26" s="3" t="s">
        <v>104</v>
      </c>
      <c r="K26" s="3">
        <v>35</v>
      </c>
      <c r="L26" s="3">
        <v>36</v>
      </c>
      <c r="M26" s="3">
        <f>IF(K26=L26,INDEX('3d20'!A:B,MATCH(Chems!K26,'3d20'!A:A,0),2),SUM(INDEX('3d20'!A:B,MATCH(Chems!K26,'3d20'!A:A,0),2),INDEX('3d20'!A:B,MATCH(Chems!L26,'3d20'!A:A,0),2)))</f>
        <v>7.1</v>
      </c>
      <c r="N26" s="3" t="str">
        <f t="shared" si="1"/>
        <v>35-36  Rad-X (Diluted)</v>
      </c>
      <c r="P26" s="8" t="s">
        <v>104</v>
      </c>
      <c r="Q26">
        <v>40</v>
      </c>
    </row>
    <row r="27" spans="1:17" x14ac:dyDescent="0.25">
      <c r="A27" s="8">
        <v>26</v>
      </c>
      <c r="B27" s="8" t="s">
        <v>105</v>
      </c>
      <c r="C27" s="9" t="s">
        <v>149</v>
      </c>
      <c r="D27" s="8" t="s">
        <v>170</v>
      </c>
      <c r="E27" s="8">
        <v>0</v>
      </c>
      <c r="F27" s="8">
        <v>50</v>
      </c>
      <c r="G27" s="8">
        <v>1</v>
      </c>
      <c r="H27" s="8" t="str">
        <f t="shared" si="0"/>
        <v>RadAway (Diluted), -2RadDam, 0CD, 50caps, 1</v>
      </c>
      <c r="J27" s="4" t="s">
        <v>105</v>
      </c>
      <c r="K27" s="4">
        <v>37</v>
      </c>
      <c r="L27" s="4">
        <v>38</v>
      </c>
      <c r="M27" s="4">
        <f>IF(K27=L27,INDEX('3d20'!A:B,MATCH(Chems!K27,'3d20'!A:A,0),2),SUM(INDEX('3d20'!A:B,MATCH(Chems!K27,'3d20'!A:A,0),2),INDEX('3d20'!A:B,MATCH(Chems!L27,'3d20'!A:A,0),2)))</f>
        <v>6.6099999999999994</v>
      </c>
      <c r="N27" s="4" t="str">
        <f t="shared" si="1"/>
        <v>37-38  RadAway (Diluted)</v>
      </c>
      <c r="P27" s="8" t="s">
        <v>105</v>
      </c>
      <c r="Q27">
        <v>41</v>
      </c>
    </row>
    <row r="28" spans="1:17" x14ac:dyDescent="0.25">
      <c r="A28" s="7">
        <v>27</v>
      </c>
      <c r="B28" s="7" t="s">
        <v>106</v>
      </c>
      <c r="C28" s="10" t="s">
        <v>150</v>
      </c>
      <c r="D28" s="7" t="s">
        <v>171</v>
      </c>
      <c r="E28" s="7">
        <v>0</v>
      </c>
      <c r="F28" s="7">
        <v>40</v>
      </c>
      <c r="G28" s="7">
        <v>2</v>
      </c>
      <c r="H28" s="7" t="str">
        <f t="shared" si="0"/>
        <v>Skeeto Spit, +2MaxHP, 0CD, 40caps, 2</v>
      </c>
      <c r="J28" s="3" t="s">
        <v>119</v>
      </c>
      <c r="K28" s="3">
        <v>39</v>
      </c>
      <c r="L28" s="3">
        <v>39</v>
      </c>
      <c r="M28" s="3">
        <f>IF(K28=L28,INDEX('3d20'!A:B,MATCH(Chems!K28,'3d20'!A:A,0),2),SUM(INDEX('3d20'!A:B,MATCH(Chems!K28,'3d20'!A:A,0),2),INDEX('3d20'!A:B,MATCH(Chems!L28,'3d20'!A:A,0),2)))</f>
        <v>3.05</v>
      </c>
      <c r="N28" s="3" t="str">
        <f t="shared" si="1"/>
        <v>39  Datura Hide</v>
      </c>
      <c r="P28" s="3" t="s">
        <v>119</v>
      </c>
      <c r="Q28">
        <v>42</v>
      </c>
    </row>
    <row r="29" spans="1:17" x14ac:dyDescent="0.25">
      <c r="A29" s="8">
        <v>28</v>
      </c>
      <c r="B29" s="8" t="s">
        <v>80</v>
      </c>
      <c r="C29" s="9" t="s">
        <v>151</v>
      </c>
      <c r="D29" s="8" t="s">
        <v>170</v>
      </c>
      <c r="E29" s="8">
        <v>0</v>
      </c>
      <c r="F29" s="8">
        <v>50</v>
      </c>
      <c r="G29" s="8">
        <v>2</v>
      </c>
      <c r="H29" s="8" t="str">
        <f t="shared" si="0"/>
        <v>Stimpak, +4HP, 0CD, 50caps, 2</v>
      </c>
      <c r="J29" s="4" t="s">
        <v>117</v>
      </c>
      <c r="K29" s="4">
        <v>40</v>
      </c>
      <c r="L29" s="4">
        <v>41</v>
      </c>
      <c r="M29" s="4">
        <f>IF(K29=L29,INDEX('3d20'!A:B,MATCH(Chems!K29,'3d20'!A:A,0),2),SUM(INDEX('3d20'!A:B,MATCH(Chems!K29,'3d20'!A:A,0),2),INDEX('3d20'!A:B,MATCH(Chems!L29,'3d20'!A:A,0),2)))</f>
        <v>5.48</v>
      </c>
      <c r="N29" s="4" t="str">
        <f t="shared" si="1"/>
        <v>40-41  Antivenom</v>
      </c>
      <c r="P29" s="3" t="s">
        <v>117</v>
      </c>
      <c r="Q29">
        <v>43</v>
      </c>
    </row>
    <row r="30" spans="1:17" x14ac:dyDescent="0.25">
      <c r="A30" s="7">
        <v>29</v>
      </c>
      <c r="B30" s="7" t="s">
        <v>107</v>
      </c>
      <c r="C30" s="10" t="s">
        <v>134</v>
      </c>
      <c r="D30" s="7" t="s">
        <v>170</v>
      </c>
      <c r="E30" s="7">
        <v>0</v>
      </c>
      <c r="F30" s="7">
        <v>30</v>
      </c>
      <c r="G30" s="7">
        <v>1</v>
      </c>
      <c r="H30" s="7" t="str">
        <f t="shared" si="0"/>
        <v>Stimpak (Diluted), +2HP, 0CD, 30caps, 1</v>
      </c>
      <c r="J30" s="3" t="s">
        <v>86</v>
      </c>
      <c r="K30" s="3">
        <v>42</v>
      </c>
      <c r="L30" s="3">
        <v>43</v>
      </c>
      <c r="M30" s="3">
        <f>IF(K30=L30,INDEX('3d20'!A:B,MATCH(Chems!K30,'3d20'!A:A,0),2),SUM(INDEX('3d20'!A:B,MATCH(Chems!K30,'3d20'!A:A,0),2),INDEX('3d20'!A:B,MATCH(Chems!L30,'3d20'!A:A,0),2)))</f>
        <v>4.5199999999999996</v>
      </c>
      <c r="N30" s="3" t="str">
        <f t="shared" si="1"/>
        <v>42-43  Buffout</v>
      </c>
      <c r="P30" s="7" t="s">
        <v>86</v>
      </c>
      <c r="Q30">
        <v>44</v>
      </c>
    </row>
    <row r="31" spans="1:17" x14ac:dyDescent="0.25">
      <c r="A31" s="8">
        <v>30</v>
      </c>
      <c r="B31" s="8" t="s">
        <v>77</v>
      </c>
      <c r="C31" s="9" t="s">
        <v>152</v>
      </c>
      <c r="D31" s="8" t="s">
        <v>170</v>
      </c>
      <c r="E31" s="8">
        <v>0</v>
      </c>
      <c r="F31" s="8">
        <v>90</v>
      </c>
      <c r="G31" s="8">
        <v>4</v>
      </c>
      <c r="H31" s="8" t="str">
        <f t="shared" si="0"/>
        <v>Super Stimpak, +8HP, 0CD, 90caps, 4</v>
      </c>
      <c r="J31" s="4" t="s">
        <v>118</v>
      </c>
      <c r="K31" s="4">
        <v>44</v>
      </c>
      <c r="L31" s="4">
        <v>44</v>
      </c>
      <c r="M31" s="4">
        <f>IF(K31=L31,INDEX('3d20'!A:B,MATCH(Chems!K31,'3d20'!A:A,0),2),SUM(INDEX('3d20'!A:B,MATCH(Chems!K31,'3d20'!A:A,0),2),INDEX('3d20'!A:B,MATCH(Chems!L31,'3d20'!A:A,0),2)))</f>
        <v>1.91</v>
      </c>
      <c r="N31" s="4" t="str">
        <f t="shared" si="1"/>
        <v>44  Cateye</v>
      </c>
      <c r="P31" s="4" t="s">
        <v>118</v>
      </c>
      <c r="Q31">
        <v>45</v>
      </c>
    </row>
    <row r="32" spans="1:17" x14ac:dyDescent="0.25">
      <c r="A32" s="7">
        <v>31</v>
      </c>
      <c r="B32" s="7" t="s">
        <v>108</v>
      </c>
      <c r="C32" s="10" t="s">
        <v>153</v>
      </c>
      <c r="D32" s="7" t="s">
        <v>172</v>
      </c>
      <c r="E32" s="7">
        <v>3</v>
      </c>
      <c r="F32" s="7">
        <v>67</v>
      </c>
      <c r="G32" s="7">
        <v>2</v>
      </c>
      <c r="H32" s="7" t="str">
        <f t="shared" si="0"/>
        <v>Ultra Jet, +6AP,-1AP Action Cost, 3CD, 67caps, 2</v>
      </c>
      <c r="J32" s="3" t="s">
        <v>82</v>
      </c>
      <c r="K32" s="3">
        <v>45</v>
      </c>
      <c r="L32" s="3">
        <v>46</v>
      </c>
      <c r="M32" s="3">
        <f>IF(K32=L32,INDEX('3d20'!A:B,MATCH(Chems!K32,'3d20'!A:A,0),2),SUM(INDEX('3d20'!A:B,MATCH(Chems!K32,'3d20'!A:A,0),2),INDEX('3d20'!A:B,MATCH(Chems!L32,'3d20'!A:A,0),2)))</f>
        <v>3.2</v>
      </c>
      <c r="N32" s="3" t="str">
        <f t="shared" si="1"/>
        <v>45-46  Psycho</v>
      </c>
      <c r="P32" s="7" t="s">
        <v>82</v>
      </c>
      <c r="Q32">
        <v>46</v>
      </c>
    </row>
    <row r="33" spans="1:17" x14ac:dyDescent="0.25">
      <c r="A33" s="8">
        <v>32</v>
      </c>
      <c r="B33" s="8" t="s">
        <v>93</v>
      </c>
      <c r="C33" s="9" t="s">
        <v>154</v>
      </c>
      <c r="D33" s="8" t="s">
        <v>171</v>
      </c>
      <c r="E33" s="8">
        <v>1</v>
      </c>
      <c r="F33" s="8">
        <v>60</v>
      </c>
      <c r="G33" s="8">
        <v>4</v>
      </c>
      <c r="H33" s="8" t="str">
        <f t="shared" si="0"/>
        <v>X-Cell, +1d20, 1CD, 60caps, 4</v>
      </c>
      <c r="J33" s="4" t="s">
        <v>83</v>
      </c>
      <c r="K33" s="4">
        <v>47</v>
      </c>
      <c r="L33" s="4">
        <v>47</v>
      </c>
      <c r="M33" s="4">
        <f>IF(K33=L33,INDEX('3d20'!A:B,MATCH(Chems!K33,'3d20'!A:A,0),2),SUM(INDEX('3d20'!A:B,MATCH(Chems!K33,'3d20'!A:A,0),2),INDEX('3d20'!A:B,MATCH(Chems!L33,'3d20'!A:A,0),2)))</f>
        <v>1.31</v>
      </c>
      <c r="N33" s="4" t="str">
        <f t="shared" si="1"/>
        <v>47  Med-X</v>
      </c>
      <c r="P33" s="7" t="s">
        <v>83</v>
      </c>
      <c r="Q33">
        <v>47</v>
      </c>
    </row>
    <row r="34" spans="1:17" x14ac:dyDescent="0.25">
      <c r="A34" s="3">
        <v>33</v>
      </c>
      <c r="B34" s="3" t="s">
        <v>109</v>
      </c>
      <c r="C34" s="3" t="s">
        <v>155</v>
      </c>
      <c r="D34" s="3" t="s">
        <v>171</v>
      </c>
      <c r="E34" s="3">
        <v>3</v>
      </c>
      <c r="F34" s="3">
        <v>25</v>
      </c>
      <c r="G34" s="3">
        <v>1</v>
      </c>
      <c r="H34" s="3" t="str">
        <f t="shared" si="0"/>
        <v>Ant Nectar, STR(-2),INT/CHA(-1), 3CD, 25caps, 1</v>
      </c>
      <c r="J34" s="3" t="s">
        <v>84</v>
      </c>
      <c r="K34" s="3">
        <v>48</v>
      </c>
      <c r="L34" s="3">
        <v>48</v>
      </c>
      <c r="M34" s="3">
        <f>IF(K34=L34,INDEX('3d20'!A:B,MATCH(Chems!K34,'3d20'!A:A,0),2),SUM(INDEX('3d20'!A:B,MATCH(Chems!K34,'3d20'!A:A,0),2),INDEX('3d20'!A:B,MATCH(Chems!L34,'3d20'!A:A,0),2)))</f>
        <v>1.1399999999999999</v>
      </c>
      <c r="N34" s="3" t="str">
        <f t="shared" si="1"/>
        <v>48  Daddy-O</v>
      </c>
      <c r="P34" s="8" t="s">
        <v>84</v>
      </c>
      <c r="Q34">
        <v>48</v>
      </c>
    </row>
    <row r="35" spans="1:17" x14ac:dyDescent="0.25">
      <c r="A35" s="4">
        <v>34</v>
      </c>
      <c r="B35" s="4" t="s">
        <v>110</v>
      </c>
      <c r="C35" s="4" t="s">
        <v>156</v>
      </c>
      <c r="D35" s="4" t="s">
        <v>171</v>
      </c>
      <c r="E35" s="4">
        <v>2</v>
      </c>
      <c r="F35" s="4">
        <v>35</v>
      </c>
      <c r="G35" s="4">
        <v>2</v>
      </c>
      <c r="H35" s="4" t="str">
        <f t="shared" si="0"/>
        <v>Fire Ant Nectar, AGI(-2),INT(+2),+1EnDR, 2CD, 35caps, 2</v>
      </c>
      <c r="J35" s="4" t="s">
        <v>116</v>
      </c>
      <c r="K35" s="4">
        <v>49</v>
      </c>
      <c r="L35" s="4">
        <v>49</v>
      </c>
      <c r="M35" s="4">
        <f>IF(K35=L35,INDEX('3d20'!A:B,MATCH(Chems!K35,'3d20'!A:A,0),2),SUM(INDEX('3d20'!A:B,MATCH(Chems!K35,'3d20'!A:A,0),2),INDEX('3d20'!A:B,MATCH(Chems!L35,'3d20'!A:A,0),2)))</f>
        <v>0.97</v>
      </c>
      <c r="N35" s="4" t="str">
        <f t="shared" si="1"/>
        <v>49  Voodoo</v>
      </c>
      <c r="P35" s="4" t="s">
        <v>116</v>
      </c>
      <c r="Q35">
        <v>49</v>
      </c>
    </row>
    <row r="36" spans="1:17" x14ac:dyDescent="0.25">
      <c r="A36" s="3">
        <v>35</v>
      </c>
      <c r="B36" s="3" t="s">
        <v>111</v>
      </c>
      <c r="C36" s="3" t="s">
        <v>157</v>
      </c>
      <c r="D36" s="3" t="s">
        <v>171</v>
      </c>
      <c r="E36" s="3">
        <v>2</v>
      </c>
      <c r="F36" s="3">
        <v>50</v>
      </c>
      <c r="G36" s="3">
        <v>3</v>
      </c>
      <c r="H36" s="3" t="str">
        <f t="shared" si="0"/>
        <v>Ant Queen Pheromones, CHA(-2),INT/PER(-1), 2CD, 50caps, 3</v>
      </c>
      <c r="J36" s="3" t="s">
        <v>108</v>
      </c>
      <c r="K36" s="3">
        <v>50</v>
      </c>
      <c r="L36" s="3">
        <v>50</v>
      </c>
      <c r="M36" s="3">
        <f>IF(K36=L36,INDEX('3d20'!A:B,MATCH(Chems!K36,'3d20'!A:A,0),2),SUM(INDEX('3d20'!A:B,MATCH(Chems!K36,'3d20'!A:A,0),2),INDEX('3d20'!A:B,MATCH(Chems!L36,'3d20'!A:A,0),2)))</f>
        <v>0.82</v>
      </c>
      <c r="N36" s="3" t="str">
        <f t="shared" si="1"/>
        <v>50  Ultra Jet</v>
      </c>
      <c r="P36" s="7" t="s">
        <v>108</v>
      </c>
      <c r="Q36">
        <v>50</v>
      </c>
    </row>
    <row r="37" spans="1:17" x14ac:dyDescent="0.25">
      <c r="A37" s="4">
        <v>36</v>
      </c>
      <c r="B37" s="4" t="s">
        <v>112</v>
      </c>
      <c r="C37" s="4" t="s">
        <v>158</v>
      </c>
      <c r="D37" s="4" t="s">
        <v>171</v>
      </c>
      <c r="E37" s="4">
        <v>1</v>
      </c>
      <c r="F37" s="4">
        <v>20</v>
      </c>
      <c r="G37" s="4">
        <v>1</v>
      </c>
      <c r="H37" s="4" t="str">
        <f t="shared" si="0"/>
        <v>Coyote Tobacco Chew, PER/AGI(-1),-1 Stage Sleep, 1CD, 20caps, 1</v>
      </c>
      <c r="J37" s="4" t="s">
        <v>113</v>
      </c>
      <c r="K37" s="4">
        <v>51</v>
      </c>
      <c r="L37" s="4">
        <v>51</v>
      </c>
      <c r="M37" s="4">
        <f>IF(K37=L37,INDEX('3d20'!A:B,MATCH(Chems!K37,'3d20'!A:A,0),2),SUM(INDEX('3d20'!A:B,MATCH(Chems!K37,'3d20'!A:A,0),2),INDEX('3d20'!A:B,MATCH(Chems!L37,'3d20'!A:A,0),2)))</f>
        <v>0.69</v>
      </c>
      <c r="N37" s="4" t="str">
        <f t="shared" si="1"/>
        <v>51  Hydra</v>
      </c>
      <c r="P37" s="3" t="s">
        <v>113</v>
      </c>
      <c r="Q37">
        <v>51</v>
      </c>
    </row>
    <row r="38" spans="1:17" x14ac:dyDescent="0.25">
      <c r="A38" s="3">
        <v>37</v>
      </c>
      <c r="B38" s="3" t="s">
        <v>113</v>
      </c>
      <c r="C38" s="11" t="s">
        <v>159</v>
      </c>
      <c r="D38" s="3" t="s">
        <v>170</v>
      </c>
      <c r="E38" s="3">
        <v>2</v>
      </c>
      <c r="F38" s="3">
        <v>75</v>
      </c>
      <c r="G38" s="3">
        <v>2</v>
      </c>
      <c r="H38" s="3" t="str">
        <f t="shared" si="0"/>
        <v>Hydra, -1Inj, 2CD, 75caps, 2</v>
      </c>
      <c r="J38" s="3" t="s">
        <v>111</v>
      </c>
      <c r="K38" s="3">
        <v>52</v>
      </c>
      <c r="L38" s="3">
        <v>52</v>
      </c>
      <c r="M38" s="3">
        <f>IF(K38=L38,INDEX('3d20'!A:B,MATCH(Chems!K38,'3d20'!A:A,0),2),SUM(INDEX('3d20'!A:B,MATCH(Chems!K38,'3d20'!A:A,0),2),INDEX('3d20'!A:B,MATCH(Chems!L38,'3d20'!A:A,0),2)))</f>
        <v>0.56000000000000005</v>
      </c>
      <c r="N38" s="3" t="str">
        <f t="shared" si="1"/>
        <v>52  Ant Queen Pheromones</v>
      </c>
      <c r="P38" s="3" t="s">
        <v>111</v>
      </c>
      <c r="Q38">
        <v>52</v>
      </c>
    </row>
    <row r="39" spans="1:17" x14ac:dyDescent="0.25">
      <c r="A39" s="4">
        <v>38</v>
      </c>
      <c r="B39" s="4" t="s">
        <v>114</v>
      </c>
      <c r="C39" s="4" t="s">
        <v>160</v>
      </c>
      <c r="D39" s="4" t="s">
        <v>171</v>
      </c>
      <c r="E39" s="4">
        <v>2</v>
      </c>
      <c r="F39" s="4">
        <v>80</v>
      </c>
      <c r="G39" s="4">
        <v>3</v>
      </c>
      <c r="H39" s="4" t="str">
        <f t="shared" si="0"/>
        <v>Party Time Mentats, CHA(-2),RR1d20 INT/PER, 2CD, 80caps, 3</v>
      </c>
      <c r="J39" s="4" t="s">
        <v>90</v>
      </c>
      <c r="K39" s="4">
        <v>53</v>
      </c>
      <c r="L39" s="4">
        <v>53</v>
      </c>
      <c r="M39" s="4">
        <f>IF(K39=L39,INDEX('3d20'!A:B,MATCH(Chems!K39,'3d20'!A:A,0),2),SUM(INDEX('3d20'!A:B,MATCH(Chems!K39,'3d20'!A:A,0),2),INDEX('3d20'!A:B,MATCH(Chems!L39,'3d20'!A:A,0),2)))</f>
        <v>0.45</v>
      </c>
      <c r="N39" s="4" t="str">
        <f t="shared" si="1"/>
        <v>53  Antibiotics</v>
      </c>
      <c r="P39" s="8" t="s">
        <v>90</v>
      </c>
      <c r="Q39">
        <v>53</v>
      </c>
    </row>
    <row r="40" spans="1:17" x14ac:dyDescent="0.25">
      <c r="A40" s="3">
        <v>39</v>
      </c>
      <c r="B40" s="3" t="s">
        <v>115</v>
      </c>
      <c r="C40" s="3" t="s">
        <v>161</v>
      </c>
      <c r="D40" s="3" t="s">
        <v>171</v>
      </c>
      <c r="E40" s="3">
        <v>1</v>
      </c>
      <c r="F40" s="3">
        <v>60</v>
      </c>
      <c r="G40" s="3">
        <v>2</v>
      </c>
      <c r="H40" s="3" t="str">
        <f t="shared" si="0"/>
        <v>Steady, ChooseLimb, RR+1d20 Aim, 1CD, 60caps, 2</v>
      </c>
      <c r="J40" s="3" t="s">
        <v>100</v>
      </c>
      <c r="K40" s="3">
        <v>54</v>
      </c>
      <c r="L40" s="3">
        <v>54</v>
      </c>
      <c r="M40" s="3">
        <f>IF(K40=L40,INDEX('3d20'!A:B,MATCH(Chems!K40,'3d20'!A:A,0),2),SUM(INDEX('3d20'!A:B,MATCH(Chems!K40,'3d20'!A:A,0),2),INDEX('3d20'!A:B,MATCH(Chems!L40,'3d20'!A:A,0),2)))</f>
        <v>0.35</v>
      </c>
      <c r="N40" s="3" t="str">
        <f t="shared" si="1"/>
        <v>54  Orange Mentats</v>
      </c>
      <c r="P40" s="7" t="s">
        <v>100</v>
      </c>
      <c r="Q40">
        <v>54</v>
      </c>
    </row>
    <row r="41" spans="1:17" x14ac:dyDescent="0.25">
      <c r="A41" s="4">
        <v>40</v>
      </c>
      <c r="B41" s="4" t="s">
        <v>116</v>
      </c>
      <c r="C41" s="4" t="s">
        <v>162</v>
      </c>
      <c r="D41" s="4" t="s">
        <v>171</v>
      </c>
      <c r="E41" s="4">
        <v>1</v>
      </c>
      <c r="F41" s="4">
        <v>50</v>
      </c>
      <c r="G41" s="4">
        <v>2</v>
      </c>
      <c r="H41" s="4" t="str">
        <f t="shared" si="0"/>
        <v>Voodoo, AGI/LCK(-1),+1PhDR, 1CD, 50caps, 2</v>
      </c>
      <c r="J41" s="4" t="s">
        <v>98</v>
      </c>
      <c r="K41" s="4">
        <v>55</v>
      </c>
      <c r="L41" s="4">
        <v>55</v>
      </c>
      <c r="M41" s="4">
        <f>IF(K41=L41,INDEX('3d20'!A:B,MATCH(Chems!K41,'3d20'!A:A,0),2),SUM(INDEX('3d20'!A:B,MATCH(Chems!K41,'3d20'!A:A,0),2),INDEX('3d20'!A:B,MATCH(Chems!L41,'3d20'!A:A,0),2)))</f>
        <v>0.26</v>
      </c>
      <c r="N41" s="4" t="str">
        <f t="shared" si="1"/>
        <v>55  Grape Mentats</v>
      </c>
      <c r="P41" s="7" t="s">
        <v>98</v>
      </c>
      <c r="Q41">
        <v>55</v>
      </c>
    </row>
    <row r="42" spans="1:17" x14ac:dyDescent="0.25">
      <c r="A42" s="3">
        <v>41</v>
      </c>
      <c r="B42" s="3" t="s">
        <v>117</v>
      </c>
      <c r="C42" s="3" t="s">
        <v>163</v>
      </c>
      <c r="D42" s="3" t="s">
        <v>170</v>
      </c>
      <c r="E42" s="3">
        <v>0</v>
      </c>
      <c r="F42" s="3">
        <v>40</v>
      </c>
      <c r="G42" s="3">
        <v>2</v>
      </c>
      <c r="H42" s="3" t="str">
        <f t="shared" si="0"/>
        <v>Antivenom, Removes Poison, 0CD, 40caps, 2</v>
      </c>
      <c r="J42" s="3" t="s">
        <v>114</v>
      </c>
      <c r="K42" s="3">
        <v>56</v>
      </c>
      <c r="L42" s="3">
        <v>56</v>
      </c>
      <c r="M42" s="3">
        <f>IF(K42=L42,INDEX('3d20'!A:B,MATCH(Chems!K42,'3d20'!A:A,0),2),SUM(INDEX('3d20'!A:B,MATCH(Chems!K42,'3d20'!A:A,0),2),INDEX('3d20'!A:B,MATCH(Chems!L42,'3d20'!A:A,0),2)))</f>
        <v>0.19</v>
      </c>
      <c r="N42" s="3" t="str">
        <f t="shared" si="1"/>
        <v>56  Party Time Mentats</v>
      </c>
      <c r="P42" s="4" t="s">
        <v>114</v>
      </c>
      <c r="Q42">
        <v>56</v>
      </c>
    </row>
    <row r="43" spans="1:17" x14ac:dyDescent="0.25">
      <c r="A43" s="4">
        <v>42</v>
      </c>
      <c r="B43" s="4" t="s">
        <v>118</v>
      </c>
      <c r="C43" s="4" t="s">
        <v>164</v>
      </c>
      <c r="D43" s="4" t="s">
        <v>171</v>
      </c>
      <c r="E43" s="4">
        <v>0</v>
      </c>
      <c r="F43" s="4">
        <v>50</v>
      </c>
      <c r="G43" s="4">
        <v>2</v>
      </c>
      <c r="H43" s="4" t="str">
        <f t="shared" si="0"/>
        <v>Cateye, RemoveDifficultyinDark, 0CD, 50caps, 2</v>
      </c>
      <c r="J43" s="4" t="s">
        <v>93</v>
      </c>
      <c r="K43" s="4">
        <v>57</v>
      </c>
      <c r="L43" s="4">
        <v>57</v>
      </c>
      <c r="M43" s="4">
        <f>IF(K43=L43,INDEX('3d20'!A:B,MATCH(Chems!K43,'3d20'!A:A,0),2),SUM(INDEX('3d20'!A:B,MATCH(Chems!K43,'3d20'!A:A,0),2),INDEX('3d20'!A:B,MATCH(Chems!L43,'3d20'!A:A,0),2)))</f>
        <v>0.13</v>
      </c>
      <c r="N43" s="4" t="str">
        <f t="shared" si="1"/>
        <v>57  X-Cell</v>
      </c>
      <c r="P43" s="8" t="s">
        <v>93</v>
      </c>
      <c r="Q43">
        <v>57</v>
      </c>
    </row>
    <row r="44" spans="1:17" x14ac:dyDescent="0.25">
      <c r="A44" s="3">
        <v>43</v>
      </c>
      <c r="B44" s="3" t="s">
        <v>119</v>
      </c>
      <c r="C44" s="11" t="s">
        <v>165</v>
      </c>
      <c r="D44" s="3" t="s">
        <v>171</v>
      </c>
      <c r="E44" s="3">
        <v>0</v>
      </c>
      <c r="F44" s="3">
        <v>25</v>
      </c>
      <c r="G44" s="3">
        <v>2</v>
      </c>
      <c r="H44" s="3" t="str">
        <f t="shared" si="0"/>
        <v>Datura Hide, +1PhDR, 0CD, 25caps, 2</v>
      </c>
      <c r="J44" s="3" t="s">
        <v>78</v>
      </c>
      <c r="K44" s="3">
        <v>58</v>
      </c>
      <c r="L44" s="3">
        <v>58</v>
      </c>
      <c r="M44" s="3">
        <f>IF(K44=L44,INDEX('3d20'!A:B,MATCH(Chems!K44,'3d20'!A:A,0),2),SUM(INDEX('3d20'!A:B,MATCH(Chems!K44,'3d20'!A:A,0),2),INDEX('3d20'!A:B,MATCH(Chems!L44,'3d20'!A:A,0),2)))</f>
        <v>7.0000000000000007E-2</v>
      </c>
      <c r="N44" s="3" t="str">
        <f t="shared" si="1"/>
        <v>58  Calmex</v>
      </c>
      <c r="P44" s="7" t="s">
        <v>78</v>
      </c>
      <c r="Q44">
        <v>58</v>
      </c>
    </row>
    <row r="45" spans="1:17" x14ac:dyDescent="0.25">
      <c r="A45" s="4">
        <v>44</v>
      </c>
      <c r="B45" s="4" t="s">
        <v>120</v>
      </c>
      <c r="C45" s="4" t="s">
        <v>166</v>
      </c>
      <c r="D45" s="4" t="s">
        <v>170</v>
      </c>
      <c r="E45" s="4">
        <v>0</v>
      </c>
      <c r="F45" s="4">
        <v>50</v>
      </c>
      <c r="G45" s="4">
        <v>2</v>
      </c>
      <c r="H45" s="4" t="str">
        <f t="shared" si="0"/>
        <v>Fixer, Treats all Addictions, 0CD, 50caps, 2</v>
      </c>
      <c r="J45" s="4" t="s">
        <v>102</v>
      </c>
      <c r="K45" s="4">
        <v>59</v>
      </c>
      <c r="L45" s="4">
        <v>59</v>
      </c>
      <c r="M45" s="4">
        <f>IF(K45=L45,INDEX('3d20'!A:B,MATCH(Chems!K45,'3d20'!A:A,0),2),SUM(INDEX('3d20'!A:B,MATCH(Chems!K45,'3d20'!A:A,0),2),INDEX('3d20'!A:B,MATCH(Chems!L45,'3d20'!A:A,0),2)))</f>
        <v>0.04</v>
      </c>
      <c r="N45" s="4" t="str">
        <f t="shared" si="1"/>
        <v>59  Psychobuff</v>
      </c>
      <c r="P45" s="7" t="s">
        <v>102</v>
      </c>
      <c r="Q45">
        <v>59</v>
      </c>
    </row>
    <row r="46" spans="1:17" x14ac:dyDescent="0.25">
      <c r="A46" s="3">
        <v>45</v>
      </c>
      <c r="B46" s="3" t="s">
        <v>121</v>
      </c>
      <c r="C46" s="3" t="s">
        <v>167</v>
      </c>
      <c r="D46" s="3" t="s">
        <v>171</v>
      </c>
      <c r="E46" s="3">
        <v>0</v>
      </c>
      <c r="F46" s="3">
        <v>60</v>
      </c>
      <c r="G46" s="3">
        <v>1</v>
      </c>
      <c r="H46" s="3" t="str">
        <f t="shared" si="0"/>
        <v>Sacred Datura Root, PER(+2), 0CD, 60caps, 1</v>
      </c>
      <c r="J46" s="3" t="s">
        <v>97</v>
      </c>
      <c r="K46" s="3">
        <v>60</v>
      </c>
      <c r="L46" s="3">
        <v>60</v>
      </c>
      <c r="M46" s="3">
        <f>IF(K46=L46,INDEX('3d20'!A:B,MATCH(Chems!K46,'3d20'!A:A,0),2),SUM(INDEX('3d20'!A:B,MATCH(Chems!K46,'3d20'!A:A,0),2),INDEX('3d20'!A:B,MATCH(Chems!L46,'3d20'!A:A,0),2)))</f>
        <v>0.01</v>
      </c>
      <c r="N46" s="3" t="str">
        <f t="shared" si="1"/>
        <v>60  Bufftats</v>
      </c>
      <c r="P46" s="8" t="s">
        <v>97</v>
      </c>
      <c r="Q46">
        <v>60</v>
      </c>
    </row>
    <row r="47" spans="1:17" x14ac:dyDescent="0.25">
      <c r="A47" s="4">
        <v>46</v>
      </c>
      <c r="B47" s="4" t="s">
        <v>122</v>
      </c>
      <c r="C47" s="4" t="s">
        <v>168</v>
      </c>
      <c r="D47" s="4" t="s">
        <v>171</v>
      </c>
      <c r="E47" s="4">
        <v>0</v>
      </c>
      <c r="F47" s="4">
        <v>75</v>
      </c>
      <c r="G47" s="4">
        <v>2</v>
      </c>
      <c r="H47" s="4" t="str">
        <f t="shared" si="0"/>
        <v>Weapon Binding Ritual, -1Inj,+2CD,-2HP, 0CD, 75caps, 2</v>
      </c>
    </row>
    <row r="48" spans="1:17" x14ac:dyDescent="0.25">
      <c r="C48"/>
      <c r="D48" s="1"/>
      <c r="E48"/>
      <c r="F48"/>
      <c r="G48"/>
      <c r="H48"/>
      <c r="J48"/>
    </row>
    <row r="49" spans="3:10" x14ac:dyDescent="0.25">
      <c r="C49"/>
      <c r="D49" s="1"/>
      <c r="E49"/>
      <c r="F49"/>
      <c r="G49"/>
      <c r="H49"/>
      <c r="J49"/>
    </row>
  </sheetData>
  <autoFilter ref="A1:H50" xr:uid="{FCE03554-4C15-4F3D-AEE7-C9D2DD0A1378}">
    <sortState xmlns:xlrd2="http://schemas.microsoft.com/office/spreadsheetml/2017/richdata2" ref="A2:H50">
      <sortCondition ref="A1:A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886B-89E9-4652-93D2-CBAED70D0CC1}">
  <dimension ref="A1:D39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5">
        <v>2</v>
      </c>
      <c r="B1" s="5">
        <v>0.25</v>
      </c>
      <c r="D1">
        <f>COUNTA(A:A)</f>
        <v>39</v>
      </c>
    </row>
    <row r="2" spans="1:4" x14ac:dyDescent="0.25">
      <c r="A2" s="5">
        <v>3</v>
      </c>
      <c r="B2" s="5">
        <v>0.5</v>
      </c>
    </row>
    <row r="3" spans="1:4" x14ac:dyDescent="0.25">
      <c r="A3" s="5">
        <v>4</v>
      </c>
      <c r="B3" s="5">
        <v>0.75</v>
      </c>
    </row>
    <row r="4" spans="1:4" x14ac:dyDescent="0.25">
      <c r="A4" s="5">
        <v>5</v>
      </c>
      <c r="B4" s="5">
        <v>1</v>
      </c>
    </row>
    <row r="5" spans="1:4" x14ac:dyDescent="0.25">
      <c r="A5" s="5">
        <v>6</v>
      </c>
      <c r="B5" s="5">
        <v>1.25</v>
      </c>
    </row>
    <row r="6" spans="1:4" x14ac:dyDescent="0.25">
      <c r="A6" s="5">
        <v>7</v>
      </c>
      <c r="B6" s="5">
        <v>1.5</v>
      </c>
    </row>
    <row r="7" spans="1:4" x14ac:dyDescent="0.25">
      <c r="A7" s="5">
        <v>8</v>
      </c>
      <c r="B7" s="5">
        <v>1.75</v>
      </c>
    </row>
    <row r="8" spans="1:4" x14ac:dyDescent="0.25">
      <c r="A8" s="5">
        <v>9</v>
      </c>
      <c r="B8" s="5">
        <v>2</v>
      </c>
    </row>
    <row r="9" spans="1:4" x14ac:dyDescent="0.25">
      <c r="A9" s="5">
        <v>10</v>
      </c>
      <c r="B9" s="5">
        <v>2.25</v>
      </c>
    </row>
    <row r="10" spans="1:4" x14ac:dyDescent="0.25">
      <c r="A10" s="5">
        <v>11</v>
      </c>
      <c r="B10" s="5">
        <v>2.5</v>
      </c>
    </row>
    <row r="11" spans="1:4" x14ac:dyDescent="0.25">
      <c r="A11" s="5">
        <v>12</v>
      </c>
      <c r="B11" s="5">
        <v>2.75</v>
      </c>
    </row>
    <row r="12" spans="1:4" x14ac:dyDescent="0.25">
      <c r="A12" s="5">
        <v>13</v>
      </c>
      <c r="B12" s="5">
        <v>3</v>
      </c>
    </row>
    <row r="13" spans="1:4" x14ac:dyDescent="0.25">
      <c r="A13" s="5">
        <v>14</v>
      </c>
      <c r="B13" s="5">
        <v>3.25</v>
      </c>
    </row>
    <row r="14" spans="1:4" x14ac:dyDescent="0.25">
      <c r="A14" s="5">
        <v>15</v>
      </c>
      <c r="B14" s="5">
        <v>3.5</v>
      </c>
    </row>
    <row r="15" spans="1:4" x14ac:dyDescent="0.25">
      <c r="A15" s="5">
        <v>16</v>
      </c>
      <c r="B15" s="5">
        <v>3.75</v>
      </c>
    </row>
    <row r="16" spans="1:4" x14ac:dyDescent="0.25">
      <c r="A16" s="5">
        <v>17</v>
      </c>
      <c r="B16" s="5">
        <v>4</v>
      </c>
    </row>
    <row r="17" spans="1:2" x14ac:dyDescent="0.25">
      <c r="A17" s="5">
        <v>18</v>
      </c>
      <c r="B17" s="5">
        <v>4.25</v>
      </c>
    </row>
    <row r="18" spans="1:2" x14ac:dyDescent="0.25">
      <c r="A18" s="5">
        <v>19</v>
      </c>
      <c r="B18" s="5">
        <v>4.5</v>
      </c>
    </row>
    <row r="19" spans="1:2" x14ac:dyDescent="0.25">
      <c r="A19" s="5">
        <v>20</v>
      </c>
      <c r="B19" s="5">
        <v>4.75</v>
      </c>
    </row>
    <row r="20" spans="1:2" x14ac:dyDescent="0.25">
      <c r="A20" s="5">
        <v>21</v>
      </c>
      <c r="B20" s="5">
        <v>5</v>
      </c>
    </row>
    <row r="21" spans="1:2" x14ac:dyDescent="0.25">
      <c r="A21" s="5">
        <v>22</v>
      </c>
      <c r="B21" s="5">
        <v>4.75</v>
      </c>
    </row>
    <row r="22" spans="1:2" x14ac:dyDescent="0.25">
      <c r="A22" s="5">
        <v>23</v>
      </c>
      <c r="B22" s="5">
        <v>4.5</v>
      </c>
    </row>
    <row r="23" spans="1:2" x14ac:dyDescent="0.25">
      <c r="A23" s="5">
        <v>24</v>
      </c>
      <c r="B23" s="5">
        <v>4.25</v>
      </c>
    </row>
    <row r="24" spans="1:2" x14ac:dyDescent="0.25">
      <c r="A24" s="5">
        <v>25</v>
      </c>
      <c r="B24" s="5">
        <v>4</v>
      </c>
    </row>
    <row r="25" spans="1:2" x14ac:dyDescent="0.25">
      <c r="A25" s="5">
        <v>26</v>
      </c>
      <c r="B25" s="5">
        <v>3.75</v>
      </c>
    </row>
    <row r="26" spans="1:2" x14ac:dyDescent="0.25">
      <c r="A26" s="5">
        <v>27</v>
      </c>
      <c r="B26" s="5">
        <v>3.5</v>
      </c>
    </row>
    <row r="27" spans="1:2" x14ac:dyDescent="0.25">
      <c r="A27" s="5">
        <v>28</v>
      </c>
      <c r="B27" s="5">
        <v>3.25</v>
      </c>
    </row>
    <row r="28" spans="1:2" x14ac:dyDescent="0.25">
      <c r="A28" s="5">
        <v>29</v>
      </c>
      <c r="B28" s="5">
        <v>3</v>
      </c>
    </row>
    <row r="29" spans="1:2" x14ac:dyDescent="0.25">
      <c r="A29" s="5">
        <v>30</v>
      </c>
      <c r="B29" s="5">
        <v>2.75</v>
      </c>
    </row>
    <row r="30" spans="1:2" x14ac:dyDescent="0.25">
      <c r="A30" s="5">
        <v>31</v>
      </c>
      <c r="B30" s="5">
        <v>2.5</v>
      </c>
    </row>
    <row r="31" spans="1:2" x14ac:dyDescent="0.25">
      <c r="A31" s="5">
        <v>32</v>
      </c>
      <c r="B31" s="5">
        <v>2.25</v>
      </c>
    </row>
    <row r="32" spans="1:2" x14ac:dyDescent="0.25">
      <c r="A32" s="5">
        <v>33</v>
      </c>
      <c r="B32" s="5">
        <v>2</v>
      </c>
    </row>
    <row r="33" spans="1:2" x14ac:dyDescent="0.25">
      <c r="A33" s="5">
        <v>34</v>
      </c>
      <c r="B33" s="5">
        <v>1.75</v>
      </c>
    </row>
    <row r="34" spans="1:2" x14ac:dyDescent="0.25">
      <c r="A34" s="5">
        <v>35</v>
      </c>
      <c r="B34" s="5">
        <v>1.5</v>
      </c>
    </row>
    <row r="35" spans="1:2" x14ac:dyDescent="0.25">
      <c r="A35" s="5">
        <v>36</v>
      </c>
      <c r="B35" s="5">
        <v>1.25</v>
      </c>
    </row>
    <row r="36" spans="1:2" x14ac:dyDescent="0.25">
      <c r="A36" s="5">
        <v>37</v>
      </c>
      <c r="B36" s="5">
        <v>1</v>
      </c>
    </row>
    <row r="37" spans="1:2" x14ac:dyDescent="0.25">
      <c r="A37" s="5">
        <v>38</v>
      </c>
      <c r="B37" s="5">
        <v>0.75</v>
      </c>
    </row>
    <row r="38" spans="1:2" x14ac:dyDescent="0.25">
      <c r="A38" s="5">
        <v>39</v>
      </c>
      <c r="B38" s="5">
        <v>0.5</v>
      </c>
    </row>
    <row r="39" spans="1:2" x14ac:dyDescent="0.25">
      <c r="A39" s="5">
        <v>40</v>
      </c>
      <c r="B39" s="5">
        <v>0.25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591B-0E1E-4E59-AAD6-FB1BF88A55E7}">
  <dimension ref="A1:D58"/>
  <sheetViews>
    <sheetView topLeftCell="A4" workbookViewId="0">
      <selection activeCell="J26" sqref="J26"/>
    </sheetView>
  </sheetViews>
  <sheetFormatPr defaultRowHeight="15" x14ac:dyDescent="0.25"/>
  <sheetData>
    <row r="1" spans="1:4" x14ac:dyDescent="0.25">
      <c r="A1" s="5">
        <v>3</v>
      </c>
      <c r="B1" s="5">
        <v>0.01</v>
      </c>
      <c r="D1">
        <f>COUNTA(A:A)</f>
        <v>58</v>
      </c>
    </row>
    <row r="2" spans="1:4" x14ac:dyDescent="0.25">
      <c r="A2" s="5">
        <v>4</v>
      </c>
      <c r="B2" s="5">
        <v>0.04</v>
      </c>
    </row>
    <row r="3" spans="1:4" x14ac:dyDescent="0.25">
      <c r="A3" s="5">
        <v>5</v>
      </c>
      <c r="B3" s="5">
        <v>7.0000000000000007E-2</v>
      </c>
    </row>
    <row r="4" spans="1:4" x14ac:dyDescent="0.25">
      <c r="A4" s="5">
        <v>6</v>
      </c>
      <c r="B4" s="5">
        <v>0.13</v>
      </c>
    </row>
    <row r="5" spans="1:4" x14ac:dyDescent="0.25">
      <c r="A5" s="5">
        <v>7</v>
      </c>
      <c r="B5" s="5">
        <v>0.19</v>
      </c>
    </row>
    <row r="6" spans="1:4" x14ac:dyDescent="0.25">
      <c r="A6" s="5">
        <v>8</v>
      </c>
      <c r="B6" s="5">
        <v>0.26</v>
      </c>
    </row>
    <row r="7" spans="1:4" x14ac:dyDescent="0.25">
      <c r="A7" s="5">
        <v>9</v>
      </c>
      <c r="B7" s="5">
        <v>0.35</v>
      </c>
    </row>
    <row r="8" spans="1:4" x14ac:dyDescent="0.25">
      <c r="A8" s="5">
        <v>10</v>
      </c>
      <c r="B8" s="5">
        <v>0.45</v>
      </c>
    </row>
    <row r="9" spans="1:4" x14ac:dyDescent="0.25">
      <c r="A9" s="5">
        <v>11</v>
      </c>
      <c r="B9" s="5">
        <v>0.56000000000000005</v>
      </c>
    </row>
    <row r="10" spans="1:4" x14ac:dyDescent="0.25">
      <c r="A10" s="5">
        <v>12</v>
      </c>
      <c r="B10" s="5">
        <v>0.69</v>
      </c>
    </row>
    <row r="11" spans="1:4" x14ac:dyDescent="0.25">
      <c r="A11" s="5">
        <v>13</v>
      </c>
      <c r="B11" s="5">
        <v>0.82</v>
      </c>
    </row>
    <row r="12" spans="1:4" x14ac:dyDescent="0.25">
      <c r="A12" s="5">
        <v>14</v>
      </c>
      <c r="B12" s="5">
        <v>0.97</v>
      </c>
    </row>
    <row r="13" spans="1:4" x14ac:dyDescent="0.25">
      <c r="A13" s="5">
        <v>15</v>
      </c>
      <c r="B13" s="5">
        <v>1.1399999999999999</v>
      </c>
    </row>
    <row r="14" spans="1:4" x14ac:dyDescent="0.25">
      <c r="A14" s="5">
        <v>16</v>
      </c>
      <c r="B14" s="5">
        <v>1.31</v>
      </c>
    </row>
    <row r="15" spans="1:4" x14ac:dyDescent="0.25">
      <c r="A15" s="5">
        <v>17</v>
      </c>
      <c r="B15" s="5">
        <v>1.5</v>
      </c>
    </row>
    <row r="16" spans="1:4" x14ac:dyDescent="0.25">
      <c r="A16" s="5">
        <v>18</v>
      </c>
      <c r="B16" s="5">
        <v>1.7</v>
      </c>
    </row>
    <row r="17" spans="1:2" x14ac:dyDescent="0.25">
      <c r="A17" s="5">
        <v>19</v>
      </c>
      <c r="B17" s="5">
        <v>1.91</v>
      </c>
    </row>
    <row r="18" spans="1:2" x14ac:dyDescent="0.25">
      <c r="A18" s="5">
        <v>20</v>
      </c>
      <c r="B18" s="5">
        <v>2.14</v>
      </c>
    </row>
    <row r="19" spans="1:2" x14ac:dyDescent="0.25">
      <c r="A19" s="5">
        <v>21</v>
      </c>
      <c r="B19" s="5">
        <v>2.38</v>
      </c>
    </row>
    <row r="20" spans="1:2" x14ac:dyDescent="0.25">
      <c r="A20" s="5">
        <v>22</v>
      </c>
      <c r="B20" s="5">
        <v>2.63</v>
      </c>
    </row>
    <row r="21" spans="1:2" x14ac:dyDescent="0.25">
      <c r="A21" s="5">
        <v>23</v>
      </c>
      <c r="B21" s="5">
        <v>2.85</v>
      </c>
    </row>
    <row r="22" spans="1:2" x14ac:dyDescent="0.25">
      <c r="A22" s="5">
        <v>24</v>
      </c>
      <c r="B22" s="5">
        <v>3.05</v>
      </c>
    </row>
    <row r="23" spans="1:2" x14ac:dyDescent="0.25">
      <c r="A23" s="5">
        <v>25</v>
      </c>
      <c r="B23" s="5">
        <v>3.23</v>
      </c>
    </row>
    <row r="24" spans="1:2" x14ac:dyDescent="0.25">
      <c r="A24" s="5">
        <v>26</v>
      </c>
      <c r="B24" s="5">
        <v>3.38</v>
      </c>
    </row>
    <row r="25" spans="1:2" x14ac:dyDescent="0.25">
      <c r="A25" s="5">
        <v>27</v>
      </c>
      <c r="B25" s="5">
        <v>3.5</v>
      </c>
    </row>
    <row r="26" spans="1:2" x14ac:dyDescent="0.25">
      <c r="A26" s="5">
        <v>28</v>
      </c>
      <c r="B26" s="5">
        <v>3.6</v>
      </c>
    </row>
    <row r="27" spans="1:2" x14ac:dyDescent="0.25">
      <c r="A27" s="5">
        <v>29</v>
      </c>
      <c r="B27" s="5">
        <v>3.67</v>
      </c>
    </row>
    <row r="28" spans="1:2" x14ac:dyDescent="0.25">
      <c r="A28" s="5">
        <v>30</v>
      </c>
      <c r="B28" s="5">
        <v>3.73</v>
      </c>
    </row>
    <row r="29" spans="1:2" x14ac:dyDescent="0.25">
      <c r="A29" s="5">
        <v>31</v>
      </c>
      <c r="B29" s="5">
        <v>3.75</v>
      </c>
    </row>
    <row r="30" spans="1:2" x14ac:dyDescent="0.25">
      <c r="A30" s="5">
        <v>32</v>
      </c>
      <c r="B30" s="5">
        <v>3.75</v>
      </c>
    </row>
    <row r="31" spans="1:2" x14ac:dyDescent="0.25">
      <c r="A31" s="5">
        <v>33</v>
      </c>
      <c r="B31" s="5">
        <v>3.73</v>
      </c>
    </row>
    <row r="32" spans="1:2" x14ac:dyDescent="0.25">
      <c r="A32" s="5">
        <v>34</v>
      </c>
      <c r="B32" s="5">
        <v>3.67</v>
      </c>
    </row>
    <row r="33" spans="1:2" x14ac:dyDescent="0.25">
      <c r="A33" s="5">
        <v>35</v>
      </c>
      <c r="B33" s="5">
        <v>3.6</v>
      </c>
    </row>
    <row r="34" spans="1:2" x14ac:dyDescent="0.25">
      <c r="A34" s="5">
        <v>36</v>
      </c>
      <c r="B34" s="5">
        <v>3.5</v>
      </c>
    </row>
    <row r="35" spans="1:2" x14ac:dyDescent="0.25">
      <c r="A35" s="5">
        <v>37</v>
      </c>
      <c r="B35" s="5">
        <v>3.38</v>
      </c>
    </row>
    <row r="36" spans="1:2" x14ac:dyDescent="0.25">
      <c r="A36" s="5">
        <v>38</v>
      </c>
      <c r="B36" s="5">
        <v>3.23</v>
      </c>
    </row>
    <row r="37" spans="1:2" x14ac:dyDescent="0.25">
      <c r="A37" s="5">
        <v>39</v>
      </c>
      <c r="B37" s="5">
        <v>3.05</v>
      </c>
    </row>
    <row r="38" spans="1:2" x14ac:dyDescent="0.25">
      <c r="A38" s="5">
        <v>40</v>
      </c>
      <c r="B38" s="5">
        <v>2.85</v>
      </c>
    </row>
    <row r="39" spans="1:2" x14ac:dyDescent="0.25">
      <c r="A39" s="5">
        <v>41</v>
      </c>
      <c r="B39" s="5">
        <v>2.63</v>
      </c>
    </row>
    <row r="40" spans="1:2" x14ac:dyDescent="0.25">
      <c r="A40" s="5">
        <v>42</v>
      </c>
      <c r="B40" s="5">
        <v>2.38</v>
      </c>
    </row>
    <row r="41" spans="1:2" x14ac:dyDescent="0.25">
      <c r="A41" s="5">
        <v>43</v>
      </c>
      <c r="B41" s="5">
        <v>2.14</v>
      </c>
    </row>
    <row r="42" spans="1:2" x14ac:dyDescent="0.25">
      <c r="A42" s="5">
        <v>44</v>
      </c>
      <c r="B42" s="5">
        <v>1.91</v>
      </c>
    </row>
    <row r="43" spans="1:2" x14ac:dyDescent="0.25">
      <c r="A43" s="5">
        <v>45</v>
      </c>
      <c r="B43" s="5">
        <v>1.7</v>
      </c>
    </row>
    <row r="44" spans="1:2" x14ac:dyDescent="0.25">
      <c r="A44" s="5">
        <v>46</v>
      </c>
      <c r="B44" s="5">
        <v>1.5</v>
      </c>
    </row>
    <row r="45" spans="1:2" x14ac:dyDescent="0.25">
      <c r="A45" s="5">
        <v>47</v>
      </c>
      <c r="B45" s="5">
        <v>1.31</v>
      </c>
    </row>
    <row r="46" spans="1:2" x14ac:dyDescent="0.25">
      <c r="A46" s="5">
        <v>48</v>
      </c>
      <c r="B46" s="5">
        <v>1.1399999999999999</v>
      </c>
    </row>
    <row r="47" spans="1:2" x14ac:dyDescent="0.25">
      <c r="A47" s="5">
        <v>49</v>
      </c>
      <c r="B47" s="5">
        <v>0.97</v>
      </c>
    </row>
    <row r="48" spans="1:2" x14ac:dyDescent="0.25">
      <c r="A48" s="5">
        <v>50</v>
      </c>
      <c r="B48" s="5">
        <v>0.82</v>
      </c>
    </row>
    <row r="49" spans="1:2" x14ac:dyDescent="0.25">
      <c r="A49" s="5">
        <v>51</v>
      </c>
      <c r="B49" s="5">
        <v>0.69</v>
      </c>
    </row>
    <row r="50" spans="1:2" x14ac:dyDescent="0.25">
      <c r="A50" s="5">
        <v>52</v>
      </c>
      <c r="B50" s="5">
        <v>0.56000000000000005</v>
      </c>
    </row>
    <row r="51" spans="1:2" x14ac:dyDescent="0.25">
      <c r="A51" s="5">
        <v>53</v>
      </c>
      <c r="B51" s="5">
        <v>0.45</v>
      </c>
    </row>
    <row r="52" spans="1:2" x14ac:dyDescent="0.25">
      <c r="A52" s="5">
        <v>54</v>
      </c>
      <c r="B52" s="5">
        <v>0.35</v>
      </c>
    </row>
    <row r="53" spans="1:2" x14ac:dyDescent="0.25">
      <c r="A53" s="5">
        <v>55</v>
      </c>
      <c r="B53" s="5">
        <v>0.26</v>
      </c>
    </row>
    <row r="54" spans="1:2" x14ac:dyDescent="0.25">
      <c r="A54" s="5">
        <v>56</v>
      </c>
      <c r="B54" s="5">
        <v>0.19</v>
      </c>
    </row>
    <row r="55" spans="1:2" x14ac:dyDescent="0.25">
      <c r="A55" s="5">
        <v>57</v>
      </c>
      <c r="B55" s="5">
        <v>0.13</v>
      </c>
    </row>
    <row r="56" spans="1:2" x14ac:dyDescent="0.25">
      <c r="A56" s="5">
        <v>58</v>
      </c>
      <c r="B56" s="5">
        <v>7.0000000000000007E-2</v>
      </c>
    </row>
    <row r="57" spans="1:2" x14ac:dyDescent="0.25">
      <c r="A57" s="5">
        <v>59</v>
      </c>
      <c r="B57" s="5">
        <v>0.04</v>
      </c>
    </row>
    <row r="58" spans="1:2" x14ac:dyDescent="0.25">
      <c r="A58" s="5">
        <v>60</v>
      </c>
      <c r="B58" s="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</vt:lpstr>
      <vt:lpstr>Beverages</vt:lpstr>
      <vt:lpstr>Chems</vt:lpstr>
      <vt:lpstr>2d20</vt:lpstr>
      <vt:lpstr>3d20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2023-02-21T23:19:57Z</dcterms:created>
  <dcterms:modified xsi:type="dcterms:W3CDTF">2023-03-15T22:25:18Z</dcterms:modified>
</cp:coreProperties>
</file>