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RP\fallout\"/>
    </mc:Choice>
  </mc:AlternateContent>
  <xr:revisionPtr revIDLastSave="0" documentId="8_{A4D8E5CC-35B0-406C-8CFF-A2413DAB67C2}" xr6:coauthVersionLast="47" xr6:coauthVersionMax="47" xr10:uidLastSave="{00000000-0000-0000-0000-000000000000}"/>
  <bookViews>
    <workbookView xWindow="-120" yWindow="-120" windowWidth="38640" windowHeight="15840" activeTab="2" xr2:uid="{7362036C-3958-48E4-9357-CC1674CA368C}"/>
  </bookViews>
  <sheets>
    <sheet name="Clothing" sheetId="1" r:id="rId1"/>
    <sheet name="Armor" sheetId="12" r:id="rId2"/>
    <sheet name="Power Armor" sheetId="13" r:id="rId3"/>
    <sheet name="2d20" sheetId="10" r:id="rId4"/>
    <sheet name="3d20" sheetId="11" r:id="rId5"/>
  </sheets>
  <definedNames>
    <definedName name="_xlnm._FilterDatabase" localSheetId="1" hidden="1">Armor!$A$1:$I$32</definedName>
    <definedName name="_xlnm._FilterDatabase" localSheetId="0" hidden="1">Clothing!$A$1:$I$32</definedName>
    <definedName name="_xlnm._FilterDatabase" localSheetId="2" hidden="1">'Power Armor'!$A$1:$H$32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3" l="1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2" i="13"/>
  <c r="S24" i="13"/>
  <c r="S23" i="13"/>
  <c r="S22" i="13"/>
  <c r="S21" i="13"/>
  <c r="S20" i="13"/>
  <c r="S19" i="13"/>
  <c r="S18" i="13"/>
  <c r="S17" i="13"/>
  <c r="S16" i="13"/>
  <c r="S15" i="13"/>
  <c r="S14" i="13"/>
  <c r="S13" i="13"/>
  <c r="S12" i="13"/>
  <c r="S11" i="13"/>
  <c r="S10" i="13"/>
  <c r="S9" i="13"/>
  <c r="S8" i="13"/>
  <c r="S7" i="13"/>
  <c r="S6" i="13"/>
  <c r="S5" i="13"/>
  <c r="S4" i="13"/>
  <c r="S3" i="13"/>
  <c r="S2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T5" i="13"/>
  <c r="T4" i="13"/>
  <c r="T3" i="13"/>
  <c r="T2" i="13"/>
  <c r="N29" i="13"/>
  <c r="N28" i="13"/>
  <c r="N27" i="13"/>
  <c r="N26" i="13"/>
  <c r="N25" i="13"/>
  <c r="N24" i="13"/>
  <c r="N23" i="13"/>
  <c r="N22" i="13"/>
  <c r="N21" i="13"/>
  <c r="N20" i="13"/>
  <c r="N19" i="13"/>
  <c r="N18" i="13"/>
  <c r="N17" i="13"/>
  <c r="N16" i="13"/>
  <c r="N15" i="13"/>
  <c r="N14" i="13"/>
  <c r="N13" i="13"/>
  <c r="N12" i="13"/>
  <c r="N11" i="13"/>
  <c r="N10" i="13"/>
  <c r="N9" i="13"/>
  <c r="N8" i="13"/>
  <c r="N7" i="13"/>
  <c r="N6" i="13"/>
  <c r="N5" i="13"/>
  <c r="N4" i="13"/>
  <c r="N3" i="13"/>
  <c r="N2" i="13"/>
  <c r="I57" i="12"/>
  <c r="I56" i="12"/>
  <c r="I55" i="12"/>
  <c r="I54" i="12"/>
  <c r="I53" i="12"/>
  <c r="I52" i="12"/>
  <c r="I51" i="12"/>
  <c r="I50" i="12"/>
  <c r="I49" i="12"/>
  <c r="I48" i="12"/>
  <c r="I47" i="12"/>
  <c r="I46" i="12"/>
  <c r="I45" i="12"/>
  <c r="I44" i="12"/>
  <c r="I43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M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M2" i="13"/>
  <c r="I30" i="12"/>
  <c r="Q29" i="12"/>
  <c r="P29" i="12"/>
  <c r="O29" i="12"/>
  <c r="I29" i="12"/>
  <c r="Q28" i="12"/>
  <c r="P28" i="12"/>
  <c r="O28" i="12"/>
  <c r="I28" i="12"/>
  <c r="Q27" i="12"/>
  <c r="P27" i="12"/>
  <c r="O27" i="12"/>
  <c r="I27" i="12"/>
  <c r="Q26" i="12"/>
  <c r="P26" i="12"/>
  <c r="O26" i="12"/>
  <c r="I26" i="12"/>
  <c r="Q25" i="12"/>
  <c r="P25" i="12"/>
  <c r="O25" i="12"/>
  <c r="I25" i="12"/>
  <c r="Q24" i="12"/>
  <c r="P24" i="12"/>
  <c r="O24" i="12"/>
  <c r="I24" i="12"/>
  <c r="Q23" i="12"/>
  <c r="P23" i="12"/>
  <c r="O23" i="12"/>
  <c r="I23" i="12"/>
  <c r="Q22" i="12"/>
  <c r="P22" i="12"/>
  <c r="O22" i="12"/>
  <c r="I22" i="12"/>
  <c r="Q21" i="12"/>
  <c r="P21" i="12"/>
  <c r="O21" i="12"/>
  <c r="I21" i="12"/>
  <c r="Q20" i="12"/>
  <c r="P20" i="12"/>
  <c r="O20" i="12"/>
  <c r="I20" i="12"/>
  <c r="Q19" i="12"/>
  <c r="P19" i="12"/>
  <c r="O19" i="12"/>
  <c r="I19" i="12"/>
  <c r="Q18" i="12"/>
  <c r="P18" i="12"/>
  <c r="O18" i="12"/>
  <c r="I18" i="12"/>
  <c r="Q17" i="12"/>
  <c r="P17" i="12"/>
  <c r="O17" i="12"/>
  <c r="I17" i="12"/>
  <c r="Q16" i="12"/>
  <c r="P16" i="12"/>
  <c r="O16" i="12"/>
  <c r="I16" i="12"/>
  <c r="Q15" i="12"/>
  <c r="P15" i="12"/>
  <c r="O15" i="12"/>
  <c r="I15" i="12"/>
  <c r="Q14" i="12"/>
  <c r="P14" i="12"/>
  <c r="O14" i="12"/>
  <c r="I14" i="12"/>
  <c r="Q13" i="12"/>
  <c r="P13" i="12"/>
  <c r="O13" i="12"/>
  <c r="I13" i="12"/>
  <c r="Q12" i="12"/>
  <c r="P12" i="12"/>
  <c r="O12" i="12"/>
  <c r="I12" i="12"/>
  <c r="Q11" i="12"/>
  <c r="P11" i="12"/>
  <c r="O11" i="12"/>
  <c r="I11" i="12"/>
  <c r="Q10" i="12"/>
  <c r="P10" i="12"/>
  <c r="O10" i="12"/>
  <c r="I10" i="12"/>
  <c r="Q9" i="12"/>
  <c r="P9" i="12"/>
  <c r="O9" i="12"/>
  <c r="I9" i="12"/>
  <c r="Q8" i="12"/>
  <c r="P8" i="12"/>
  <c r="O8" i="12"/>
  <c r="I8" i="12"/>
  <c r="Q7" i="12"/>
  <c r="P7" i="12"/>
  <c r="O7" i="12"/>
  <c r="I7" i="12"/>
  <c r="Q6" i="12"/>
  <c r="P6" i="12"/>
  <c r="O6" i="12"/>
  <c r="I6" i="12"/>
  <c r="Q5" i="12"/>
  <c r="P5" i="12"/>
  <c r="O5" i="12"/>
  <c r="I5" i="12"/>
  <c r="Q4" i="12"/>
  <c r="P4" i="12"/>
  <c r="O4" i="12"/>
  <c r="I4" i="12"/>
  <c r="Q3" i="12"/>
  <c r="P3" i="12"/>
  <c r="O3" i="12"/>
  <c r="I3" i="12"/>
  <c r="Q2" i="12"/>
  <c r="P2" i="12"/>
  <c r="O2" i="12"/>
  <c r="I2" i="12"/>
  <c r="I30" i="1"/>
  <c r="I8" i="1"/>
  <c r="I2" i="1"/>
  <c r="I20" i="1"/>
  <c r="I28" i="1"/>
  <c r="I6" i="1"/>
  <c r="I19" i="1"/>
  <c r="I21" i="1"/>
  <c r="I23" i="1"/>
  <c r="I27" i="1"/>
  <c r="I29" i="1"/>
  <c r="I5" i="1"/>
  <c r="I7" i="1"/>
  <c r="I15" i="1"/>
  <c r="I16" i="1"/>
  <c r="I22" i="1"/>
  <c r="I25" i="1"/>
  <c r="I26" i="1"/>
  <c r="I12" i="1"/>
  <c r="I24" i="1"/>
  <c r="I10" i="1"/>
  <c r="I18" i="1"/>
  <c r="I17" i="1"/>
  <c r="I9" i="1"/>
  <c r="I14" i="1"/>
  <c r="I13" i="1"/>
  <c r="I11" i="1"/>
  <c r="I3" i="1"/>
  <c r="I4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D1" i="11"/>
  <c r="D1" i="10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2" i="1"/>
  <c r="P3" i="1"/>
  <c r="P4" i="1"/>
  <c r="P5" i="1"/>
  <c r="P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2" i="1"/>
</calcChain>
</file>

<file path=xl/sharedStrings.xml><?xml version="1.0" encoding="utf-8"?>
<sst xmlns="http://schemas.openxmlformats.org/spreadsheetml/2006/main" count="468" uniqueCount="206">
  <si>
    <t>type</t>
  </si>
  <si>
    <t>weight</t>
  </si>
  <si>
    <t>cost</t>
  </si>
  <si>
    <t>rarity</t>
  </si>
  <si>
    <t>5mm</t>
  </si>
  <si>
    <t>10+5 CD</t>
  </si>
  <si>
    <t>&lt;1</t>
  </si>
  <si>
    <t>10mm</t>
  </si>
  <si>
    <t>8+4 CD</t>
  </si>
  <si>
    <t>6+3 CD</t>
  </si>
  <si>
    <t>Flare</t>
  </si>
  <si>
    <t>2+1 CD</t>
  </si>
  <si>
    <t>12+6 CD</t>
  </si>
  <si>
    <t>14+7 CD</t>
  </si>
  <si>
    <t>4+2 CD</t>
  </si>
  <si>
    <t>5.56mm</t>
  </si>
  <si>
    <t>Missile</t>
  </si>
  <si>
    <t>1+1 CD</t>
  </si>
  <si>
    <t>.50</t>
  </si>
  <si>
    <t>.45</t>
  </si>
  <si>
    <t>.308</t>
  </si>
  <si>
    <t>.38</t>
  </si>
  <si>
    <t>14mm</t>
  </si>
  <si>
    <t>Alien Cell</t>
  </si>
  <si>
    <t>3+1 CD</t>
  </si>
  <si>
    <t>.44</t>
  </si>
  <si>
    <t>9mm</t>
  </si>
  <si>
    <t>Combat</t>
  </si>
  <si>
    <t>2mm EC</t>
  </si>
  <si>
    <t>Shells</t>
  </si>
  <si>
    <t>Spike</t>
  </si>
  <si>
    <t>Syringes</t>
  </si>
  <si>
    <t>10+4 CD</t>
  </si>
  <si>
    <t>MiniNuke</t>
  </si>
  <si>
    <t>Fuel</t>
  </si>
  <si>
    <t>Fusion Cell</t>
  </si>
  <si>
    <t>12.7mm</t>
  </si>
  <si>
    <t>45-70 Gov't</t>
  </si>
  <si>
    <t>5+4 CD</t>
  </si>
  <si>
    <t>.357</t>
  </si>
  <si>
    <t>Loot</t>
  </si>
  <si>
    <t>min</t>
  </si>
  <si>
    <t>max</t>
  </si>
  <si>
    <t>Plasma Cart</t>
  </si>
  <si>
    <t>Fusion Core</t>
  </si>
  <si>
    <t>amount</t>
  </si>
  <si>
    <t>12+6 CDx10</t>
  </si>
  <si>
    <t>Gamma</t>
  </si>
  <si>
    <t>9+4 CD</t>
  </si>
  <si>
    <t>40mm</t>
  </si>
  <si>
    <t>25mm</t>
  </si>
  <si>
    <t>chance</t>
  </si>
  <si>
    <t>avg</t>
  </si>
  <si>
    <t>DR - Ph</t>
  </si>
  <si>
    <t>DR - En</t>
  </si>
  <si>
    <t>DR - Rad</t>
  </si>
  <si>
    <t>BoS Uniform</t>
  </si>
  <si>
    <t>Casual Clothing</t>
  </si>
  <si>
    <t>Harness</t>
  </si>
  <si>
    <t>Military Fatigues</t>
  </si>
  <si>
    <t>Road Leathers</t>
  </si>
  <si>
    <t>Tough Clothing</t>
  </si>
  <si>
    <t>Vault Jumpsuit</t>
  </si>
  <si>
    <t>BoS Fatigues</t>
  </si>
  <si>
    <t>BoS Scribe Armor</t>
  </si>
  <si>
    <t>Cage Armor</t>
  </si>
  <si>
    <t>Drifter Outfit</t>
  </si>
  <si>
    <t>Engineer's Armor</t>
  </si>
  <si>
    <t>Formal Clothing</t>
  </si>
  <si>
    <t>Hazmat Suit</t>
  </si>
  <si>
    <t>Heavy Coat</t>
  </si>
  <si>
    <t>Hides</t>
  </si>
  <si>
    <t>Lab Coat</t>
  </si>
  <si>
    <t>Spike Armor</t>
  </si>
  <si>
    <t>Utility Coveralls</t>
  </si>
  <si>
    <t>Army Helmet</t>
  </si>
  <si>
    <t>BoS Hood</t>
  </si>
  <si>
    <t>BoS Scribe Hat</t>
  </si>
  <si>
    <t>Casual Hat</t>
  </si>
  <si>
    <t>Formal Hat</t>
  </si>
  <si>
    <t>Gas Mask</t>
  </si>
  <si>
    <t>Hard Hat</t>
  </si>
  <si>
    <t>Hood or Cowl</t>
  </si>
  <si>
    <t>Sack Hood</t>
  </si>
  <si>
    <t>Welder's Visor</t>
  </si>
  <si>
    <t>Locations</t>
  </si>
  <si>
    <t>Head</t>
  </si>
  <si>
    <t>Full</t>
  </si>
  <si>
    <t>Arms, Legs, Torso</t>
  </si>
  <si>
    <t>Head, Arms, Legs, Torso</t>
  </si>
  <si>
    <t>Head Arms, Legs, Torso</t>
  </si>
  <si>
    <t>Raider</t>
  </si>
  <si>
    <t>Raider, Sturdy</t>
  </si>
  <si>
    <t>Raider, Heavy</t>
  </si>
  <si>
    <t>Leather</t>
  </si>
  <si>
    <t>Leather, Sturdy</t>
  </si>
  <si>
    <t>Leather, Heavy</t>
  </si>
  <si>
    <t>Metal</t>
  </si>
  <si>
    <t>Metal, Sturdy</t>
  </si>
  <si>
    <t>Metal, Heavy</t>
  </si>
  <si>
    <t>Combat, Sturdy</t>
  </si>
  <si>
    <t>Combat, Heavy</t>
  </si>
  <si>
    <t>Synth</t>
  </si>
  <si>
    <t>Synth, Sturdy</t>
  </si>
  <si>
    <t>Synth, Heavy</t>
  </si>
  <si>
    <t>Vault-Tec</t>
  </si>
  <si>
    <t>Torso</t>
  </si>
  <si>
    <t>Leg</t>
  </si>
  <si>
    <t>Arm</t>
  </si>
  <si>
    <t>Super Stimpak</t>
  </si>
  <si>
    <t>Calmex</t>
  </si>
  <si>
    <t>Day Tripper</t>
  </si>
  <si>
    <t>Adictol</t>
  </si>
  <si>
    <t>Stimpak</t>
  </si>
  <si>
    <t>RadAway</t>
  </si>
  <si>
    <t>Psycho</t>
  </si>
  <si>
    <t>Med-X</t>
  </si>
  <si>
    <t>Daddy-O</t>
  </si>
  <si>
    <t>Rad-X (dilute)</t>
  </si>
  <si>
    <t>Healing Salve</t>
  </si>
  <si>
    <t>Dirty Water</t>
  </si>
  <si>
    <t>Stimpak (dilute)</t>
  </si>
  <si>
    <t>RadAway (dilute)</t>
  </si>
  <si>
    <t>Buffout</t>
  </si>
  <si>
    <t>Jet</t>
  </si>
  <si>
    <t>Mentats</t>
  </si>
  <si>
    <t>Rad-X</t>
  </si>
  <si>
    <t>Antibiotics</t>
  </si>
  <si>
    <t>Overdrive</t>
  </si>
  <si>
    <t>Fury</t>
  </si>
  <si>
    <t>X-Cell</t>
  </si>
  <si>
    <t>Addictol</t>
  </si>
  <si>
    <t>Berry Mentats</t>
  </si>
  <si>
    <t>Buffjet</t>
  </si>
  <si>
    <t>Bufftats</t>
  </si>
  <si>
    <t>Grape Mentats</t>
  </si>
  <si>
    <t>Jet Fuel</t>
  </si>
  <si>
    <t>Orange Mentats</t>
  </si>
  <si>
    <t>Psycho Jet</t>
  </si>
  <si>
    <t>Psychobuff</t>
  </si>
  <si>
    <t>Psychotats</t>
  </si>
  <si>
    <t>Rad-X (Diluted)</t>
  </si>
  <si>
    <t>RadAway (Diluted)</t>
  </si>
  <si>
    <t>Skeeto Spit</t>
  </si>
  <si>
    <t>Stimpak (Diluted)</t>
  </si>
  <si>
    <t>Ultra Jet</t>
  </si>
  <si>
    <t>Ant Nectar</t>
  </si>
  <si>
    <t>Fire Ant Nectar</t>
  </si>
  <si>
    <t>Ant Queen Pheromones</t>
  </si>
  <si>
    <t>Coyote Tobacco Chew</t>
  </si>
  <si>
    <t>Hydra</t>
  </si>
  <si>
    <t>Party Time Mentats</t>
  </si>
  <si>
    <t>Steady</t>
  </si>
  <si>
    <t>Voodoo</t>
  </si>
  <si>
    <t>Antivenom</t>
  </si>
  <si>
    <t>Cateye</t>
  </si>
  <si>
    <t>Datura Hide</t>
  </si>
  <si>
    <t>Fixer</t>
  </si>
  <si>
    <t>Sacred Datura Root</t>
  </si>
  <si>
    <t>Weapon Binding Ritual</t>
  </si>
  <si>
    <t>Remove All Addictions</t>
  </si>
  <si>
    <t>Cure Illness</t>
  </si>
  <si>
    <t>INT(-2)</t>
  </si>
  <si>
    <t>RR1d20 STR&amp;END,+3MaxHP</t>
  </si>
  <si>
    <t>STR/END(-1),+4MaxHP,+3AP,-1AP Action Cost</t>
  </si>
  <si>
    <t>STR/PER/END(-1),+4MaxHP</t>
  </si>
  <si>
    <t>RR1d20 PER&amp;AGI,+2CD Sneak</t>
  </si>
  <si>
    <t>PER/INT(-1),CHA(+1)</t>
  </si>
  <si>
    <t>CHA/LCK(-1),STR(+1)</t>
  </si>
  <si>
    <t>+3PhDR,+3CD Melee,PER(+2)</t>
  </si>
  <si>
    <t>CHA(-2),RR1d20 Barter</t>
  </si>
  <si>
    <t>+2HP</t>
  </si>
  <si>
    <t>-1AP Action Cost</t>
  </si>
  <si>
    <t>+1AP/turn</t>
  </si>
  <si>
    <t>Addiction</t>
  </si>
  <si>
    <t>+3PhDR</t>
  </si>
  <si>
    <t>RR1d20 PER&amp;INT</t>
  </si>
  <si>
    <t>PER(-2),RR+1d20 Aim</t>
  </si>
  <si>
    <t>+3CD,RR3CD</t>
  </si>
  <si>
    <t>+2CD,+3PhDR</t>
  </si>
  <si>
    <t>+2CD,+4PhDR,+4AP</t>
  </si>
  <si>
    <t>+2CD,+4MaxHP,STR/END(-1)</t>
  </si>
  <si>
    <t>+2CD,+2PhDR,PER(-1)</t>
  </si>
  <si>
    <t>+6RadDR</t>
  </si>
  <si>
    <t>+3RadDR</t>
  </si>
  <si>
    <t>-4RadDam</t>
  </si>
  <si>
    <t>-2RadDam</t>
  </si>
  <si>
    <t>+2MaxHP</t>
  </si>
  <si>
    <t>+4HP</t>
  </si>
  <si>
    <t>+8HP</t>
  </si>
  <si>
    <t>+6AP,-1AP Action Cost</t>
  </si>
  <si>
    <t>+1d20</t>
  </si>
  <si>
    <t>STR(-2),INT/CHA(-1)</t>
  </si>
  <si>
    <t>AGI(-2),INT(+2),+1EnDR</t>
  </si>
  <si>
    <t>CHA(-2),INT/PER(-1)</t>
  </si>
  <si>
    <t>PER/AGI(-1),-1 Stage Sleep</t>
  </si>
  <si>
    <t>-1Inj</t>
  </si>
  <si>
    <t>CHA(-2),RR1d20 INT/PER</t>
  </si>
  <si>
    <t>ChooseLimb, RR+1d20 Aim</t>
  </si>
  <si>
    <t>AGI/LCK(-1),+1PhDR</t>
  </si>
  <si>
    <t>Removes Poison</t>
  </si>
  <si>
    <t>RemoveDifficultyinDark</t>
  </si>
  <si>
    <t>+1PhDR</t>
  </si>
  <si>
    <t>Treats all Addictions</t>
  </si>
  <si>
    <t>PER(+2)</t>
  </si>
  <si>
    <t>-1Inj,+2CD,-2HP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</si>
</sst>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999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1" fillId="6" borderId="0" xfId="0" applyFont="1" applyFill="1" applyAlignment="1">
      <alignment horizontal="right" vertical="center"/>
    </xf>
    <xf numFmtId="49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quotePrefix="1" applyFill="1" applyAlignment="1">
      <alignment horizontal="left"/>
    </xf>
    <xf numFmtId="0" fontId="0" fillId="2" borderId="0" xfId="0" quotePrefix="1" applyFill="1" applyAlignment="1">
      <alignment horizontal="left"/>
    </xf>
    <xf numFmtId="0" fontId="0" fillId="4" borderId="0" xfId="0" quotePrefix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11899-9C28-48E4-BA8E-5434F874D62E}">
  <dimension ref="A1:Q30"/>
  <sheetViews>
    <sheetView workbookViewId="0">
      <selection activeCell="E31" sqref="E31"/>
    </sheetView>
  </sheetViews>
  <sheetFormatPr defaultRowHeight="15" x14ac:dyDescent="0.25"/>
  <cols>
    <col min="1" max="1" width="15.5703125" style="6" bestFit="1" customWidth="1"/>
    <col min="2" max="4" width="12.28515625" style="2" customWidth="1"/>
    <col min="5" max="5" width="22.28515625" style="2" bestFit="1" customWidth="1"/>
    <col min="6" max="6" width="9.42578125" style="2" bestFit="1" customWidth="1"/>
    <col min="7" max="7" width="6.85546875" style="2" bestFit="1" customWidth="1"/>
    <col min="8" max="8" width="8" style="2" bestFit="1" customWidth="1"/>
    <col min="9" max="9" width="40" style="2" bestFit="1" customWidth="1"/>
    <col min="11" max="11" width="11.42578125" style="1" bestFit="1" customWidth="1"/>
    <col min="12" max="12" width="4.42578125" bestFit="1" customWidth="1"/>
    <col min="13" max="13" width="4.7109375" bestFit="1" customWidth="1"/>
    <col min="14" max="14" width="10.85546875" bestFit="1" customWidth="1"/>
    <col min="15" max="15" width="7.140625" bestFit="1" customWidth="1"/>
    <col min="16" max="16" width="12" bestFit="1" customWidth="1"/>
    <col min="17" max="17" width="26.85546875" bestFit="1" customWidth="1"/>
    <col min="22" max="22" width="10.85546875" bestFit="1" customWidth="1"/>
  </cols>
  <sheetData>
    <row r="1" spans="1:17" x14ac:dyDescent="0.25">
      <c r="A1" s="6" t="s">
        <v>0</v>
      </c>
      <c r="B1" s="2" t="s">
        <v>53</v>
      </c>
      <c r="C1" s="2" t="s">
        <v>54</v>
      </c>
      <c r="D1" s="2" t="s">
        <v>55</v>
      </c>
      <c r="E1" s="2" t="s">
        <v>85</v>
      </c>
      <c r="F1" s="2" t="s">
        <v>1</v>
      </c>
      <c r="G1" s="2" t="s">
        <v>2</v>
      </c>
      <c r="H1" s="2" t="s">
        <v>3</v>
      </c>
      <c r="K1" s="1" t="s">
        <v>40</v>
      </c>
      <c r="L1" t="s">
        <v>41</v>
      </c>
      <c r="M1" t="s">
        <v>42</v>
      </c>
      <c r="N1" t="s">
        <v>45</v>
      </c>
      <c r="O1" t="s">
        <v>51</v>
      </c>
      <c r="P1" t="s">
        <v>52</v>
      </c>
    </row>
    <row r="2" spans="1:17" x14ac:dyDescent="0.25">
      <c r="A2" s="7" t="s">
        <v>56</v>
      </c>
      <c r="B2" s="7">
        <v>1</v>
      </c>
      <c r="C2" s="7">
        <v>1</v>
      </c>
      <c r="D2" s="7">
        <v>1</v>
      </c>
      <c r="E2" s="7" t="s">
        <v>88</v>
      </c>
      <c r="F2" s="7">
        <v>2</v>
      </c>
      <c r="G2" s="7">
        <v>20</v>
      </c>
      <c r="H2" s="7">
        <v>2</v>
      </c>
      <c r="I2" s="7" t="str">
        <f t="shared" ref="I2:I30" si="0">CONCATENATE(A2,", ",E2,", ",F2,"lbs, ",G2,"caps, ",H2)</f>
        <v>BoS Uniform, Arms, Legs, Torso, 2lbs, 20caps, 2</v>
      </c>
      <c r="K2" s="3" t="s">
        <v>23</v>
      </c>
      <c r="L2" s="3">
        <v>2</v>
      </c>
      <c r="M2" s="3">
        <v>2</v>
      </c>
      <c r="N2" s="3" t="s">
        <v>24</v>
      </c>
      <c r="O2" s="3">
        <f>IF(L2=M2,INDEX('2d20'!A:B,MATCH(Clothing!L2,'2d20'!A:A,0),2),SUM(INDEX('2d20'!A:B,MATCH(Clothing!L2,'2d20'!A:A,0),2),INDEX('2d20'!A:B,MATCH(Clothing!M2,'2d20'!A:A,0),2)))</f>
        <v>0.25</v>
      </c>
      <c r="P2" s="3">
        <f t="shared" ref="P2:P29" si="1">IFERROR(IF(ISNUMBER(FIND("x",N2)),(LEFT(N2,FIND("+",N2)-1)+MID(N2,FIND("+",N2)+1,1)*5/6)*10,LEFT(N2,FIND("+",N2)-1)+MID(N2,FIND("+",N2)+1,1)*5/6),N2)</f>
        <v>3.8333333333333335</v>
      </c>
      <c r="Q2" s="3" t="str">
        <f>IF(L2=M2,CONCATENATE(L2,"  ",K2,"  (",N2,")"),CONCATENATE(L2,"-",M2,"  ",K2,"  (",N2,")"))</f>
        <v>2  Alien Cell  (3+1 CD)</v>
      </c>
    </row>
    <row r="3" spans="1:17" x14ac:dyDescent="0.25">
      <c r="A3" s="8" t="s">
        <v>57</v>
      </c>
      <c r="B3" s="8">
        <v>0</v>
      </c>
      <c r="C3" s="8">
        <v>0</v>
      </c>
      <c r="D3" s="8">
        <v>0</v>
      </c>
      <c r="E3" s="8" t="s">
        <v>88</v>
      </c>
      <c r="F3" s="8">
        <v>2</v>
      </c>
      <c r="G3" s="8">
        <v>20</v>
      </c>
      <c r="H3" s="8">
        <v>1</v>
      </c>
      <c r="I3" s="8" t="str">
        <f t="shared" si="0"/>
        <v>Casual Clothing, Arms, Legs, Torso, 2lbs, 20caps, 1</v>
      </c>
      <c r="K3" s="4" t="s">
        <v>28</v>
      </c>
      <c r="L3" s="4">
        <v>3</v>
      </c>
      <c r="M3" s="4">
        <v>4</v>
      </c>
      <c r="N3" s="4" t="s">
        <v>9</v>
      </c>
      <c r="O3" s="4">
        <f>IF(L3=M3,INDEX('2d20'!A:B,MATCH(Clothing!L3,'2d20'!A:A,0),2),SUM(INDEX('2d20'!A:B,MATCH(Clothing!L3,'2d20'!A:A,0),2),INDEX('2d20'!A:B,MATCH(Clothing!M3,'2d20'!A:A,0),2)))</f>
        <v>1.25</v>
      </c>
      <c r="P3" s="4">
        <f t="shared" si="1"/>
        <v>8.5</v>
      </c>
      <c r="Q3" s="4" t="str">
        <f t="shared" ref="Q3:Q29" si="2">IF(L3=M3,CONCATENATE(L3,"  ",K3,"  (",N3,")"),CONCATENATE(L3,"-",M3,"  ",K3,"  (",N3,")"))</f>
        <v>3-4  2mm EC  (6+3 CD)</v>
      </c>
    </row>
    <row r="4" spans="1:17" x14ac:dyDescent="0.25">
      <c r="A4" s="7" t="s">
        <v>58</v>
      </c>
      <c r="B4" s="7">
        <v>0</v>
      </c>
      <c r="C4" s="7">
        <v>0</v>
      </c>
      <c r="D4" s="7">
        <v>0</v>
      </c>
      <c r="E4" s="7" t="s">
        <v>88</v>
      </c>
      <c r="F4" s="7">
        <v>1</v>
      </c>
      <c r="G4" s="7">
        <v>5</v>
      </c>
      <c r="H4" s="7">
        <v>0</v>
      </c>
      <c r="I4" s="7" t="str">
        <f t="shared" si="0"/>
        <v>Harness, Arms, Legs, Torso, 1lbs, 5caps, 0</v>
      </c>
      <c r="K4" s="3" t="s">
        <v>43</v>
      </c>
      <c r="L4" s="3">
        <v>5</v>
      </c>
      <c r="M4" s="3">
        <v>6</v>
      </c>
      <c r="N4" s="3" t="s">
        <v>5</v>
      </c>
      <c r="O4" s="3">
        <f>IF(L4=M4,INDEX('2d20'!A:B,MATCH(Clothing!L4,'2d20'!A:A,0),2),SUM(INDEX('2d20'!A:B,MATCH(Clothing!L4,'2d20'!A:A,0),2),INDEX('2d20'!A:B,MATCH(Clothing!M4,'2d20'!A:A,0),2)))</f>
        <v>2.25</v>
      </c>
      <c r="P4" s="3">
        <f t="shared" si="1"/>
        <v>14.166666666666668</v>
      </c>
      <c r="Q4" s="3" t="str">
        <f t="shared" si="2"/>
        <v>5-6  Plasma Cart  (10+5 CD)</v>
      </c>
    </row>
    <row r="5" spans="1:17" x14ac:dyDescent="0.25">
      <c r="A5" s="8" t="s">
        <v>59</v>
      </c>
      <c r="B5" s="8">
        <v>0</v>
      </c>
      <c r="C5" s="8">
        <v>1</v>
      </c>
      <c r="D5" s="8">
        <v>0</v>
      </c>
      <c r="E5" s="8" t="s">
        <v>88</v>
      </c>
      <c r="F5" s="8">
        <v>3</v>
      </c>
      <c r="G5" s="8">
        <v>12</v>
      </c>
      <c r="H5" s="8">
        <v>1</v>
      </c>
      <c r="I5" s="8" t="str">
        <f t="shared" si="0"/>
        <v>Military Fatigues, Arms, Legs, Torso, 3lbs, 12caps, 1</v>
      </c>
      <c r="K5" s="4" t="s">
        <v>36</v>
      </c>
      <c r="L5" s="4">
        <v>7</v>
      </c>
      <c r="M5" s="4">
        <v>7</v>
      </c>
      <c r="N5" s="4" t="s">
        <v>14</v>
      </c>
      <c r="O5" s="4">
        <f>IF(L5=M5,INDEX('2d20'!A:B,MATCH(Clothing!L5,'2d20'!A:A,0),2),SUM(INDEX('2d20'!A:B,MATCH(Clothing!L5,'2d20'!A:A,0),2),INDEX('2d20'!A:B,MATCH(Clothing!M5,'2d20'!A:A,0),2)))</f>
        <v>1.5</v>
      </c>
      <c r="P5" s="4">
        <f t="shared" si="1"/>
        <v>5.666666666666667</v>
      </c>
      <c r="Q5" s="4" t="str">
        <f t="shared" si="2"/>
        <v>7  12.7mm  (4+2 CD)</v>
      </c>
    </row>
    <row r="6" spans="1:17" x14ac:dyDescent="0.25">
      <c r="A6" s="7" t="s">
        <v>60</v>
      </c>
      <c r="B6" s="7">
        <v>1</v>
      </c>
      <c r="C6" s="7">
        <v>1</v>
      </c>
      <c r="D6" s="7">
        <v>0</v>
      </c>
      <c r="E6" s="7" t="s">
        <v>88</v>
      </c>
      <c r="F6" s="7">
        <v>1</v>
      </c>
      <c r="G6" s="7">
        <v>5</v>
      </c>
      <c r="H6" s="7">
        <v>1</v>
      </c>
      <c r="I6" s="7" t="str">
        <f t="shared" si="0"/>
        <v>Road Leathers, Arms, Legs, Torso, 1lbs, 5caps, 1</v>
      </c>
      <c r="K6" s="3" t="s">
        <v>44</v>
      </c>
      <c r="L6" s="3">
        <v>8</v>
      </c>
      <c r="M6" s="3">
        <v>8</v>
      </c>
      <c r="N6" s="3">
        <v>1</v>
      </c>
      <c r="O6" s="3">
        <f>IF(L6=M6,INDEX('2d20'!A:B,MATCH(Clothing!L6,'2d20'!A:A,0),2),SUM(INDEX('2d20'!A:B,MATCH(Clothing!L6,'2d20'!A:A,0),2),INDEX('2d20'!A:B,MATCH(Clothing!M6,'2d20'!A:A,0),2)))</f>
        <v>1.75</v>
      </c>
      <c r="P6" s="3">
        <f>IFERROR(IF(ISNUMBER(FIND("x",N6)),(LEFT(N6,FIND("+",N6)-1)+MID(N6,FIND("+",N6)+1,1)*5/6)*10,LEFT(N6,FIND("+",N6)-1)+MID(N6,FIND("+",N6)+1,1)*5/6),N6)</f>
        <v>1</v>
      </c>
      <c r="Q6" s="3" t="str">
        <f t="shared" si="2"/>
        <v>8  Fusion Core  (1)</v>
      </c>
    </row>
    <row r="7" spans="1:17" x14ac:dyDescent="0.25">
      <c r="A7" s="8" t="s">
        <v>61</v>
      </c>
      <c r="B7" s="8">
        <v>1</v>
      </c>
      <c r="C7" s="8">
        <v>1</v>
      </c>
      <c r="D7" s="8">
        <v>0</v>
      </c>
      <c r="E7" s="8" t="s">
        <v>88</v>
      </c>
      <c r="F7" s="8">
        <v>3</v>
      </c>
      <c r="G7" s="8">
        <v>20</v>
      </c>
      <c r="H7" s="8">
        <v>1</v>
      </c>
      <c r="I7" s="8" t="str">
        <f t="shared" si="0"/>
        <v>Tough Clothing, Arms, Legs, Torso, 3lbs, 20caps, 1</v>
      </c>
      <c r="K7" s="4" t="s">
        <v>4</v>
      </c>
      <c r="L7" s="4">
        <v>9</v>
      </c>
      <c r="M7" s="4">
        <v>10</v>
      </c>
      <c r="N7" s="4" t="s">
        <v>46</v>
      </c>
      <c r="O7" s="4">
        <f>IF(L7=M7,INDEX('2d20'!A:B,MATCH(Clothing!L7,'2d20'!A:A,0),2),SUM(INDEX('2d20'!A:B,MATCH(Clothing!L7,'2d20'!A:A,0),2),INDEX('2d20'!A:B,MATCH(Clothing!M7,'2d20'!A:A,0),2)))</f>
        <v>4.25</v>
      </c>
      <c r="P7" s="4">
        <f t="shared" si="1"/>
        <v>170</v>
      </c>
      <c r="Q7" s="4" t="str">
        <f t="shared" si="2"/>
        <v>9-10  5mm  (12+6 CDx10)</v>
      </c>
    </row>
    <row r="8" spans="1:17" x14ac:dyDescent="0.25">
      <c r="A8" s="7" t="s">
        <v>62</v>
      </c>
      <c r="B8" s="7">
        <v>0</v>
      </c>
      <c r="C8" s="7">
        <v>1</v>
      </c>
      <c r="D8" s="7">
        <v>2</v>
      </c>
      <c r="E8" s="7" t="s">
        <v>88</v>
      </c>
      <c r="F8" s="7">
        <v>1</v>
      </c>
      <c r="G8" s="7">
        <v>20</v>
      </c>
      <c r="H8" s="7">
        <v>2</v>
      </c>
      <c r="I8" s="7" t="str">
        <f t="shared" si="0"/>
        <v>Vault Jumpsuit, Arms, Legs, Torso, 1lbs, 20caps, 2</v>
      </c>
      <c r="K8" s="3" t="s">
        <v>18</v>
      </c>
      <c r="L8" s="3">
        <v>11</v>
      </c>
      <c r="M8" s="3">
        <v>11</v>
      </c>
      <c r="N8" s="3" t="s">
        <v>14</v>
      </c>
      <c r="O8" s="3">
        <f>IF(L8=M8,INDEX('2d20'!A:B,MATCH(Clothing!L8,'2d20'!A:A,0),2),SUM(INDEX('2d20'!A:B,MATCH(Clothing!L8,'2d20'!A:A,0),2),INDEX('2d20'!A:B,MATCH(Clothing!M8,'2d20'!A:A,0),2)))</f>
        <v>2.5</v>
      </c>
      <c r="P8" s="3">
        <f t="shared" si="1"/>
        <v>5.666666666666667</v>
      </c>
      <c r="Q8" s="3" t="str">
        <f t="shared" si="2"/>
        <v>11  .50  (4+2 CD)</v>
      </c>
    </row>
    <row r="9" spans="1:17" x14ac:dyDescent="0.25">
      <c r="A9" s="8" t="s">
        <v>63</v>
      </c>
      <c r="B9" s="8">
        <v>2</v>
      </c>
      <c r="C9" s="8">
        <v>2</v>
      </c>
      <c r="D9" s="8">
        <v>2</v>
      </c>
      <c r="E9" s="8" t="s">
        <v>88</v>
      </c>
      <c r="F9" s="8">
        <v>4</v>
      </c>
      <c r="G9" s="8">
        <v>20</v>
      </c>
      <c r="H9" s="8">
        <v>3</v>
      </c>
      <c r="I9" s="8" t="str">
        <f t="shared" si="0"/>
        <v>BoS Fatigues, Arms, Legs, Torso, 4lbs, 20caps, 3</v>
      </c>
      <c r="K9" s="4" t="s">
        <v>37</v>
      </c>
      <c r="L9" s="4">
        <v>12</v>
      </c>
      <c r="M9" s="4">
        <v>12</v>
      </c>
      <c r="N9" s="4" t="s">
        <v>9</v>
      </c>
      <c r="O9" s="4">
        <f>IF(L9=M9,INDEX('2d20'!A:B,MATCH(Clothing!L9,'2d20'!A:A,0),2),SUM(INDEX('2d20'!A:B,MATCH(Clothing!L9,'2d20'!A:A,0),2),INDEX('2d20'!A:B,MATCH(Clothing!M9,'2d20'!A:A,0),2)))</f>
        <v>2.75</v>
      </c>
      <c r="P9" s="4">
        <f t="shared" si="1"/>
        <v>8.5</v>
      </c>
      <c r="Q9" s="4" t="str">
        <f t="shared" si="2"/>
        <v>12  45-70 Gov't  (6+3 CD)</v>
      </c>
    </row>
    <row r="10" spans="1:17" x14ac:dyDescent="0.25">
      <c r="A10" s="7" t="s">
        <v>64</v>
      </c>
      <c r="B10" s="7">
        <v>1</v>
      </c>
      <c r="C10" s="7">
        <v>2</v>
      </c>
      <c r="D10" s="7">
        <v>2</v>
      </c>
      <c r="E10" s="7" t="s">
        <v>88</v>
      </c>
      <c r="F10" s="7">
        <v>4</v>
      </c>
      <c r="G10" s="7">
        <v>20</v>
      </c>
      <c r="H10" s="7">
        <v>2</v>
      </c>
      <c r="I10" s="7" t="str">
        <f t="shared" si="0"/>
        <v>BoS Scribe Armor, Arms, Legs, Torso, 4lbs, 20caps, 2</v>
      </c>
      <c r="K10" s="3" t="s">
        <v>31</v>
      </c>
      <c r="L10" s="3">
        <v>13</v>
      </c>
      <c r="M10" s="3">
        <v>14</v>
      </c>
      <c r="N10" s="3" t="s">
        <v>14</v>
      </c>
      <c r="O10" s="3">
        <f>IF(L10=M10,INDEX('2d20'!A:B,MATCH(Clothing!L10,'2d20'!A:A,0),2),SUM(INDEX('2d20'!A:B,MATCH(Clothing!L10,'2d20'!A:A,0),2),INDEX('2d20'!A:B,MATCH(Clothing!M10,'2d20'!A:A,0),2)))</f>
        <v>6.25</v>
      </c>
      <c r="P10" s="3">
        <f t="shared" si="1"/>
        <v>5.666666666666667</v>
      </c>
      <c r="Q10" s="3" t="str">
        <f t="shared" si="2"/>
        <v>13-14  Syringes  (4+2 CD)</v>
      </c>
    </row>
    <row r="11" spans="1:17" x14ac:dyDescent="0.25">
      <c r="A11" s="8" t="s">
        <v>65</v>
      </c>
      <c r="B11" s="8">
        <v>3</v>
      </c>
      <c r="C11" s="8">
        <v>4</v>
      </c>
      <c r="D11" s="8">
        <v>0</v>
      </c>
      <c r="E11" s="8" t="s">
        <v>89</v>
      </c>
      <c r="F11" s="8">
        <v>33</v>
      </c>
      <c r="G11" s="8">
        <v>110</v>
      </c>
      <c r="H11" s="8">
        <v>3</v>
      </c>
      <c r="I11" s="8" t="str">
        <f t="shared" si="0"/>
        <v>Cage Armor, Head, Arms, Legs, Torso, 33lbs, 110caps, 3</v>
      </c>
      <c r="K11" s="4" t="s">
        <v>47</v>
      </c>
      <c r="L11" s="4">
        <v>15</v>
      </c>
      <c r="M11" s="4">
        <v>15</v>
      </c>
      <c r="N11" s="4" t="s">
        <v>14</v>
      </c>
      <c r="O11" s="4">
        <f>IF(L11=M11,INDEX('2d20'!A:B,MATCH(Clothing!L11,'2d20'!A:A,0),2),SUM(INDEX('2d20'!A:B,MATCH(Clothing!L11,'2d20'!A:A,0),2),INDEX('2d20'!A:B,MATCH(Clothing!M11,'2d20'!A:A,0),2)))</f>
        <v>3.5</v>
      </c>
      <c r="P11" s="4">
        <f t="shared" si="1"/>
        <v>5.666666666666667</v>
      </c>
      <c r="Q11" s="4" t="str">
        <f t="shared" si="2"/>
        <v>15  Gamma  (4+2 CD)</v>
      </c>
    </row>
    <row r="12" spans="1:17" x14ac:dyDescent="0.25">
      <c r="A12" s="7" t="s">
        <v>66</v>
      </c>
      <c r="B12" s="7">
        <v>1</v>
      </c>
      <c r="C12" s="7">
        <v>2</v>
      </c>
      <c r="D12" s="7">
        <v>0</v>
      </c>
      <c r="E12" s="7" t="s">
        <v>88</v>
      </c>
      <c r="F12" s="7">
        <v>10</v>
      </c>
      <c r="G12" s="7">
        <v>35</v>
      </c>
      <c r="H12" s="7">
        <v>1</v>
      </c>
      <c r="I12" s="7" t="str">
        <f t="shared" si="0"/>
        <v>Drifter Outfit, Arms, Legs, Torso, 10lbs, 35caps, 1</v>
      </c>
      <c r="K12" s="3" t="s">
        <v>34</v>
      </c>
      <c r="L12" s="3">
        <v>16</v>
      </c>
      <c r="M12" s="3">
        <v>16</v>
      </c>
      <c r="N12" s="3" t="s">
        <v>12</v>
      </c>
      <c r="O12" s="3">
        <f>IF(L12=M12,INDEX('2d20'!A:B,MATCH(Clothing!L12,'2d20'!A:A,0),2),SUM(INDEX('2d20'!A:B,MATCH(Clothing!L12,'2d20'!A:A,0),2),INDEX('2d20'!A:B,MATCH(Clothing!M12,'2d20'!A:A,0),2)))</f>
        <v>3.75</v>
      </c>
      <c r="P12" s="3">
        <f t="shared" si="1"/>
        <v>17</v>
      </c>
      <c r="Q12" s="3" t="str">
        <f t="shared" si="2"/>
        <v>16  Fuel  (12+6 CD)</v>
      </c>
    </row>
    <row r="13" spans="1:17" x14ac:dyDescent="0.25">
      <c r="A13" s="8" t="s">
        <v>67</v>
      </c>
      <c r="B13" s="8">
        <v>1</v>
      </c>
      <c r="C13" s="8">
        <v>1</v>
      </c>
      <c r="D13" s="8">
        <v>0</v>
      </c>
      <c r="E13" s="8" t="s">
        <v>88</v>
      </c>
      <c r="F13" s="8">
        <v>2</v>
      </c>
      <c r="G13" s="8">
        <v>15</v>
      </c>
      <c r="H13" s="8">
        <v>1</v>
      </c>
      <c r="I13" s="8" t="str">
        <f t="shared" si="0"/>
        <v>Engineer's Armor, Arms, Legs, Torso, 2lbs, 15caps, 1</v>
      </c>
      <c r="K13" s="4" t="s">
        <v>39</v>
      </c>
      <c r="L13" s="4">
        <v>17</v>
      </c>
      <c r="M13" s="4">
        <v>17</v>
      </c>
      <c r="N13" s="4" t="s">
        <v>9</v>
      </c>
      <c r="O13" s="4">
        <f>IF(L13=M13,INDEX('2d20'!A:B,MATCH(Clothing!L13,'2d20'!A:A,0),2),SUM(INDEX('2d20'!A:B,MATCH(Clothing!L13,'2d20'!A:A,0),2),INDEX('2d20'!A:B,MATCH(Clothing!M13,'2d20'!A:A,0),2)))</f>
        <v>4</v>
      </c>
      <c r="P13" s="4">
        <f t="shared" si="1"/>
        <v>8.5</v>
      </c>
      <c r="Q13" s="4" t="str">
        <f t="shared" si="2"/>
        <v>17  .357  (6+3 CD)</v>
      </c>
    </row>
    <row r="14" spans="1:17" x14ac:dyDescent="0.25">
      <c r="A14" s="7" t="s">
        <v>68</v>
      </c>
      <c r="B14" s="7">
        <v>0</v>
      </c>
      <c r="C14" s="7">
        <v>0</v>
      </c>
      <c r="D14" s="7">
        <v>0</v>
      </c>
      <c r="E14" s="7" t="s">
        <v>88</v>
      </c>
      <c r="F14" s="7">
        <v>2</v>
      </c>
      <c r="G14" s="7">
        <v>30</v>
      </c>
      <c r="H14" s="7">
        <v>2</v>
      </c>
      <c r="I14" s="7" t="str">
        <f t="shared" si="0"/>
        <v>Formal Clothing, Arms, Legs, Torso, 2lbs, 30caps, 2</v>
      </c>
      <c r="K14" s="3" t="s">
        <v>19</v>
      </c>
      <c r="L14" s="3">
        <v>18</v>
      </c>
      <c r="M14" s="3">
        <v>19</v>
      </c>
      <c r="N14" s="3" t="s">
        <v>48</v>
      </c>
      <c r="O14" s="3">
        <f>IF(L14=M14,INDEX('2d20'!A:B,MATCH(Clothing!L14,'2d20'!A:A,0),2),SUM(INDEX('2d20'!A:B,MATCH(Clothing!L14,'2d20'!A:A,0),2),INDEX('2d20'!A:B,MATCH(Clothing!M14,'2d20'!A:A,0),2)))</f>
        <v>8.75</v>
      </c>
      <c r="P14" s="3">
        <f t="shared" si="1"/>
        <v>12.333333333333334</v>
      </c>
      <c r="Q14" s="3" t="str">
        <f t="shared" si="2"/>
        <v>18-19  .45  (9+4 CD)</v>
      </c>
    </row>
    <row r="15" spans="1:17" x14ac:dyDescent="0.25">
      <c r="A15" s="8" t="s">
        <v>69</v>
      </c>
      <c r="B15" s="8">
        <v>0</v>
      </c>
      <c r="C15" s="8">
        <v>0</v>
      </c>
      <c r="D15" s="8" t="s">
        <v>87</v>
      </c>
      <c r="E15" s="8" t="s">
        <v>90</v>
      </c>
      <c r="F15" s="8">
        <v>5</v>
      </c>
      <c r="G15" s="8">
        <v>85</v>
      </c>
      <c r="H15" s="8">
        <v>3</v>
      </c>
      <c r="I15" s="8" t="str">
        <f t="shared" si="0"/>
        <v>Hazmat Suit, Head Arms, Legs, Torso, 5lbs, 85caps, 3</v>
      </c>
      <c r="K15" s="4" t="s">
        <v>7</v>
      </c>
      <c r="L15" s="4">
        <v>20</v>
      </c>
      <c r="M15" s="4">
        <v>21</v>
      </c>
      <c r="N15" s="4" t="s">
        <v>8</v>
      </c>
      <c r="O15" s="4">
        <f>IF(L15=M15,INDEX('2d20'!A:B,MATCH(Clothing!L15,'2d20'!A:A,0),2),SUM(INDEX('2d20'!A:B,MATCH(Clothing!L15,'2d20'!A:A,0),2),INDEX('2d20'!A:B,MATCH(Clothing!M15,'2d20'!A:A,0),2)))</f>
        <v>9.75</v>
      </c>
      <c r="P15" s="4">
        <f t="shared" si="1"/>
        <v>11.333333333333334</v>
      </c>
      <c r="Q15" s="4" t="str">
        <f t="shared" si="2"/>
        <v>20-21  10mm  (8+4 CD)</v>
      </c>
    </row>
    <row r="16" spans="1:17" x14ac:dyDescent="0.25">
      <c r="A16" s="7" t="s">
        <v>70</v>
      </c>
      <c r="B16" s="7">
        <v>1</v>
      </c>
      <c r="C16" s="7">
        <v>1</v>
      </c>
      <c r="D16" s="7">
        <v>1</v>
      </c>
      <c r="E16" s="7" t="s">
        <v>88</v>
      </c>
      <c r="F16" s="7">
        <v>2</v>
      </c>
      <c r="G16" s="7">
        <v>20</v>
      </c>
      <c r="H16" s="7">
        <v>1</v>
      </c>
      <c r="I16" s="7" t="str">
        <f t="shared" si="0"/>
        <v>Heavy Coat, Arms, Legs, Torso, 2lbs, 20caps, 1</v>
      </c>
      <c r="K16" s="3" t="s">
        <v>21</v>
      </c>
      <c r="L16" s="3">
        <v>22</v>
      </c>
      <c r="M16" s="3">
        <v>23</v>
      </c>
      <c r="N16" s="3" t="s">
        <v>5</v>
      </c>
      <c r="O16" s="3">
        <f>IF(L16=M16,INDEX('2d20'!A:B,MATCH(Clothing!L16,'2d20'!A:A,0),2),SUM(INDEX('2d20'!A:B,MATCH(Clothing!L16,'2d20'!A:A,0),2),INDEX('2d20'!A:B,MATCH(Clothing!M16,'2d20'!A:A,0),2)))</f>
        <v>9.25</v>
      </c>
      <c r="P16" s="3">
        <f t="shared" si="1"/>
        <v>14.166666666666668</v>
      </c>
      <c r="Q16" s="3" t="str">
        <f t="shared" si="2"/>
        <v>22-23  .38  (10+5 CD)</v>
      </c>
    </row>
    <row r="17" spans="1:17" x14ac:dyDescent="0.25">
      <c r="A17" s="8" t="s">
        <v>71</v>
      </c>
      <c r="B17" s="8">
        <v>1</v>
      </c>
      <c r="C17" s="8">
        <v>0</v>
      </c>
      <c r="D17" s="8">
        <v>0</v>
      </c>
      <c r="E17" s="8" t="s">
        <v>88</v>
      </c>
      <c r="F17" s="8">
        <v>4</v>
      </c>
      <c r="G17" s="8">
        <v>13</v>
      </c>
      <c r="H17" s="8">
        <v>0</v>
      </c>
      <c r="I17" s="8" t="str">
        <f t="shared" si="0"/>
        <v>Hides, Arms, Legs, Torso, 4lbs, 13caps, 0</v>
      </c>
      <c r="K17" s="4" t="s">
        <v>10</v>
      </c>
      <c r="L17" s="4">
        <v>24</v>
      </c>
      <c r="M17" s="4">
        <v>24</v>
      </c>
      <c r="N17" s="4" t="s">
        <v>11</v>
      </c>
      <c r="O17" s="4">
        <f>IF(L17=M17,INDEX('2d20'!A:B,MATCH(Clothing!L17,'2d20'!A:A,0),2),SUM(INDEX('2d20'!A:B,MATCH(Clothing!L17,'2d20'!A:A,0),2),INDEX('2d20'!A:B,MATCH(Clothing!M17,'2d20'!A:A,0),2)))</f>
        <v>4.25</v>
      </c>
      <c r="P17" s="4">
        <f t="shared" si="1"/>
        <v>2.8333333333333335</v>
      </c>
      <c r="Q17" s="4" t="str">
        <f t="shared" si="2"/>
        <v>24  Flare  (2+1 CD)</v>
      </c>
    </row>
    <row r="18" spans="1:17" x14ac:dyDescent="0.25">
      <c r="A18" s="7" t="s">
        <v>72</v>
      </c>
      <c r="B18" s="7">
        <v>0</v>
      </c>
      <c r="C18" s="7">
        <v>0</v>
      </c>
      <c r="D18" s="7">
        <v>0</v>
      </c>
      <c r="E18" s="7" t="s">
        <v>88</v>
      </c>
      <c r="F18" s="7">
        <v>2</v>
      </c>
      <c r="G18" s="7">
        <v>10</v>
      </c>
      <c r="H18" s="7">
        <v>1</v>
      </c>
      <c r="I18" s="7" t="str">
        <f t="shared" si="0"/>
        <v>Lab Coat, Arms, Legs, Torso, 2lbs, 10caps, 1</v>
      </c>
      <c r="K18" s="3" t="s">
        <v>20</v>
      </c>
      <c r="L18" s="3">
        <v>25</v>
      </c>
      <c r="M18" s="3">
        <v>25</v>
      </c>
      <c r="N18" s="3" t="s">
        <v>9</v>
      </c>
      <c r="O18" s="3">
        <f>IF(L18=M18,INDEX('2d20'!A:B,MATCH(Clothing!L18,'2d20'!A:A,0),2),SUM(INDEX('2d20'!A:B,MATCH(Clothing!L18,'2d20'!A:A,0),2),INDEX('2d20'!A:B,MATCH(Clothing!M18,'2d20'!A:A,0),2)))</f>
        <v>4</v>
      </c>
      <c r="P18" s="3">
        <f t="shared" si="1"/>
        <v>8.5</v>
      </c>
      <c r="Q18" s="3" t="str">
        <f t="shared" si="2"/>
        <v>25  .308  (6+3 CD)</v>
      </c>
    </row>
    <row r="19" spans="1:17" x14ac:dyDescent="0.25">
      <c r="A19" s="8" t="s">
        <v>73</v>
      </c>
      <c r="B19" s="8">
        <v>2</v>
      </c>
      <c r="C19" s="8">
        <v>2</v>
      </c>
      <c r="D19" s="8">
        <v>0</v>
      </c>
      <c r="E19" s="8" t="s">
        <v>89</v>
      </c>
      <c r="F19" s="8">
        <v>17</v>
      </c>
      <c r="G19" s="8">
        <v>65</v>
      </c>
      <c r="H19" s="8">
        <v>2</v>
      </c>
      <c r="I19" s="8" t="str">
        <f t="shared" si="0"/>
        <v>Spike Armor, Head, Arms, Legs, Torso, 17lbs, 65caps, 2</v>
      </c>
      <c r="K19" s="4" t="s">
        <v>26</v>
      </c>
      <c r="L19" s="4">
        <v>26</v>
      </c>
      <c r="M19" s="4">
        <v>26</v>
      </c>
      <c r="N19" s="4" t="s">
        <v>32</v>
      </c>
      <c r="O19" s="4">
        <f>IF(L19=M19,INDEX('2d20'!A:B,MATCH(Clothing!L19,'2d20'!A:A,0),2),SUM(INDEX('2d20'!A:B,MATCH(Clothing!L19,'2d20'!A:A,0),2),INDEX('2d20'!A:B,MATCH(Clothing!M19,'2d20'!A:A,0),2)))</f>
        <v>3.75</v>
      </c>
      <c r="P19" s="4">
        <f t="shared" si="1"/>
        <v>13.333333333333334</v>
      </c>
      <c r="Q19" s="4" t="str">
        <f t="shared" si="2"/>
        <v>26  9mm  (10+4 CD)</v>
      </c>
    </row>
    <row r="20" spans="1:17" x14ac:dyDescent="0.25">
      <c r="A20" s="7" t="s">
        <v>74</v>
      </c>
      <c r="B20" s="7">
        <v>2</v>
      </c>
      <c r="C20" s="7">
        <v>0</v>
      </c>
      <c r="D20" s="7">
        <v>0</v>
      </c>
      <c r="E20" s="7" t="s">
        <v>88</v>
      </c>
      <c r="F20" s="7">
        <v>2</v>
      </c>
      <c r="G20" s="7">
        <v>12</v>
      </c>
      <c r="H20" s="7">
        <v>1</v>
      </c>
      <c r="I20" s="7" t="str">
        <f t="shared" si="0"/>
        <v>Utility Coveralls, Arms, Legs, Torso, 2lbs, 12caps, 1</v>
      </c>
      <c r="K20" s="3" t="s">
        <v>29</v>
      </c>
      <c r="L20" s="3">
        <v>27</v>
      </c>
      <c r="M20" s="3">
        <v>27</v>
      </c>
      <c r="N20" s="3" t="s">
        <v>9</v>
      </c>
      <c r="O20" s="3">
        <f>IF(L20=M20,INDEX('2d20'!A:B,MATCH(Clothing!L20,'2d20'!A:A,0),2),SUM(INDEX('2d20'!A:B,MATCH(Clothing!L20,'2d20'!A:A,0),2),INDEX('2d20'!A:B,MATCH(Clothing!M20,'2d20'!A:A,0),2)))</f>
        <v>3.5</v>
      </c>
      <c r="P20" s="3">
        <f t="shared" si="1"/>
        <v>8.5</v>
      </c>
      <c r="Q20" s="3" t="str">
        <f t="shared" si="2"/>
        <v>27  Shells  (6+3 CD)</v>
      </c>
    </row>
    <row r="21" spans="1:17" x14ac:dyDescent="0.25">
      <c r="A21" s="8" t="s">
        <v>75</v>
      </c>
      <c r="B21" s="8">
        <v>2</v>
      </c>
      <c r="C21" s="8">
        <v>0</v>
      </c>
      <c r="D21" s="8">
        <v>0</v>
      </c>
      <c r="E21" s="8" t="s">
        <v>86</v>
      </c>
      <c r="F21" s="8">
        <v>3</v>
      </c>
      <c r="G21" s="8">
        <v>20</v>
      </c>
      <c r="H21" s="8">
        <v>1</v>
      </c>
      <c r="I21" s="8" t="str">
        <f t="shared" si="0"/>
        <v>Army Helmet, Head, 3lbs, 20caps, 1</v>
      </c>
      <c r="K21" s="4" t="s">
        <v>35</v>
      </c>
      <c r="L21" s="4">
        <v>28</v>
      </c>
      <c r="M21" s="4">
        <v>29</v>
      </c>
      <c r="N21" s="4" t="s">
        <v>13</v>
      </c>
      <c r="O21" s="4">
        <f>IF(L21=M21,INDEX('2d20'!A:B,MATCH(Clothing!L21,'2d20'!A:A,0),2),SUM(INDEX('2d20'!A:B,MATCH(Clothing!L21,'2d20'!A:A,0),2),INDEX('2d20'!A:B,MATCH(Clothing!M21,'2d20'!A:A,0),2)))</f>
        <v>6.25</v>
      </c>
      <c r="P21" s="4">
        <f t="shared" si="1"/>
        <v>19.833333333333332</v>
      </c>
      <c r="Q21" s="4" t="str">
        <f t="shared" si="2"/>
        <v>28-29  Fusion Cell  (14+7 CD)</v>
      </c>
    </row>
    <row r="22" spans="1:17" x14ac:dyDescent="0.25">
      <c r="A22" s="7" t="s">
        <v>76</v>
      </c>
      <c r="B22" s="7">
        <v>0</v>
      </c>
      <c r="C22" s="7">
        <v>1</v>
      </c>
      <c r="D22" s="7">
        <v>0</v>
      </c>
      <c r="E22" s="7" t="s">
        <v>86</v>
      </c>
      <c r="F22" s="7" t="s">
        <v>6</v>
      </c>
      <c r="G22" s="7">
        <v>12</v>
      </c>
      <c r="H22" s="7">
        <v>2</v>
      </c>
      <c r="I22" s="7" t="str">
        <f t="shared" si="0"/>
        <v>BoS Hood, Head, &lt;1lbs, 12caps, 2</v>
      </c>
      <c r="K22" s="3" t="s">
        <v>50</v>
      </c>
      <c r="L22" s="3">
        <v>30</v>
      </c>
      <c r="M22" s="3">
        <v>30</v>
      </c>
      <c r="N22" s="3" t="s">
        <v>38</v>
      </c>
      <c r="O22" s="3">
        <f>IF(L22=M22,INDEX('2d20'!A:B,MATCH(Clothing!L22,'2d20'!A:A,0),2),SUM(INDEX('2d20'!A:B,MATCH(Clothing!L22,'2d20'!A:A,0),2),INDEX('2d20'!A:B,MATCH(Clothing!M22,'2d20'!A:A,0),2)))</f>
        <v>2.75</v>
      </c>
      <c r="P22" s="3">
        <f t="shared" si="1"/>
        <v>8.3333333333333339</v>
      </c>
      <c r="Q22" s="3" t="str">
        <f t="shared" si="2"/>
        <v>30  25mm  (5+4 CD)</v>
      </c>
    </row>
    <row r="23" spans="1:17" x14ac:dyDescent="0.25">
      <c r="A23" s="8" t="s">
        <v>77</v>
      </c>
      <c r="B23" s="8">
        <v>0</v>
      </c>
      <c r="C23" s="8">
        <v>2</v>
      </c>
      <c r="D23" s="8">
        <v>0</v>
      </c>
      <c r="E23" s="8" t="s">
        <v>86</v>
      </c>
      <c r="F23" s="8" t="s">
        <v>6</v>
      </c>
      <c r="G23" s="8">
        <v>8</v>
      </c>
      <c r="H23" s="8">
        <v>2</v>
      </c>
      <c r="I23" s="8" t="str">
        <f t="shared" si="0"/>
        <v>BoS Scribe Hat, Head, &lt;1lbs, 8caps, 2</v>
      </c>
      <c r="K23" s="4" t="s">
        <v>30</v>
      </c>
      <c r="L23" s="4">
        <v>31</v>
      </c>
      <c r="M23" s="4">
        <v>31</v>
      </c>
      <c r="N23" s="4" t="s">
        <v>9</v>
      </c>
      <c r="O23" s="4">
        <f>IF(L23=M23,INDEX('2d20'!A:B,MATCH(Clothing!L23,'2d20'!A:A,0),2),SUM(INDEX('2d20'!A:B,MATCH(Clothing!L23,'2d20'!A:A,0),2),INDEX('2d20'!A:B,MATCH(Clothing!M23,'2d20'!A:A,0),2)))</f>
        <v>2.5</v>
      </c>
      <c r="P23" s="4">
        <f t="shared" si="1"/>
        <v>8.5</v>
      </c>
      <c r="Q23" s="4" t="str">
        <f t="shared" si="2"/>
        <v>31  Spike  (6+3 CD)</v>
      </c>
    </row>
    <row r="24" spans="1:17" x14ac:dyDescent="0.25">
      <c r="A24" s="7" t="s">
        <v>78</v>
      </c>
      <c r="B24" s="7">
        <v>0</v>
      </c>
      <c r="C24" s="7">
        <v>0</v>
      </c>
      <c r="D24" s="7">
        <v>0</v>
      </c>
      <c r="E24" s="7" t="s">
        <v>86</v>
      </c>
      <c r="F24" s="7" t="s">
        <v>6</v>
      </c>
      <c r="G24" s="7">
        <v>15</v>
      </c>
      <c r="H24" s="7">
        <v>1</v>
      </c>
      <c r="I24" s="7" t="str">
        <f t="shared" si="0"/>
        <v>Casual Hat, Head, &lt;1lbs, 15caps, 1</v>
      </c>
      <c r="K24" s="3" t="s">
        <v>25</v>
      </c>
      <c r="L24" s="3">
        <v>32</v>
      </c>
      <c r="M24" s="3">
        <v>33</v>
      </c>
      <c r="N24" s="3" t="s">
        <v>14</v>
      </c>
      <c r="O24" s="3">
        <f>IF(L24=M24,INDEX('2d20'!A:B,MATCH(Clothing!L24,'2d20'!A:A,0),2),SUM(INDEX('2d20'!A:B,MATCH(Clothing!L24,'2d20'!A:A,0),2),INDEX('2d20'!A:B,MATCH(Clothing!M24,'2d20'!A:A,0),2)))</f>
        <v>4.25</v>
      </c>
      <c r="P24" s="3">
        <f t="shared" si="1"/>
        <v>5.666666666666667</v>
      </c>
      <c r="Q24" s="3" t="str">
        <f t="shared" si="2"/>
        <v>32-33  .44  (4+2 CD)</v>
      </c>
    </row>
    <row r="25" spans="1:17" x14ac:dyDescent="0.25">
      <c r="A25" s="8" t="s">
        <v>79</v>
      </c>
      <c r="B25" s="8">
        <v>0</v>
      </c>
      <c r="C25" s="8">
        <v>0</v>
      </c>
      <c r="D25" s="8">
        <v>0</v>
      </c>
      <c r="E25" s="8" t="s">
        <v>86</v>
      </c>
      <c r="F25" s="8" t="s">
        <v>6</v>
      </c>
      <c r="G25" s="8">
        <v>15</v>
      </c>
      <c r="H25" s="8">
        <v>2</v>
      </c>
      <c r="I25" s="8" t="str">
        <f t="shared" si="0"/>
        <v>Formal Hat, Head, &lt;1lbs, 15caps, 2</v>
      </c>
      <c r="K25" s="4" t="s">
        <v>15</v>
      </c>
      <c r="L25" s="4">
        <v>34</v>
      </c>
      <c r="M25" s="4">
        <v>35</v>
      </c>
      <c r="N25" s="4" t="s">
        <v>8</v>
      </c>
      <c r="O25" s="4">
        <f>IF(L25=M25,INDEX('2d20'!A:B,MATCH(Clothing!L25,'2d20'!A:A,0),2),SUM(INDEX('2d20'!A:B,MATCH(Clothing!L25,'2d20'!A:A,0),2),INDEX('2d20'!A:B,MATCH(Clothing!M25,'2d20'!A:A,0),2)))</f>
        <v>3.25</v>
      </c>
      <c r="P25" s="4">
        <f t="shared" si="1"/>
        <v>11.333333333333334</v>
      </c>
      <c r="Q25" s="4" t="str">
        <f t="shared" si="2"/>
        <v>34-35  5.56mm  (8+4 CD)</v>
      </c>
    </row>
    <row r="26" spans="1:17" x14ac:dyDescent="0.25">
      <c r="A26" s="7" t="s">
        <v>80</v>
      </c>
      <c r="B26" s="7">
        <v>1</v>
      </c>
      <c r="C26" s="7">
        <v>0</v>
      </c>
      <c r="D26" s="7">
        <v>3</v>
      </c>
      <c r="E26" s="7" t="s">
        <v>86</v>
      </c>
      <c r="F26" s="7">
        <v>3</v>
      </c>
      <c r="G26" s="7">
        <v>10</v>
      </c>
      <c r="H26" s="7">
        <v>2</v>
      </c>
      <c r="I26" s="7" t="str">
        <f t="shared" si="0"/>
        <v>Gas Mask, Head, 3lbs, 10caps, 2</v>
      </c>
      <c r="K26" s="3" t="s">
        <v>49</v>
      </c>
      <c r="L26" s="3">
        <v>36</v>
      </c>
      <c r="M26" s="3">
        <v>36</v>
      </c>
      <c r="N26" s="3" t="s">
        <v>11</v>
      </c>
      <c r="O26" s="3">
        <f>IF(L26=M26,INDEX('2d20'!A:B,MATCH(Clothing!L26,'2d20'!A:A,0),2),SUM(INDEX('2d20'!A:B,MATCH(Clothing!L26,'2d20'!A:A,0),2),INDEX('2d20'!A:B,MATCH(Clothing!M26,'2d20'!A:A,0),2)))</f>
        <v>1.25</v>
      </c>
      <c r="P26" s="3">
        <f t="shared" si="1"/>
        <v>2.8333333333333335</v>
      </c>
      <c r="Q26" s="3" t="str">
        <f t="shared" si="2"/>
        <v>36  40mm  (2+1 CD)</v>
      </c>
    </row>
    <row r="27" spans="1:17" x14ac:dyDescent="0.25">
      <c r="A27" s="8" t="s">
        <v>81</v>
      </c>
      <c r="B27" s="8">
        <v>2</v>
      </c>
      <c r="C27" s="8">
        <v>0</v>
      </c>
      <c r="D27" s="8">
        <v>0</v>
      </c>
      <c r="E27" s="8" t="s">
        <v>86</v>
      </c>
      <c r="F27" s="8" t="s">
        <v>6</v>
      </c>
      <c r="G27" s="8">
        <v>15</v>
      </c>
      <c r="H27" s="8">
        <v>1</v>
      </c>
      <c r="I27" s="8" t="str">
        <f t="shared" si="0"/>
        <v>Hard Hat, Head, &lt;1lbs, 15caps, 1</v>
      </c>
      <c r="K27" s="4" t="s">
        <v>16</v>
      </c>
      <c r="L27" s="4">
        <v>37</v>
      </c>
      <c r="M27" s="4">
        <v>37</v>
      </c>
      <c r="N27" s="4" t="s">
        <v>11</v>
      </c>
      <c r="O27" s="4">
        <f>IF(L27=M27,INDEX('2d20'!A:B,MATCH(Clothing!L27,'2d20'!A:A,0),2),SUM(INDEX('2d20'!A:B,MATCH(Clothing!L27,'2d20'!A:A,0),2),INDEX('2d20'!A:B,MATCH(Clothing!M27,'2d20'!A:A,0),2)))</f>
        <v>1</v>
      </c>
      <c r="P27" s="4">
        <f t="shared" si="1"/>
        <v>2.8333333333333335</v>
      </c>
      <c r="Q27" s="4" t="str">
        <f t="shared" si="2"/>
        <v>37  Missile  (2+1 CD)</v>
      </c>
    </row>
    <row r="28" spans="1:17" x14ac:dyDescent="0.25">
      <c r="A28" s="7" t="s">
        <v>82</v>
      </c>
      <c r="B28" s="7">
        <v>1</v>
      </c>
      <c r="C28" s="7">
        <v>0</v>
      </c>
      <c r="D28" s="7">
        <v>1</v>
      </c>
      <c r="E28" s="7" t="s">
        <v>86</v>
      </c>
      <c r="F28" s="7">
        <v>2</v>
      </c>
      <c r="G28" s="7">
        <v>5</v>
      </c>
      <c r="H28" s="7">
        <v>1</v>
      </c>
      <c r="I28" s="7" t="str">
        <f t="shared" si="0"/>
        <v>Hood or Cowl, Head, 2lbs, 5caps, 1</v>
      </c>
      <c r="K28" s="3" t="s">
        <v>22</v>
      </c>
      <c r="L28" s="3">
        <v>38</v>
      </c>
      <c r="M28" s="3">
        <v>38</v>
      </c>
      <c r="N28" s="3" t="s">
        <v>14</v>
      </c>
      <c r="O28" s="3">
        <f>IF(L28=M28,INDEX('2d20'!A:B,MATCH(Clothing!L28,'2d20'!A:A,0),2),SUM(INDEX('2d20'!A:B,MATCH(Clothing!L28,'2d20'!A:A,0),2),INDEX('2d20'!A:B,MATCH(Clothing!M28,'2d20'!A:A,0),2)))</f>
        <v>0.75</v>
      </c>
      <c r="P28" s="3">
        <f t="shared" si="1"/>
        <v>5.666666666666667</v>
      </c>
      <c r="Q28" s="3" t="str">
        <f t="shared" si="2"/>
        <v>38  14mm  (4+2 CD)</v>
      </c>
    </row>
    <row r="29" spans="1:17" x14ac:dyDescent="0.25">
      <c r="A29" s="8" t="s">
        <v>83</v>
      </c>
      <c r="B29" s="8">
        <v>0</v>
      </c>
      <c r="C29" s="8">
        <v>0</v>
      </c>
      <c r="D29" s="8">
        <v>2</v>
      </c>
      <c r="E29" s="8" t="s">
        <v>86</v>
      </c>
      <c r="F29" s="8">
        <v>1</v>
      </c>
      <c r="G29" s="8">
        <v>5</v>
      </c>
      <c r="H29" s="8">
        <v>0</v>
      </c>
      <c r="I29" s="8" t="str">
        <f t="shared" si="0"/>
        <v>Sack Hood, Head, 1lbs, 5caps, 0</v>
      </c>
      <c r="K29" s="4" t="s">
        <v>33</v>
      </c>
      <c r="L29" s="4">
        <v>39</v>
      </c>
      <c r="M29" s="4">
        <v>40</v>
      </c>
      <c r="N29" s="4" t="s">
        <v>17</v>
      </c>
      <c r="O29" s="4">
        <f>IF(L29=M29,INDEX('2d20'!A:B,MATCH(Clothing!L29,'2d20'!A:A,0),2),SUM(INDEX('2d20'!A:B,MATCH(Clothing!L29,'2d20'!A:A,0),2),INDEX('2d20'!A:B,MATCH(Clothing!M29,'2d20'!A:A,0),2)))</f>
        <v>0.75</v>
      </c>
      <c r="P29" s="4">
        <f t="shared" si="1"/>
        <v>1.8333333333333335</v>
      </c>
      <c r="Q29" s="4" t="str">
        <f t="shared" si="2"/>
        <v>39-40  MiniNuke  (1+1 CD)</v>
      </c>
    </row>
    <row r="30" spans="1:17" x14ac:dyDescent="0.25">
      <c r="A30" s="7" t="s">
        <v>84</v>
      </c>
      <c r="B30" s="7">
        <v>2</v>
      </c>
      <c r="C30" s="7">
        <v>2</v>
      </c>
      <c r="D30" s="7">
        <v>0</v>
      </c>
      <c r="E30" s="7" t="s">
        <v>86</v>
      </c>
      <c r="F30" s="7">
        <v>4</v>
      </c>
      <c r="G30" s="7">
        <v>20</v>
      </c>
      <c r="H30" s="7">
        <v>2</v>
      </c>
      <c r="I30" s="7" t="str">
        <f t="shared" si="0"/>
        <v>Welder's Visor, Head, 4lbs, 20caps, 2</v>
      </c>
    </row>
  </sheetData>
  <autoFilter ref="A1:I32" xr:uid="{D2B11899-9C28-48E4-BA8E-5434F874D62E}">
    <sortState xmlns:xlrd2="http://schemas.microsoft.com/office/spreadsheetml/2017/richdata2" ref="A2:I32">
      <sortCondition ref="A1:A3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552AC-1A29-4186-A919-BC0BAD31BE56}">
  <dimension ref="A1:Q57"/>
  <sheetViews>
    <sheetView workbookViewId="0">
      <selection activeCell="K50" sqref="K50"/>
    </sheetView>
  </sheetViews>
  <sheetFormatPr defaultRowHeight="15" x14ac:dyDescent="0.25"/>
  <cols>
    <col min="1" max="1" width="15.5703125" style="6" bestFit="1" customWidth="1"/>
    <col min="2" max="4" width="12.28515625" style="2" customWidth="1"/>
    <col min="5" max="5" width="22.28515625" style="2" bestFit="1" customWidth="1"/>
    <col min="6" max="6" width="9.42578125" style="2" bestFit="1" customWidth="1"/>
    <col min="7" max="7" width="6.85546875" style="2" bestFit="1" customWidth="1"/>
    <col min="8" max="8" width="8" style="2" bestFit="1" customWidth="1"/>
    <col min="9" max="9" width="40" style="2" bestFit="1" customWidth="1"/>
    <col min="11" max="11" width="11.42578125" style="1" bestFit="1" customWidth="1"/>
    <col min="12" max="12" width="4.42578125" bestFit="1" customWidth="1"/>
    <col min="13" max="13" width="4.7109375" bestFit="1" customWidth="1"/>
    <col min="14" max="14" width="10.85546875" bestFit="1" customWidth="1"/>
    <col min="15" max="15" width="7.140625" bestFit="1" customWidth="1"/>
    <col min="16" max="16" width="12" bestFit="1" customWidth="1"/>
    <col min="17" max="17" width="26.85546875" bestFit="1" customWidth="1"/>
    <col min="22" max="22" width="10.85546875" bestFit="1" customWidth="1"/>
  </cols>
  <sheetData>
    <row r="1" spans="1:17" x14ac:dyDescent="0.25">
      <c r="A1" s="6" t="s">
        <v>0</v>
      </c>
      <c r="B1" s="2" t="s">
        <v>53</v>
      </c>
      <c r="C1" s="2" t="s">
        <v>54</v>
      </c>
      <c r="D1" s="2" t="s">
        <v>55</v>
      </c>
      <c r="E1" s="2" t="s">
        <v>85</v>
      </c>
      <c r="F1" s="2" t="s">
        <v>1</v>
      </c>
      <c r="G1" s="2" t="s">
        <v>2</v>
      </c>
      <c r="H1" s="2" t="s">
        <v>3</v>
      </c>
      <c r="K1" s="1" t="s">
        <v>40</v>
      </c>
      <c r="L1" t="s">
        <v>41</v>
      </c>
      <c r="M1" t="s">
        <v>42</v>
      </c>
      <c r="N1" t="s">
        <v>45</v>
      </c>
      <c r="O1" t="s">
        <v>51</v>
      </c>
      <c r="P1" t="s">
        <v>52</v>
      </c>
    </row>
    <row r="2" spans="1:17" x14ac:dyDescent="0.25">
      <c r="A2" s="7" t="s">
        <v>91</v>
      </c>
      <c r="B2" s="7">
        <v>1</v>
      </c>
      <c r="C2" s="7">
        <v>1</v>
      </c>
      <c r="D2" s="7">
        <v>0</v>
      </c>
      <c r="E2" s="7" t="s">
        <v>106</v>
      </c>
      <c r="F2" s="7">
        <v>7</v>
      </c>
      <c r="G2" s="7">
        <v>18</v>
      </c>
      <c r="H2" s="7">
        <v>0</v>
      </c>
      <c r="I2" s="7" t="str">
        <f t="shared" ref="I2:I31" si="0">CONCATENATE(A2,", ",E2,", ",F2,"lbs, ",G2,"caps, ",H2)</f>
        <v>Raider, Torso, 7lbs, 18caps, 0</v>
      </c>
      <c r="K2" s="3" t="s">
        <v>23</v>
      </c>
      <c r="L2" s="3">
        <v>2</v>
      </c>
      <c r="M2" s="3">
        <v>2</v>
      </c>
      <c r="N2" s="3" t="s">
        <v>24</v>
      </c>
      <c r="O2" s="3">
        <f>IF(L2=M2,INDEX('2d20'!A:B,MATCH(Armor!L2,'2d20'!A:A,0),2),SUM(INDEX('2d20'!A:B,MATCH(Armor!L2,'2d20'!A:A,0),2),INDEX('2d20'!A:B,MATCH(Armor!M2,'2d20'!A:A,0),2)))</f>
        <v>0.25</v>
      </c>
      <c r="P2" s="3">
        <f t="shared" ref="P2:P29" si="1">IFERROR(IF(ISNUMBER(FIND("x",N2)),(LEFT(N2,FIND("+",N2)-1)+MID(N2,FIND("+",N2)+1,1)*5/6)*10,LEFT(N2,FIND("+",N2)-1)+MID(N2,FIND("+",N2)+1,1)*5/6),N2)</f>
        <v>3.8333333333333335</v>
      </c>
      <c r="Q2" s="3" t="str">
        <f>IF(L2=M2,CONCATENATE(L2,"  ",K2,"  (",N2,")"),CONCATENATE(L2,"-",M2,"  ",K2,"  (",N2,")"))</f>
        <v>2  Alien Cell  (3+1 CD)</v>
      </c>
    </row>
    <row r="3" spans="1:17" x14ac:dyDescent="0.25">
      <c r="A3" s="8" t="s">
        <v>91</v>
      </c>
      <c r="B3" s="8">
        <v>1</v>
      </c>
      <c r="C3" s="8">
        <v>1</v>
      </c>
      <c r="D3" s="8">
        <v>0</v>
      </c>
      <c r="E3" s="8" t="s">
        <v>107</v>
      </c>
      <c r="F3" s="8">
        <v>3</v>
      </c>
      <c r="G3" s="8">
        <v>8</v>
      </c>
      <c r="H3" s="8">
        <v>0</v>
      </c>
      <c r="I3" s="8" t="str">
        <f t="shared" si="0"/>
        <v>Raider, Leg, 3lbs, 8caps, 0</v>
      </c>
      <c r="K3" s="4" t="s">
        <v>28</v>
      </c>
      <c r="L3" s="4">
        <v>3</v>
      </c>
      <c r="M3" s="4">
        <v>4</v>
      </c>
      <c r="N3" s="4" t="s">
        <v>9</v>
      </c>
      <c r="O3" s="4">
        <f>IF(L3=M3,INDEX('2d20'!A:B,MATCH(Armor!L3,'2d20'!A:A,0),2),SUM(INDEX('2d20'!A:B,MATCH(Armor!L3,'2d20'!A:A,0),2),INDEX('2d20'!A:B,MATCH(Armor!M3,'2d20'!A:A,0),2)))</f>
        <v>1.25</v>
      </c>
      <c r="P3" s="4">
        <f t="shared" si="1"/>
        <v>8.5</v>
      </c>
      <c r="Q3" s="4" t="str">
        <f t="shared" ref="Q3:Q29" si="2">IF(L3=M3,CONCATENATE(L3,"  ",K3,"  (",N3,")"),CONCATENATE(L3,"-",M3,"  ",K3,"  (",N3,")"))</f>
        <v>3-4  2mm EC  (6+3 CD)</v>
      </c>
    </row>
    <row r="4" spans="1:17" x14ac:dyDescent="0.25">
      <c r="A4" s="7" t="s">
        <v>91</v>
      </c>
      <c r="B4" s="7">
        <v>1</v>
      </c>
      <c r="C4" s="7">
        <v>1</v>
      </c>
      <c r="D4" s="7">
        <v>0</v>
      </c>
      <c r="E4" s="7" t="s">
        <v>108</v>
      </c>
      <c r="F4" s="7">
        <v>3</v>
      </c>
      <c r="G4" s="7">
        <v>6</v>
      </c>
      <c r="H4" s="7">
        <v>0</v>
      </c>
      <c r="I4" s="7" t="str">
        <f t="shared" si="0"/>
        <v>Raider, Arm, 3lbs, 6caps, 0</v>
      </c>
      <c r="K4" s="3" t="s">
        <v>43</v>
      </c>
      <c r="L4" s="3">
        <v>5</v>
      </c>
      <c r="M4" s="3">
        <v>6</v>
      </c>
      <c r="N4" s="3" t="s">
        <v>5</v>
      </c>
      <c r="O4" s="3">
        <f>IF(L4=M4,INDEX('2d20'!A:B,MATCH(Armor!L4,'2d20'!A:A,0),2),SUM(INDEX('2d20'!A:B,MATCH(Armor!L4,'2d20'!A:A,0),2),INDEX('2d20'!A:B,MATCH(Armor!M4,'2d20'!A:A,0),2)))</f>
        <v>2.25</v>
      </c>
      <c r="P4" s="3">
        <f t="shared" si="1"/>
        <v>14.166666666666668</v>
      </c>
      <c r="Q4" s="3" t="str">
        <f t="shared" si="2"/>
        <v>5-6  Plasma Cart  (10+5 CD)</v>
      </c>
    </row>
    <row r="5" spans="1:17" x14ac:dyDescent="0.25">
      <c r="A5" s="8" t="s">
        <v>92</v>
      </c>
      <c r="B5" s="8">
        <v>2</v>
      </c>
      <c r="C5" s="8">
        <v>2</v>
      </c>
      <c r="D5" s="8">
        <v>0</v>
      </c>
      <c r="E5" s="8" t="s">
        <v>106</v>
      </c>
      <c r="F5" s="8">
        <v>12</v>
      </c>
      <c r="G5" s="8">
        <v>33</v>
      </c>
      <c r="H5" s="8">
        <v>1</v>
      </c>
      <c r="I5" s="8" t="str">
        <f t="shared" si="0"/>
        <v>Raider, Sturdy, Torso, 12lbs, 33caps, 1</v>
      </c>
      <c r="K5" s="4" t="s">
        <v>36</v>
      </c>
      <c r="L5" s="4">
        <v>7</v>
      </c>
      <c r="M5" s="4">
        <v>7</v>
      </c>
      <c r="N5" s="4" t="s">
        <v>14</v>
      </c>
      <c r="O5" s="4">
        <f>IF(L5=M5,INDEX('2d20'!A:B,MATCH(Armor!L5,'2d20'!A:A,0),2),SUM(INDEX('2d20'!A:B,MATCH(Armor!L5,'2d20'!A:A,0),2),INDEX('2d20'!A:B,MATCH(Armor!M5,'2d20'!A:A,0),2)))</f>
        <v>1.5</v>
      </c>
      <c r="P5" s="4">
        <f t="shared" si="1"/>
        <v>5.666666666666667</v>
      </c>
      <c r="Q5" s="4" t="str">
        <f t="shared" si="2"/>
        <v>7  12.7mm  (4+2 CD)</v>
      </c>
    </row>
    <row r="6" spans="1:17" x14ac:dyDescent="0.25">
      <c r="A6" s="7" t="s">
        <v>92</v>
      </c>
      <c r="B6" s="7">
        <v>2</v>
      </c>
      <c r="C6" s="7">
        <v>2</v>
      </c>
      <c r="D6" s="7">
        <v>0</v>
      </c>
      <c r="E6" s="7" t="s">
        <v>107</v>
      </c>
      <c r="F6" s="7">
        <v>7</v>
      </c>
      <c r="G6" s="7">
        <v>13</v>
      </c>
      <c r="H6" s="7">
        <v>1</v>
      </c>
      <c r="I6" s="7" t="str">
        <f t="shared" si="0"/>
        <v>Raider, Sturdy, Leg, 7lbs, 13caps, 1</v>
      </c>
      <c r="K6" s="3" t="s">
        <v>44</v>
      </c>
      <c r="L6" s="3">
        <v>8</v>
      </c>
      <c r="M6" s="3">
        <v>8</v>
      </c>
      <c r="N6" s="3">
        <v>1</v>
      </c>
      <c r="O6" s="3">
        <f>IF(L6=M6,INDEX('2d20'!A:B,MATCH(Armor!L6,'2d20'!A:A,0),2),SUM(INDEX('2d20'!A:B,MATCH(Armor!L6,'2d20'!A:A,0),2),INDEX('2d20'!A:B,MATCH(Armor!M6,'2d20'!A:A,0),2)))</f>
        <v>1.75</v>
      </c>
      <c r="P6" s="3">
        <f>IFERROR(IF(ISNUMBER(FIND("x",N6)),(LEFT(N6,FIND("+",N6)-1)+MID(N6,FIND("+",N6)+1,1)*5/6)*10,LEFT(N6,FIND("+",N6)-1)+MID(N6,FIND("+",N6)+1,1)*5/6),N6)</f>
        <v>1</v>
      </c>
      <c r="Q6" s="3" t="str">
        <f t="shared" si="2"/>
        <v>8  Fusion Core  (1)</v>
      </c>
    </row>
    <row r="7" spans="1:17" x14ac:dyDescent="0.25">
      <c r="A7" s="8" t="s">
        <v>92</v>
      </c>
      <c r="B7" s="8">
        <v>2</v>
      </c>
      <c r="C7" s="8">
        <v>2</v>
      </c>
      <c r="D7" s="8">
        <v>0</v>
      </c>
      <c r="E7" s="8" t="s">
        <v>108</v>
      </c>
      <c r="F7" s="8">
        <v>7</v>
      </c>
      <c r="G7" s="8">
        <v>8</v>
      </c>
      <c r="H7" s="8">
        <v>1</v>
      </c>
      <c r="I7" s="8" t="str">
        <f t="shared" si="0"/>
        <v>Raider, Sturdy, Arm, 7lbs, 8caps, 1</v>
      </c>
      <c r="K7" s="4" t="s">
        <v>4</v>
      </c>
      <c r="L7" s="4">
        <v>9</v>
      </c>
      <c r="M7" s="4">
        <v>10</v>
      </c>
      <c r="N7" s="4" t="s">
        <v>46</v>
      </c>
      <c r="O7" s="4">
        <f>IF(L7=M7,INDEX('2d20'!A:B,MATCH(Armor!L7,'2d20'!A:A,0),2),SUM(INDEX('2d20'!A:B,MATCH(Armor!L7,'2d20'!A:A,0),2),INDEX('2d20'!A:B,MATCH(Armor!M7,'2d20'!A:A,0),2)))</f>
        <v>4.25</v>
      </c>
      <c r="P7" s="4">
        <f t="shared" si="1"/>
        <v>170</v>
      </c>
      <c r="Q7" s="4" t="str">
        <f t="shared" si="2"/>
        <v>9-10  5mm  (12+6 CDx10)</v>
      </c>
    </row>
    <row r="8" spans="1:17" x14ac:dyDescent="0.25">
      <c r="A8" s="7" t="s">
        <v>93</v>
      </c>
      <c r="B8" s="7">
        <v>3</v>
      </c>
      <c r="C8" s="7">
        <v>3</v>
      </c>
      <c r="D8" s="7">
        <v>0</v>
      </c>
      <c r="E8" s="7" t="s">
        <v>106</v>
      </c>
      <c r="F8" s="7">
        <v>17</v>
      </c>
      <c r="G8" s="7">
        <v>48</v>
      </c>
      <c r="H8" s="7">
        <v>2</v>
      </c>
      <c r="I8" s="7" t="str">
        <f t="shared" si="0"/>
        <v>Raider, Heavy, Torso, 17lbs, 48caps, 2</v>
      </c>
      <c r="K8" s="3" t="s">
        <v>18</v>
      </c>
      <c r="L8" s="3">
        <v>11</v>
      </c>
      <c r="M8" s="3">
        <v>11</v>
      </c>
      <c r="N8" s="3" t="s">
        <v>14</v>
      </c>
      <c r="O8" s="3">
        <f>IF(L8=M8,INDEX('2d20'!A:B,MATCH(Armor!L8,'2d20'!A:A,0),2),SUM(INDEX('2d20'!A:B,MATCH(Armor!L8,'2d20'!A:A,0),2),INDEX('2d20'!A:B,MATCH(Armor!M8,'2d20'!A:A,0),2)))</f>
        <v>2.5</v>
      </c>
      <c r="P8" s="3">
        <f t="shared" si="1"/>
        <v>5.666666666666667</v>
      </c>
      <c r="Q8" s="3" t="str">
        <f t="shared" si="2"/>
        <v>11  .50  (4+2 CD)</v>
      </c>
    </row>
    <row r="9" spans="1:17" x14ac:dyDescent="0.25">
      <c r="A9" s="8" t="s">
        <v>93</v>
      </c>
      <c r="B9" s="8">
        <v>3</v>
      </c>
      <c r="C9" s="8">
        <v>3</v>
      </c>
      <c r="D9" s="8">
        <v>0</v>
      </c>
      <c r="E9" s="8" t="s">
        <v>107</v>
      </c>
      <c r="F9" s="8">
        <v>10</v>
      </c>
      <c r="G9" s="8">
        <v>18</v>
      </c>
      <c r="H9" s="8">
        <v>2</v>
      </c>
      <c r="I9" s="8" t="str">
        <f t="shared" si="0"/>
        <v>Raider, Heavy, Leg, 10lbs, 18caps, 2</v>
      </c>
      <c r="K9" s="4" t="s">
        <v>37</v>
      </c>
      <c r="L9" s="4">
        <v>12</v>
      </c>
      <c r="M9" s="4">
        <v>12</v>
      </c>
      <c r="N9" s="4" t="s">
        <v>9</v>
      </c>
      <c r="O9" s="4">
        <f>IF(L9=M9,INDEX('2d20'!A:B,MATCH(Armor!L9,'2d20'!A:A,0),2),SUM(INDEX('2d20'!A:B,MATCH(Armor!L9,'2d20'!A:A,0),2),INDEX('2d20'!A:B,MATCH(Armor!M9,'2d20'!A:A,0),2)))</f>
        <v>2.75</v>
      </c>
      <c r="P9" s="4">
        <f t="shared" si="1"/>
        <v>8.5</v>
      </c>
      <c r="Q9" s="4" t="str">
        <f t="shared" si="2"/>
        <v>12  45-70 Gov't  (6+3 CD)</v>
      </c>
    </row>
    <row r="10" spans="1:17" x14ac:dyDescent="0.25">
      <c r="A10" s="7" t="s">
        <v>93</v>
      </c>
      <c r="B10" s="7">
        <v>3</v>
      </c>
      <c r="C10" s="7">
        <v>3</v>
      </c>
      <c r="D10" s="7">
        <v>0</v>
      </c>
      <c r="E10" s="7" t="s">
        <v>108</v>
      </c>
      <c r="F10" s="7">
        <v>10</v>
      </c>
      <c r="G10" s="7">
        <v>15</v>
      </c>
      <c r="H10" s="7">
        <v>2</v>
      </c>
      <c r="I10" s="7" t="str">
        <f t="shared" si="0"/>
        <v>Raider, Heavy, Arm, 10lbs, 15caps, 2</v>
      </c>
      <c r="K10" s="3" t="s">
        <v>31</v>
      </c>
      <c r="L10" s="3">
        <v>13</v>
      </c>
      <c r="M10" s="3">
        <v>14</v>
      </c>
      <c r="N10" s="3" t="s">
        <v>14</v>
      </c>
      <c r="O10" s="3">
        <f>IF(L10=M10,INDEX('2d20'!A:B,MATCH(Armor!L10,'2d20'!A:A,0),2),SUM(INDEX('2d20'!A:B,MATCH(Armor!L10,'2d20'!A:A,0),2),INDEX('2d20'!A:B,MATCH(Armor!M10,'2d20'!A:A,0),2)))</f>
        <v>6.25</v>
      </c>
      <c r="P10" s="3">
        <f t="shared" si="1"/>
        <v>5.666666666666667</v>
      </c>
      <c r="Q10" s="3" t="str">
        <f t="shared" si="2"/>
        <v>13-14  Syringes  (4+2 CD)</v>
      </c>
    </row>
    <row r="11" spans="1:17" x14ac:dyDescent="0.25">
      <c r="A11" s="8" t="s">
        <v>94</v>
      </c>
      <c r="B11" s="8">
        <v>1</v>
      </c>
      <c r="C11" s="8">
        <v>2</v>
      </c>
      <c r="D11" s="8">
        <v>0</v>
      </c>
      <c r="E11" s="8" t="s">
        <v>106</v>
      </c>
      <c r="F11" s="8">
        <v>5</v>
      </c>
      <c r="G11" s="8">
        <v>25</v>
      </c>
      <c r="H11" s="8">
        <v>1</v>
      </c>
      <c r="I11" s="8" t="str">
        <f t="shared" si="0"/>
        <v>Leather, Torso, 5lbs, 25caps, 1</v>
      </c>
      <c r="K11" s="4" t="s">
        <v>47</v>
      </c>
      <c r="L11" s="4">
        <v>15</v>
      </c>
      <c r="M11" s="4">
        <v>15</v>
      </c>
      <c r="N11" s="4" t="s">
        <v>14</v>
      </c>
      <c r="O11" s="4">
        <f>IF(L11=M11,INDEX('2d20'!A:B,MATCH(Armor!L11,'2d20'!A:A,0),2),SUM(INDEX('2d20'!A:B,MATCH(Armor!L11,'2d20'!A:A,0),2),INDEX('2d20'!A:B,MATCH(Armor!M11,'2d20'!A:A,0),2)))</f>
        <v>3.5</v>
      </c>
      <c r="P11" s="4">
        <f t="shared" si="1"/>
        <v>5.666666666666667</v>
      </c>
      <c r="Q11" s="4" t="str">
        <f t="shared" si="2"/>
        <v>15  Gamma  (4+2 CD)</v>
      </c>
    </row>
    <row r="12" spans="1:17" x14ac:dyDescent="0.25">
      <c r="A12" s="7" t="s">
        <v>94</v>
      </c>
      <c r="B12" s="7">
        <v>1</v>
      </c>
      <c r="C12" s="7">
        <v>2</v>
      </c>
      <c r="D12" s="7">
        <v>0</v>
      </c>
      <c r="E12" s="7" t="s">
        <v>107</v>
      </c>
      <c r="F12" s="7">
        <v>2</v>
      </c>
      <c r="G12" s="7">
        <v>10</v>
      </c>
      <c r="H12" s="7">
        <v>1</v>
      </c>
      <c r="I12" s="7" t="str">
        <f t="shared" si="0"/>
        <v>Leather, Leg, 2lbs, 10caps, 1</v>
      </c>
      <c r="K12" s="3" t="s">
        <v>34</v>
      </c>
      <c r="L12" s="3">
        <v>16</v>
      </c>
      <c r="M12" s="3">
        <v>16</v>
      </c>
      <c r="N12" s="3" t="s">
        <v>12</v>
      </c>
      <c r="O12" s="3">
        <f>IF(L12=M12,INDEX('2d20'!A:B,MATCH(Armor!L12,'2d20'!A:A,0),2),SUM(INDEX('2d20'!A:B,MATCH(Armor!L12,'2d20'!A:A,0),2),INDEX('2d20'!A:B,MATCH(Armor!M12,'2d20'!A:A,0),2)))</f>
        <v>3.75</v>
      </c>
      <c r="P12" s="3">
        <f t="shared" si="1"/>
        <v>17</v>
      </c>
      <c r="Q12" s="3" t="str">
        <f t="shared" si="2"/>
        <v>16  Fuel  (12+6 CD)</v>
      </c>
    </row>
    <row r="13" spans="1:17" x14ac:dyDescent="0.25">
      <c r="A13" s="8" t="s">
        <v>94</v>
      </c>
      <c r="B13" s="8">
        <v>1</v>
      </c>
      <c r="C13" s="8">
        <v>2</v>
      </c>
      <c r="D13" s="8">
        <v>0</v>
      </c>
      <c r="E13" s="8" t="s">
        <v>108</v>
      </c>
      <c r="F13" s="8">
        <v>2</v>
      </c>
      <c r="G13" s="8">
        <v>8</v>
      </c>
      <c r="H13" s="8">
        <v>1</v>
      </c>
      <c r="I13" s="8" t="str">
        <f t="shared" si="0"/>
        <v>Leather, Arm, 2lbs, 8caps, 1</v>
      </c>
      <c r="K13" s="4" t="s">
        <v>39</v>
      </c>
      <c r="L13" s="4">
        <v>17</v>
      </c>
      <c r="M13" s="4">
        <v>17</v>
      </c>
      <c r="N13" s="4" t="s">
        <v>9</v>
      </c>
      <c r="O13" s="4">
        <f>IF(L13=M13,INDEX('2d20'!A:B,MATCH(Armor!L13,'2d20'!A:A,0),2),SUM(INDEX('2d20'!A:B,MATCH(Armor!L13,'2d20'!A:A,0),2),INDEX('2d20'!A:B,MATCH(Armor!M13,'2d20'!A:A,0),2)))</f>
        <v>4</v>
      </c>
      <c r="P13" s="4">
        <f t="shared" si="1"/>
        <v>8.5</v>
      </c>
      <c r="Q13" s="4" t="str">
        <f t="shared" si="2"/>
        <v>17  .357  (6+3 CD)</v>
      </c>
    </row>
    <row r="14" spans="1:17" x14ac:dyDescent="0.25">
      <c r="A14" s="7" t="s">
        <v>95</v>
      </c>
      <c r="B14" s="7">
        <v>2</v>
      </c>
      <c r="C14" s="7">
        <v>3</v>
      </c>
      <c r="D14" s="7">
        <v>0</v>
      </c>
      <c r="E14" s="7" t="s">
        <v>106</v>
      </c>
      <c r="F14" s="7">
        <v>10</v>
      </c>
      <c r="G14" s="7">
        <v>50</v>
      </c>
      <c r="H14" s="7">
        <v>2</v>
      </c>
      <c r="I14" s="7" t="str">
        <f t="shared" si="0"/>
        <v>Leather, Sturdy, Torso, 10lbs, 50caps, 2</v>
      </c>
      <c r="K14" s="3" t="s">
        <v>19</v>
      </c>
      <c r="L14" s="3">
        <v>18</v>
      </c>
      <c r="M14" s="3">
        <v>19</v>
      </c>
      <c r="N14" s="3" t="s">
        <v>48</v>
      </c>
      <c r="O14" s="3">
        <f>IF(L14=M14,INDEX('2d20'!A:B,MATCH(Armor!L14,'2d20'!A:A,0),2),SUM(INDEX('2d20'!A:B,MATCH(Armor!L14,'2d20'!A:A,0),2),INDEX('2d20'!A:B,MATCH(Armor!M14,'2d20'!A:A,0),2)))</f>
        <v>8.75</v>
      </c>
      <c r="P14" s="3">
        <f t="shared" si="1"/>
        <v>12.333333333333334</v>
      </c>
      <c r="Q14" s="3" t="str">
        <f t="shared" si="2"/>
        <v>18-19  .45  (9+4 CD)</v>
      </c>
    </row>
    <row r="15" spans="1:17" x14ac:dyDescent="0.25">
      <c r="A15" s="8" t="s">
        <v>95</v>
      </c>
      <c r="B15" s="8">
        <v>2</v>
      </c>
      <c r="C15" s="8">
        <v>3</v>
      </c>
      <c r="D15" s="8">
        <v>0</v>
      </c>
      <c r="E15" s="8" t="s">
        <v>107</v>
      </c>
      <c r="F15" s="8">
        <v>5</v>
      </c>
      <c r="G15" s="8">
        <v>20</v>
      </c>
      <c r="H15" s="8">
        <v>2</v>
      </c>
      <c r="I15" s="8" t="str">
        <f t="shared" si="0"/>
        <v>Leather, Sturdy, Leg, 5lbs, 20caps, 2</v>
      </c>
      <c r="K15" s="4" t="s">
        <v>7</v>
      </c>
      <c r="L15" s="4">
        <v>20</v>
      </c>
      <c r="M15" s="4">
        <v>21</v>
      </c>
      <c r="N15" s="4" t="s">
        <v>8</v>
      </c>
      <c r="O15" s="4">
        <f>IF(L15=M15,INDEX('2d20'!A:B,MATCH(Armor!L15,'2d20'!A:A,0),2),SUM(INDEX('2d20'!A:B,MATCH(Armor!L15,'2d20'!A:A,0),2),INDEX('2d20'!A:B,MATCH(Armor!M15,'2d20'!A:A,0),2)))</f>
        <v>9.75</v>
      </c>
      <c r="P15" s="4">
        <f t="shared" si="1"/>
        <v>11.333333333333334</v>
      </c>
      <c r="Q15" s="4" t="str">
        <f t="shared" si="2"/>
        <v>20-21  10mm  (8+4 CD)</v>
      </c>
    </row>
    <row r="16" spans="1:17" x14ac:dyDescent="0.25">
      <c r="A16" s="7" t="s">
        <v>95</v>
      </c>
      <c r="B16" s="7">
        <v>2</v>
      </c>
      <c r="C16" s="7">
        <v>3</v>
      </c>
      <c r="D16" s="7">
        <v>0</v>
      </c>
      <c r="E16" s="7" t="s">
        <v>108</v>
      </c>
      <c r="F16" s="7">
        <v>5</v>
      </c>
      <c r="G16" s="7">
        <v>18</v>
      </c>
      <c r="H16" s="7">
        <v>2</v>
      </c>
      <c r="I16" s="7" t="str">
        <f t="shared" si="0"/>
        <v>Leather, Sturdy, Arm, 5lbs, 18caps, 2</v>
      </c>
      <c r="K16" s="3" t="s">
        <v>21</v>
      </c>
      <c r="L16" s="3">
        <v>22</v>
      </c>
      <c r="M16" s="3">
        <v>23</v>
      </c>
      <c r="N16" s="3" t="s">
        <v>5</v>
      </c>
      <c r="O16" s="3">
        <f>IF(L16=M16,INDEX('2d20'!A:B,MATCH(Armor!L16,'2d20'!A:A,0),2),SUM(INDEX('2d20'!A:B,MATCH(Armor!L16,'2d20'!A:A,0),2),INDEX('2d20'!A:B,MATCH(Armor!M16,'2d20'!A:A,0),2)))</f>
        <v>9.25</v>
      </c>
      <c r="P16" s="3">
        <f t="shared" si="1"/>
        <v>14.166666666666668</v>
      </c>
      <c r="Q16" s="3" t="str">
        <f t="shared" si="2"/>
        <v>22-23  .38  (10+5 CD)</v>
      </c>
    </row>
    <row r="17" spans="1:17" x14ac:dyDescent="0.25">
      <c r="A17" s="8" t="s">
        <v>96</v>
      </c>
      <c r="B17" s="8">
        <v>3</v>
      </c>
      <c r="C17" s="8">
        <v>4</v>
      </c>
      <c r="D17" s="8">
        <v>0</v>
      </c>
      <c r="E17" s="8" t="s">
        <v>106</v>
      </c>
      <c r="F17" s="8">
        <v>15</v>
      </c>
      <c r="G17" s="8">
        <v>75</v>
      </c>
      <c r="H17" s="8">
        <v>3</v>
      </c>
      <c r="I17" s="8" t="str">
        <f t="shared" si="0"/>
        <v>Leather, Heavy, Torso, 15lbs, 75caps, 3</v>
      </c>
      <c r="K17" s="4" t="s">
        <v>10</v>
      </c>
      <c r="L17" s="4">
        <v>24</v>
      </c>
      <c r="M17" s="4">
        <v>24</v>
      </c>
      <c r="N17" s="4" t="s">
        <v>11</v>
      </c>
      <c r="O17" s="4">
        <f>IF(L17=M17,INDEX('2d20'!A:B,MATCH(Armor!L17,'2d20'!A:A,0),2),SUM(INDEX('2d20'!A:B,MATCH(Armor!L17,'2d20'!A:A,0),2),INDEX('2d20'!A:B,MATCH(Armor!M17,'2d20'!A:A,0),2)))</f>
        <v>4.25</v>
      </c>
      <c r="P17" s="4">
        <f t="shared" si="1"/>
        <v>2.8333333333333335</v>
      </c>
      <c r="Q17" s="4" t="str">
        <f t="shared" si="2"/>
        <v>24  Flare  (2+1 CD)</v>
      </c>
    </row>
    <row r="18" spans="1:17" x14ac:dyDescent="0.25">
      <c r="A18" s="7" t="s">
        <v>96</v>
      </c>
      <c r="B18" s="7">
        <v>3</v>
      </c>
      <c r="C18" s="7">
        <v>4</v>
      </c>
      <c r="D18" s="7">
        <v>0</v>
      </c>
      <c r="E18" s="7" t="s">
        <v>107</v>
      </c>
      <c r="F18" s="7">
        <v>7</v>
      </c>
      <c r="G18" s="7">
        <v>30</v>
      </c>
      <c r="H18" s="7">
        <v>3</v>
      </c>
      <c r="I18" s="7" t="str">
        <f t="shared" si="0"/>
        <v>Leather, Heavy, Leg, 7lbs, 30caps, 3</v>
      </c>
      <c r="K18" s="3" t="s">
        <v>20</v>
      </c>
      <c r="L18" s="3">
        <v>25</v>
      </c>
      <c r="M18" s="3">
        <v>25</v>
      </c>
      <c r="N18" s="3" t="s">
        <v>9</v>
      </c>
      <c r="O18" s="3">
        <f>IF(L18=M18,INDEX('2d20'!A:B,MATCH(Armor!L18,'2d20'!A:A,0),2),SUM(INDEX('2d20'!A:B,MATCH(Armor!L18,'2d20'!A:A,0),2),INDEX('2d20'!A:B,MATCH(Armor!M18,'2d20'!A:A,0),2)))</f>
        <v>4</v>
      </c>
      <c r="P18" s="3">
        <f t="shared" si="1"/>
        <v>8.5</v>
      </c>
      <c r="Q18" s="3" t="str">
        <f t="shared" si="2"/>
        <v>25  .308  (6+3 CD)</v>
      </c>
    </row>
    <row r="19" spans="1:17" x14ac:dyDescent="0.25">
      <c r="A19" s="8" t="s">
        <v>96</v>
      </c>
      <c r="B19" s="8">
        <v>3</v>
      </c>
      <c r="C19" s="8">
        <v>4</v>
      </c>
      <c r="D19" s="8">
        <v>0</v>
      </c>
      <c r="E19" s="8" t="s">
        <v>108</v>
      </c>
      <c r="F19" s="8">
        <v>7</v>
      </c>
      <c r="G19" s="8">
        <v>28</v>
      </c>
      <c r="H19" s="8">
        <v>3</v>
      </c>
      <c r="I19" s="8" t="str">
        <f t="shared" si="0"/>
        <v>Leather, Heavy, Arm, 7lbs, 28caps, 3</v>
      </c>
      <c r="K19" s="4" t="s">
        <v>26</v>
      </c>
      <c r="L19" s="4">
        <v>26</v>
      </c>
      <c r="M19" s="4">
        <v>26</v>
      </c>
      <c r="N19" s="4" t="s">
        <v>32</v>
      </c>
      <c r="O19" s="4">
        <f>IF(L19=M19,INDEX('2d20'!A:B,MATCH(Armor!L19,'2d20'!A:A,0),2),SUM(INDEX('2d20'!A:B,MATCH(Armor!L19,'2d20'!A:A,0),2),INDEX('2d20'!A:B,MATCH(Armor!M19,'2d20'!A:A,0),2)))</f>
        <v>3.75</v>
      </c>
      <c r="P19" s="4">
        <f t="shared" si="1"/>
        <v>13.333333333333334</v>
      </c>
      <c r="Q19" s="4" t="str">
        <f t="shared" si="2"/>
        <v>26  9mm  (10+4 CD)</v>
      </c>
    </row>
    <row r="20" spans="1:17" x14ac:dyDescent="0.25">
      <c r="A20" s="7" t="s">
        <v>97</v>
      </c>
      <c r="B20" s="7">
        <v>2</v>
      </c>
      <c r="C20" s="7">
        <v>1</v>
      </c>
      <c r="D20" s="7">
        <v>0</v>
      </c>
      <c r="E20" s="7" t="s">
        <v>86</v>
      </c>
      <c r="F20" s="7">
        <v>3</v>
      </c>
      <c r="G20" s="7">
        <v>15</v>
      </c>
      <c r="H20" s="7">
        <v>1</v>
      </c>
      <c r="I20" s="7" t="str">
        <f t="shared" si="0"/>
        <v>Metal, Head, 3lbs, 15caps, 1</v>
      </c>
      <c r="K20" s="3" t="s">
        <v>29</v>
      </c>
      <c r="L20" s="3">
        <v>27</v>
      </c>
      <c r="M20" s="3">
        <v>27</v>
      </c>
      <c r="N20" s="3" t="s">
        <v>9</v>
      </c>
      <c r="O20" s="3">
        <f>IF(L20=M20,INDEX('2d20'!A:B,MATCH(Armor!L20,'2d20'!A:A,0),2),SUM(INDEX('2d20'!A:B,MATCH(Armor!L20,'2d20'!A:A,0),2),INDEX('2d20'!A:B,MATCH(Armor!M20,'2d20'!A:A,0),2)))</f>
        <v>3.5</v>
      </c>
      <c r="P20" s="3">
        <f t="shared" si="1"/>
        <v>8.5</v>
      </c>
      <c r="Q20" s="3" t="str">
        <f t="shared" si="2"/>
        <v>27  Shells  (6+3 CD)</v>
      </c>
    </row>
    <row r="21" spans="1:17" x14ac:dyDescent="0.25">
      <c r="A21" s="8" t="s">
        <v>97</v>
      </c>
      <c r="B21" s="8">
        <v>2</v>
      </c>
      <c r="C21" s="8">
        <v>1</v>
      </c>
      <c r="D21" s="8">
        <v>0</v>
      </c>
      <c r="E21" s="8" t="s">
        <v>106</v>
      </c>
      <c r="F21" s="8">
        <v>6</v>
      </c>
      <c r="G21" s="8">
        <v>40</v>
      </c>
      <c r="H21" s="8">
        <v>1</v>
      </c>
      <c r="I21" s="8" t="str">
        <f t="shared" si="0"/>
        <v>Metal, Torso, 6lbs, 40caps, 1</v>
      </c>
      <c r="K21" s="4" t="s">
        <v>35</v>
      </c>
      <c r="L21" s="4">
        <v>28</v>
      </c>
      <c r="M21" s="4">
        <v>29</v>
      </c>
      <c r="N21" s="4" t="s">
        <v>13</v>
      </c>
      <c r="O21" s="4">
        <f>IF(L21=M21,INDEX('2d20'!A:B,MATCH(Armor!L21,'2d20'!A:A,0),2),SUM(INDEX('2d20'!A:B,MATCH(Armor!L21,'2d20'!A:A,0),2),INDEX('2d20'!A:B,MATCH(Armor!M21,'2d20'!A:A,0),2)))</f>
        <v>6.25</v>
      </c>
      <c r="P21" s="4">
        <f t="shared" si="1"/>
        <v>19.833333333333332</v>
      </c>
      <c r="Q21" s="4" t="str">
        <f t="shared" si="2"/>
        <v>28-29  Fusion Cell  (14+7 CD)</v>
      </c>
    </row>
    <row r="22" spans="1:17" x14ac:dyDescent="0.25">
      <c r="A22" s="7" t="s">
        <v>97</v>
      </c>
      <c r="B22" s="7">
        <v>2</v>
      </c>
      <c r="C22" s="7">
        <v>1</v>
      </c>
      <c r="D22" s="7">
        <v>0</v>
      </c>
      <c r="E22" s="7" t="s">
        <v>107</v>
      </c>
      <c r="F22" s="7">
        <v>3</v>
      </c>
      <c r="G22" s="7">
        <v>15</v>
      </c>
      <c r="H22" s="7">
        <v>1</v>
      </c>
      <c r="I22" s="7" t="str">
        <f t="shared" si="0"/>
        <v>Metal, Leg, 3lbs, 15caps, 1</v>
      </c>
      <c r="K22" s="3" t="s">
        <v>50</v>
      </c>
      <c r="L22" s="3">
        <v>30</v>
      </c>
      <c r="M22" s="3">
        <v>30</v>
      </c>
      <c r="N22" s="3" t="s">
        <v>38</v>
      </c>
      <c r="O22" s="3">
        <f>IF(L22=M22,INDEX('2d20'!A:B,MATCH(Armor!L22,'2d20'!A:A,0),2),SUM(INDEX('2d20'!A:B,MATCH(Armor!L22,'2d20'!A:A,0),2),INDEX('2d20'!A:B,MATCH(Armor!M22,'2d20'!A:A,0),2)))</f>
        <v>2.75</v>
      </c>
      <c r="P22" s="3">
        <f t="shared" si="1"/>
        <v>8.3333333333333339</v>
      </c>
      <c r="Q22" s="3" t="str">
        <f t="shared" si="2"/>
        <v>30  25mm  (5+4 CD)</v>
      </c>
    </row>
    <row r="23" spans="1:17" x14ac:dyDescent="0.25">
      <c r="A23" s="8" t="s">
        <v>97</v>
      </c>
      <c r="B23" s="8">
        <v>2</v>
      </c>
      <c r="C23" s="8">
        <v>1</v>
      </c>
      <c r="D23" s="8">
        <v>0</v>
      </c>
      <c r="E23" s="8" t="s">
        <v>108</v>
      </c>
      <c r="F23" s="8">
        <v>3</v>
      </c>
      <c r="G23" s="8">
        <v>15</v>
      </c>
      <c r="H23" s="8">
        <v>1</v>
      </c>
      <c r="I23" s="8" t="str">
        <f t="shared" si="0"/>
        <v>Metal, Arm, 3lbs, 15caps, 1</v>
      </c>
      <c r="K23" s="4" t="s">
        <v>30</v>
      </c>
      <c r="L23" s="4">
        <v>31</v>
      </c>
      <c r="M23" s="4">
        <v>31</v>
      </c>
      <c r="N23" s="4" t="s">
        <v>9</v>
      </c>
      <c r="O23" s="4">
        <f>IF(L23=M23,INDEX('2d20'!A:B,MATCH(Armor!L23,'2d20'!A:A,0),2),SUM(INDEX('2d20'!A:B,MATCH(Armor!L23,'2d20'!A:A,0),2),INDEX('2d20'!A:B,MATCH(Armor!M23,'2d20'!A:A,0),2)))</f>
        <v>2.5</v>
      </c>
      <c r="P23" s="4">
        <f t="shared" si="1"/>
        <v>8.5</v>
      </c>
      <c r="Q23" s="4" t="str">
        <f t="shared" si="2"/>
        <v>31  Spike  (6+3 CD)</v>
      </c>
    </row>
    <row r="24" spans="1:17" x14ac:dyDescent="0.25">
      <c r="A24" s="7" t="s">
        <v>98</v>
      </c>
      <c r="B24" s="7">
        <v>3</v>
      </c>
      <c r="C24" s="7">
        <v>2</v>
      </c>
      <c r="D24" s="7">
        <v>0</v>
      </c>
      <c r="E24" s="7" t="s">
        <v>86</v>
      </c>
      <c r="F24" s="7">
        <v>8</v>
      </c>
      <c r="G24" s="7">
        <v>65</v>
      </c>
      <c r="H24" s="7">
        <v>2</v>
      </c>
      <c r="I24" s="7" t="str">
        <f t="shared" si="0"/>
        <v>Metal, Sturdy, Head, 8lbs, 65caps, 2</v>
      </c>
      <c r="K24" s="3" t="s">
        <v>25</v>
      </c>
      <c r="L24" s="3">
        <v>32</v>
      </c>
      <c r="M24" s="3">
        <v>33</v>
      </c>
      <c r="N24" s="3" t="s">
        <v>14</v>
      </c>
      <c r="O24" s="3">
        <f>IF(L24=M24,INDEX('2d20'!A:B,MATCH(Armor!L24,'2d20'!A:A,0),2),SUM(INDEX('2d20'!A:B,MATCH(Armor!L24,'2d20'!A:A,0),2),INDEX('2d20'!A:B,MATCH(Armor!M24,'2d20'!A:A,0),2)))</f>
        <v>4.25</v>
      </c>
      <c r="P24" s="3">
        <f t="shared" si="1"/>
        <v>5.666666666666667</v>
      </c>
      <c r="Q24" s="3" t="str">
        <f t="shared" si="2"/>
        <v>32-33  .44  (4+2 CD)</v>
      </c>
    </row>
    <row r="25" spans="1:17" x14ac:dyDescent="0.25">
      <c r="A25" s="8" t="s">
        <v>98</v>
      </c>
      <c r="B25" s="8">
        <v>3</v>
      </c>
      <c r="C25" s="8">
        <v>2</v>
      </c>
      <c r="D25" s="8">
        <v>0</v>
      </c>
      <c r="E25" s="8" t="s">
        <v>106</v>
      </c>
      <c r="F25" s="8">
        <v>16</v>
      </c>
      <c r="G25" s="8">
        <v>115</v>
      </c>
      <c r="H25" s="8">
        <v>2</v>
      </c>
      <c r="I25" s="8" t="str">
        <f t="shared" si="0"/>
        <v>Metal, Sturdy, Torso, 16lbs, 115caps, 2</v>
      </c>
      <c r="K25" s="4" t="s">
        <v>15</v>
      </c>
      <c r="L25" s="4">
        <v>34</v>
      </c>
      <c r="M25" s="4">
        <v>35</v>
      </c>
      <c r="N25" s="4" t="s">
        <v>8</v>
      </c>
      <c r="O25" s="4">
        <f>IF(L25=M25,INDEX('2d20'!A:B,MATCH(Armor!L25,'2d20'!A:A,0),2),SUM(INDEX('2d20'!A:B,MATCH(Armor!L25,'2d20'!A:A,0),2),INDEX('2d20'!A:B,MATCH(Armor!M25,'2d20'!A:A,0),2)))</f>
        <v>3.25</v>
      </c>
      <c r="P25" s="4">
        <f t="shared" si="1"/>
        <v>11.333333333333334</v>
      </c>
      <c r="Q25" s="4" t="str">
        <f t="shared" si="2"/>
        <v>34-35  5.56mm  (8+4 CD)</v>
      </c>
    </row>
    <row r="26" spans="1:17" x14ac:dyDescent="0.25">
      <c r="A26" s="7" t="s">
        <v>98</v>
      </c>
      <c r="B26" s="7">
        <v>3</v>
      </c>
      <c r="C26" s="7">
        <v>2</v>
      </c>
      <c r="D26" s="7">
        <v>0</v>
      </c>
      <c r="E26" s="7" t="s">
        <v>107</v>
      </c>
      <c r="F26" s="7">
        <v>8</v>
      </c>
      <c r="G26" s="7">
        <v>65</v>
      </c>
      <c r="H26" s="7">
        <v>2</v>
      </c>
      <c r="I26" s="7" t="str">
        <f t="shared" si="0"/>
        <v>Metal, Sturdy, Leg, 8lbs, 65caps, 2</v>
      </c>
      <c r="K26" s="3" t="s">
        <v>49</v>
      </c>
      <c r="L26" s="3">
        <v>36</v>
      </c>
      <c r="M26" s="3">
        <v>36</v>
      </c>
      <c r="N26" s="3" t="s">
        <v>11</v>
      </c>
      <c r="O26" s="3">
        <f>IF(L26=M26,INDEX('2d20'!A:B,MATCH(Armor!L26,'2d20'!A:A,0),2),SUM(INDEX('2d20'!A:B,MATCH(Armor!L26,'2d20'!A:A,0),2),INDEX('2d20'!A:B,MATCH(Armor!M26,'2d20'!A:A,0),2)))</f>
        <v>1.25</v>
      </c>
      <c r="P26" s="3">
        <f t="shared" si="1"/>
        <v>2.8333333333333335</v>
      </c>
      <c r="Q26" s="3" t="str">
        <f t="shared" si="2"/>
        <v>36  40mm  (2+1 CD)</v>
      </c>
    </row>
    <row r="27" spans="1:17" x14ac:dyDescent="0.25">
      <c r="A27" s="8" t="s">
        <v>98</v>
      </c>
      <c r="B27" s="8">
        <v>3</v>
      </c>
      <c r="C27" s="8">
        <v>2</v>
      </c>
      <c r="D27" s="8">
        <v>0</v>
      </c>
      <c r="E27" s="8" t="s">
        <v>108</v>
      </c>
      <c r="F27" s="8">
        <v>8</v>
      </c>
      <c r="G27" s="8">
        <v>65</v>
      </c>
      <c r="H27" s="8">
        <v>2</v>
      </c>
      <c r="I27" s="8" t="str">
        <f t="shared" si="0"/>
        <v>Metal, Sturdy, Arm, 8lbs, 65caps, 2</v>
      </c>
      <c r="K27" s="4" t="s">
        <v>16</v>
      </c>
      <c r="L27" s="4">
        <v>37</v>
      </c>
      <c r="M27" s="4">
        <v>37</v>
      </c>
      <c r="N27" s="4" t="s">
        <v>11</v>
      </c>
      <c r="O27" s="4">
        <f>IF(L27=M27,INDEX('2d20'!A:B,MATCH(Armor!L27,'2d20'!A:A,0),2),SUM(INDEX('2d20'!A:B,MATCH(Armor!L27,'2d20'!A:A,0),2),INDEX('2d20'!A:B,MATCH(Armor!M27,'2d20'!A:A,0),2)))</f>
        <v>1</v>
      </c>
      <c r="P27" s="4">
        <f t="shared" si="1"/>
        <v>2.8333333333333335</v>
      </c>
      <c r="Q27" s="4" t="str">
        <f t="shared" si="2"/>
        <v>37  Missile  (2+1 CD)</v>
      </c>
    </row>
    <row r="28" spans="1:17" x14ac:dyDescent="0.25">
      <c r="A28" s="7" t="s">
        <v>99</v>
      </c>
      <c r="B28" s="7">
        <v>4</v>
      </c>
      <c r="C28" s="7">
        <v>3</v>
      </c>
      <c r="D28" s="7">
        <v>0</v>
      </c>
      <c r="E28" s="7" t="s">
        <v>86</v>
      </c>
      <c r="F28" s="7">
        <v>12</v>
      </c>
      <c r="G28" s="7">
        <v>115</v>
      </c>
      <c r="H28" s="7">
        <v>3</v>
      </c>
      <c r="I28" s="7" t="str">
        <f t="shared" si="0"/>
        <v>Metal, Heavy, Head, 12lbs, 115caps, 3</v>
      </c>
      <c r="K28" s="3" t="s">
        <v>22</v>
      </c>
      <c r="L28" s="3">
        <v>38</v>
      </c>
      <c r="M28" s="3">
        <v>38</v>
      </c>
      <c r="N28" s="3" t="s">
        <v>14</v>
      </c>
      <c r="O28" s="3">
        <f>IF(L28=M28,INDEX('2d20'!A:B,MATCH(Armor!L28,'2d20'!A:A,0),2),SUM(INDEX('2d20'!A:B,MATCH(Armor!L28,'2d20'!A:A,0),2),INDEX('2d20'!A:B,MATCH(Armor!M28,'2d20'!A:A,0),2)))</f>
        <v>0.75</v>
      </c>
      <c r="P28" s="3">
        <f t="shared" si="1"/>
        <v>5.666666666666667</v>
      </c>
      <c r="Q28" s="3" t="str">
        <f t="shared" si="2"/>
        <v>38  14mm  (4+2 CD)</v>
      </c>
    </row>
    <row r="29" spans="1:17" x14ac:dyDescent="0.25">
      <c r="A29" s="8" t="s">
        <v>99</v>
      </c>
      <c r="B29" s="8">
        <v>4</v>
      </c>
      <c r="C29" s="8">
        <v>3</v>
      </c>
      <c r="D29" s="8">
        <v>0</v>
      </c>
      <c r="E29" s="8" t="s">
        <v>106</v>
      </c>
      <c r="F29" s="8">
        <v>23</v>
      </c>
      <c r="G29" s="8">
        <v>190</v>
      </c>
      <c r="H29" s="8">
        <v>3</v>
      </c>
      <c r="I29" s="8" t="str">
        <f t="shared" si="0"/>
        <v>Metal, Heavy, Torso, 23lbs, 190caps, 3</v>
      </c>
      <c r="K29" s="4" t="s">
        <v>33</v>
      </c>
      <c r="L29" s="4">
        <v>39</v>
      </c>
      <c r="M29" s="4">
        <v>40</v>
      </c>
      <c r="N29" s="4" t="s">
        <v>17</v>
      </c>
      <c r="O29" s="4">
        <f>IF(L29=M29,INDEX('2d20'!A:B,MATCH(Armor!L29,'2d20'!A:A,0),2),SUM(INDEX('2d20'!A:B,MATCH(Armor!L29,'2d20'!A:A,0),2),INDEX('2d20'!A:B,MATCH(Armor!M29,'2d20'!A:A,0),2)))</f>
        <v>0.75</v>
      </c>
      <c r="P29" s="4">
        <f t="shared" si="1"/>
        <v>1.8333333333333335</v>
      </c>
      <c r="Q29" s="4" t="str">
        <f t="shared" si="2"/>
        <v>39-40  MiniNuke  (1+1 CD)</v>
      </c>
    </row>
    <row r="30" spans="1:17" x14ac:dyDescent="0.25">
      <c r="A30" s="7" t="s">
        <v>99</v>
      </c>
      <c r="B30" s="7">
        <v>4</v>
      </c>
      <c r="C30" s="7">
        <v>3</v>
      </c>
      <c r="D30" s="7">
        <v>0</v>
      </c>
      <c r="E30" s="7" t="s">
        <v>107</v>
      </c>
      <c r="F30" s="7">
        <v>12</v>
      </c>
      <c r="G30" s="7">
        <v>115</v>
      </c>
      <c r="H30" s="7">
        <v>3</v>
      </c>
      <c r="I30" s="7" t="str">
        <f t="shared" si="0"/>
        <v>Metal, Heavy, Leg, 12lbs, 115caps, 3</v>
      </c>
    </row>
    <row r="31" spans="1:17" x14ac:dyDescent="0.25">
      <c r="A31" s="8" t="s">
        <v>99</v>
      </c>
      <c r="B31" s="8">
        <v>4</v>
      </c>
      <c r="C31" s="8">
        <v>3</v>
      </c>
      <c r="D31" s="8">
        <v>0</v>
      </c>
      <c r="E31" s="8" t="s">
        <v>108</v>
      </c>
      <c r="F31" s="8">
        <v>12</v>
      </c>
      <c r="G31" s="8">
        <v>115</v>
      </c>
      <c r="H31" s="8">
        <v>3</v>
      </c>
      <c r="I31" s="8" t="str">
        <f t="shared" si="0"/>
        <v>Metal, Heavy, Arm, 12lbs, 115caps, 3</v>
      </c>
    </row>
    <row r="32" spans="1:17" x14ac:dyDescent="0.25">
      <c r="A32" s="7" t="s">
        <v>27</v>
      </c>
      <c r="B32" s="7">
        <v>2</v>
      </c>
      <c r="C32" s="7">
        <v>2</v>
      </c>
      <c r="D32" s="7">
        <v>0</v>
      </c>
      <c r="E32" s="7" t="s">
        <v>86</v>
      </c>
      <c r="F32" s="7">
        <v>4</v>
      </c>
      <c r="G32" s="7">
        <v>25</v>
      </c>
      <c r="H32" s="7">
        <v>2</v>
      </c>
      <c r="I32" s="7" t="str">
        <f t="shared" ref="I32:I57" si="3">CONCATENATE(A32,", ",E32,", ",F32,"lbs, ",G32,"caps, ",H32)</f>
        <v>Combat, Head, 4lbs, 25caps, 2</v>
      </c>
    </row>
    <row r="33" spans="1:9" x14ac:dyDescent="0.25">
      <c r="A33" s="8" t="s">
        <v>27</v>
      </c>
      <c r="B33" s="8">
        <v>2</v>
      </c>
      <c r="C33" s="8">
        <v>2</v>
      </c>
      <c r="D33" s="8">
        <v>0</v>
      </c>
      <c r="E33" s="8" t="s">
        <v>106</v>
      </c>
      <c r="F33" s="8">
        <v>8</v>
      </c>
      <c r="G33" s="8">
        <v>60</v>
      </c>
      <c r="H33" s="8">
        <v>2</v>
      </c>
      <c r="I33" s="8" t="str">
        <f t="shared" si="3"/>
        <v>Combat, Torso, 8lbs, 60caps, 2</v>
      </c>
    </row>
    <row r="34" spans="1:9" x14ac:dyDescent="0.25">
      <c r="A34" s="7" t="s">
        <v>27</v>
      </c>
      <c r="B34" s="7">
        <v>2</v>
      </c>
      <c r="C34" s="7">
        <v>2</v>
      </c>
      <c r="D34" s="7">
        <v>0</v>
      </c>
      <c r="E34" s="7" t="s">
        <v>107</v>
      </c>
      <c r="F34" s="7">
        <v>2</v>
      </c>
      <c r="G34" s="7">
        <v>25</v>
      </c>
      <c r="H34" s="7">
        <v>2</v>
      </c>
      <c r="I34" s="7" t="str">
        <f t="shared" si="3"/>
        <v>Combat, Leg, 2lbs, 25caps, 2</v>
      </c>
    </row>
    <row r="35" spans="1:9" x14ac:dyDescent="0.25">
      <c r="A35" s="8" t="s">
        <v>27</v>
      </c>
      <c r="B35" s="8">
        <v>2</v>
      </c>
      <c r="C35" s="8">
        <v>2</v>
      </c>
      <c r="D35" s="8">
        <v>0</v>
      </c>
      <c r="E35" s="8" t="s">
        <v>108</v>
      </c>
      <c r="F35" s="8">
        <v>2</v>
      </c>
      <c r="G35" s="8">
        <v>25</v>
      </c>
      <c r="H35" s="8">
        <v>2</v>
      </c>
      <c r="I35" s="8" t="str">
        <f t="shared" si="3"/>
        <v>Combat, Arm, 2lbs, 25caps, 2</v>
      </c>
    </row>
    <row r="36" spans="1:9" x14ac:dyDescent="0.25">
      <c r="A36" s="7" t="s">
        <v>100</v>
      </c>
      <c r="B36" s="7">
        <v>3</v>
      </c>
      <c r="C36" s="7">
        <v>3</v>
      </c>
      <c r="D36" s="7">
        <v>0</v>
      </c>
      <c r="E36" s="7" t="s">
        <v>86</v>
      </c>
      <c r="F36" s="7">
        <v>5</v>
      </c>
      <c r="G36" s="7">
        <v>105</v>
      </c>
      <c r="H36" s="7">
        <v>3</v>
      </c>
      <c r="I36" s="7" t="str">
        <f t="shared" si="3"/>
        <v>Combat, Sturdy, Head, 5lbs, 105caps, 3</v>
      </c>
    </row>
    <row r="37" spans="1:9" x14ac:dyDescent="0.25">
      <c r="A37" s="8" t="s">
        <v>100</v>
      </c>
      <c r="B37" s="8">
        <v>3</v>
      </c>
      <c r="C37" s="8">
        <v>3</v>
      </c>
      <c r="D37" s="8">
        <v>0</v>
      </c>
      <c r="E37" s="8" t="s">
        <v>106</v>
      </c>
      <c r="F37" s="8">
        <v>12</v>
      </c>
      <c r="G37" s="8">
        <v>140</v>
      </c>
      <c r="H37" s="8">
        <v>3</v>
      </c>
      <c r="I37" s="8" t="str">
        <f t="shared" si="3"/>
        <v>Combat, Sturdy, Torso, 12lbs, 140caps, 3</v>
      </c>
    </row>
    <row r="38" spans="1:9" x14ac:dyDescent="0.25">
      <c r="A38" s="7" t="s">
        <v>100</v>
      </c>
      <c r="B38" s="7">
        <v>3</v>
      </c>
      <c r="C38" s="7">
        <v>3</v>
      </c>
      <c r="D38" s="7">
        <v>0</v>
      </c>
      <c r="E38" s="7" t="s">
        <v>107</v>
      </c>
      <c r="F38" s="7">
        <v>5</v>
      </c>
      <c r="G38" s="7">
        <v>105</v>
      </c>
      <c r="H38" s="7">
        <v>3</v>
      </c>
      <c r="I38" s="7" t="str">
        <f t="shared" si="3"/>
        <v>Combat, Sturdy, Leg, 5lbs, 105caps, 3</v>
      </c>
    </row>
    <row r="39" spans="1:9" x14ac:dyDescent="0.25">
      <c r="A39" s="8" t="s">
        <v>100</v>
      </c>
      <c r="B39" s="8">
        <v>3</v>
      </c>
      <c r="C39" s="8">
        <v>3</v>
      </c>
      <c r="D39" s="8">
        <v>0</v>
      </c>
      <c r="E39" s="8" t="s">
        <v>108</v>
      </c>
      <c r="F39" s="8">
        <v>5</v>
      </c>
      <c r="G39" s="8">
        <v>105</v>
      </c>
      <c r="H39" s="8">
        <v>3</v>
      </c>
      <c r="I39" s="8" t="str">
        <f t="shared" si="3"/>
        <v>Combat, Sturdy, Arm, 5lbs, 105caps, 3</v>
      </c>
    </row>
    <row r="40" spans="1:9" x14ac:dyDescent="0.25">
      <c r="A40" s="7" t="s">
        <v>101</v>
      </c>
      <c r="B40" s="7">
        <v>4</v>
      </c>
      <c r="C40" s="7">
        <v>4</v>
      </c>
      <c r="D40" s="7">
        <v>0</v>
      </c>
      <c r="E40" s="7" t="s">
        <v>86</v>
      </c>
      <c r="F40" s="7">
        <v>7</v>
      </c>
      <c r="G40" s="7">
        <v>185</v>
      </c>
      <c r="H40" s="7">
        <v>4</v>
      </c>
      <c r="I40" s="7" t="str">
        <f t="shared" si="3"/>
        <v>Combat, Heavy, Head, 7lbs, 185caps, 4</v>
      </c>
    </row>
    <row r="41" spans="1:9" x14ac:dyDescent="0.25">
      <c r="A41" s="8" t="s">
        <v>101</v>
      </c>
      <c r="B41" s="8">
        <v>4</v>
      </c>
      <c r="C41" s="8">
        <v>4</v>
      </c>
      <c r="D41" s="8">
        <v>0</v>
      </c>
      <c r="E41" s="8" t="s">
        <v>106</v>
      </c>
      <c r="F41" s="8">
        <v>16</v>
      </c>
      <c r="G41" s="8">
        <v>220</v>
      </c>
      <c r="H41" s="8">
        <v>4</v>
      </c>
      <c r="I41" s="8" t="str">
        <f t="shared" si="3"/>
        <v>Combat, Heavy, Torso, 16lbs, 220caps, 4</v>
      </c>
    </row>
    <row r="42" spans="1:9" x14ac:dyDescent="0.25">
      <c r="A42" s="7" t="s">
        <v>101</v>
      </c>
      <c r="B42" s="7">
        <v>4</v>
      </c>
      <c r="C42" s="7">
        <v>4</v>
      </c>
      <c r="D42" s="7">
        <v>0</v>
      </c>
      <c r="E42" s="7" t="s">
        <v>107</v>
      </c>
      <c r="F42" s="7">
        <v>7</v>
      </c>
      <c r="G42" s="7">
        <v>185</v>
      </c>
      <c r="H42" s="7">
        <v>4</v>
      </c>
      <c r="I42" s="7" t="str">
        <f t="shared" si="3"/>
        <v>Combat, Heavy, Leg, 7lbs, 185caps, 4</v>
      </c>
    </row>
    <row r="43" spans="1:9" x14ac:dyDescent="0.25">
      <c r="A43" s="8" t="s">
        <v>101</v>
      </c>
      <c r="B43" s="8">
        <v>4</v>
      </c>
      <c r="C43" s="8">
        <v>4</v>
      </c>
      <c r="D43" s="8">
        <v>0</v>
      </c>
      <c r="E43" s="8" t="s">
        <v>108</v>
      </c>
      <c r="F43" s="8">
        <v>7</v>
      </c>
      <c r="G43" s="8">
        <v>185</v>
      </c>
      <c r="H43" s="8">
        <v>4</v>
      </c>
      <c r="I43" s="8" t="str">
        <f t="shared" si="3"/>
        <v>Combat, Heavy, Arm, 7lbs, 185caps, 4</v>
      </c>
    </row>
    <row r="44" spans="1:9" x14ac:dyDescent="0.25">
      <c r="A44" s="7" t="s">
        <v>102</v>
      </c>
      <c r="B44" s="7">
        <v>2</v>
      </c>
      <c r="C44" s="7">
        <v>3</v>
      </c>
      <c r="D44" s="7">
        <v>0</v>
      </c>
      <c r="E44" s="7" t="s">
        <v>86</v>
      </c>
      <c r="F44" s="7">
        <v>3</v>
      </c>
      <c r="G44" s="7">
        <v>33</v>
      </c>
      <c r="H44" s="7">
        <v>3</v>
      </c>
      <c r="I44" s="7" t="str">
        <f t="shared" si="3"/>
        <v>Synth, Head, 3lbs, 33caps, 3</v>
      </c>
    </row>
    <row r="45" spans="1:9" x14ac:dyDescent="0.25">
      <c r="A45" s="8" t="s">
        <v>102</v>
      </c>
      <c r="B45" s="8">
        <v>2</v>
      </c>
      <c r="C45" s="8">
        <v>3</v>
      </c>
      <c r="D45" s="8">
        <v>0</v>
      </c>
      <c r="E45" s="8" t="s">
        <v>106</v>
      </c>
      <c r="F45" s="8">
        <v>7</v>
      </c>
      <c r="G45" s="8">
        <v>75</v>
      </c>
      <c r="H45" s="8">
        <v>3</v>
      </c>
      <c r="I45" s="8" t="str">
        <f t="shared" si="3"/>
        <v>Synth, Torso, 7lbs, 75caps, 3</v>
      </c>
    </row>
    <row r="46" spans="1:9" x14ac:dyDescent="0.25">
      <c r="A46" s="7" t="s">
        <v>102</v>
      </c>
      <c r="B46" s="7">
        <v>2</v>
      </c>
      <c r="C46" s="7">
        <v>3</v>
      </c>
      <c r="D46" s="7">
        <v>0</v>
      </c>
      <c r="E46" s="7" t="s">
        <v>107</v>
      </c>
      <c r="F46" s="7">
        <v>3</v>
      </c>
      <c r="G46" s="7">
        <v>30</v>
      </c>
      <c r="H46" s="7">
        <v>3</v>
      </c>
      <c r="I46" s="7" t="str">
        <f t="shared" si="3"/>
        <v>Synth, Leg, 3lbs, 30caps, 3</v>
      </c>
    </row>
    <row r="47" spans="1:9" x14ac:dyDescent="0.25">
      <c r="A47" s="8" t="s">
        <v>102</v>
      </c>
      <c r="B47" s="8">
        <v>2</v>
      </c>
      <c r="C47" s="8">
        <v>3</v>
      </c>
      <c r="D47" s="8">
        <v>0</v>
      </c>
      <c r="E47" s="8" t="s">
        <v>108</v>
      </c>
      <c r="F47" s="8">
        <v>3</v>
      </c>
      <c r="G47" s="8">
        <v>30</v>
      </c>
      <c r="H47" s="8">
        <v>3</v>
      </c>
      <c r="I47" s="8" t="str">
        <f t="shared" si="3"/>
        <v>Synth, Arm, 3lbs, 30caps, 3</v>
      </c>
    </row>
    <row r="48" spans="1:9" x14ac:dyDescent="0.25">
      <c r="A48" s="7" t="s">
        <v>103</v>
      </c>
      <c r="B48" s="7">
        <v>3</v>
      </c>
      <c r="C48" s="7">
        <v>4</v>
      </c>
      <c r="D48" s="7">
        <v>0</v>
      </c>
      <c r="E48" s="7" t="s">
        <v>86</v>
      </c>
      <c r="F48" s="7">
        <v>7</v>
      </c>
      <c r="G48" s="7">
        <v>70</v>
      </c>
      <c r="H48" s="7">
        <v>4</v>
      </c>
      <c r="I48" s="7" t="str">
        <f t="shared" si="3"/>
        <v>Synth, Sturdy, Head, 7lbs, 70caps, 4</v>
      </c>
    </row>
    <row r="49" spans="1:9" x14ac:dyDescent="0.25">
      <c r="A49" s="8" t="s">
        <v>103</v>
      </c>
      <c r="B49" s="8">
        <v>3</v>
      </c>
      <c r="C49" s="8">
        <v>4</v>
      </c>
      <c r="D49" s="8">
        <v>0</v>
      </c>
      <c r="E49" s="8" t="s">
        <v>106</v>
      </c>
      <c r="F49" s="8">
        <v>12</v>
      </c>
      <c r="G49" s="8">
        <v>125</v>
      </c>
      <c r="H49" s="8">
        <v>4</v>
      </c>
      <c r="I49" s="8" t="str">
        <f t="shared" si="3"/>
        <v>Synth, Sturdy, Torso, 12lbs, 125caps, 4</v>
      </c>
    </row>
    <row r="50" spans="1:9" x14ac:dyDescent="0.25">
      <c r="A50" s="7" t="s">
        <v>103</v>
      </c>
      <c r="B50" s="7">
        <v>3</v>
      </c>
      <c r="C50" s="7">
        <v>4</v>
      </c>
      <c r="D50" s="7">
        <v>0</v>
      </c>
      <c r="E50" s="7" t="s">
        <v>107</v>
      </c>
      <c r="F50" s="7">
        <v>7</v>
      </c>
      <c r="G50" s="7">
        <v>80</v>
      </c>
      <c r="H50" s="7">
        <v>4</v>
      </c>
      <c r="I50" s="7" t="str">
        <f t="shared" si="3"/>
        <v>Synth, Sturdy, Leg, 7lbs, 80caps, 4</v>
      </c>
    </row>
    <row r="51" spans="1:9" x14ac:dyDescent="0.25">
      <c r="A51" s="8" t="s">
        <v>103</v>
      </c>
      <c r="B51" s="8">
        <v>3</v>
      </c>
      <c r="C51" s="8">
        <v>4</v>
      </c>
      <c r="D51" s="8">
        <v>0</v>
      </c>
      <c r="E51" s="8" t="s">
        <v>108</v>
      </c>
      <c r="F51" s="8">
        <v>7</v>
      </c>
      <c r="G51" s="8">
        <v>70</v>
      </c>
      <c r="H51" s="8">
        <v>4</v>
      </c>
      <c r="I51" s="8" t="str">
        <f t="shared" si="3"/>
        <v>Synth, Sturdy, Arm, 7lbs, 70caps, 4</v>
      </c>
    </row>
    <row r="52" spans="1:9" x14ac:dyDescent="0.25">
      <c r="A52" s="7" t="s">
        <v>104</v>
      </c>
      <c r="B52" s="7">
        <v>4</v>
      </c>
      <c r="C52" s="7">
        <v>5</v>
      </c>
      <c r="D52" s="7">
        <v>0</v>
      </c>
      <c r="E52" s="7" t="s">
        <v>86</v>
      </c>
      <c r="F52" s="7">
        <v>10</v>
      </c>
      <c r="G52" s="7">
        <v>110</v>
      </c>
      <c r="H52" s="7">
        <v>5</v>
      </c>
      <c r="I52" s="7" t="str">
        <f t="shared" si="3"/>
        <v>Synth, Heavy, Head, 10lbs, 110caps, 5</v>
      </c>
    </row>
    <row r="53" spans="1:9" x14ac:dyDescent="0.25">
      <c r="A53" s="8" t="s">
        <v>104</v>
      </c>
      <c r="B53" s="8">
        <v>4</v>
      </c>
      <c r="C53" s="8">
        <v>5</v>
      </c>
      <c r="D53" s="8">
        <v>0</v>
      </c>
      <c r="E53" s="8" t="s">
        <v>106</v>
      </c>
      <c r="F53" s="8">
        <v>17</v>
      </c>
      <c r="G53" s="8">
        <v>175</v>
      </c>
      <c r="H53" s="8">
        <v>5</v>
      </c>
      <c r="I53" s="8" t="str">
        <f t="shared" si="3"/>
        <v>Synth, Heavy, Torso, 17lbs, 175caps, 5</v>
      </c>
    </row>
    <row r="54" spans="1:9" x14ac:dyDescent="0.25">
      <c r="A54" s="7" t="s">
        <v>104</v>
      </c>
      <c r="B54" s="7">
        <v>4</v>
      </c>
      <c r="C54" s="7">
        <v>5</v>
      </c>
      <c r="D54" s="7">
        <v>0</v>
      </c>
      <c r="E54" s="7" t="s">
        <v>107</v>
      </c>
      <c r="F54" s="7">
        <v>10</v>
      </c>
      <c r="G54" s="7">
        <v>130</v>
      </c>
      <c r="H54" s="7">
        <v>5</v>
      </c>
      <c r="I54" s="7" t="str">
        <f t="shared" si="3"/>
        <v>Synth, Heavy, Leg, 10lbs, 130caps, 5</v>
      </c>
    </row>
    <row r="55" spans="1:9" x14ac:dyDescent="0.25">
      <c r="A55" s="8" t="s">
        <v>104</v>
      </c>
      <c r="B55" s="8">
        <v>4</v>
      </c>
      <c r="C55" s="8">
        <v>5</v>
      </c>
      <c r="D55" s="8">
        <v>0</v>
      </c>
      <c r="E55" s="8" t="s">
        <v>108</v>
      </c>
      <c r="F55" s="8">
        <v>10</v>
      </c>
      <c r="G55" s="8">
        <v>110</v>
      </c>
      <c r="H55" s="8">
        <v>5</v>
      </c>
      <c r="I55" s="8" t="str">
        <f t="shared" si="3"/>
        <v>Synth, Heavy, Arm, 10lbs, 110caps, 5</v>
      </c>
    </row>
    <row r="56" spans="1:9" x14ac:dyDescent="0.25">
      <c r="A56" s="7" t="s">
        <v>105</v>
      </c>
      <c r="B56" s="7">
        <v>2</v>
      </c>
      <c r="C56" s="7">
        <v>0</v>
      </c>
      <c r="D56" s="7">
        <v>0</v>
      </c>
      <c r="E56" s="7" t="s">
        <v>86</v>
      </c>
      <c r="F56" s="7">
        <v>2</v>
      </c>
      <c r="G56" s="7">
        <v>20</v>
      </c>
      <c r="H56" s="7">
        <v>1</v>
      </c>
      <c r="I56" s="7" t="str">
        <f t="shared" si="3"/>
        <v>Vault-Tec, Head, 2lbs, 20caps, 1</v>
      </c>
    </row>
    <row r="57" spans="1:9" x14ac:dyDescent="0.25">
      <c r="A57" s="8" t="s">
        <v>105</v>
      </c>
      <c r="B57" s="8">
        <v>2</v>
      </c>
      <c r="C57" s="8">
        <v>0</v>
      </c>
      <c r="D57" s="8">
        <v>2</v>
      </c>
      <c r="E57" s="8" t="s">
        <v>88</v>
      </c>
      <c r="F57" s="8">
        <v>8</v>
      </c>
      <c r="G57" s="8">
        <v>16</v>
      </c>
      <c r="H57" s="8">
        <v>1</v>
      </c>
      <c r="I57" s="8" t="str">
        <f t="shared" si="3"/>
        <v>Vault-Tec, Arms, Legs, Torso, 8lbs, 16caps, 1</v>
      </c>
    </row>
  </sheetData>
  <autoFilter ref="A1:I32" xr:uid="{D2B11899-9C28-48E4-BA8E-5434F874D62E}">
    <sortState xmlns:xlrd2="http://schemas.microsoft.com/office/spreadsheetml/2017/richdata2" ref="A2:I32">
      <sortCondition ref="A1:A3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03554-4C15-4F3D-AEE7-C9D2DD0A1378}">
  <dimension ref="A1:T49"/>
  <sheetViews>
    <sheetView tabSelected="1" workbookViewId="0">
      <selection activeCell="M33" sqref="M33"/>
    </sheetView>
  </sheetViews>
  <sheetFormatPr defaultRowHeight="15" x14ac:dyDescent="0.25"/>
  <cols>
    <col min="1" max="1" width="22.7109375" style="6" bestFit="1" customWidth="1"/>
    <col min="2" max="3" width="12.28515625" style="2" customWidth="1"/>
    <col min="4" max="4" width="41.7109375" style="2" bestFit="1" customWidth="1"/>
    <col min="5" max="5" width="9.42578125" style="2" bestFit="1" customWidth="1"/>
    <col min="6" max="6" width="6.85546875" style="2" bestFit="1" customWidth="1"/>
    <col min="7" max="7" width="8" style="2" bestFit="1" customWidth="1"/>
    <col min="8" max="8" width="40" style="2" bestFit="1" customWidth="1"/>
    <col min="10" max="10" width="13.85546875" style="1" bestFit="1" customWidth="1"/>
    <col min="11" max="11" width="4.42578125" bestFit="1" customWidth="1"/>
    <col min="12" max="12" width="4.7109375" bestFit="1" customWidth="1"/>
    <col min="13" max="13" width="7.140625" bestFit="1" customWidth="1"/>
    <col min="14" max="14" width="26.85546875" bestFit="1" customWidth="1"/>
    <col min="19" max="19" width="10.85546875" bestFit="1" customWidth="1"/>
    <col min="20" max="20" width="22.28515625" bestFit="1" customWidth="1"/>
  </cols>
  <sheetData>
    <row r="1" spans="1:20" x14ac:dyDescent="0.25">
      <c r="A1" s="6" t="s">
        <v>0</v>
      </c>
      <c r="B1" s="2" t="s">
        <v>54</v>
      </c>
      <c r="C1" s="2" t="s">
        <v>55</v>
      </c>
      <c r="D1" s="2" t="s">
        <v>85</v>
      </c>
      <c r="E1" s="2" t="s">
        <v>174</v>
      </c>
      <c r="F1" s="2" t="s">
        <v>2</v>
      </c>
      <c r="G1" s="2" t="s">
        <v>3</v>
      </c>
      <c r="J1" s="1" t="s">
        <v>40</v>
      </c>
      <c r="K1" t="s">
        <v>41</v>
      </c>
      <c r="L1" t="s">
        <v>42</v>
      </c>
      <c r="M1" t="s">
        <v>51</v>
      </c>
      <c r="P1" s="1" t="s">
        <v>40</v>
      </c>
      <c r="Q1" t="s">
        <v>41</v>
      </c>
      <c r="R1" t="s">
        <v>42</v>
      </c>
      <c r="S1" t="s">
        <v>51</v>
      </c>
    </row>
    <row r="2" spans="1:20" x14ac:dyDescent="0.25">
      <c r="A2" s="7" t="s">
        <v>131</v>
      </c>
      <c r="B2" s="7">
        <v>1</v>
      </c>
      <c r="C2" s="7">
        <v>1</v>
      </c>
      <c r="D2" s="7" t="s">
        <v>160</v>
      </c>
      <c r="E2" s="7">
        <v>0</v>
      </c>
      <c r="F2" s="7">
        <v>125</v>
      </c>
      <c r="G2" s="7">
        <v>3</v>
      </c>
      <c r="H2" s="7" t="str">
        <f>CONCATENATE(A2,", ",D2,", ",E2,"CD, ",F2,"caps, ",G2)</f>
        <v>Addictol, Remove All Addictions, 0CD, 125caps, 3</v>
      </c>
      <c r="J2" s="3" t="s">
        <v>109</v>
      </c>
      <c r="K2" s="3">
        <v>2</v>
      </c>
      <c r="L2" s="3">
        <v>2</v>
      </c>
      <c r="M2" s="3">
        <f>IF(K2=L2,INDEX('2d20'!A:B,MATCH('Power Armor'!K2,'2d20'!A:A,0),2),SUM(INDEX('2d20'!A:B,MATCH('Power Armor'!K2,'2d20'!A:A,0),2),INDEX('2d20'!A:B,MATCH('Power Armor'!L2,'2d20'!A:A,0),2)))</f>
        <v>0.25</v>
      </c>
      <c r="N2" s="3" t="str">
        <f>IF(K2=L2,CONCATENATE(K2,"  ",J2),CONCATENATE(K2,"-",L2,"  ",J2))</f>
        <v>2  Super Stimpak</v>
      </c>
      <c r="P2" s="3" t="s">
        <v>109</v>
      </c>
      <c r="Q2" s="3">
        <v>2</v>
      </c>
      <c r="R2" s="3">
        <v>2</v>
      </c>
      <c r="S2" s="3">
        <f>IF(Q2=R2,INDEX('2d20'!A:B,MATCH('Power Armor'!Q2,'2d20'!A:A,0),2),SUM(INDEX('2d20'!A:B,MATCH('Power Armor'!Q2,'2d20'!A:A,0),2),INDEX('2d20'!A:B,MATCH('Power Armor'!R2,'2d20'!A:A,0),2)))</f>
        <v>0.25</v>
      </c>
      <c r="T2" s="3" t="str">
        <f>IF(Q2=R2,CONCATENATE(Q2,"  ",P2),CONCATENATE(Q2,"-",R2,"  ",P2))</f>
        <v>2  Super Stimpak</v>
      </c>
    </row>
    <row r="3" spans="1:20" x14ac:dyDescent="0.25">
      <c r="A3" s="8" t="s">
        <v>127</v>
      </c>
      <c r="B3" s="8">
        <v>0</v>
      </c>
      <c r="C3" s="8">
        <v>0</v>
      </c>
      <c r="D3" s="8" t="s">
        <v>161</v>
      </c>
      <c r="E3" s="8">
        <v>0</v>
      </c>
      <c r="F3" s="8">
        <v>75</v>
      </c>
      <c r="G3" s="8">
        <v>3</v>
      </c>
      <c r="H3" s="8" t="str">
        <f t="shared" ref="H3:H33" si="0">CONCATENATE(A3,", ",D3,", ",E3,"lbs, ",F3,"caps, ",G3)</f>
        <v>Antibiotics, Cure Illness, 0lbs, 75caps, 3</v>
      </c>
      <c r="J3" s="4" t="s">
        <v>110</v>
      </c>
      <c r="K3" s="4">
        <v>3</v>
      </c>
      <c r="L3" s="4">
        <v>3</v>
      </c>
      <c r="M3" s="4">
        <f>IF(K3=L3,INDEX('2d20'!A:B,MATCH('Power Armor'!K3,'2d20'!A:A,0),2),SUM(INDEX('2d20'!A:B,MATCH('Power Armor'!K3,'2d20'!A:A,0),2),INDEX('2d20'!A:B,MATCH('Power Armor'!L3,'2d20'!A:A,0),2)))</f>
        <v>0.5</v>
      </c>
      <c r="N3" s="4" t="str">
        <f t="shared" ref="N3:N29" si="1">IF(K3=L3,CONCATENATE(K3,"  ",J3),CONCATENATE(K3,"-",L3,"  ",J3))</f>
        <v>3  Calmex</v>
      </c>
      <c r="P3" s="4" t="s">
        <v>110</v>
      </c>
      <c r="Q3" s="4">
        <v>3</v>
      </c>
      <c r="R3" s="4">
        <v>3</v>
      </c>
      <c r="S3" s="4">
        <f>IF(Q3=R3,INDEX('2d20'!A:B,MATCH('Power Armor'!Q3,'2d20'!A:A,0),2),SUM(INDEX('2d20'!A:B,MATCH('Power Armor'!Q3,'2d20'!A:A,0),2),INDEX('2d20'!A:B,MATCH('Power Armor'!R3,'2d20'!A:A,0),2)))</f>
        <v>0.5</v>
      </c>
      <c r="T3" s="4" t="str">
        <f t="shared" ref="T3:T24" si="2">IF(Q3=R3,CONCATENATE(Q3,"  ",P3),CONCATENATE(Q3,"-",R3,"  ",P3))</f>
        <v>3  Calmex</v>
      </c>
    </row>
    <row r="4" spans="1:20" x14ac:dyDescent="0.25">
      <c r="A4" s="7" t="s">
        <v>132</v>
      </c>
      <c r="B4" s="7">
        <v>0</v>
      </c>
      <c r="C4" s="7">
        <v>0</v>
      </c>
      <c r="D4" s="7" t="s">
        <v>162</v>
      </c>
      <c r="E4" s="7">
        <v>2</v>
      </c>
      <c r="F4" s="7">
        <v>60</v>
      </c>
      <c r="G4" s="7">
        <v>3</v>
      </c>
      <c r="H4" s="7" t="str">
        <f t="shared" si="0"/>
        <v>Berry Mentats, INT(-2), 2lbs, 60caps, 3</v>
      </c>
      <c r="J4" s="3" t="s">
        <v>111</v>
      </c>
      <c r="K4" s="3">
        <v>4</v>
      </c>
      <c r="L4" s="3">
        <v>4</v>
      </c>
      <c r="M4" s="3">
        <f>IF(K4=L4,INDEX('2d20'!A:B,MATCH('Power Armor'!K4,'2d20'!A:A,0),2),SUM(INDEX('2d20'!A:B,MATCH('Power Armor'!K4,'2d20'!A:A,0),2),INDEX('2d20'!A:B,MATCH('Power Armor'!L4,'2d20'!A:A,0),2)))</f>
        <v>0.75</v>
      </c>
      <c r="N4" s="3" t="str">
        <f t="shared" si="1"/>
        <v>4  Day Tripper</v>
      </c>
      <c r="P4" s="3" t="s">
        <v>111</v>
      </c>
      <c r="Q4" s="3">
        <v>4</v>
      </c>
      <c r="R4" s="3">
        <v>4</v>
      </c>
      <c r="S4" s="3">
        <f>IF(Q4=R4,INDEX('2d20'!A:B,MATCH('Power Armor'!Q4,'2d20'!A:A,0),2),SUM(INDEX('2d20'!A:B,MATCH('Power Armor'!Q4,'2d20'!A:A,0),2),INDEX('2d20'!A:B,MATCH('Power Armor'!R4,'2d20'!A:A,0),2)))</f>
        <v>0.75</v>
      </c>
      <c r="T4" s="3" t="str">
        <f t="shared" si="2"/>
        <v>4  Day Tripper</v>
      </c>
    </row>
    <row r="5" spans="1:20" x14ac:dyDescent="0.25">
      <c r="A5" s="8" t="s">
        <v>133</v>
      </c>
      <c r="B5" s="8">
        <v>1</v>
      </c>
      <c r="C5" s="8">
        <v>0</v>
      </c>
      <c r="D5" s="8" t="s">
        <v>164</v>
      </c>
      <c r="E5" s="8">
        <v>1</v>
      </c>
      <c r="F5" s="8">
        <v>75</v>
      </c>
      <c r="G5" s="8">
        <v>4</v>
      </c>
      <c r="H5" s="8" t="str">
        <f t="shared" si="0"/>
        <v>Buffjet, STR/END(-1),+4MaxHP,+3AP,-1AP Action Cost, 1lbs, 75caps, 4</v>
      </c>
      <c r="J5" s="4" t="s">
        <v>112</v>
      </c>
      <c r="K5" s="4">
        <v>5</v>
      </c>
      <c r="L5" s="4">
        <v>5</v>
      </c>
      <c r="M5" s="4">
        <f>IF(K5=L5,INDEX('2d20'!A:B,MATCH('Power Armor'!K5,'2d20'!A:A,0),2),SUM(INDEX('2d20'!A:B,MATCH('Power Armor'!K5,'2d20'!A:A,0),2),INDEX('2d20'!A:B,MATCH('Power Armor'!L5,'2d20'!A:A,0),2)))</f>
        <v>1</v>
      </c>
      <c r="N5" s="4" t="str">
        <f t="shared" si="1"/>
        <v>5  Adictol</v>
      </c>
      <c r="P5" s="4" t="s">
        <v>112</v>
      </c>
      <c r="Q5" s="4">
        <v>5</v>
      </c>
      <c r="R5" s="4">
        <v>5</v>
      </c>
      <c r="S5" s="4">
        <f>IF(Q5=R5,INDEX('2d20'!A:B,MATCH('Power Armor'!Q5,'2d20'!A:A,0),2),SUM(INDEX('2d20'!A:B,MATCH('Power Armor'!Q5,'2d20'!A:A,0),2),INDEX('2d20'!A:B,MATCH('Power Armor'!R5,'2d20'!A:A,0),2)))</f>
        <v>1</v>
      </c>
      <c r="T5" s="4" t="str">
        <f t="shared" si="2"/>
        <v>5  Adictol</v>
      </c>
    </row>
    <row r="6" spans="1:20" x14ac:dyDescent="0.25">
      <c r="A6" s="7" t="s">
        <v>123</v>
      </c>
      <c r="B6" s="7">
        <v>1</v>
      </c>
      <c r="C6" s="7">
        <v>0</v>
      </c>
      <c r="D6" s="7" t="s">
        <v>163</v>
      </c>
      <c r="E6" s="7">
        <v>2</v>
      </c>
      <c r="F6" s="7">
        <v>45</v>
      </c>
      <c r="G6" s="7">
        <v>2</v>
      </c>
      <c r="H6" s="7" t="str">
        <f t="shared" si="0"/>
        <v>Buffout, RR1d20 STR&amp;END,+3MaxHP, 2lbs, 45caps, 2</v>
      </c>
      <c r="J6" s="3" t="s">
        <v>113</v>
      </c>
      <c r="K6" s="3">
        <v>6</v>
      </c>
      <c r="L6" s="3">
        <v>7</v>
      </c>
      <c r="M6" s="3">
        <f>IF(K6=L6,INDEX('2d20'!A:B,MATCH('Power Armor'!K6,'2d20'!A:A,0),2),SUM(INDEX('2d20'!A:B,MATCH('Power Armor'!K6,'2d20'!A:A,0),2),INDEX('2d20'!A:B,MATCH('Power Armor'!L6,'2d20'!A:A,0),2)))</f>
        <v>2.75</v>
      </c>
      <c r="N6" s="3" t="str">
        <f t="shared" si="1"/>
        <v>6-7  Stimpak</v>
      </c>
      <c r="P6" s="3" t="s">
        <v>113</v>
      </c>
      <c r="Q6" s="3">
        <v>6</v>
      </c>
      <c r="R6" s="3">
        <v>7</v>
      </c>
      <c r="S6" s="3">
        <f>IF(Q6=R6,INDEX('2d20'!A:B,MATCH('Power Armor'!Q6,'2d20'!A:A,0),2),SUM(INDEX('2d20'!A:B,MATCH('Power Armor'!Q6,'2d20'!A:A,0),2),INDEX('2d20'!A:B,MATCH('Power Armor'!R6,'2d20'!A:A,0),2)))</f>
        <v>2.75</v>
      </c>
      <c r="T6" s="3" t="str">
        <f t="shared" si="2"/>
        <v>6-7  Stimpak</v>
      </c>
    </row>
    <row r="7" spans="1:20" x14ac:dyDescent="0.25">
      <c r="A7" s="8" t="s">
        <v>134</v>
      </c>
      <c r="B7" s="8">
        <v>1</v>
      </c>
      <c r="C7" s="8">
        <v>0</v>
      </c>
      <c r="D7" s="8" t="s">
        <v>165</v>
      </c>
      <c r="E7" s="8">
        <v>1</v>
      </c>
      <c r="F7" s="8">
        <v>75</v>
      </c>
      <c r="G7" s="8">
        <v>4</v>
      </c>
      <c r="H7" s="8" t="str">
        <f t="shared" si="0"/>
        <v>Bufftats, STR/PER/END(-1),+4MaxHP, 1lbs, 75caps, 4</v>
      </c>
      <c r="J7" s="4" t="s">
        <v>114</v>
      </c>
      <c r="K7" s="4">
        <v>8</v>
      </c>
      <c r="L7" s="4">
        <v>9</v>
      </c>
      <c r="M7" s="4">
        <f>IF(K7=L7,INDEX('2d20'!A:B,MATCH('Power Armor'!K7,'2d20'!A:A,0),2),SUM(INDEX('2d20'!A:B,MATCH('Power Armor'!K7,'2d20'!A:A,0),2),INDEX('2d20'!A:B,MATCH('Power Armor'!L7,'2d20'!A:A,0),2)))</f>
        <v>3.75</v>
      </c>
      <c r="N7" s="4" t="str">
        <f t="shared" si="1"/>
        <v>8-9  RadAway</v>
      </c>
      <c r="P7" s="4" t="s">
        <v>114</v>
      </c>
      <c r="Q7" s="4">
        <v>8</v>
      </c>
      <c r="R7" s="4">
        <v>9</v>
      </c>
      <c r="S7" s="4">
        <f>IF(Q7=R7,INDEX('2d20'!A:B,MATCH('Power Armor'!Q7,'2d20'!A:A,0),2),SUM(INDEX('2d20'!A:B,MATCH('Power Armor'!Q7,'2d20'!A:A,0),2),INDEX('2d20'!A:B,MATCH('Power Armor'!R7,'2d20'!A:A,0),2)))</f>
        <v>3.75</v>
      </c>
      <c r="T7" s="4" t="str">
        <f t="shared" si="2"/>
        <v>8-9  RadAway</v>
      </c>
    </row>
    <row r="8" spans="1:20" x14ac:dyDescent="0.25">
      <c r="A8" s="7" t="s">
        <v>110</v>
      </c>
      <c r="B8" s="7">
        <v>1</v>
      </c>
      <c r="C8" s="7">
        <v>2</v>
      </c>
      <c r="D8" s="7" t="s">
        <v>166</v>
      </c>
      <c r="E8" s="7">
        <v>1</v>
      </c>
      <c r="F8" s="7">
        <v>100</v>
      </c>
      <c r="G8" s="7">
        <v>4</v>
      </c>
      <c r="H8" s="7" t="str">
        <f t="shared" si="0"/>
        <v>Calmex, RR1d20 PER&amp;AGI,+2CD Sneak, 1lbs, 100caps, 4</v>
      </c>
      <c r="J8" s="3" t="s">
        <v>115</v>
      </c>
      <c r="K8" s="3">
        <v>10</v>
      </c>
      <c r="L8" s="3">
        <v>11</v>
      </c>
      <c r="M8" s="3">
        <f>IF(K8=L8,INDEX('2d20'!A:B,MATCH('Power Armor'!K8,'2d20'!A:A,0),2),SUM(INDEX('2d20'!A:B,MATCH('Power Armor'!K8,'2d20'!A:A,0),2),INDEX('2d20'!A:B,MATCH('Power Armor'!L8,'2d20'!A:A,0),2)))</f>
        <v>4.75</v>
      </c>
      <c r="N8" s="3" t="str">
        <f t="shared" si="1"/>
        <v>10-11  Psycho</v>
      </c>
      <c r="P8" s="3" t="s">
        <v>115</v>
      </c>
      <c r="Q8" s="3">
        <v>10</v>
      </c>
      <c r="R8" s="3">
        <v>11</v>
      </c>
      <c r="S8" s="3">
        <f>IF(Q8=R8,INDEX('2d20'!A:B,MATCH('Power Armor'!Q8,'2d20'!A:A,0),2),SUM(INDEX('2d20'!A:B,MATCH('Power Armor'!Q8,'2d20'!A:A,0),2),INDEX('2d20'!A:B,MATCH('Power Armor'!R8,'2d20'!A:A,0),2)))</f>
        <v>4.75</v>
      </c>
      <c r="T8" s="3" t="str">
        <f t="shared" si="2"/>
        <v>10-11  Psycho</v>
      </c>
    </row>
    <row r="9" spans="1:20" x14ac:dyDescent="0.25">
      <c r="A9" s="8" t="s">
        <v>117</v>
      </c>
      <c r="B9" s="8">
        <v>2</v>
      </c>
      <c r="C9" s="8">
        <v>2</v>
      </c>
      <c r="D9" s="8" t="s">
        <v>167</v>
      </c>
      <c r="E9" s="8">
        <v>1</v>
      </c>
      <c r="F9" s="8">
        <v>50</v>
      </c>
      <c r="G9" s="8">
        <v>2</v>
      </c>
      <c r="H9" s="8" t="str">
        <f t="shared" si="0"/>
        <v>Daddy-O, PER/INT(-1),CHA(+1), 1lbs, 50caps, 2</v>
      </c>
      <c r="J9" s="4" t="s">
        <v>116</v>
      </c>
      <c r="K9" s="4">
        <v>12</v>
      </c>
      <c r="L9" s="4">
        <v>13</v>
      </c>
      <c r="M9" s="4">
        <f>IF(K9=L9,INDEX('2d20'!A:B,MATCH('Power Armor'!K9,'2d20'!A:A,0),2),SUM(INDEX('2d20'!A:B,MATCH('Power Armor'!K9,'2d20'!A:A,0),2),INDEX('2d20'!A:B,MATCH('Power Armor'!L9,'2d20'!A:A,0),2)))</f>
        <v>5.75</v>
      </c>
      <c r="N9" s="4" t="str">
        <f t="shared" si="1"/>
        <v>12-13  Med-X</v>
      </c>
      <c r="P9" s="4" t="s">
        <v>116</v>
      </c>
      <c r="Q9" s="4">
        <v>12</v>
      </c>
      <c r="R9" s="4">
        <v>13</v>
      </c>
      <c r="S9" s="4">
        <f>IF(Q9=R9,INDEX('2d20'!A:B,MATCH('Power Armor'!Q9,'2d20'!A:A,0),2),SUM(INDEX('2d20'!A:B,MATCH('Power Armor'!Q9,'2d20'!A:A,0),2),INDEX('2d20'!A:B,MATCH('Power Armor'!R9,'2d20'!A:A,0),2)))</f>
        <v>5.75</v>
      </c>
      <c r="T9" s="4" t="str">
        <f t="shared" si="2"/>
        <v>12-13  Med-X</v>
      </c>
    </row>
    <row r="10" spans="1:20" x14ac:dyDescent="0.25">
      <c r="A10" s="7" t="s">
        <v>111</v>
      </c>
      <c r="B10" s="7">
        <v>2</v>
      </c>
      <c r="C10" s="7">
        <v>2</v>
      </c>
      <c r="D10" s="7" t="s">
        <v>168</v>
      </c>
      <c r="E10" s="7">
        <v>1</v>
      </c>
      <c r="F10" s="7">
        <v>40</v>
      </c>
      <c r="G10" s="7">
        <v>3</v>
      </c>
      <c r="H10" s="7" t="str">
        <f t="shared" si="0"/>
        <v>Day Tripper, CHA/LCK(-1),STR(+1), 1lbs, 40caps, 3</v>
      </c>
      <c r="J10" s="3" t="s">
        <v>117</v>
      </c>
      <c r="K10" s="3">
        <v>14</v>
      </c>
      <c r="L10" s="3">
        <v>15</v>
      </c>
      <c r="M10" s="3">
        <f>IF(K10=L10,INDEX('2d20'!A:B,MATCH('Power Armor'!K10,'2d20'!A:A,0),2),SUM(INDEX('2d20'!A:B,MATCH('Power Armor'!K10,'2d20'!A:A,0),2),INDEX('2d20'!A:B,MATCH('Power Armor'!L10,'2d20'!A:A,0),2)))</f>
        <v>6.75</v>
      </c>
      <c r="N10" s="3" t="str">
        <f t="shared" si="1"/>
        <v>14-15  Daddy-O</v>
      </c>
      <c r="P10" s="3" t="s">
        <v>117</v>
      </c>
      <c r="Q10" s="3">
        <v>14</v>
      </c>
      <c r="R10" s="3">
        <v>15</v>
      </c>
      <c r="S10" s="3">
        <f>IF(Q10=R10,INDEX('2d20'!A:B,MATCH('Power Armor'!Q10,'2d20'!A:A,0),2),SUM(INDEX('2d20'!A:B,MATCH('Power Armor'!Q10,'2d20'!A:A,0),2),INDEX('2d20'!A:B,MATCH('Power Armor'!R10,'2d20'!A:A,0),2)))</f>
        <v>6.75</v>
      </c>
      <c r="T10" s="3" t="str">
        <f t="shared" si="2"/>
        <v>14-15  Daddy-O</v>
      </c>
    </row>
    <row r="11" spans="1:20" x14ac:dyDescent="0.25">
      <c r="A11" s="8" t="s">
        <v>129</v>
      </c>
      <c r="B11" s="8">
        <v>4</v>
      </c>
      <c r="C11" s="8">
        <v>0</v>
      </c>
      <c r="D11" s="9" t="s">
        <v>169</v>
      </c>
      <c r="E11" s="8">
        <v>1</v>
      </c>
      <c r="F11" s="8">
        <v>30</v>
      </c>
      <c r="G11" s="8">
        <v>4</v>
      </c>
      <c r="H11" s="8" t="str">
        <f t="shared" si="0"/>
        <v>Fury, +3PhDR,+3CD Melee,PER(+2), 1lbs, 30caps, 4</v>
      </c>
      <c r="J11" s="4" t="s">
        <v>118</v>
      </c>
      <c r="K11" s="4">
        <v>16</v>
      </c>
      <c r="L11" s="4">
        <v>17</v>
      </c>
      <c r="M11" s="4">
        <f>IF(K11=L11,INDEX('2d20'!A:B,MATCH('Power Armor'!K11,'2d20'!A:A,0),2),SUM(INDEX('2d20'!A:B,MATCH('Power Armor'!K11,'2d20'!A:A,0),2),INDEX('2d20'!A:B,MATCH('Power Armor'!L11,'2d20'!A:A,0),2)))</f>
        <v>7.75</v>
      </c>
      <c r="N11" s="4" t="str">
        <f t="shared" si="1"/>
        <v>16-17  Rad-X (dilute)</v>
      </c>
      <c r="P11" s="4" t="s">
        <v>118</v>
      </c>
      <c r="Q11" s="4">
        <v>16</v>
      </c>
      <c r="R11" s="4">
        <v>17</v>
      </c>
      <c r="S11" s="4">
        <f>IF(Q11=R11,INDEX('2d20'!A:B,MATCH('Power Armor'!Q11,'2d20'!A:A,0),2),SUM(INDEX('2d20'!A:B,MATCH('Power Armor'!Q11,'2d20'!A:A,0),2),INDEX('2d20'!A:B,MATCH('Power Armor'!R11,'2d20'!A:A,0),2)))</f>
        <v>7.75</v>
      </c>
      <c r="T11" s="4" t="str">
        <f t="shared" si="2"/>
        <v>16-17  Rad-X (dilute)</v>
      </c>
    </row>
    <row r="12" spans="1:20" x14ac:dyDescent="0.25">
      <c r="A12" s="7" t="s">
        <v>135</v>
      </c>
      <c r="B12" s="7">
        <v>2</v>
      </c>
      <c r="C12" s="7">
        <v>0</v>
      </c>
      <c r="D12" s="7" t="s">
        <v>170</v>
      </c>
      <c r="E12" s="7">
        <v>2</v>
      </c>
      <c r="F12" s="7">
        <v>60</v>
      </c>
      <c r="G12" s="7">
        <v>3</v>
      </c>
      <c r="H12" s="7" t="str">
        <f t="shared" si="0"/>
        <v>Grape Mentats, CHA(-2),RR1d20 Barter, 2lbs, 60caps, 3</v>
      </c>
      <c r="J12" s="3" t="s">
        <v>119</v>
      </c>
      <c r="K12" s="3">
        <v>18</v>
      </c>
      <c r="L12" s="3">
        <v>19</v>
      </c>
      <c r="M12" s="3">
        <f>IF(K12=L12,INDEX('2d20'!A:B,MATCH('Power Armor'!K12,'2d20'!A:A,0),2),SUM(INDEX('2d20'!A:B,MATCH('Power Armor'!K12,'2d20'!A:A,0),2),INDEX('2d20'!A:B,MATCH('Power Armor'!L12,'2d20'!A:A,0),2)))</f>
        <v>8.75</v>
      </c>
      <c r="N12" s="3" t="str">
        <f t="shared" si="1"/>
        <v>18-19  Healing Salve</v>
      </c>
      <c r="P12" s="3" t="s">
        <v>119</v>
      </c>
      <c r="Q12" s="3">
        <v>18</v>
      </c>
      <c r="R12" s="3">
        <v>19</v>
      </c>
      <c r="S12" s="3">
        <f>IF(Q12=R12,INDEX('2d20'!A:B,MATCH('Power Armor'!Q12,'2d20'!A:A,0),2),SUM(INDEX('2d20'!A:B,MATCH('Power Armor'!Q12,'2d20'!A:A,0),2),INDEX('2d20'!A:B,MATCH('Power Armor'!R12,'2d20'!A:A,0),2)))</f>
        <v>8.75</v>
      </c>
      <c r="T12" s="3" t="str">
        <f t="shared" si="2"/>
        <v>18-19  Healing Salve</v>
      </c>
    </row>
    <row r="13" spans="1:20" x14ac:dyDescent="0.25">
      <c r="A13" s="8" t="s">
        <v>119</v>
      </c>
      <c r="B13" s="8">
        <v>1</v>
      </c>
      <c r="C13" s="8">
        <v>0</v>
      </c>
      <c r="D13" s="9" t="s">
        <v>171</v>
      </c>
      <c r="E13" s="8">
        <v>0</v>
      </c>
      <c r="F13" s="8">
        <v>20</v>
      </c>
      <c r="G13" s="8">
        <v>1</v>
      </c>
      <c r="H13" s="8" t="str">
        <f t="shared" si="0"/>
        <v>Healing Salve, +2HP, 0lbs, 20caps, 1</v>
      </c>
      <c r="J13" s="4" t="s">
        <v>120</v>
      </c>
      <c r="K13" s="4">
        <v>20</v>
      </c>
      <c r="L13" s="4">
        <v>22</v>
      </c>
      <c r="M13" s="4">
        <f>IF(K13=L13,INDEX('2d20'!A:B,MATCH('Power Armor'!K13,'2d20'!A:A,0),2),SUM(INDEX('2d20'!A:B,MATCH('Power Armor'!K13,'2d20'!A:A,0),2),INDEX('2d20'!A:B,MATCH('Power Armor'!L13,'2d20'!A:A,0),2)))</f>
        <v>9.5</v>
      </c>
      <c r="N13" s="4" t="str">
        <f t="shared" si="1"/>
        <v>20-22  Dirty Water</v>
      </c>
      <c r="P13" s="4" t="s">
        <v>120</v>
      </c>
      <c r="Q13" s="4">
        <v>20</v>
      </c>
      <c r="R13" s="4">
        <v>22</v>
      </c>
      <c r="S13" s="4">
        <f>IF(Q13=R13,INDEX('2d20'!A:B,MATCH('Power Armor'!Q13,'2d20'!A:A,0),2),SUM(INDEX('2d20'!A:B,MATCH('Power Armor'!Q13,'2d20'!A:A,0),2),INDEX('2d20'!A:B,MATCH('Power Armor'!R13,'2d20'!A:A,0),2)))</f>
        <v>9.5</v>
      </c>
      <c r="T13" s="4" t="str">
        <f t="shared" si="2"/>
        <v>20-22  Dirty Water</v>
      </c>
    </row>
    <row r="14" spans="1:20" x14ac:dyDescent="0.25">
      <c r="A14" s="7" t="s">
        <v>124</v>
      </c>
      <c r="B14" s="7">
        <v>0</v>
      </c>
      <c r="C14" s="7">
        <v>0</v>
      </c>
      <c r="D14" s="10" t="s">
        <v>172</v>
      </c>
      <c r="E14" s="7">
        <v>2</v>
      </c>
      <c r="F14" s="7">
        <v>50</v>
      </c>
      <c r="G14" s="7">
        <v>2</v>
      </c>
      <c r="H14" s="7" t="str">
        <f t="shared" si="0"/>
        <v>Jet, -1AP Action Cost, 2lbs, 50caps, 2</v>
      </c>
      <c r="J14" s="3" t="s">
        <v>121</v>
      </c>
      <c r="K14" s="3">
        <v>23</v>
      </c>
      <c r="L14" s="3">
        <v>24</v>
      </c>
      <c r="M14" s="3">
        <f>IF(K14=L14,INDEX('2d20'!A:B,MATCH('Power Armor'!K14,'2d20'!A:A,0),2),SUM(INDEX('2d20'!A:B,MATCH('Power Armor'!K14,'2d20'!A:A,0),2),INDEX('2d20'!A:B,MATCH('Power Armor'!L14,'2d20'!A:A,0),2)))</f>
        <v>8.75</v>
      </c>
      <c r="N14" s="3" t="str">
        <f t="shared" si="1"/>
        <v>23-24  Stimpak (dilute)</v>
      </c>
      <c r="P14" s="3" t="s">
        <v>121</v>
      </c>
      <c r="Q14" s="3">
        <v>23</v>
      </c>
      <c r="R14" s="3">
        <v>24</v>
      </c>
      <c r="S14" s="3">
        <f>IF(Q14=R14,INDEX('2d20'!A:B,MATCH('Power Armor'!Q14,'2d20'!A:A,0),2),SUM(INDEX('2d20'!A:B,MATCH('Power Armor'!Q14,'2d20'!A:A,0),2),INDEX('2d20'!A:B,MATCH('Power Armor'!R14,'2d20'!A:A,0),2)))</f>
        <v>8.75</v>
      </c>
      <c r="T14" s="3" t="str">
        <f t="shared" si="2"/>
        <v>23-24  Stimpak (dilute)</v>
      </c>
    </row>
    <row r="15" spans="1:20" x14ac:dyDescent="0.25">
      <c r="A15" s="8" t="s">
        <v>136</v>
      </c>
      <c r="B15" s="8">
        <v>0</v>
      </c>
      <c r="C15" s="8" t="s">
        <v>87</v>
      </c>
      <c r="D15" s="9" t="s">
        <v>173</v>
      </c>
      <c r="E15" s="8">
        <v>1</v>
      </c>
      <c r="F15" s="8">
        <v>60</v>
      </c>
      <c r="G15" s="8">
        <v>3</v>
      </c>
      <c r="H15" s="8" t="str">
        <f t="shared" si="0"/>
        <v>Jet Fuel, +1AP/turn, 1lbs, 60caps, 3</v>
      </c>
      <c r="J15" s="4" t="s">
        <v>122</v>
      </c>
      <c r="K15" s="4">
        <v>25</v>
      </c>
      <c r="L15" s="4">
        <v>26</v>
      </c>
      <c r="M15" s="4">
        <f>IF(K15=L15,INDEX('2d20'!A:B,MATCH('Power Armor'!K15,'2d20'!A:A,0),2),SUM(INDEX('2d20'!A:B,MATCH('Power Armor'!K15,'2d20'!A:A,0),2),INDEX('2d20'!A:B,MATCH('Power Armor'!L15,'2d20'!A:A,0),2)))</f>
        <v>7.75</v>
      </c>
      <c r="N15" s="4" t="str">
        <f t="shared" si="1"/>
        <v>25-26  RadAway (dilute)</v>
      </c>
      <c r="P15" s="4" t="s">
        <v>122</v>
      </c>
      <c r="Q15" s="4">
        <v>25</v>
      </c>
      <c r="R15" s="4">
        <v>26</v>
      </c>
      <c r="S15" s="4">
        <f>IF(Q15=R15,INDEX('2d20'!A:B,MATCH('Power Armor'!Q15,'2d20'!A:A,0),2),SUM(INDEX('2d20'!A:B,MATCH('Power Armor'!Q15,'2d20'!A:A,0),2),INDEX('2d20'!A:B,MATCH('Power Armor'!R15,'2d20'!A:A,0),2)))</f>
        <v>7.75</v>
      </c>
      <c r="T15" s="4" t="str">
        <f t="shared" si="2"/>
        <v>25-26  RadAway (dilute)</v>
      </c>
    </row>
    <row r="16" spans="1:20" x14ac:dyDescent="0.25">
      <c r="A16" s="7" t="s">
        <v>116</v>
      </c>
      <c r="B16" s="7">
        <v>1</v>
      </c>
      <c r="C16" s="7">
        <v>1</v>
      </c>
      <c r="D16" s="10" t="s">
        <v>175</v>
      </c>
      <c r="E16" s="7">
        <v>2</v>
      </c>
      <c r="F16" s="7">
        <v>50</v>
      </c>
      <c r="G16" s="7">
        <v>2</v>
      </c>
      <c r="H16" s="7" t="str">
        <f t="shared" si="0"/>
        <v>Med-X, +3PhDR, 2lbs, 50caps, 2</v>
      </c>
      <c r="J16" s="3" t="s">
        <v>123</v>
      </c>
      <c r="K16" s="3">
        <v>27</v>
      </c>
      <c r="L16" s="3">
        <v>28</v>
      </c>
      <c r="M16" s="3">
        <f>IF(K16=L16,INDEX('2d20'!A:B,MATCH('Power Armor'!K16,'2d20'!A:A,0),2),SUM(INDEX('2d20'!A:B,MATCH('Power Armor'!K16,'2d20'!A:A,0),2),INDEX('2d20'!A:B,MATCH('Power Armor'!L16,'2d20'!A:A,0),2)))</f>
        <v>6.75</v>
      </c>
      <c r="N16" s="3" t="str">
        <f t="shared" si="1"/>
        <v>27-28  Buffout</v>
      </c>
      <c r="P16" s="3" t="s">
        <v>123</v>
      </c>
      <c r="Q16" s="3">
        <v>27</v>
      </c>
      <c r="R16" s="3">
        <v>28</v>
      </c>
      <c r="S16" s="3">
        <f>IF(Q16=R16,INDEX('2d20'!A:B,MATCH('Power Armor'!Q16,'2d20'!A:A,0),2),SUM(INDEX('2d20'!A:B,MATCH('Power Armor'!Q16,'2d20'!A:A,0),2),INDEX('2d20'!A:B,MATCH('Power Armor'!R16,'2d20'!A:A,0),2)))</f>
        <v>6.75</v>
      </c>
      <c r="T16" s="3" t="str">
        <f t="shared" si="2"/>
        <v>27-28  Buffout</v>
      </c>
    </row>
    <row r="17" spans="1:20" x14ac:dyDescent="0.25">
      <c r="A17" s="8" t="s">
        <v>125</v>
      </c>
      <c r="B17" s="8">
        <v>0</v>
      </c>
      <c r="C17" s="8">
        <v>0</v>
      </c>
      <c r="D17" s="8" t="s">
        <v>176</v>
      </c>
      <c r="E17" s="8">
        <v>3</v>
      </c>
      <c r="F17" s="8">
        <v>50</v>
      </c>
      <c r="G17" s="8">
        <v>2</v>
      </c>
      <c r="H17" s="8" t="str">
        <f t="shared" si="0"/>
        <v>Mentats, RR1d20 PER&amp;INT, 3lbs, 50caps, 2</v>
      </c>
      <c r="J17" s="4" t="s">
        <v>124</v>
      </c>
      <c r="K17" s="4">
        <v>29</v>
      </c>
      <c r="L17" s="4">
        <v>30</v>
      </c>
      <c r="M17" s="4">
        <f>IF(K17=L17,INDEX('2d20'!A:B,MATCH('Power Armor'!K17,'2d20'!A:A,0),2),SUM(INDEX('2d20'!A:B,MATCH('Power Armor'!K17,'2d20'!A:A,0),2),INDEX('2d20'!A:B,MATCH('Power Armor'!L17,'2d20'!A:A,0),2)))</f>
        <v>5.75</v>
      </c>
      <c r="N17" s="4" t="str">
        <f t="shared" si="1"/>
        <v>29-30  Jet</v>
      </c>
      <c r="P17" s="4" t="s">
        <v>124</v>
      </c>
      <c r="Q17" s="4">
        <v>29</v>
      </c>
      <c r="R17" s="4">
        <v>30</v>
      </c>
      <c r="S17" s="4">
        <f>IF(Q17=R17,INDEX('2d20'!A:B,MATCH('Power Armor'!Q17,'2d20'!A:A,0),2),SUM(INDEX('2d20'!A:B,MATCH('Power Armor'!Q17,'2d20'!A:A,0),2),INDEX('2d20'!A:B,MATCH('Power Armor'!R17,'2d20'!A:A,0),2)))</f>
        <v>5.75</v>
      </c>
      <c r="T17" s="4" t="str">
        <f t="shared" si="2"/>
        <v>29-30  Jet</v>
      </c>
    </row>
    <row r="18" spans="1:20" x14ac:dyDescent="0.25">
      <c r="A18" s="7" t="s">
        <v>137</v>
      </c>
      <c r="B18" s="7">
        <v>0</v>
      </c>
      <c r="C18" s="7">
        <v>0</v>
      </c>
      <c r="D18" s="7" t="s">
        <v>177</v>
      </c>
      <c r="E18" s="7">
        <v>2</v>
      </c>
      <c r="F18" s="7">
        <v>60</v>
      </c>
      <c r="G18" s="7">
        <v>3</v>
      </c>
      <c r="H18" s="7" t="str">
        <f t="shared" si="0"/>
        <v>Orange Mentats, PER(-2),RR+1d20 Aim, 2lbs, 60caps, 3</v>
      </c>
      <c r="J18" s="3" t="s">
        <v>125</v>
      </c>
      <c r="K18" s="3">
        <v>31</v>
      </c>
      <c r="L18" s="3">
        <v>32</v>
      </c>
      <c r="M18" s="3">
        <f>IF(K18=L18,INDEX('2d20'!A:B,MATCH('Power Armor'!K18,'2d20'!A:A,0),2),SUM(INDEX('2d20'!A:B,MATCH('Power Armor'!K18,'2d20'!A:A,0),2),INDEX('2d20'!A:B,MATCH('Power Armor'!L18,'2d20'!A:A,0),2)))</f>
        <v>4.75</v>
      </c>
      <c r="N18" s="3" t="str">
        <f t="shared" si="1"/>
        <v>31-32  Mentats</v>
      </c>
      <c r="P18" s="3" t="s">
        <v>125</v>
      </c>
      <c r="Q18" s="3">
        <v>31</v>
      </c>
      <c r="R18" s="3">
        <v>32</v>
      </c>
      <c r="S18" s="3">
        <f>IF(Q18=R18,INDEX('2d20'!A:B,MATCH('Power Armor'!Q18,'2d20'!A:A,0),2),SUM(INDEX('2d20'!A:B,MATCH('Power Armor'!Q18,'2d20'!A:A,0),2),INDEX('2d20'!A:B,MATCH('Power Armor'!R18,'2d20'!A:A,0),2)))</f>
        <v>4.75</v>
      </c>
      <c r="T18" s="3" t="str">
        <f t="shared" si="2"/>
        <v>31-32  Mentats</v>
      </c>
    </row>
    <row r="19" spans="1:20" x14ac:dyDescent="0.25">
      <c r="A19" s="8" t="s">
        <v>128</v>
      </c>
      <c r="B19" s="8">
        <v>2</v>
      </c>
      <c r="C19" s="8">
        <v>0</v>
      </c>
      <c r="D19" s="9" t="s">
        <v>178</v>
      </c>
      <c r="E19" s="8">
        <v>1</v>
      </c>
      <c r="F19" s="8">
        <v>55</v>
      </c>
      <c r="G19" s="8">
        <v>3</v>
      </c>
      <c r="H19" s="8" t="str">
        <f t="shared" si="0"/>
        <v>Overdrive, +3CD,RR3CD, 1lbs, 55caps, 3</v>
      </c>
      <c r="J19" s="4" t="s">
        <v>126</v>
      </c>
      <c r="K19" s="4">
        <v>33</v>
      </c>
      <c r="L19" s="4">
        <v>34</v>
      </c>
      <c r="M19" s="4">
        <f>IF(K19=L19,INDEX('2d20'!A:B,MATCH('Power Armor'!K19,'2d20'!A:A,0),2),SUM(INDEX('2d20'!A:B,MATCH('Power Armor'!K19,'2d20'!A:A,0),2),INDEX('2d20'!A:B,MATCH('Power Armor'!L19,'2d20'!A:A,0),2)))</f>
        <v>3.75</v>
      </c>
      <c r="N19" s="4" t="str">
        <f t="shared" si="1"/>
        <v>33-34  Rad-X</v>
      </c>
      <c r="P19" s="4" t="s">
        <v>126</v>
      </c>
      <c r="Q19" s="4">
        <v>33</v>
      </c>
      <c r="R19" s="4">
        <v>34</v>
      </c>
      <c r="S19" s="4">
        <f>IF(Q19=R19,INDEX('2d20'!A:B,MATCH('Power Armor'!Q19,'2d20'!A:A,0),2),SUM(INDEX('2d20'!A:B,MATCH('Power Armor'!Q19,'2d20'!A:A,0),2),INDEX('2d20'!A:B,MATCH('Power Armor'!R19,'2d20'!A:A,0),2)))</f>
        <v>3.75</v>
      </c>
      <c r="T19" s="4" t="str">
        <f t="shared" si="2"/>
        <v>33-34  Rad-X</v>
      </c>
    </row>
    <row r="20" spans="1:20" x14ac:dyDescent="0.25">
      <c r="A20" s="7" t="s">
        <v>115</v>
      </c>
      <c r="B20" s="7">
        <v>0</v>
      </c>
      <c r="C20" s="7">
        <v>0</v>
      </c>
      <c r="D20" s="10" t="s">
        <v>179</v>
      </c>
      <c r="E20" s="7">
        <v>2</v>
      </c>
      <c r="F20" s="7">
        <v>50</v>
      </c>
      <c r="G20" s="7">
        <v>2</v>
      </c>
      <c r="H20" s="7" t="str">
        <f t="shared" si="0"/>
        <v>Psycho, +2CD,+3PhDR, 2lbs, 50caps, 2</v>
      </c>
      <c r="J20" s="3" t="s">
        <v>113</v>
      </c>
      <c r="K20" s="3">
        <v>35</v>
      </c>
      <c r="L20" s="3">
        <v>36</v>
      </c>
      <c r="M20" s="3">
        <f>IF(K20=L20,INDEX('2d20'!A:B,MATCH('Power Armor'!K20,'2d20'!A:A,0),2),SUM(INDEX('2d20'!A:B,MATCH('Power Armor'!K20,'2d20'!A:A,0),2),INDEX('2d20'!A:B,MATCH('Power Armor'!L20,'2d20'!A:A,0),2)))</f>
        <v>2.75</v>
      </c>
      <c r="N20" s="3" t="str">
        <f t="shared" si="1"/>
        <v>35-36  Stimpak</v>
      </c>
      <c r="P20" s="3" t="s">
        <v>113</v>
      </c>
      <c r="Q20" s="3">
        <v>35</v>
      </c>
      <c r="R20" s="3">
        <v>36</v>
      </c>
      <c r="S20" s="3">
        <f>IF(Q20=R20,INDEX('2d20'!A:B,MATCH('Power Armor'!Q20,'2d20'!A:A,0),2),SUM(INDEX('2d20'!A:B,MATCH('Power Armor'!Q20,'2d20'!A:A,0),2),INDEX('2d20'!A:B,MATCH('Power Armor'!R20,'2d20'!A:A,0),2)))</f>
        <v>2.75</v>
      </c>
      <c r="T20" s="3" t="str">
        <f t="shared" si="2"/>
        <v>35-36  Stimpak</v>
      </c>
    </row>
    <row r="21" spans="1:20" x14ac:dyDescent="0.25">
      <c r="A21" s="8" t="s">
        <v>138</v>
      </c>
      <c r="B21" s="8">
        <v>0</v>
      </c>
      <c r="C21" s="8">
        <v>0</v>
      </c>
      <c r="D21" s="9" t="s">
        <v>180</v>
      </c>
      <c r="E21" s="8">
        <v>1</v>
      </c>
      <c r="F21" s="8">
        <v>70</v>
      </c>
      <c r="G21" s="8">
        <v>4</v>
      </c>
      <c r="H21" s="8" t="str">
        <f t="shared" si="0"/>
        <v>Psycho Jet, +2CD,+4PhDR,+4AP, 1lbs, 70caps, 4</v>
      </c>
      <c r="J21" s="4" t="s">
        <v>127</v>
      </c>
      <c r="K21" s="4">
        <v>37</v>
      </c>
      <c r="L21" s="4">
        <v>37</v>
      </c>
      <c r="M21" s="4">
        <f>IF(K21=L21,INDEX('2d20'!A:B,MATCH('Power Armor'!K21,'2d20'!A:A,0),2),SUM(INDEX('2d20'!A:B,MATCH('Power Armor'!K21,'2d20'!A:A,0),2),INDEX('2d20'!A:B,MATCH('Power Armor'!L21,'2d20'!A:A,0),2)))</f>
        <v>1</v>
      </c>
      <c r="N21" s="4" t="str">
        <f t="shared" si="1"/>
        <v>37  Antibiotics</v>
      </c>
      <c r="P21" s="4" t="s">
        <v>127</v>
      </c>
      <c r="Q21" s="4">
        <v>37</v>
      </c>
      <c r="R21" s="4">
        <v>37</v>
      </c>
      <c r="S21" s="4">
        <f>IF(Q21=R21,INDEX('2d20'!A:B,MATCH('Power Armor'!Q21,'2d20'!A:A,0),2),SUM(INDEX('2d20'!A:B,MATCH('Power Armor'!Q21,'2d20'!A:A,0),2),INDEX('2d20'!A:B,MATCH('Power Armor'!R21,'2d20'!A:A,0),2)))</f>
        <v>1</v>
      </c>
      <c r="T21" s="4" t="str">
        <f t="shared" si="2"/>
        <v>37  Antibiotics</v>
      </c>
    </row>
    <row r="22" spans="1:20" x14ac:dyDescent="0.25">
      <c r="A22" s="7" t="s">
        <v>139</v>
      </c>
      <c r="B22" s="7">
        <v>1</v>
      </c>
      <c r="C22" s="7">
        <v>0</v>
      </c>
      <c r="D22" s="10" t="s">
        <v>181</v>
      </c>
      <c r="E22" s="7">
        <v>1</v>
      </c>
      <c r="F22" s="7">
        <v>70</v>
      </c>
      <c r="G22" s="7">
        <v>4</v>
      </c>
      <c r="H22" s="7" t="str">
        <f t="shared" si="0"/>
        <v>Psychobuff, +2CD,+4MaxHP,STR/END(-1), 1lbs, 70caps, 4</v>
      </c>
      <c r="J22" s="3" t="s">
        <v>128</v>
      </c>
      <c r="K22" s="3">
        <v>38</v>
      </c>
      <c r="L22" s="3">
        <v>38</v>
      </c>
      <c r="M22" s="3">
        <f>IF(K22=L22,INDEX('2d20'!A:B,MATCH('Power Armor'!K22,'2d20'!A:A,0),2),SUM(INDEX('2d20'!A:B,MATCH('Power Armor'!K22,'2d20'!A:A,0),2),INDEX('2d20'!A:B,MATCH('Power Armor'!L22,'2d20'!A:A,0),2)))</f>
        <v>0.75</v>
      </c>
      <c r="N22" s="3" t="str">
        <f t="shared" si="1"/>
        <v>38  Overdrive</v>
      </c>
      <c r="P22" s="3" t="s">
        <v>128</v>
      </c>
      <c r="Q22" s="3">
        <v>38</v>
      </c>
      <c r="R22" s="3">
        <v>38</v>
      </c>
      <c r="S22" s="3">
        <f>IF(Q22=R22,INDEX('2d20'!A:B,MATCH('Power Armor'!Q22,'2d20'!A:A,0),2),SUM(INDEX('2d20'!A:B,MATCH('Power Armor'!Q22,'2d20'!A:A,0),2),INDEX('2d20'!A:B,MATCH('Power Armor'!R22,'2d20'!A:A,0),2)))</f>
        <v>0.75</v>
      </c>
      <c r="T22" s="3" t="str">
        <f t="shared" si="2"/>
        <v>38  Overdrive</v>
      </c>
    </row>
    <row r="23" spans="1:20" x14ac:dyDescent="0.25">
      <c r="A23" s="8" t="s">
        <v>140</v>
      </c>
      <c r="B23" s="8">
        <v>2</v>
      </c>
      <c r="C23" s="8">
        <v>0</v>
      </c>
      <c r="D23" s="9" t="s">
        <v>182</v>
      </c>
      <c r="E23" s="8">
        <v>1</v>
      </c>
      <c r="F23" s="8">
        <v>70</v>
      </c>
      <c r="G23" s="8">
        <v>4</v>
      </c>
      <c r="H23" s="8" t="str">
        <f t="shared" si="0"/>
        <v>Psychotats, +2CD,+2PhDR,PER(-1), 1lbs, 70caps, 4</v>
      </c>
      <c r="J23" s="4" t="s">
        <v>129</v>
      </c>
      <c r="K23" s="4">
        <v>39</v>
      </c>
      <c r="L23" s="4">
        <v>39</v>
      </c>
      <c r="M23" s="4">
        <f>IF(K23=L23,INDEX('2d20'!A:B,MATCH('Power Armor'!K23,'2d20'!A:A,0),2),SUM(INDEX('2d20'!A:B,MATCH('Power Armor'!K23,'2d20'!A:A,0),2),INDEX('2d20'!A:B,MATCH('Power Armor'!L23,'2d20'!A:A,0),2)))</f>
        <v>0.5</v>
      </c>
      <c r="N23" s="4" t="str">
        <f t="shared" si="1"/>
        <v>39  Fury</v>
      </c>
      <c r="P23" s="4" t="s">
        <v>129</v>
      </c>
      <c r="Q23" s="4">
        <v>39</v>
      </c>
      <c r="R23" s="4">
        <v>39</v>
      </c>
      <c r="S23" s="4">
        <f>IF(Q23=R23,INDEX('2d20'!A:B,MATCH('Power Armor'!Q23,'2d20'!A:A,0),2),SUM(INDEX('2d20'!A:B,MATCH('Power Armor'!Q23,'2d20'!A:A,0),2),INDEX('2d20'!A:B,MATCH('Power Armor'!R23,'2d20'!A:A,0),2)))</f>
        <v>0.5</v>
      </c>
      <c r="T23" s="4" t="str">
        <f t="shared" si="2"/>
        <v>39  Fury</v>
      </c>
    </row>
    <row r="24" spans="1:20" x14ac:dyDescent="0.25">
      <c r="A24" s="7" t="s">
        <v>126</v>
      </c>
      <c r="B24" s="7">
        <v>0</v>
      </c>
      <c r="C24" s="7">
        <v>0</v>
      </c>
      <c r="D24" s="10" t="s">
        <v>183</v>
      </c>
      <c r="E24" s="7">
        <v>0</v>
      </c>
      <c r="F24" s="7">
        <v>40</v>
      </c>
      <c r="G24" s="7">
        <v>2</v>
      </c>
      <c r="H24" s="7" t="str">
        <f t="shared" si="0"/>
        <v>Rad-X, +6RadDR, 0lbs, 40caps, 2</v>
      </c>
      <c r="J24" s="3" t="s">
        <v>130</v>
      </c>
      <c r="K24" s="3">
        <v>40</v>
      </c>
      <c r="L24" s="3">
        <v>40</v>
      </c>
      <c r="M24" s="3">
        <f>IF(K24=L24,INDEX('2d20'!A:B,MATCH('Power Armor'!K24,'2d20'!A:A,0),2),SUM(INDEX('2d20'!A:B,MATCH('Power Armor'!K24,'2d20'!A:A,0),2),INDEX('2d20'!A:B,MATCH('Power Armor'!L24,'2d20'!A:A,0),2)))</f>
        <v>0.25</v>
      </c>
      <c r="N24" s="3" t="str">
        <f t="shared" si="1"/>
        <v>40  X-Cell</v>
      </c>
      <c r="P24" s="3" t="s">
        <v>130</v>
      </c>
      <c r="Q24" s="3">
        <v>40</v>
      </c>
      <c r="R24" s="3">
        <v>40</v>
      </c>
      <c r="S24" s="3">
        <f>IF(Q24=R24,INDEX('2d20'!A:B,MATCH('Power Armor'!Q24,'2d20'!A:A,0),2),SUM(INDEX('2d20'!A:B,MATCH('Power Armor'!Q24,'2d20'!A:A,0),2),INDEX('2d20'!A:B,MATCH('Power Armor'!R24,'2d20'!A:A,0),2)))</f>
        <v>0.25</v>
      </c>
      <c r="T24" s="3" t="str">
        <f t="shared" si="2"/>
        <v>40  X-Cell</v>
      </c>
    </row>
    <row r="25" spans="1:20" x14ac:dyDescent="0.25">
      <c r="A25" s="8" t="s">
        <v>141</v>
      </c>
      <c r="B25" s="8">
        <v>0</v>
      </c>
      <c r="C25" s="8">
        <v>0</v>
      </c>
      <c r="D25" s="9" t="s">
        <v>184</v>
      </c>
      <c r="E25" s="8">
        <v>0</v>
      </c>
      <c r="F25" s="8">
        <v>25</v>
      </c>
      <c r="G25" s="8">
        <v>1</v>
      </c>
      <c r="H25" s="8" t="str">
        <f t="shared" si="0"/>
        <v>Rad-X (Diluted), +3RadDR, 0lbs, 25caps, 1</v>
      </c>
      <c r="J25" s="4"/>
      <c r="K25" s="4"/>
      <c r="L25" s="4"/>
      <c r="M25" s="4"/>
      <c r="N25" s="4" t="str">
        <f t="shared" si="1"/>
        <v xml:space="preserve">  </v>
      </c>
    </row>
    <row r="26" spans="1:20" x14ac:dyDescent="0.25">
      <c r="A26" s="7" t="s">
        <v>114</v>
      </c>
      <c r="B26" s="7">
        <v>0</v>
      </c>
      <c r="C26" s="7">
        <v>3</v>
      </c>
      <c r="D26" s="10" t="s">
        <v>185</v>
      </c>
      <c r="E26" s="7">
        <v>0</v>
      </c>
      <c r="F26" s="7">
        <v>80</v>
      </c>
      <c r="G26" s="7">
        <v>2</v>
      </c>
      <c r="H26" s="7" t="str">
        <f t="shared" si="0"/>
        <v>RadAway, -4RadDam, 0lbs, 80caps, 2</v>
      </c>
      <c r="J26" s="3"/>
      <c r="K26" s="3"/>
      <c r="L26" s="3"/>
      <c r="M26" s="3"/>
      <c r="N26" s="3" t="str">
        <f t="shared" si="1"/>
        <v xml:space="preserve">  </v>
      </c>
    </row>
    <row r="27" spans="1:20" x14ac:dyDescent="0.25">
      <c r="A27" s="8" t="s">
        <v>142</v>
      </c>
      <c r="B27" s="8">
        <v>0</v>
      </c>
      <c r="C27" s="8">
        <v>0</v>
      </c>
      <c r="D27" s="9" t="s">
        <v>186</v>
      </c>
      <c r="E27" s="8">
        <v>0</v>
      </c>
      <c r="F27" s="8">
        <v>50</v>
      </c>
      <c r="G27" s="8">
        <v>1</v>
      </c>
      <c r="H27" s="8" t="str">
        <f t="shared" si="0"/>
        <v>RadAway (Diluted), -2RadDam, 0lbs, 50caps, 1</v>
      </c>
      <c r="J27" s="4"/>
      <c r="K27" s="4"/>
      <c r="L27" s="4"/>
      <c r="M27" s="4"/>
      <c r="N27" s="4" t="str">
        <f t="shared" si="1"/>
        <v xml:space="preserve">  </v>
      </c>
    </row>
    <row r="28" spans="1:20" x14ac:dyDescent="0.25">
      <c r="A28" s="7" t="s">
        <v>143</v>
      </c>
      <c r="B28" s="7">
        <v>0</v>
      </c>
      <c r="C28" s="7">
        <v>1</v>
      </c>
      <c r="D28" s="10" t="s">
        <v>187</v>
      </c>
      <c r="E28" s="7">
        <v>0</v>
      </c>
      <c r="F28" s="7">
        <v>40</v>
      </c>
      <c r="G28" s="7">
        <v>2</v>
      </c>
      <c r="H28" s="7" t="str">
        <f t="shared" si="0"/>
        <v>Skeeto Spit, +2MaxHP, 0lbs, 40caps, 2</v>
      </c>
      <c r="J28" s="3"/>
      <c r="K28" s="3"/>
      <c r="L28" s="3"/>
      <c r="M28" s="3"/>
      <c r="N28" s="3" t="str">
        <f t="shared" si="1"/>
        <v xml:space="preserve">  </v>
      </c>
    </row>
    <row r="29" spans="1:20" x14ac:dyDescent="0.25">
      <c r="A29" s="8" t="s">
        <v>113</v>
      </c>
      <c r="B29" s="8">
        <v>0</v>
      </c>
      <c r="C29" s="8">
        <v>2</v>
      </c>
      <c r="D29" s="9" t="s">
        <v>188</v>
      </c>
      <c r="E29" s="8">
        <v>0</v>
      </c>
      <c r="F29" s="8">
        <v>50</v>
      </c>
      <c r="G29" s="8">
        <v>2</v>
      </c>
      <c r="H29" s="8" t="str">
        <f t="shared" si="0"/>
        <v>Stimpak, +4HP, 0lbs, 50caps, 2</v>
      </c>
      <c r="J29" s="4"/>
      <c r="K29" s="4"/>
      <c r="L29" s="4"/>
      <c r="M29" s="4"/>
      <c r="N29" s="4" t="str">
        <f t="shared" si="1"/>
        <v xml:space="preserve">  </v>
      </c>
    </row>
    <row r="30" spans="1:20" x14ac:dyDescent="0.25">
      <c r="A30" s="7" t="s">
        <v>144</v>
      </c>
      <c r="B30" s="7">
        <v>2</v>
      </c>
      <c r="C30" s="7">
        <v>0</v>
      </c>
      <c r="D30" s="10" t="s">
        <v>171</v>
      </c>
      <c r="E30" s="7">
        <v>0</v>
      </c>
      <c r="F30" s="7">
        <v>30</v>
      </c>
      <c r="G30" s="7">
        <v>1</v>
      </c>
      <c r="H30" s="7" t="str">
        <f t="shared" si="0"/>
        <v>Stimpak (Diluted), +2HP, 0lbs, 30caps, 1</v>
      </c>
    </row>
    <row r="31" spans="1:20" x14ac:dyDescent="0.25">
      <c r="A31" s="8" t="s">
        <v>109</v>
      </c>
      <c r="B31" s="8"/>
      <c r="C31" s="8"/>
      <c r="D31" s="9" t="s">
        <v>189</v>
      </c>
      <c r="E31" s="8">
        <v>0</v>
      </c>
      <c r="F31" s="8">
        <v>90</v>
      </c>
      <c r="G31" s="8">
        <v>4</v>
      </c>
      <c r="H31" s="8" t="str">
        <f t="shared" si="0"/>
        <v>Super Stimpak, +8HP, 0lbs, 90caps, 4</v>
      </c>
    </row>
    <row r="32" spans="1:20" x14ac:dyDescent="0.25">
      <c r="A32" s="7" t="s">
        <v>145</v>
      </c>
      <c r="B32" s="7"/>
      <c r="C32" s="7"/>
      <c r="D32" s="10" t="s">
        <v>190</v>
      </c>
      <c r="E32" s="7">
        <v>3</v>
      </c>
      <c r="F32" s="7">
        <v>67</v>
      </c>
      <c r="G32" s="7">
        <v>2</v>
      </c>
      <c r="H32" s="7" t="str">
        <f t="shared" si="0"/>
        <v>Ultra Jet, +6AP,-1AP Action Cost, 3lbs, 67caps, 2</v>
      </c>
    </row>
    <row r="33" spans="1:10" x14ac:dyDescent="0.25">
      <c r="A33" s="8" t="s">
        <v>130</v>
      </c>
      <c r="B33" s="8"/>
      <c r="C33" s="8"/>
      <c r="D33" s="9" t="s">
        <v>191</v>
      </c>
      <c r="E33" s="8">
        <v>1</v>
      </c>
      <c r="F33" s="8">
        <v>60</v>
      </c>
      <c r="G33" s="8">
        <v>4</v>
      </c>
      <c r="H33" s="8" t="str">
        <f t="shared" si="0"/>
        <v>X-Cell, +1d20, 1lbs, 60caps, 4</v>
      </c>
    </row>
    <row r="34" spans="1:10" x14ac:dyDescent="0.25">
      <c r="A34" s="3" t="s">
        <v>146</v>
      </c>
      <c r="B34" s="3"/>
      <c r="C34" s="3"/>
      <c r="D34" s="3" t="s">
        <v>192</v>
      </c>
      <c r="E34" s="3">
        <v>3</v>
      </c>
      <c r="F34" s="3">
        <v>25</v>
      </c>
      <c r="G34" s="3">
        <v>1</v>
      </c>
      <c r="H34" s="3"/>
    </row>
    <row r="35" spans="1:10" x14ac:dyDescent="0.25">
      <c r="A35" s="4" t="s">
        <v>147</v>
      </c>
      <c r="B35" s="4"/>
      <c r="C35" s="4"/>
      <c r="D35" s="4" t="s">
        <v>193</v>
      </c>
      <c r="E35" s="4">
        <v>2</v>
      </c>
      <c r="F35" s="4">
        <v>35</v>
      </c>
      <c r="G35" s="4">
        <v>2</v>
      </c>
      <c r="H35" s="4"/>
    </row>
    <row r="36" spans="1:10" x14ac:dyDescent="0.25">
      <c r="A36" s="3" t="s">
        <v>148</v>
      </c>
      <c r="B36" s="3"/>
      <c r="C36" s="3"/>
      <c r="D36" s="3" t="s">
        <v>194</v>
      </c>
      <c r="E36" s="3">
        <v>2</v>
      </c>
      <c r="F36" s="3">
        <v>50</v>
      </c>
      <c r="G36" s="3">
        <v>3</v>
      </c>
      <c r="H36" s="3"/>
    </row>
    <row r="37" spans="1:10" x14ac:dyDescent="0.25">
      <c r="A37" s="4" t="s">
        <v>149</v>
      </c>
      <c r="B37" s="4"/>
      <c r="C37" s="4"/>
      <c r="D37" s="4" t="s">
        <v>195</v>
      </c>
      <c r="E37" s="4">
        <v>1</v>
      </c>
      <c r="F37" s="4">
        <v>20</v>
      </c>
      <c r="G37" s="4">
        <v>0</v>
      </c>
      <c r="H37" s="4"/>
    </row>
    <row r="38" spans="1:10" x14ac:dyDescent="0.25">
      <c r="A38" s="3" t="s">
        <v>150</v>
      </c>
      <c r="B38" s="3"/>
      <c r="C38" s="3"/>
      <c r="D38" s="11" t="s">
        <v>196</v>
      </c>
      <c r="E38" s="3">
        <v>2</v>
      </c>
      <c r="F38" s="3">
        <v>75</v>
      </c>
      <c r="G38" s="3">
        <v>2</v>
      </c>
      <c r="H38" s="3"/>
    </row>
    <row r="39" spans="1:10" x14ac:dyDescent="0.25">
      <c r="A39" s="4" t="s">
        <v>151</v>
      </c>
      <c r="B39" s="4"/>
      <c r="C39" s="4"/>
      <c r="D39" s="4" t="s">
        <v>197</v>
      </c>
      <c r="E39" s="4">
        <v>2</v>
      </c>
      <c r="F39" s="4">
        <v>80</v>
      </c>
      <c r="G39" s="4">
        <v>2</v>
      </c>
      <c r="H39" s="4"/>
    </row>
    <row r="40" spans="1:10" x14ac:dyDescent="0.25">
      <c r="A40" s="3" t="s">
        <v>152</v>
      </c>
      <c r="B40" s="3"/>
      <c r="C40" s="3"/>
      <c r="D40" s="3" t="s">
        <v>198</v>
      </c>
      <c r="E40" s="3">
        <v>1</v>
      </c>
      <c r="F40" s="3">
        <v>60</v>
      </c>
      <c r="G40" s="3">
        <v>2</v>
      </c>
      <c r="H40" s="3"/>
    </row>
    <row r="41" spans="1:10" x14ac:dyDescent="0.25">
      <c r="A41" s="4" t="s">
        <v>153</v>
      </c>
      <c r="B41" s="4"/>
      <c r="C41" s="4"/>
      <c r="D41" s="4" t="s">
        <v>199</v>
      </c>
      <c r="E41" s="4">
        <v>1</v>
      </c>
      <c r="F41" s="4">
        <v>50</v>
      </c>
      <c r="G41" s="4">
        <v>2</v>
      </c>
      <c r="H41" s="4"/>
    </row>
    <row r="42" spans="1:10" x14ac:dyDescent="0.25">
      <c r="A42" s="3" t="s">
        <v>154</v>
      </c>
      <c r="B42" s="3"/>
      <c r="C42" s="3"/>
      <c r="D42" s="3" t="s">
        <v>200</v>
      </c>
      <c r="E42" s="3">
        <v>0</v>
      </c>
      <c r="F42" s="3">
        <v>40</v>
      </c>
      <c r="G42" s="3">
        <v>0</v>
      </c>
      <c r="H42" s="3"/>
    </row>
    <row r="43" spans="1:10" x14ac:dyDescent="0.25">
      <c r="A43" s="4" t="s">
        <v>155</v>
      </c>
      <c r="B43" s="4"/>
      <c r="C43" s="4"/>
      <c r="D43" s="4" t="s">
        <v>201</v>
      </c>
      <c r="E43" s="4">
        <v>0</v>
      </c>
      <c r="F43" s="4">
        <v>50</v>
      </c>
      <c r="G43" s="4">
        <v>2</v>
      </c>
      <c r="H43" s="4"/>
    </row>
    <row r="44" spans="1:10" x14ac:dyDescent="0.25">
      <c r="A44" s="3" t="s">
        <v>156</v>
      </c>
      <c r="B44" s="3"/>
      <c r="C44" s="3"/>
      <c r="D44" s="11" t="s">
        <v>202</v>
      </c>
      <c r="E44" s="3">
        <v>0</v>
      </c>
      <c r="F44" s="3">
        <v>25</v>
      </c>
      <c r="G44" s="3">
        <v>2</v>
      </c>
      <c r="H44" s="3"/>
    </row>
    <row r="45" spans="1:10" x14ac:dyDescent="0.25">
      <c r="A45" s="4" t="s">
        <v>157</v>
      </c>
      <c r="B45" s="4"/>
      <c r="C45" s="4"/>
      <c r="D45" s="4" t="s">
        <v>203</v>
      </c>
      <c r="E45" s="4">
        <v>0</v>
      </c>
      <c r="F45" s="4">
        <v>50</v>
      </c>
      <c r="G45" s="4">
        <v>1</v>
      </c>
      <c r="H45" s="4"/>
    </row>
    <row r="46" spans="1:10" x14ac:dyDescent="0.25">
      <c r="A46" s="3" t="s">
        <v>158</v>
      </c>
      <c r="B46" s="3"/>
      <c r="C46" s="3"/>
      <c r="D46" s="3" t="s">
        <v>204</v>
      </c>
      <c r="E46" s="3">
        <v>0</v>
      </c>
      <c r="F46" s="3">
        <v>60</v>
      </c>
      <c r="G46" s="3">
        <v>1</v>
      </c>
      <c r="H46" s="3"/>
    </row>
    <row r="47" spans="1:10" x14ac:dyDescent="0.25">
      <c r="A47" s="4" t="s">
        <v>159</v>
      </c>
      <c r="B47" s="4"/>
      <c r="C47" s="4"/>
      <c r="D47" s="4" t="s">
        <v>205</v>
      </c>
      <c r="E47" s="4">
        <v>0</v>
      </c>
      <c r="F47" s="4">
        <v>75</v>
      </c>
      <c r="G47" s="4">
        <v>2</v>
      </c>
      <c r="H47" s="4"/>
    </row>
    <row r="48" spans="1:10" x14ac:dyDescent="0.25">
      <c r="B48"/>
      <c r="C48" s="1"/>
      <c r="D48"/>
      <c r="E48"/>
      <c r="F48"/>
      <c r="G48"/>
      <c r="H48"/>
      <c r="J48"/>
    </row>
    <row r="49" spans="2:10" x14ac:dyDescent="0.25">
      <c r="B49"/>
      <c r="C49" s="1"/>
      <c r="D49"/>
      <c r="E49"/>
      <c r="F49"/>
      <c r="G49"/>
      <c r="H49"/>
      <c r="J49"/>
    </row>
  </sheetData>
  <autoFilter ref="A1:H32" xr:uid="{D2B11899-9C28-48E4-BA8E-5434F874D62E}">
    <sortState xmlns:xlrd2="http://schemas.microsoft.com/office/spreadsheetml/2017/richdata2" ref="A2:H32">
      <sortCondition ref="A1:A3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A886B-89E9-4652-93D2-CBAED70D0CC1}">
  <dimension ref="A1:D39"/>
  <sheetViews>
    <sheetView workbookViewId="0">
      <selection activeCell="D1" sqref="D1"/>
    </sheetView>
  </sheetViews>
  <sheetFormatPr defaultRowHeight="15" x14ac:dyDescent="0.25"/>
  <sheetData>
    <row r="1" spans="1:4" x14ac:dyDescent="0.25">
      <c r="A1" s="5">
        <v>2</v>
      </c>
      <c r="B1" s="5">
        <v>0.25</v>
      </c>
      <c r="D1">
        <f>COUNTA(A:A)</f>
        <v>39</v>
      </c>
    </row>
    <row r="2" spans="1:4" x14ac:dyDescent="0.25">
      <c r="A2" s="5">
        <v>3</v>
      </c>
      <c r="B2" s="5">
        <v>0.5</v>
      </c>
    </row>
    <row r="3" spans="1:4" x14ac:dyDescent="0.25">
      <c r="A3" s="5">
        <v>4</v>
      </c>
      <c r="B3" s="5">
        <v>0.75</v>
      </c>
    </row>
    <row r="4" spans="1:4" x14ac:dyDescent="0.25">
      <c r="A4" s="5">
        <v>5</v>
      </c>
      <c r="B4" s="5">
        <v>1</v>
      </c>
    </row>
    <row r="5" spans="1:4" x14ac:dyDescent="0.25">
      <c r="A5" s="5">
        <v>6</v>
      </c>
      <c r="B5" s="5">
        <v>1.25</v>
      </c>
    </row>
    <row r="6" spans="1:4" x14ac:dyDescent="0.25">
      <c r="A6" s="5">
        <v>7</v>
      </c>
      <c r="B6" s="5">
        <v>1.5</v>
      </c>
    </row>
    <row r="7" spans="1:4" x14ac:dyDescent="0.25">
      <c r="A7" s="5">
        <v>8</v>
      </c>
      <c r="B7" s="5">
        <v>1.75</v>
      </c>
    </row>
    <row r="8" spans="1:4" x14ac:dyDescent="0.25">
      <c r="A8" s="5">
        <v>9</v>
      </c>
      <c r="B8" s="5">
        <v>2</v>
      </c>
    </row>
    <row r="9" spans="1:4" x14ac:dyDescent="0.25">
      <c r="A9" s="5">
        <v>10</v>
      </c>
      <c r="B9" s="5">
        <v>2.25</v>
      </c>
    </row>
    <row r="10" spans="1:4" x14ac:dyDescent="0.25">
      <c r="A10" s="5">
        <v>11</v>
      </c>
      <c r="B10" s="5">
        <v>2.5</v>
      </c>
    </row>
    <row r="11" spans="1:4" x14ac:dyDescent="0.25">
      <c r="A11" s="5">
        <v>12</v>
      </c>
      <c r="B11" s="5">
        <v>2.75</v>
      </c>
    </row>
    <row r="12" spans="1:4" x14ac:dyDescent="0.25">
      <c r="A12" s="5">
        <v>13</v>
      </c>
      <c r="B12" s="5">
        <v>3</v>
      </c>
    </row>
    <row r="13" spans="1:4" x14ac:dyDescent="0.25">
      <c r="A13" s="5">
        <v>14</v>
      </c>
      <c r="B13" s="5">
        <v>3.25</v>
      </c>
    </row>
    <row r="14" spans="1:4" x14ac:dyDescent="0.25">
      <c r="A14" s="5">
        <v>15</v>
      </c>
      <c r="B14" s="5">
        <v>3.5</v>
      </c>
    </row>
    <row r="15" spans="1:4" x14ac:dyDescent="0.25">
      <c r="A15" s="5">
        <v>16</v>
      </c>
      <c r="B15" s="5">
        <v>3.75</v>
      </c>
    </row>
    <row r="16" spans="1:4" x14ac:dyDescent="0.25">
      <c r="A16" s="5">
        <v>17</v>
      </c>
      <c r="B16" s="5">
        <v>4</v>
      </c>
    </row>
    <row r="17" spans="1:2" x14ac:dyDescent="0.25">
      <c r="A17" s="5">
        <v>18</v>
      </c>
      <c r="B17" s="5">
        <v>4.25</v>
      </c>
    </row>
    <row r="18" spans="1:2" x14ac:dyDescent="0.25">
      <c r="A18" s="5">
        <v>19</v>
      </c>
      <c r="B18" s="5">
        <v>4.5</v>
      </c>
    </row>
    <row r="19" spans="1:2" x14ac:dyDescent="0.25">
      <c r="A19" s="5">
        <v>20</v>
      </c>
      <c r="B19" s="5">
        <v>4.75</v>
      </c>
    </row>
    <row r="20" spans="1:2" x14ac:dyDescent="0.25">
      <c r="A20" s="5">
        <v>21</v>
      </c>
      <c r="B20" s="5">
        <v>5</v>
      </c>
    </row>
    <row r="21" spans="1:2" x14ac:dyDescent="0.25">
      <c r="A21" s="5">
        <v>22</v>
      </c>
      <c r="B21" s="5">
        <v>4.75</v>
      </c>
    </row>
    <row r="22" spans="1:2" x14ac:dyDescent="0.25">
      <c r="A22" s="5">
        <v>23</v>
      </c>
      <c r="B22" s="5">
        <v>4.5</v>
      </c>
    </row>
    <row r="23" spans="1:2" x14ac:dyDescent="0.25">
      <c r="A23" s="5">
        <v>24</v>
      </c>
      <c r="B23" s="5">
        <v>4.25</v>
      </c>
    </row>
    <row r="24" spans="1:2" x14ac:dyDescent="0.25">
      <c r="A24" s="5">
        <v>25</v>
      </c>
      <c r="B24" s="5">
        <v>4</v>
      </c>
    </row>
    <row r="25" spans="1:2" x14ac:dyDescent="0.25">
      <c r="A25" s="5">
        <v>26</v>
      </c>
      <c r="B25" s="5">
        <v>3.75</v>
      </c>
    </row>
    <row r="26" spans="1:2" x14ac:dyDescent="0.25">
      <c r="A26" s="5">
        <v>27</v>
      </c>
      <c r="B26" s="5">
        <v>3.5</v>
      </c>
    </row>
    <row r="27" spans="1:2" x14ac:dyDescent="0.25">
      <c r="A27" s="5">
        <v>28</v>
      </c>
      <c r="B27" s="5">
        <v>3.25</v>
      </c>
    </row>
    <row r="28" spans="1:2" x14ac:dyDescent="0.25">
      <c r="A28" s="5">
        <v>29</v>
      </c>
      <c r="B28" s="5">
        <v>3</v>
      </c>
    </row>
    <row r="29" spans="1:2" x14ac:dyDescent="0.25">
      <c r="A29" s="5">
        <v>30</v>
      </c>
      <c r="B29" s="5">
        <v>2.75</v>
      </c>
    </row>
    <row r="30" spans="1:2" x14ac:dyDescent="0.25">
      <c r="A30" s="5">
        <v>31</v>
      </c>
      <c r="B30" s="5">
        <v>2.5</v>
      </c>
    </row>
    <row r="31" spans="1:2" x14ac:dyDescent="0.25">
      <c r="A31" s="5">
        <v>32</v>
      </c>
      <c r="B31" s="5">
        <v>2.25</v>
      </c>
    </row>
    <row r="32" spans="1:2" x14ac:dyDescent="0.25">
      <c r="A32" s="5">
        <v>33</v>
      </c>
      <c r="B32" s="5">
        <v>2</v>
      </c>
    </row>
    <row r="33" spans="1:2" x14ac:dyDescent="0.25">
      <c r="A33" s="5">
        <v>34</v>
      </c>
      <c r="B33" s="5">
        <v>1.75</v>
      </c>
    </row>
    <row r="34" spans="1:2" x14ac:dyDescent="0.25">
      <c r="A34" s="5">
        <v>35</v>
      </c>
      <c r="B34" s="5">
        <v>1.5</v>
      </c>
    </row>
    <row r="35" spans="1:2" x14ac:dyDescent="0.25">
      <c r="A35" s="5">
        <v>36</v>
      </c>
      <c r="B35" s="5">
        <v>1.25</v>
      </c>
    </row>
    <row r="36" spans="1:2" x14ac:dyDescent="0.25">
      <c r="A36" s="5">
        <v>37</v>
      </c>
      <c r="B36" s="5">
        <v>1</v>
      </c>
    </row>
    <row r="37" spans="1:2" x14ac:dyDescent="0.25">
      <c r="A37" s="5">
        <v>38</v>
      </c>
      <c r="B37" s="5">
        <v>0.75</v>
      </c>
    </row>
    <row r="38" spans="1:2" x14ac:dyDescent="0.25">
      <c r="A38" s="5">
        <v>39</v>
      </c>
      <c r="B38" s="5">
        <v>0.5</v>
      </c>
    </row>
    <row r="39" spans="1:2" x14ac:dyDescent="0.25">
      <c r="A39" s="5">
        <v>40</v>
      </c>
      <c r="B39" s="5">
        <v>0.25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7591B-0E1E-4E59-AAD6-FB1BF88A55E7}">
  <dimension ref="A1:D58"/>
  <sheetViews>
    <sheetView workbookViewId="0">
      <selection activeCell="J26" sqref="J26"/>
    </sheetView>
  </sheetViews>
  <sheetFormatPr defaultRowHeight="15" x14ac:dyDescent="0.25"/>
  <sheetData>
    <row r="1" spans="1:4" x14ac:dyDescent="0.25">
      <c r="A1" s="5">
        <v>3</v>
      </c>
      <c r="B1" s="5">
        <v>0.01</v>
      </c>
      <c r="D1">
        <f>COUNTA(A:A)</f>
        <v>58</v>
      </c>
    </row>
    <row r="2" spans="1:4" x14ac:dyDescent="0.25">
      <c r="A2" s="5">
        <v>4</v>
      </c>
      <c r="B2" s="5">
        <v>0.04</v>
      </c>
    </row>
    <row r="3" spans="1:4" x14ac:dyDescent="0.25">
      <c r="A3" s="5">
        <v>5</v>
      </c>
      <c r="B3" s="5">
        <v>7.0000000000000007E-2</v>
      </c>
    </row>
    <row r="4" spans="1:4" x14ac:dyDescent="0.25">
      <c r="A4" s="5">
        <v>6</v>
      </c>
      <c r="B4" s="5">
        <v>0.13</v>
      </c>
    </row>
    <row r="5" spans="1:4" x14ac:dyDescent="0.25">
      <c r="A5" s="5">
        <v>7</v>
      </c>
      <c r="B5" s="5">
        <v>0.19</v>
      </c>
    </row>
    <row r="6" spans="1:4" x14ac:dyDescent="0.25">
      <c r="A6" s="5">
        <v>8</v>
      </c>
      <c r="B6" s="5">
        <v>0.26</v>
      </c>
    </row>
    <row r="7" spans="1:4" x14ac:dyDescent="0.25">
      <c r="A7" s="5">
        <v>9</v>
      </c>
      <c r="B7" s="5">
        <v>0.35</v>
      </c>
    </row>
    <row r="8" spans="1:4" x14ac:dyDescent="0.25">
      <c r="A8" s="5">
        <v>10</v>
      </c>
      <c r="B8" s="5">
        <v>0.45</v>
      </c>
    </row>
    <row r="9" spans="1:4" x14ac:dyDescent="0.25">
      <c r="A9" s="5">
        <v>11</v>
      </c>
      <c r="B9" s="5">
        <v>0.56000000000000005</v>
      </c>
    </row>
    <row r="10" spans="1:4" x14ac:dyDescent="0.25">
      <c r="A10" s="5">
        <v>12</v>
      </c>
      <c r="B10" s="5">
        <v>0.69</v>
      </c>
    </row>
    <row r="11" spans="1:4" x14ac:dyDescent="0.25">
      <c r="A11" s="5">
        <v>13</v>
      </c>
      <c r="B11" s="5">
        <v>0.82</v>
      </c>
    </row>
    <row r="12" spans="1:4" x14ac:dyDescent="0.25">
      <c r="A12" s="5">
        <v>14</v>
      </c>
      <c r="B12" s="5">
        <v>0.97</v>
      </c>
    </row>
    <row r="13" spans="1:4" x14ac:dyDescent="0.25">
      <c r="A13" s="5">
        <v>15</v>
      </c>
      <c r="B13" s="5">
        <v>1.1399999999999999</v>
      </c>
    </row>
    <row r="14" spans="1:4" x14ac:dyDescent="0.25">
      <c r="A14" s="5">
        <v>16</v>
      </c>
      <c r="B14" s="5">
        <v>1.31</v>
      </c>
    </row>
    <row r="15" spans="1:4" x14ac:dyDescent="0.25">
      <c r="A15" s="5">
        <v>17</v>
      </c>
      <c r="B15" s="5">
        <v>1.5</v>
      </c>
    </row>
    <row r="16" spans="1:4" x14ac:dyDescent="0.25">
      <c r="A16" s="5">
        <v>18</v>
      </c>
      <c r="B16" s="5">
        <v>1.7</v>
      </c>
    </row>
    <row r="17" spans="1:2" x14ac:dyDescent="0.25">
      <c r="A17" s="5">
        <v>19</v>
      </c>
      <c r="B17" s="5">
        <v>1.91</v>
      </c>
    </row>
    <row r="18" spans="1:2" x14ac:dyDescent="0.25">
      <c r="A18" s="5">
        <v>20</v>
      </c>
      <c r="B18" s="5">
        <v>2.14</v>
      </c>
    </row>
    <row r="19" spans="1:2" x14ac:dyDescent="0.25">
      <c r="A19" s="5">
        <v>21</v>
      </c>
      <c r="B19" s="5">
        <v>2.38</v>
      </c>
    </row>
    <row r="20" spans="1:2" x14ac:dyDescent="0.25">
      <c r="A20" s="5">
        <v>22</v>
      </c>
      <c r="B20" s="5">
        <v>2.63</v>
      </c>
    </row>
    <row r="21" spans="1:2" x14ac:dyDescent="0.25">
      <c r="A21" s="5">
        <v>23</v>
      </c>
      <c r="B21" s="5">
        <v>2.85</v>
      </c>
    </row>
    <row r="22" spans="1:2" x14ac:dyDescent="0.25">
      <c r="A22" s="5">
        <v>24</v>
      </c>
      <c r="B22" s="5">
        <v>3.05</v>
      </c>
    </row>
    <row r="23" spans="1:2" x14ac:dyDescent="0.25">
      <c r="A23" s="5">
        <v>25</v>
      </c>
      <c r="B23" s="5">
        <v>3.23</v>
      </c>
    </row>
    <row r="24" spans="1:2" x14ac:dyDescent="0.25">
      <c r="A24" s="5">
        <v>26</v>
      </c>
      <c r="B24" s="5">
        <v>3.38</v>
      </c>
    </row>
    <row r="25" spans="1:2" x14ac:dyDescent="0.25">
      <c r="A25" s="5">
        <v>27</v>
      </c>
      <c r="B25" s="5">
        <v>3.5</v>
      </c>
    </row>
    <row r="26" spans="1:2" x14ac:dyDescent="0.25">
      <c r="A26" s="5">
        <v>28</v>
      </c>
      <c r="B26" s="5">
        <v>3.6</v>
      </c>
    </row>
    <row r="27" spans="1:2" x14ac:dyDescent="0.25">
      <c r="A27" s="5">
        <v>29</v>
      </c>
      <c r="B27" s="5">
        <v>3.67</v>
      </c>
    </row>
    <row r="28" spans="1:2" x14ac:dyDescent="0.25">
      <c r="A28" s="5">
        <v>30</v>
      </c>
      <c r="B28" s="5">
        <v>3.73</v>
      </c>
    </row>
    <row r="29" spans="1:2" x14ac:dyDescent="0.25">
      <c r="A29" s="5">
        <v>31</v>
      </c>
      <c r="B29" s="5">
        <v>3.75</v>
      </c>
    </row>
    <row r="30" spans="1:2" x14ac:dyDescent="0.25">
      <c r="A30" s="5">
        <v>32</v>
      </c>
      <c r="B30" s="5">
        <v>3.75</v>
      </c>
    </row>
    <row r="31" spans="1:2" x14ac:dyDescent="0.25">
      <c r="A31" s="5">
        <v>33</v>
      </c>
      <c r="B31" s="5">
        <v>3.73</v>
      </c>
    </row>
    <row r="32" spans="1:2" x14ac:dyDescent="0.25">
      <c r="A32" s="5">
        <v>34</v>
      </c>
      <c r="B32" s="5">
        <v>3.67</v>
      </c>
    </row>
    <row r="33" spans="1:2" x14ac:dyDescent="0.25">
      <c r="A33" s="5">
        <v>35</v>
      </c>
      <c r="B33" s="5">
        <v>3.6</v>
      </c>
    </row>
    <row r="34" spans="1:2" x14ac:dyDescent="0.25">
      <c r="A34" s="5">
        <v>36</v>
      </c>
      <c r="B34" s="5">
        <v>3.5</v>
      </c>
    </row>
    <row r="35" spans="1:2" x14ac:dyDescent="0.25">
      <c r="A35" s="5">
        <v>37</v>
      </c>
      <c r="B35" s="5">
        <v>3.38</v>
      </c>
    </row>
    <row r="36" spans="1:2" x14ac:dyDescent="0.25">
      <c r="A36" s="5">
        <v>38</v>
      </c>
      <c r="B36" s="5">
        <v>3.23</v>
      </c>
    </row>
    <row r="37" spans="1:2" x14ac:dyDescent="0.25">
      <c r="A37" s="5">
        <v>39</v>
      </c>
      <c r="B37" s="5">
        <v>3.05</v>
      </c>
    </row>
    <row r="38" spans="1:2" x14ac:dyDescent="0.25">
      <c r="A38" s="5">
        <v>40</v>
      </c>
      <c r="B38" s="5">
        <v>2.85</v>
      </c>
    </row>
    <row r="39" spans="1:2" x14ac:dyDescent="0.25">
      <c r="A39" s="5">
        <v>41</v>
      </c>
      <c r="B39" s="5">
        <v>2.63</v>
      </c>
    </row>
    <row r="40" spans="1:2" x14ac:dyDescent="0.25">
      <c r="A40" s="5">
        <v>42</v>
      </c>
      <c r="B40" s="5">
        <v>2.38</v>
      </c>
    </row>
    <row r="41" spans="1:2" x14ac:dyDescent="0.25">
      <c r="A41" s="5">
        <v>43</v>
      </c>
      <c r="B41" s="5">
        <v>2.14</v>
      </c>
    </row>
    <row r="42" spans="1:2" x14ac:dyDescent="0.25">
      <c r="A42" s="5">
        <v>44</v>
      </c>
      <c r="B42" s="5">
        <v>1.91</v>
      </c>
    </row>
    <row r="43" spans="1:2" x14ac:dyDescent="0.25">
      <c r="A43" s="5">
        <v>45</v>
      </c>
      <c r="B43" s="5">
        <v>1.7</v>
      </c>
    </row>
    <row r="44" spans="1:2" x14ac:dyDescent="0.25">
      <c r="A44" s="5">
        <v>46</v>
      </c>
      <c r="B44" s="5">
        <v>1.5</v>
      </c>
    </row>
    <row r="45" spans="1:2" x14ac:dyDescent="0.25">
      <c r="A45" s="5">
        <v>47</v>
      </c>
      <c r="B45" s="5">
        <v>1.31</v>
      </c>
    </row>
    <row r="46" spans="1:2" x14ac:dyDescent="0.25">
      <c r="A46" s="5">
        <v>48</v>
      </c>
      <c r="B46" s="5">
        <v>1.1399999999999999</v>
      </c>
    </row>
    <row r="47" spans="1:2" x14ac:dyDescent="0.25">
      <c r="A47" s="5">
        <v>49</v>
      </c>
      <c r="B47" s="5">
        <v>0.97</v>
      </c>
    </row>
    <row r="48" spans="1:2" x14ac:dyDescent="0.25">
      <c r="A48" s="5">
        <v>50</v>
      </c>
      <c r="B48" s="5">
        <v>0.82</v>
      </c>
    </row>
    <row r="49" spans="1:2" x14ac:dyDescent="0.25">
      <c r="A49" s="5">
        <v>51</v>
      </c>
      <c r="B49" s="5">
        <v>0.69</v>
      </c>
    </row>
    <row r="50" spans="1:2" x14ac:dyDescent="0.25">
      <c r="A50" s="5">
        <v>52</v>
      </c>
      <c r="B50" s="5">
        <v>0.56000000000000005</v>
      </c>
    </row>
    <row r="51" spans="1:2" x14ac:dyDescent="0.25">
      <c r="A51" s="5">
        <v>53</v>
      </c>
      <c r="B51" s="5">
        <v>0.45</v>
      </c>
    </row>
    <row r="52" spans="1:2" x14ac:dyDescent="0.25">
      <c r="A52" s="5">
        <v>54</v>
      </c>
      <c r="B52" s="5">
        <v>0.35</v>
      </c>
    </row>
    <row r="53" spans="1:2" x14ac:dyDescent="0.25">
      <c r="A53" s="5">
        <v>55</v>
      </c>
      <c r="B53" s="5">
        <v>0.26</v>
      </c>
    </row>
    <row r="54" spans="1:2" x14ac:dyDescent="0.25">
      <c r="A54" s="5">
        <v>56</v>
      </c>
      <c r="B54" s="5">
        <v>0.19</v>
      </c>
    </row>
    <row r="55" spans="1:2" x14ac:dyDescent="0.25">
      <c r="A55" s="5">
        <v>57</v>
      </c>
      <c r="B55" s="5">
        <v>0.13</v>
      </c>
    </row>
    <row r="56" spans="1:2" x14ac:dyDescent="0.25">
      <c r="A56" s="5">
        <v>58</v>
      </c>
      <c r="B56" s="5">
        <v>7.0000000000000007E-2</v>
      </c>
    </row>
    <row r="57" spans="1:2" x14ac:dyDescent="0.25">
      <c r="A57" s="5">
        <v>59</v>
      </c>
      <c r="B57" s="5">
        <v>0.04</v>
      </c>
    </row>
    <row r="58" spans="1:2" x14ac:dyDescent="0.25">
      <c r="A58" s="5">
        <v>60</v>
      </c>
      <c r="B58" s="5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Clothing</vt:lpstr>
      <vt:lpstr>Armor</vt:lpstr>
      <vt:lpstr>Power Armor</vt:lpstr>
      <vt:lpstr>2d20</vt:lpstr>
      <vt:lpstr>3d20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2023-02-21T23:19:57Z</dcterms:created>
  <dcterms:modified xsi:type="dcterms:W3CDTF">2023-03-13T23:14:16Z</dcterms:modified>
</cp:coreProperties>
</file>