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m/Work/WEEDS/Calculations/Workpapers/WMP25/"/>
    </mc:Choice>
  </mc:AlternateContent>
  <xr:revisionPtr revIDLastSave="0" documentId="13_ncr:1_{F99F2956-307F-8D4A-A325-C83970347302}" xr6:coauthVersionLast="47" xr6:coauthVersionMax="47" xr10:uidLastSave="{00000000-0000-0000-0000-000000000000}"/>
  <bookViews>
    <workbookView xWindow="180" yWindow="500" windowWidth="31720" windowHeight="16400" xr2:uid="{DD6EEE16-6CC5-4C60-9572-C540060583FD}"/>
  </bookViews>
  <sheets>
    <sheet name="Final" sheetId="39" r:id="rId1"/>
    <sheet name="Sheet1" sheetId="38" r:id="rId2"/>
    <sheet name="Q1 a-h" sheetId="34" r:id="rId3"/>
    <sheet name="Q1 i-j" sheetId="37" r:id="rId4"/>
    <sheet name="Definitions" sheetId="36" r:id="rId5"/>
  </sheets>
  <externalReferences>
    <externalReference r:id="rId6"/>
    <externalReference r:id="rId7"/>
  </externalReferences>
  <definedNames>
    <definedName name="_xlnm._FilterDatabase" localSheetId="2" hidden="1">'Q1 a-h'!$A$5:$Z$279</definedName>
    <definedName name="_xlnm._FilterDatabase" localSheetId="3" hidden="1">'Q1 i-j'!$A$3:$D$125</definedName>
    <definedName name="_xlcn.WorksheetConnection_DataA1F7551" localSheetId="4" hidden="1">#REF!</definedName>
    <definedName name="_xlcn.WorksheetConnection_DataA1F7551" hidden="1">#REF!</definedName>
    <definedName name="Current10KTotal">'[1]WMP GH-04 10K UG Daily'!$I$7</definedName>
    <definedName name="DailySnapDate">'[1]Previous Day'!$C$2</definedName>
    <definedName name="EPC_Dropdown" localSheetId="4">[2]EPC!#REF!</definedName>
    <definedName name="EPC_Dropdown">[2]EPC!#REF!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onthSnap10K">'[1]Previous Day'!$M$25</definedName>
    <definedName name="MoSnapDate">'[1]Risk Score Tracker'!$N$34</definedName>
    <definedName name="RiskMo">'[1]Risk Score Tracker'!$C$34</definedName>
    <definedName name="RiskMoPrev">'[2]Risk Score Tracker'!$L$34</definedName>
    <definedName name="RiskWeek">'[2]Risk Score Tracker'!$C$14</definedName>
    <definedName name="RiskWeekFri">'[2]Risk Score Tracker'!$C$24</definedName>
    <definedName name="RiskWeekFriPrev">'[2]Risk Score Tracker'!$L$24</definedName>
    <definedName name="RiskWeekPrev">'[2]Risk Score Tracker'!$L$14</definedName>
    <definedName name="SnapDataDate">'[1]Previous Day'!$C$3</definedName>
    <definedName name="WeekSnap10K">'[1]Previous Day'!$O$25</definedName>
    <definedName name="WeekSnapDate10K">'[1]Previous Day'!$O$27</definedName>
  </definedNames>
  <calcPr calcId="191029"/>
  <pivotCaches>
    <pivotCache cacheId="14" r:id="rId8"/>
    <pivotCache cacheId="15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39" l="1"/>
  <c r="Q5" i="39" s="1"/>
  <c r="Q6" i="39" s="1"/>
  <c r="Q7" i="39" s="1"/>
  <c r="Q8" i="39" s="1"/>
  <c r="Q9" i="39" s="1"/>
  <c r="Q10" i="39" s="1"/>
  <c r="Q11" i="39" s="1"/>
  <c r="Q12" i="39" s="1"/>
  <c r="Q13" i="39" s="1"/>
  <c r="Q14" i="39" s="1"/>
  <c r="Q15" i="39" s="1"/>
  <c r="Q16" i="39" s="1"/>
  <c r="Q17" i="39" s="1"/>
  <c r="Q18" i="39" s="1"/>
  <c r="Q19" i="39" s="1"/>
  <c r="Q20" i="39" s="1"/>
  <c r="Q21" i="39" s="1"/>
  <c r="Q22" i="39" s="1"/>
  <c r="Q23" i="39" s="1"/>
  <c r="P123" i="39"/>
  <c r="P122" i="39"/>
  <c r="P121" i="39"/>
  <c r="P120" i="39"/>
  <c r="P119" i="39"/>
  <c r="P118" i="39"/>
  <c r="P117" i="39"/>
  <c r="P116" i="39"/>
  <c r="P115" i="39"/>
  <c r="P114" i="39"/>
  <c r="P113" i="39"/>
  <c r="P112" i="39"/>
  <c r="P111" i="39"/>
  <c r="P110" i="39"/>
  <c r="P109" i="39"/>
  <c r="P108" i="39"/>
  <c r="P107" i="39"/>
  <c r="P106" i="39"/>
  <c r="P105" i="39"/>
  <c r="P103" i="39"/>
  <c r="P102" i="39"/>
  <c r="P101" i="39"/>
  <c r="P99" i="39"/>
  <c r="P98" i="39"/>
  <c r="P97" i="39"/>
  <c r="P96" i="39"/>
  <c r="P95" i="39"/>
  <c r="P94" i="39"/>
  <c r="P93" i="39"/>
  <c r="P92" i="39"/>
  <c r="P91" i="39"/>
  <c r="P90" i="39"/>
  <c r="P89" i="39"/>
  <c r="P88" i="39"/>
  <c r="P87" i="39"/>
  <c r="P86" i="39"/>
  <c r="P85" i="39"/>
  <c r="P84" i="39"/>
  <c r="P83" i="39"/>
  <c r="P82" i="39"/>
  <c r="P81" i="39"/>
  <c r="P80" i="39"/>
  <c r="P79" i="39"/>
  <c r="P78" i="39"/>
  <c r="P77" i="39"/>
  <c r="P76" i="39"/>
  <c r="P75" i="39"/>
  <c r="P74" i="39"/>
  <c r="P73" i="39"/>
  <c r="P72" i="39"/>
  <c r="P71" i="39"/>
  <c r="P70" i="39"/>
  <c r="P69" i="39"/>
  <c r="P68" i="39"/>
  <c r="P67" i="39"/>
  <c r="P66" i="39"/>
  <c r="P63" i="39"/>
  <c r="P62" i="39"/>
  <c r="P61" i="39"/>
  <c r="P60" i="39"/>
  <c r="P59" i="39"/>
  <c r="P58" i="39"/>
  <c r="P57" i="39"/>
  <c r="P56" i="39"/>
  <c r="P55" i="39"/>
  <c r="P54" i="39"/>
  <c r="P53" i="39"/>
  <c r="P52" i="39"/>
  <c r="P51" i="39"/>
  <c r="P50" i="39"/>
  <c r="P49" i="39"/>
  <c r="P48" i="39"/>
  <c r="P47" i="39"/>
  <c r="P46" i="39"/>
  <c r="P45" i="39"/>
  <c r="P44" i="39"/>
  <c r="P43" i="39"/>
  <c r="P42" i="39"/>
  <c r="P41" i="39"/>
  <c r="P40" i="39"/>
  <c r="P39" i="39"/>
  <c r="P38" i="39"/>
  <c r="P37" i="39"/>
  <c r="P36" i="39"/>
  <c r="P35" i="39"/>
  <c r="P34" i="39"/>
  <c r="P33" i="39"/>
  <c r="P32" i="39"/>
  <c r="P31" i="39"/>
  <c r="P30" i="39"/>
  <c r="P29" i="39"/>
  <c r="P28" i="39"/>
  <c r="P27" i="39"/>
  <c r="P26" i="39"/>
  <c r="P25" i="39"/>
  <c r="P24" i="39"/>
  <c r="P23" i="39"/>
  <c r="P22" i="39"/>
  <c r="P21" i="39"/>
  <c r="P20" i="39"/>
  <c r="P18" i="39"/>
  <c r="P17" i="39"/>
  <c r="P16" i="39"/>
  <c r="P15" i="39"/>
  <c r="P14" i="39"/>
  <c r="P13" i="39"/>
  <c r="P12" i="39"/>
  <c r="P11" i="39"/>
  <c r="P10" i="39"/>
  <c r="P9" i="39"/>
  <c r="P8" i="39"/>
  <c r="P7" i="39"/>
  <c r="P6" i="39"/>
  <c r="P5" i="39"/>
  <c r="L166" i="39"/>
  <c r="L165" i="39"/>
  <c r="L164" i="39"/>
  <c r="L163" i="39"/>
  <c r="L162" i="39"/>
  <c r="L161" i="39"/>
  <c r="L160" i="39"/>
  <c r="L159" i="39"/>
  <c r="L158" i="39"/>
  <c r="L157" i="39"/>
  <c r="L156" i="39"/>
  <c r="L155" i="39"/>
  <c r="L154" i="39"/>
  <c r="L153" i="39"/>
  <c r="L152" i="39"/>
  <c r="L151" i="39"/>
  <c r="L150" i="39"/>
  <c r="L149" i="39"/>
  <c r="L148" i="39"/>
  <c r="L147" i="39"/>
  <c r="L146" i="39"/>
  <c r="L145" i="39"/>
  <c r="L144" i="39"/>
  <c r="L143" i="39"/>
  <c r="L142" i="39"/>
  <c r="L141" i="39"/>
  <c r="L140" i="39"/>
  <c r="L139" i="39"/>
  <c r="L138" i="39"/>
  <c r="L137" i="39"/>
  <c r="L136" i="39"/>
  <c r="L135" i="39"/>
  <c r="L134" i="39"/>
  <c r="L133" i="39"/>
  <c r="L132" i="39"/>
  <c r="L131" i="39"/>
  <c r="L130" i="39"/>
  <c r="L129" i="39"/>
  <c r="L128" i="39"/>
  <c r="L127" i="39"/>
  <c r="L125" i="39"/>
  <c r="I124" i="39"/>
  <c r="G124" i="39"/>
  <c r="H124" i="39" s="1"/>
  <c r="N123" i="39"/>
  <c r="K123" i="39"/>
  <c r="L123" i="39" s="1"/>
  <c r="M123" i="39" s="1"/>
  <c r="H123" i="39"/>
  <c r="N122" i="39"/>
  <c r="K122" i="39"/>
  <c r="L122" i="39" s="1"/>
  <c r="M122" i="39" s="1"/>
  <c r="H122" i="39"/>
  <c r="N121" i="39"/>
  <c r="M121" i="39"/>
  <c r="K121" i="39"/>
  <c r="H121" i="39"/>
  <c r="O121" i="39" s="1"/>
  <c r="N120" i="39"/>
  <c r="K120" i="39"/>
  <c r="L120" i="39" s="1"/>
  <c r="M120" i="39" s="1"/>
  <c r="H120" i="39"/>
  <c r="N119" i="39"/>
  <c r="M119" i="39"/>
  <c r="K119" i="39"/>
  <c r="H119" i="39"/>
  <c r="O119" i="39" s="1"/>
  <c r="N118" i="39"/>
  <c r="K118" i="39"/>
  <c r="L118" i="39" s="1"/>
  <c r="M118" i="39" s="1"/>
  <c r="H118" i="39"/>
  <c r="N117" i="39"/>
  <c r="K117" i="39"/>
  <c r="L117" i="39" s="1"/>
  <c r="M117" i="39" s="1"/>
  <c r="H117" i="39"/>
  <c r="N116" i="39"/>
  <c r="K116" i="39"/>
  <c r="L116" i="39" s="1"/>
  <c r="M116" i="39" s="1"/>
  <c r="H116" i="39"/>
  <c r="O116" i="39" s="1"/>
  <c r="N115" i="39"/>
  <c r="K115" i="39"/>
  <c r="L115" i="39" s="1"/>
  <c r="M115" i="39" s="1"/>
  <c r="H115" i="39"/>
  <c r="O115" i="39" s="1"/>
  <c r="N114" i="39"/>
  <c r="K114" i="39"/>
  <c r="L114" i="39" s="1"/>
  <c r="M114" i="39" s="1"/>
  <c r="H114" i="39"/>
  <c r="O114" i="39" s="1"/>
  <c r="N113" i="39"/>
  <c r="L113" i="39"/>
  <c r="M113" i="39" s="1"/>
  <c r="K113" i="39"/>
  <c r="H113" i="39"/>
  <c r="O113" i="39" s="1"/>
  <c r="N112" i="39"/>
  <c r="K112" i="39"/>
  <c r="L112" i="39" s="1"/>
  <c r="M112" i="39" s="1"/>
  <c r="H112" i="39"/>
  <c r="N111" i="39"/>
  <c r="K111" i="39"/>
  <c r="L111" i="39" s="1"/>
  <c r="M111" i="39" s="1"/>
  <c r="H111" i="39"/>
  <c r="O111" i="39" s="1"/>
  <c r="N110" i="39"/>
  <c r="K110" i="39"/>
  <c r="L110" i="39" s="1"/>
  <c r="M110" i="39" s="1"/>
  <c r="H110" i="39"/>
  <c r="O110" i="39" s="1"/>
  <c r="N109" i="39"/>
  <c r="O109" i="39" s="1"/>
  <c r="K109" i="39"/>
  <c r="L109" i="39" s="1"/>
  <c r="M109" i="39" s="1"/>
  <c r="H109" i="39"/>
  <c r="N108" i="39"/>
  <c r="K108" i="39"/>
  <c r="L108" i="39" s="1"/>
  <c r="M108" i="39" s="1"/>
  <c r="H108" i="39"/>
  <c r="O108" i="39" s="1"/>
  <c r="N107" i="39"/>
  <c r="K107" i="39"/>
  <c r="L107" i="39" s="1"/>
  <c r="M107" i="39" s="1"/>
  <c r="H107" i="39"/>
  <c r="O107" i="39" s="1"/>
  <c r="N106" i="39"/>
  <c r="K106" i="39"/>
  <c r="L106" i="39" s="1"/>
  <c r="M106" i="39" s="1"/>
  <c r="H106" i="39"/>
  <c r="O106" i="39" s="1"/>
  <c r="N105" i="39"/>
  <c r="O105" i="39" s="1"/>
  <c r="L105" i="39"/>
  <c r="M105" i="39" s="1"/>
  <c r="K105" i="39"/>
  <c r="H105" i="39"/>
  <c r="N104" i="39"/>
  <c r="K104" i="39"/>
  <c r="L104" i="39" s="1"/>
  <c r="M104" i="39" s="1"/>
  <c r="H104" i="39"/>
  <c r="N103" i="39"/>
  <c r="K103" i="39"/>
  <c r="L103" i="39" s="1"/>
  <c r="M103" i="39" s="1"/>
  <c r="H103" i="39"/>
  <c r="O103" i="39" s="1"/>
  <c r="N102" i="39"/>
  <c r="K102" i="39"/>
  <c r="L102" i="39" s="1"/>
  <c r="M102" i="39" s="1"/>
  <c r="H102" i="39"/>
  <c r="O102" i="39" s="1"/>
  <c r="N101" i="39"/>
  <c r="K101" i="39"/>
  <c r="L101" i="39" s="1"/>
  <c r="M101" i="39" s="1"/>
  <c r="H101" i="39"/>
  <c r="N100" i="39"/>
  <c r="M100" i="39"/>
  <c r="L100" i="39"/>
  <c r="K100" i="39"/>
  <c r="H100" i="39"/>
  <c r="N99" i="39"/>
  <c r="K99" i="39"/>
  <c r="L99" i="39" s="1"/>
  <c r="M99" i="39" s="1"/>
  <c r="H99" i="39"/>
  <c r="O99" i="39" s="1"/>
  <c r="N98" i="39"/>
  <c r="K98" i="39"/>
  <c r="L98" i="39" s="1"/>
  <c r="M98" i="39" s="1"/>
  <c r="H98" i="39"/>
  <c r="O98" i="39" s="1"/>
  <c r="N97" i="39"/>
  <c r="K97" i="39"/>
  <c r="L97" i="39" s="1"/>
  <c r="M97" i="39" s="1"/>
  <c r="H97" i="39"/>
  <c r="O97" i="39" s="1"/>
  <c r="N96" i="39"/>
  <c r="O96" i="39" s="1"/>
  <c r="K96" i="39"/>
  <c r="L96" i="39" s="1"/>
  <c r="M96" i="39" s="1"/>
  <c r="H96" i="39"/>
  <c r="N95" i="39"/>
  <c r="K95" i="39"/>
  <c r="L95" i="39" s="1"/>
  <c r="M95" i="39" s="1"/>
  <c r="H95" i="39"/>
  <c r="O95" i="39" s="1"/>
  <c r="N94" i="39"/>
  <c r="K94" i="39"/>
  <c r="L94" i="39" s="1"/>
  <c r="M94" i="39" s="1"/>
  <c r="H94" i="39"/>
  <c r="O94" i="39" s="1"/>
  <c r="N93" i="39"/>
  <c r="K93" i="39"/>
  <c r="L93" i="39" s="1"/>
  <c r="M93" i="39" s="1"/>
  <c r="H93" i="39"/>
  <c r="N92" i="39"/>
  <c r="K92" i="39"/>
  <c r="L92" i="39" s="1"/>
  <c r="M92" i="39" s="1"/>
  <c r="H92" i="39"/>
  <c r="O92" i="39" s="1"/>
  <c r="N91" i="39"/>
  <c r="K91" i="39"/>
  <c r="L91" i="39" s="1"/>
  <c r="M91" i="39" s="1"/>
  <c r="H91" i="39"/>
  <c r="O91" i="39" s="1"/>
  <c r="N90" i="39"/>
  <c r="K90" i="39"/>
  <c r="L90" i="39" s="1"/>
  <c r="M90" i="39" s="1"/>
  <c r="H90" i="39"/>
  <c r="O90" i="39" s="1"/>
  <c r="N89" i="39"/>
  <c r="K89" i="39"/>
  <c r="L89" i="39" s="1"/>
  <c r="M89" i="39" s="1"/>
  <c r="H89" i="39"/>
  <c r="O89" i="39" s="1"/>
  <c r="N88" i="39"/>
  <c r="K88" i="39"/>
  <c r="L88" i="39" s="1"/>
  <c r="M88" i="39" s="1"/>
  <c r="H88" i="39"/>
  <c r="N87" i="39"/>
  <c r="K87" i="39"/>
  <c r="L87" i="39" s="1"/>
  <c r="M87" i="39" s="1"/>
  <c r="H87" i="39"/>
  <c r="N86" i="39"/>
  <c r="K86" i="39"/>
  <c r="L86" i="39" s="1"/>
  <c r="M86" i="39" s="1"/>
  <c r="H86" i="39"/>
  <c r="O86" i="39" s="1"/>
  <c r="N85" i="39"/>
  <c r="K85" i="39"/>
  <c r="L85" i="39" s="1"/>
  <c r="M85" i="39" s="1"/>
  <c r="H85" i="39"/>
  <c r="N84" i="39"/>
  <c r="K84" i="39"/>
  <c r="L84" i="39" s="1"/>
  <c r="M84" i="39" s="1"/>
  <c r="H84" i="39"/>
  <c r="O84" i="39" s="1"/>
  <c r="N83" i="39"/>
  <c r="K83" i="39"/>
  <c r="L83" i="39" s="1"/>
  <c r="M83" i="39" s="1"/>
  <c r="H83" i="39"/>
  <c r="O83" i="39" s="1"/>
  <c r="N82" i="39"/>
  <c r="K82" i="39"/>
  <c r="L82" i="39" s="1"/>
  <c r="M82" i="39" s="1"/>
  <c r="H82" i="39"/>
  <c r="O82" i="39" s="1"/>
  <c r="N81" i="39"/>
  <c r="L81" i="39"/>
  <c r="M81" i="39" s="1"/>
  <c r="K81" i="39"/>
  <c r="H81" i="39"/>
  <c r="O81" i="39" s="1"/>
  <c r="N80" i="39"/>
  <c r="K80" i="39"/>
  <c r="L80" i="39" s="1"/>
  <c r="M80" i="39" s="1"/>
  <c r="H80" i="39"/>
  <c r="N79" i="39"/>
  <c r="K79" i="39"/>
  <c r="L79" i="39" s="1"/>
  <c r="M79" i="39" s="1"/>
  <c r="H79" i="39"/>
  <c r="O79" i="39" s="1"/>
  <c r="N78" i="39"/>
  <c r="K78" i="39"/>
  <c r="L78" i="39" s="1"/>
  <c r="M78" i="39" s="1"/>
  <c r="H78" i="39"/>
  <c r="N77" i="39"/>
  <c r="K77" i="39"/>
  <c r="L77" i="39" s="1"/>
  <c r="M77" i="39" s="1"/>
  <c r="H77" i="39"/>
  <c r="N76" i="39"/>
  <c r="K76" i="39"/>
  <c r="L76" i="39" s="1"/>
  <c r="M76" i="39" s="1"/>
  <c r="H76" i="39"/>
  <c r="O76" i="39" s="1"/>
  <c r="N75" i="39"/>
  <c r="K75" i="39"/>
  <c r="L75" i="39" s="1"/>
  <c r="M75" i="39" s="1"/>
  <c r="H75" i="39"/>
  <c r="O75" i="39" s="1"/>
  <c r="N74" i="39"/>
  <c r="O74" i="39" s="1"/>
  <c r="K74" i="39"/>
  <c r="L74" i="39" s="1"/>
  <c r="M74" i="39" s="1"/>
  <c r="H74" i="39"/>
  <c r="N73" i="39"/>
  <c r="L73" i="39"/>
  <c r="M73" i="39" s="1"/>
  <c r="K73" i="39"/>
  <c r="H73" i="39"/>
  <c r="O73" i="39" s="1"/>
  <c r="N72" i="39"/>
  <c r="K72" i="39"/>
  <c r="L72" i="39" s="1"/>
  <c r="M72" i="39" s="1"/>
  <c r="H72" i="39"/>
  <c r="N71" i="39"/>
  <c r="K71" i="39"/>
  <c r="L71" i="39" s="1"/>
  <c r="M71" i="39" s="1"/>
  <c r="H71" i="39"/>
  <c r="O71" i="39" s="1"/>
  <c r="N70" i="39"/>
  <c r="K70" i="39"/>
  <c r="L70" i="39" s="1"/>
  <c r="M70" i="39" s="1"/>
  <c r="H70" i="39"/>
  <c r="O70" i="39" s="1"/>
  <c r="N69" i="39"/>
  <c r="O69" i="39" s="1"/>
  <c r="K69" i="39"/>
  <c r="L69" i="39" s="1"/>
  <c r="M69" i="39" s="1"/>
  <c r="H69" i="39"/>
  <c r="N68" i="39"/>
  <c r="K68" i="39"/>
  <c r="L68" i="39" s="1"/>
  <c r="M68" i="39" s="1"/>
  <c r="H68" i="39"/>
  <c r="O68" i="39" s="1"/>
  <c r="N67" i="39"/>
  <c r="K67" i="39"/>
  <c r="L67" i="39" s="1"/>
  <c r="M67" i="39" s="1"/>
  <c r="H67" i="39"/>
  <c r="O67" i="39" s="1"/>
  <c r="N66" i="39"/>
  <c r="K66" i="39"/>
  <c r="L66" i="39" s="1"/>
  <c r="H66" i="39"/>
  <c r="O66" i="39" s="1"/>
  <c r="N65" i="39"/>
  <c r="L65" i="39"/>
  <c r="K65" i="39"/>
  <c r="H65" i="39"/>
  <c r="N64" i="39"/>
  <c r="K64" i="39"/>
  <c r="L64" i="39" s="1"/>
  <c r="M64" i="39" s="1"/>
  <c r="H64" i="39"/>
  <c r="N63" i="39"/>
  <c r="K63" i="39"/>
  <c r="L63" i="39" s="1"/>
  <c r="M63" i="39" s="1"/>
  <c r="H63" i="39"/>
  <c r="O63" i="39" s="1"/>
  <c r="N62" i="39"/>
  <c r="K62" i="39"/>
  <c r="L62" i="39" s="1"/>
  <c r="M62" i="39" s="1"/>
  <c r="H62" i="39"/>
  <c r="O62" i="39" s="1"/>
  <c r="N61" i="39"/>
  <c r="O61" i="39" s="1"/>
  <c r="K61" i="39"/>
  <c r="L61" i="39" s="1"/>
  <c r="M61" i="39" s="1"/>
  <c r="H61" i="39"/>
  <c r="N60" i="39"/>
  <c r="K60" i="39"/>
  <c r="L60" i="39" s="1"/>
  <c r="M60" i="39" s="1"/>
  <c r="H60" i="39"/>
  <c r="O60" i="39" s="1"/>
  <c r="N59" i="39"/>
  <c r="K59" i="39"/>
  <c r="L59" i="39" s="1"/>
  <c r="M59" i="39" s="1"/>
  <c r="H59" i="39"/>
  <c r="O59" i="39" s="1"/>
  <c r="N58" i="39"/>
  <c r="K58" i="39"/>
  <c r="L58" i="39" s="1"/>
  <c r="M58" i="39" s="1"/>
  <c r="H58" i="39"/>
  <c r="N57" i="39"/>
  <c r="K57" i="39"/>
  <c r="L57" i="39" s="1"/>
  <c r="M57" i="39" s="1"/>
  <c r="H57" i="39"/>
  <c r="O57" i="39" s="1"/>
  <c r="N56" i="39"/>
  <c r="K56" i="39"/>
  <c r="L56" i="39" s="1"/>
  <c r="M56" i="39" s="1"/>
  <c r="H56" i="39"/>
  <c r="O56" i="39" s="1"/>
  <c r="N55" i="39"/>
  <c r="K55" i="39"/>
  <c r="L55" i="39" s="1"/>
  <c r="M55" i="39" s="1"/>
  <c r="H55" i="39"/>
  <c r="O55" i="39" s="1"/>
  <c r="N54" i="39"/>
  <c r="K54" i="39"/>
  <c r="L54" i="39" s="1"/>
  <c r="M54" i="39" s="1"/>
  <c r="H54" i="39"/>
  <c r="O54" i="39" s="1"/>
  <c r="N53" i="39"/>
  <c r="K53" i="39"/>
  <c r="L53" i="39" s="1"/>
  <c r="M53" i="39" s="1"/>
  <c r="H53" i="39"/>
  <c r="N52" i="39"/>
  <c r="K52" i="39"/>
  <c r="L52" i="39" s="1"/>
  <c r="M52" i="39" s="1"/>
  <c r="H52" i="39"/>
  <c r="N51" i="39"/>
  <c r="K51" i="39"/>
  <c r="L51" i="39" s="1"/>
  <c r="M51" i="39" s="1"/>
  <c r="H51" i="39"/>
  <c r="O51" i="39" s="1"/>
  <c r="N50" i="39"/>
  <c r="M50" i="39"/>
  <c r="K50" i="39"/>
  <c r="H50" i="39"/>
  <c r="N49" i="39"/>
  <c r="K49" i="39"/>
  <c r="L49" i="39" s="1"/>
  <c r="M49" i="39" s="1"/>
  <c r="H49" i="39"/>
  <c r="O49" i="39" s="1"/>
  <c r="N48" i="39"/>
  <c r="K48" i="39"/>
  <c r="L48" i="39" s="1"/>
  <c r="M48" i="39" s="1"/>
  <c r="H48" i="39"/>
  <c r="O48" i="39" s="1"/>
  <c r="N47" i="39"/>
  <c r="K47" i="39"/>
  <c r="L47" i="39" s="1"/>
  <c r="M47" i="39" s="1"/>
  <c r="H47" i="39"/>
  <c r="N46" i="39"/>
  <c r="K46" i="39"/>
  <c r="L46" i="39" s="1"/>
  <c r="M46" i="39" s="1"/>
  <c r="H46" i="39"/>
  <c r="N45" i="39"/>
  <c r="K45" i="39"/>
  <c r="L45" i="39" s="1"/>
  <c r="M45" i="39" s="1"/>
  <c r="H45" i="39"/>
  <c r="O45" i="39" s="1"/>
  <c r="N44" i="39"/>
  <c r="K44" i="39"/>
  <c r="L44" i="39" s="1"/>
  <c r="M44" i="39" s="1"/>
  <c r="H44" i="39"/>
  <c r="O44" i="39" s="1"/>
  <c r="N43" i="39"/>
  <c r="K43" i="39"/>
  <c r="L43" i="39" s="1"/>
  <c r="M43" i="39" s="1"/>
  <c r="H43" i="39"/>
  <c r="O43" i="39" s="1"/>
  <c r="N42" i="39"/>
  <c r="K42" i="39"/>
  <c r="L42" i="39" s="1"/>
  <c r="M42" i="39" s="1"/>
  <c r="H42" i="39"/>
  <c r="N41" i="39"/>
  <c r="K41" i="39"/>
  <c r="L41" i="39" s="1"/>
  <c r="M41" i="39" s="1"/>
  <c r="H41" i="39"/>
  <c r="O41" i="39" s="1"/>
  <c r="N40" i="39"/>
  <c r="K40" i="39"/>
  <c r="L40" i="39" s="1"/>
  <c r="M40" i="39" s="1"/>
  <c r="H40" i="39"/>
  <c r="O40" i="39" s="1"/>
  <c r="N39" i="39"/>
  <c r="M39" i="39"/>
  <c r="K39" i="39"/>
  <c r="H39" i="39"/>
  <c r="N38" i="39"/>
  <c r="K38" i="39"/>
  <c r="L38" i="39" s="1"/>
  <c r="M38" i="39" s="1"/>
  <c r="H38" i="39"/>
  <c r="N37" i="39"/>
  <c r="K37" i="39"/>
  <c r="L37" i="39" s="1"/>
  <c r="M37" i="39" s="1"/>
  <c r="H37" i="39"/>
  <c r="O37" i="39" s="1"/>
  <c r="N36" i="39"/>
  <c r="K36" i="39"/>
  <c r="L36" i="39" s="1"/>
  <c r="M36" i="39" s="1"/>
  <c r="H36" i="39"/>
  <c r="O36" i="39" s="1"/>
  <c r="N35" i="39"/>
  <c r="K35" i="39"/>
  <c r="L35" i="39" s="1"/>
  <c r="M35" i="39" s="1"/>
  <c r="H35" i="39"/>
  <c r="O35" i="39" s="1"/>
  <c r="N34" i="39"/>
  <c r="K34" i="39"/>
  <c r="L34" i="39" s="1"/>
  <c r="M34" i="39" s="1"/>
  <c r="H34" i="39"/>
  <c r="N33" i="39"/>
  <c r="K33" i="39"/>
  <c r="L33" i="39" s="1"/>
  <c r="M33" i="39" s="1"/>
  <c r="H33" i="39"/>
  <c r="N32" i="39"/>
  <c r="M32" i="39"/>
  <c r="K32" i="39"/>
  <c r="H32" i="39"/>
  <c r="O32" i="39" s="1"/>
  <c r="N31" i="39"/>
  <c r="K31" i="39"/>
  <c r="L31" i="39" s="1"/>
  <c r="M31" i="39" s="1"/>
  <c r="H31" i="39"/>
  <c r="N30" i="39"/>
  <c r="L30" i="39"/>
  <c r="M30" i="39" s="1"/>
  <c r="K30" i="39"/>
  <c r="H30" i="39"/>
  <c r="N29" i="39"/>
  <c r="K29" i="39"/>
  <c r="L29" i="39" s="1"/>
  <c r="M29" i="39" s="1"/>
  <c r="H29" i="39"/>
  <c r="O29" i="39" s="1"/>
  <c r="N28" i="39"/>
  <c r="M28" i="39"/>
  <c r="K28" i="39"/>
  <c r="H28" i="39"/>
  <c r="N27" i="39"/>
  <c r="K27" i="39"/>
  <c r="L27" i="39" s="1"/>
  <c r="M27" i="39" s="1"/>
  <c r="H27" i="39"/>
  <c r="O27" i="39" s="1"/>
  <c r="N26" i="39"/>
  <c r="K26" i="39"/>
  <c r="L26" i="39" s="1"/>
  <c r="M26" i="39" s="1"/>
  <c r="H26" i="39"/>
  <c r="N25" i="39"/>
  <c r="K25" i="39"/>
  <c r="L25" i="39" s="1"/>
  <c r="M25" i="39" s="1"/>
  <c r="H25" i="39"/>
  <c r="O25" i="39" s="1"/>
  <c r="N24" i="39"/>
  <c r="M24" i="39"/>
  <c r="K24" i="39"/>
  <c r="H24" i="39"/>
  <c r="O24" i="39" s="1"/>
  <c r="N23" i="39"/>
  <c r="K23" i="39"/>
  <c r="L23" i="39" s="1"/>
  <c r="M23" i="39" s="1"/>
  <c r="H23" i="39"/>
  <c r="O23" i="39" s="1"/>
  <c r="N22" i="39"/>
  <c r="K22" i="39"/>
  <c r="L22" i="39" s="1"/>
  <c r="M22" i="39" s="1"/>
  <c r="H22" i="39"/>
  <c r="O22" i="39" s="1"/>
  <c r="N21" i="39"/>
  <c r="M21" i="39"/>
  <c r="K21" i="39"/>
  <c r="H21" i="39"/>
  <c r="O21" i="39" s="1"/>
  <c r="N20" i="39"/>
  <c r="M20" i="39"/>
  <c r="K20" i="39"/>
  <c r="H20" i="39"/>
  <c r="O20" i="39" s="1"/>
  <c r="N19" i="39"/>
  <c r="K19" i="39"/>
  <c r="L19" i="39" s="1"/>
  <c r="H19" i="39"/>
  <c r="O19" i="39" s="1"/>
  <c r="N18" i="39"/>
  <c r="M18" i="39"/>
  <c r="K18" i="39"/>
  <c r="H18" i="39"/>
  <c r="O18" i="39" s="1"/>
  <c r="N17" i="39"/>
  <c r="K17" i="39"/>
  <c r="L17" i="39" s="1"/>
  <c r="M17" i="39" s="1"/>
  <c r="H17" i="39"/>
  <c r="O17" i="39" s="1"/>
  <c r="N16" i="39"/>
  <c r="K16" i="39"/>
  <c r="L16" i="39" s="1"/>
  <c r="M16" i="39" s="1"/>
  <c r="H16" i="39"/>
  <c r="N15" i="39"/>
  <c r="K15" i="39"/>
  <c r="L15" i="39" s="1"/>
  <c r="M15" i="39" s="1"/>
  <c r="H15" i="39"/>
  <c r="O15" i="39" s="1"/>
  <c r="N14" i="39"/>
  <c r="K14" i="39"/>
  <c r="L14" i="39" s="1"/>
  <c r="M14" i="39" s="1"/>
  <c r="H14" i="39"/>
  <c r="N13" i="39"/>
  <c r="K13" i="39"/>
  <c r="L13" i="39" s="1"/>
  <c r="M13" i="39" s="1"/>
  <c r="H13" i="39"/>
  <c r="N12" i="39"/>
  <c r="K12" i="39"/>
  <c r="L12" i="39" s="1"/>
  <c r="M12" i="39" s="1"/>
  <c r="H12" i="39"/>
  <c r="O12" i="39" s="1"/>
  <c r="N11" i="39"/>
  <c r="K11" i="39"/>
  <c r="L11" i="39" s="1"/>
  <c r="M11" i="39" s="1"/>
  <c r="H11" i="39"/>
  <c r="N10" i="39"/>
  <c r="K10" i="39"/>
  <c r="L10" i="39" s="1"/>
  <c r="M10" i="39" s="1"/>
  <c r="H10" i="39"/>
  <c r="O10" i="39" s="1"/>
  <c r="N9" i="39"/>
  <c r="K9" i="39"/>
  <c r="L9" i="39" s="1"/>
  <c r="M9" i="39" s="1"/>
  <c r="H9" i="39"/>
  <c r="O9" i="39" s="1"/>
  <c r="N8" i="39"/>
  <c r="K8" i="39"/>
  <c r="L8" i="39" s="1"/>
  <c r="M8" i="39" s="1"/>
  <c r="H8" i="39"/>
  <c r="N7" i="39"/>
  <c r="K7" i="39"/>
  <c r="L7" i="39" s="1"/>
  <c r="M7" i="39" s="1"/>
  <c r="H7" i="39"/>
  <c r="O7" i="39" s="1"/>
  <c r="N6" i="39"/>
  <c r="L6" i="39"/>
  <c r="M6" i="39" s="1"/>
  <c r="K6" i="39"/>
  <c r="H6" i="39"/>
  <c r="N5" i="39"/>
  <c r="K5" i="39"/>
  <c r="L5" i="39" s="1"/>
  <c r="M5" i="39" s="1"/>
  <c r="H5" i="39"/>
  <c r="O5" i="39" s="1"/>
  <c r="N4" i="39"/>
  <c r="P4" i="39" s="1"/>
  <c r="K4" i="39"/>
  <c r="L4" i="39" s="1"/>
  <c r="M4" i="39" s="1"/>
  <c r="H4" i="39"/>
  <c r="O4" i="39" s="1"/>
  <c r="N3" i="39"/>
  <c r="K3" i="39"/>
  <c r="L3" i="39" s="1"/>
  <c r="M3" i="39" s="1"/>
  <c r="H3" i="39"/>
  <c r="N2" i="39"/>
  <c r="K2" i="39"/>
  <c r="L2" i="39" s="1"/>
  <c r="M2" i="39" s="1"/>
  <c r="H2" i="39"/>
  <c r="O126" i="38"/>
  <c r="O125" i="38"/>
  <c r="O124" i="38"/>
  <c r="O123" i="38"/>
  <c r="O122" i="38"/>
  <c r="O121" i="38"/>
  <c r="O120" i="38"/>
  <c r="O119" i="38"/>
  <c r="O118" i="38"/>
  <c r="O117" i="38"/>
  <c r="O116" i="38"/>
  <c r="O115" i="38"/>
  <c r="O114" i="38"/>
  <c r="O113" i="38"/>
  <c r="O112" i="38"/>
  <c r="O111" i="38"/>
  <c r="O110" i="38"/>
  <c r="O109" i="38"/>
  <c r="O108" i="38"/>
  <c r="O107" i="38"/>
  <c r="O106" i="38"/>
  <c r="O105" i="38"/>
  <c r="O104" i="38"/>
  <c r="O103" i="38"/>
  <c r="O102" i="38"/>
  <c r="O101" i="38"/>
  <c r="O100" i="38"/>
  <c r="O99" i="38"/>
  <c r="O98" i="38"/>
  <c r="O97" i="38"/>
  <c r="O96" i="38"/>
  <c r="O95" i="38"/>
  <c r="O94" i="38"/>
  <c r="O93" i="38"/>
  <c r="O92" i="38"/>
  <c r="O91" i="38"/>
  <c r="O90" i="38"/>
  <c r="O89" i="38"/>
  <c r="O88" i="38"/>
  <c r="O87" i="38"/>
  <c r="O86" i="38"/>
  <c r="O85" i="38"/>
  <c r="O84" i="38"/>
  <c r="O83" i="38"/>
  <c r="O82" i="38"/>
  <c r="O81" i="38"/>
  <c r="O80" i="38"/>
  <c r="O79" i="38"/>
  <c r="O78" i="38"/>
  <c r="O77" i="38"/>
  <c r="O76" i="38"/>
  <c r="O75" i="38"/>
  <c r="O74" i="38"/>
  <c r="O73" i="38"/>
  <c r="O72" i="38"/>
  <c r="O71" i="38"/>
  <c r="O70" i="38"/>
  <c r="O69" i="38"/>
  <c r="O68" i="38"/>
  <c r="O67" i="38"/>
  <c r="O66" i="38"/>
  <c r="O65" i="38"/>
  <c r="O64" i="38"/>
  <c r="O63" i="38"/>
  <c r="O62" i="38"/>
  <c r="O61" i="38"/>
  <c r="O60" i="38"/>
  <c r="O59" i="38"/>
  <c r="O58" i="38"/>
  <c r="O57" i="38"/>
  <c r="O56" i="38"/>
  <c r="O55" i="38"/>
  <c r="O54" i="38"/>
  <c r="O53" i="38"/>
  <c r="O52" i="38"/>
  <c r="O51" i="38"/>
  <c r="O50" i="38"/>
  <c r="O49" i="38"/>
  <c r="O48" i="38"/>
  <c r="O47" i="38"/>
  <c r="O46" i="38"/>
  <c r="O45" i="38"/>
  <c r="O44" i="38"/>
  <c r="O43" i="38"/>
  <c r="O42" i="38"/>
  <c r="O41" i="38"/>
  <c r="O40" i="38"/>
  <c r="O39" i="38"/>
  <c r="O38" i="38"/>
  <c r="O37" i="38"/>
  <c r="O36" i="38"/>
  <c r="O35" i="38"/>
  <c r="O34" i="38"/>
  <c r="O33" i="38"/>
  <c r="O32" i="38"/>
  <c r="O31" i="38"/>
  <c r="O30" i="38"/>
  <c r="O29" i="38"/>
  <c r="O28" i="38"/>
  <c r="O27" i="38"/>
  <c r="O26" i="38"/>
  <c r="O25" i="38"/>
  <c r="O24" i="38"/>
  <c r="O23" i="38"/>
  <c r="O22" i="38"/>
  <c r="O21" i="38"/>
  <c r="O20" i="38"/>
  <c r="O19" i="38"/>
  <c r="O18" i="38"/>
  <c r="O17" i="38"/>
  <c r="O16" i="38"/>
  <c r="O15" i="38"/>
  <c r="O14" i="38"/>
  <c r="O13" i="38"/>
  <c r="O12" i="38"/>
  <c r="O11" i="38"/>
  <c r="O10" i="38"/>
  <c r="O9" i="38"/>
  <c r="O8" i="38"/>
  <c r="O7" i="38"/>
  <c r="O6" i="38"/>
  <c r="O5" i="38"/>
  <c r="O4" i="38"/>
  <c r="N126" i="38"/>
  <c r="N125" i="38"/>
  <c r="N124" i="38"/>
  <c r="N123" i="38"/>
  <c r="N122" i="38"/>
  <c r="N121" i="38"/>
  <c r="N120" i="38"/>
  <c r="N119" i="38"/>
  <c r="N118" i="38"/>
  <c r="N117" i="38"/>
  <c r="N116" i="38"/>
  <c r="N115" i="38"/>
  <c r="N114" i="38"/>
  <c r="N113" i="38"/>
  <c r="N112" i="38"/>
  <c r="N111" i="38"/>
  <c r="N110" i="38"/>
  <c r="N109" i="38"/>
  <c r="N108" i="38"/>
  <c r="N107" i="38"/>
  <c r="N106" i="38"/>
  <c r="N105" i="38"/>
  <c r="N104" i="38"/>
  <c r="N103" i="38"/>
  <c r="N102" i="38"/>
  <c r="N101" i="38"/>
  <c r="N100" i="38"/>
  <c r="N99" i="38"/>
  <c r="N98" i="38"/>
  <c r="N97" i="38"/>
  <c r="N96" i="38"/>
  <c r="N95" i="38"/>
  <c r="N94" i="38"/>
  <c r="N93" i="38"/>
  <c r="N92" i="38"/>
  <c r="N91" i="38"/>
  <c r="N90" i="38"/>
  <c r="N89" i="38"/>
  <c r="N88" i="38"/>
  <c r="N87" i="38"/>
  <c r="N86" i="38"/>
  <c r="N85" i="38"/>
  <c r="N84" i="38"/>
  <c r="N83" i="38"/>
  <c r="N82" i="38"/>
  <c r="N81" i="38"/>
  <c r="N80" i="38"/>
  <c r="N79" i="38"/>
  <c r="N78" i="38"/>
  <c r="N77" i="38"/>
  <c r="N76" i="38"/>
  <c r="N75" i="38"/>
  <c r="N74" i="38"/>
  <c r="N73" i="38"/>
  <c r="N72" i="38"/>
  <c r="N71" i="38"/>
  <c r="N70" i="38"/>
  <c r="N69" i="38"/>
  <c r="N68" i="38"/>
  <c r="N67" i="38"/>
  <c r="N66" i="38"/>
  <c r="N65" i="38"/>
  <c r="N64" i="38"/>
  <c r="N63" i="38"/>
  <c r="N62" i="38"/>
  <c r="N61" i="38"/>
  <c r="N60" i="38"/>
  <c r="N59" i="38"/>
  <c r="N58" i="38"/>
  <c r="N57" i="38"/>
  <c r="N56" i="38"/>
  <c r="N55" i="38"/>
  <c r="N54" i="38"/>
  <c r="N53" i="38"/>
  <c r="N52" i="38"/>
  <c r="N51" i="38"/>
  <c r="N50" i="38"/>
  <c r="N49" i="38"/>
  <c r="N48" i="38"/>
  <c r="N47" i="38"/>
  <c r="N46" i="38"/>
  <c r="N45" i="38"/>
  <c r="N44" i="38"/>
  <c r="N43" i="38"/>
  <c r="N42" i="38"/>
  <c r="N41" i="38"/>
  <c r="N40" i="38"/>
  <c r="N39" i="38"/>
  <c r="N38" i="38"/>
  <c r="N37" i="38"/>
  <c r="N36" i="38"/>
  <c r="N35" i="38"/>
  <c r="N34" i="38"/>
  <c r="N33" i="38"/>
  <c r="N32" i="38"/>
  <c r="N31" i="38"/>
  <c r="N30" i="38"/>
  <c r="N29" i="38"/>
  <c r="N28" i="38"/>
  <c r="N27" i="38"/>
  <c r="N26" i="38"/>
  <c r="N25" i="38"/>
  <c r="N24" i="38"/>
  <c r="N23" i="38"/>
  <c r="N22" i="38"/>
  <c r="N21" i="38"/>
  <c r="N20" i="38"/>
  <c r="N19" i="38"/>
  <c r="N18" i="38"/>
  <c r="N17" i="38"/>
  <c r="N16" i="38"/>
  <c r="N15" i="38"/>
  <c r="N14" i="38"/>
  <c r="N13" i="38"/>
  <c r="N12" i="38"/>
  <c r="N11" i="38"/>
  <c r="N10" i="38"/>
  <c r="N9" i="38"/>
  <c r="N8" i="38"/>
  <c r="N7" i="38"/>
  <c r="N6" i="38"/>
  <c r="N5" i="38"/>
  <c r="N4" i="38"/>
  <c r="I126" i="38"/>
  <c r="G126" i="38"/>
  <c r="H126" i="38" s="1"/>
  <c r="K4" i="38"/>
  <c r="H125" i="38"/>
  <c r="H124" i="38"/>
  <c r="H123" i="38"/>
  <c r="H122" i="38"/>
  <c r="H121" i="38"/>
  <c r="H120" i="38"/>
  <c r="H119" i="38"/>
  <c r="H118" i="38"/>
  <c r="H117" i="38"/>
  <c r="H116" i="38"/>
  <c r="H115" i="38"/>
  <c r="H114" i="38"/>
  <c r="H113" i="38"/>
  <c r="H112" i="38"/>
  <c r="H111" i="38"/>
  <c r="H110" i="38"/>
  <c r="H109" i="38"/>
  <c r="H108" i="38"/>
  <c r="H107" i="38"/>
  <c r="H106" i="38"/>
  <c r="H105" i="38"/>
  <c r="H104" i="38"/>
  <c r="H103" i="38"/>
  <c r="H102" i="38"/>
  <c r="H101" i="38"/>
  <c r="H100" i="38"/>
  <c r="H99" i="38"/>
  <c r="H98" i="38"/>
  <c r="H97" i="38"/>
  <c r="H96" i="38"/>
  <c r="H95" i="38"/>
  <c r="H94" i="38"/>
  <c r="H93" i="38"/>
  <c r="H92" i="38"/>
  <c r="H91" i="38"/>
  <c r="H90" i="38"/>
  <c r="H89" i="38"/>
  <c r="H88" i="38"/>
  <c r="H87" i="38"/>
  <c r="H86" i="38"/>
  <c r="H85" i="38"/>
  <c r="H84" i="38"/>
  <c r="H83" i="38"/>
  <c r="H82" i="38"/>
  <c r="H81" i="38"/>
  <c r="H80" i="38"/>
  <c r="H79" i="38"/>
  <c r="H78" i="38"/>
  <c r="H77" i="38"/>
  <c r="H76" i="38"/>
  <c r="H75" i="38"/>
  <c r="H74" i="38"/>
  <c r="H73" i="38"/>
  <c r="H72" i="38"/>
  <c r="H71" i="38"/>
  <c r="H70" i="38"/>
  <c r="H69" i="38"/>
  <c r="H68" i="38"/>
  <c r="H67" i="38"/>
  <c r="H66" i="38"/>
  <c r="H65" i="38"/>
  <c r="H64" i="38"/>
  <c r="H63" i="38"/>
  <c r="H62" i="38"/>
  <c r="H61" i="38"/>
  <c r="H60" i="38"/>
  <c r="H59" i="38"/>
  <c r="H58" i="38"/>
  <c r="H57" i="38"/>
  <c r="H56" i="38"/>
  <c r="H55" i="38"/>
  <c r="H54" i="38"/>
  <c r="H53" i="38"/>
  <c r="H52" i="38"/>
  <c r="H51" i="38"/>
  <c r="H50" i="38"/>
  <c r="H49" i="38"/>
  <c r="H48" i="38"/>
  <c r="H47" i="38"/>
  <c r="H46" i="38"/>
  <c r="H45" i="38"/>
  <c r="H44" i="38"/>
  <c r="H43" i="38"/>
  <c r="H42" i="38"/>
  <c r="H41" i="38"/>
  <c r="H40" i="38"/>
  <c r="H39" i="38"/>
  <c r="H38" i="38"/>
  <c r="H37" i="38"/>
  <c r="H36" i="38"/>
  <c r="H35" i="38"/>
  <c r="H34" i="38"/>
  <c r="H33" i="38"/>
  <c r="H32" i="38"/>
  <c r="H31" i="38"/>
  <c r="H30" i="38"/>
  <c r="H29" i="38"/>
  <c r="H28" i="38"/>
  <c r="H27" i="38"/>
  <c r="H26" i="38"/>
  <c r="H25" i="38"/>
  <c r="H24" i="38"/>
  <c r="H23" i="38"/>
  <c r="H22" i="38"/>
  <c r="H21" i="38"/>
  <c r="H20" i="38"/>
  <c r="H19" i="38"/>
  <c r="H18" i="38"/>
  <c r="H17" i="38"/>
  <c r="H16" i="38"/>
  <c r="H15" i="38"/>
  <c r="H14" i="38"/>
  <c r="H13" i="38"/>
  <c r="H12" i="38"/>
  <c r="H11" i="38"/>
  <c r="H10" i="38"/>
  <c r="H9" i="38"/>
  <c r="H8" i="38"/>
  <c r="H7" i="38"/>
  <c r="H6" i="38"/>
  <c r="H5" i="38"/>
  <c r="H4" i="38"/>
  <c r="K126" i="38"/>
  <c r="P3" i="39" l="1"/>
  <c r="O3" i="39"/>
  <c r="R2" i="39" a="1"/>
  <c r="R2" i="39" s="1"/>
  <c r="O88" i="39"/>
  <c r="O93" i="39"/>
  <c r="O72" i="39"/>
  <c r="O120" i="39"/>
  <c r="O101" i="39"/>
  <c r="O2" i="39"/>
  <c r="P2" i="39" s="1"/>
  <c r="O16" i="39"/>
  <c r="O28" i="39"/>
  <c r="O33" i="39"/>
  <c r="O50" i="39"/>
  <c r="O64" i="39"/>
  <c r="O85" i="39"/>
  <c r="O112" i="39"/>
  <c r="O53" i="39"/>
  <c r="O14" i="39"/>
  <c r="O80" i="39"/>
  <c r="O6" i="39"/>
  <c r="O11" i="39"/>
  <c r="O46" i="39"/>
  <c r="N124" i="39"/>
  <c r="O124" i="39" s="1"/>
  <c r="O38" i="39"/>
  <c r="O123" i="39"/>
  <c r="O39" i="39"/>
  <c r="O58" i="39"/>
  <c r="O65" i="39"/>
  <c r="O77" i="39"/>
  <c r="O100" i="39"/>
  <c r="O104" i="39"/>
  <c r="O31" i="39"/>
  <c r="O30" i="39"/>
  <c r="O52" i="39"/>
  <c r="O78" i="39"/>
  <c r="O87" i="39"/>
  <c r="O117" i="39"/>
  <c r="O122" i="39"/>
  <c r="O8" i="39"/>
  <c r="O13" i="39"/>
  <c r="O26" i="39"/>
  <c r="O34" i="39"/>
  <c r="O42" i="39"/>
  <c r="O47" i="39"/>
  <c r="O118" i="39"/>
  <c r="M124" i="39"/>
  <c r="M126" i="39" s="1"/>
  <c r="K124" i="39"/>
  <c r="P124" i="39" l="1"/>
  <c r="L124" i="39"/>
  <c r="L126" i="39" s="1"/>
  <c r="M20" i="38" l="1"/>
  <c r="M23" i="38"/>
  <c r="M30" i="38"/>
  <c r="M123" i="38"/>
  <c r="M52" i="38"/>
  <c r="M121" i="38"/>
  <c r="M41" i="38"/>
  <c r="M34" i="38"/>
  <c r="M26" i="38"/>
  <c r="M22" i="38"/>
  <c r="L168" i="38"/>
  <c r="L167" i="38"/>
  <c r="M167" i="38" s="1"/>
  <c r="L166" i="38"/>
  <c r="M166" i="38" s="1"/>
  <c r="L165" i="38"/>
  <c r="M165" i="38" s="1"/>
  <c r="L164" i="38"/>
  <c r="M164" i="38" s="1"/>
  <c r="L163" i="38"/>
  <c r="M163" i="38" s="1"/>
  <c r="L162" i="38"/>
  <c r="M162" i="38" s="1"/>
  <c r="L161" i="38"/>
  <c r="M161" i="38" s="1"/>
  <c r="L160" i="38"/>
  <c r="M160" i="38" s="1"/>
  <c r="L159" i="38"/>
  <c r="M159" i="38" s="1"/>
  <c r="L158" i="38"/>
  <c r="M158" i="38" s="1"/>
  <c r="L157" i="38"/>
  <c r="M157" i="38" s="1"/>
  <c r="L156" i="38"/>
  <c r="M156" i="38" s="1"/>
  <c r="L155" i="38"/>
  <c r="M155" i="38" s="1"/>
  <c r="L154" i="38"/>
  <c r="M154" i="38" s="1"/>
  <c r="L153" i="38"/>
  <c r="M153" i="38" s="1"/>
  <c r="L152" i="38"/>
  <c r="M152" i="38" s="1"/>
  <c r="L151" i="38"/>
  <c r="M151" i="38" s="1"/>
  <c r="L150" i="38"/>
  <c r="M150" i="38" s="1"/>
  <c r="L149" i="38"/>
  <c r="M149" i="38" s="1"/>
  <c r="L148" i="38"/>
  <c r="M148" i="38" s="1"/>
  <c r="L147" i="38"/>
  <c r="M147" i="38" s="1"/>
  <c r="L146" i="38"/>
  <c r="M146" i="38" s="1"/>
  <c r="L145" i="38"/>
  <c r="M145" i="38" s="1"/>
  <c r="L144" i="38"/>
  <c r="M144" i="38" s="1"/>
  <c r="L143" i="38"/>
  <c r="M143" i="38" s="1"/>
  <c r="L142" i="38"/>
  <c r="M142" i="38" s="1"/>
  <c r="L141" i="38"/>
  <c r="M141" i="38" s="1"/>
  <c r="L140" i="38"/>
  <c r="M140" i="38" s="1"/>
  <c r="L139" i="38"/>
  <c r="M139" i="38" s="1"/>
  <c r="L138" i="38"/>
  <c r="M138" i="38" s="1"/>
  <c r="L137" i="38"/>
  <c r="M137" i="38" s="1"/>
  <c r="L136" i="38"/>
  <c r="M136" i="38" s="1"/>
  <c r="L135" i="38"/>
  <c r="M135" i="38" s="1"/>
  <c r="L134" i="38"/>
  <c r="M134" i="38" s="1"/>
  <c r="L133" i="38"/>
  <c r="M133" i="38" s="1"/>
  <c r="L132" i="38"/>
  <c r="M132" i="38" s="1"/>
  <c r="L131" i="38"/>
  <c r="M131" i="38" s="1"/>
  <c r="L130" i="38"/>
  <c r="M130" i="38" s="1"/>
  <c r="L129" i="38"/>
  <c r="M129" i="38" s="1"/>
  <c r="L128" i="38"/>
  <c r="M128" i="38" s="1"/>
  <c r="L127" i="38"/>
  <c r="M127" i="38" s="1"/>
  <c r="L126" i="38"/>
  <c r="K125" i="38"/>
  <c r="L125" i="38" s="1"/>
  <c r="M125" i="38" s="1"/>
  <c r="K124" i="38"/>
  <c r="L124" i="38" s="1"/>
  <c r="M124" i="38" s="1"/>
  <c r="K123" i="38"/>
  <c r="K122" i="38"/>
  <c r="L122" i="38" s="1"/>
  <c r="M122" i="38" s="1"/>
  <c r="K121" i="38"/>
  <c r="K120" i="38"/>
  <c r="L120" i="38" s="1"/>
  <c r="M120" i="38" s="1"/>
  <c r="K119" i="38"/>
  <c r="L119" i="38" s="1"/>
  <c r="M119" i="38" s="1"/>
  <c r="K118" i="38"/>
  <c r="L118" i="38" s="1"/>
  <c r="M118" i="38" s="1"/>
  <c r="K117" i="38"/>
  <c r="L117" i="38" s="1"/>
  <c r="M117" i="38" s="1"/>
  <c r="K116" i="38"/>
  <c r="L116" i="38" s="1"/>
  <c r="M116" i="38" s="1"/>
  <c r="K115" i="38"/>
  <c r="L115" i="38" s="1"/>
  <c r="M115" i="38" s="1"/>
  <c r="K114" i="38"/>
  <c r="L114" i="38" s="1"/>
  <c r="M114" i="38" s="1"/>
  <c r="K113" i="38"/>
  <c r="L113" i="38" s="1"/>
  <c r="M113" i="38" s="1"/>
  <c r="K112" i="38"/>
  <c r="L112" i="38" s="1"/>
  <c r="M112" i="38" s="1"/>
  <c r="K111" i="38"/>
  <c r="L111" i="38" s="1"/>
  <c r="M111" i="38" s="1"/>
  <c r="K110" i="38"/>
  <c r="L110" i="38" s="1"/>
  <c r="M110" i="38" s="1"/>
  <c r="K109" i="38"/>
  <c r="L109" i="38" s="1"/>
  <c r="M109" i="38" s="1"/>
  <c r="K108" i="38"/>
  <c r="L108" i="38" s="1"/>
  <c r="M108" i="38" s="1"/>
  <c r="K107" i="38"/>
  <c r="L107" i="38" s="1"/>
  <c r="M107" i="38" s="1"/>
  <c r="K106" i="38"/>
  <c r="L106" i="38" s="1"/>
  <c r="M106" i="38" s="1"/>
  <c r="K105" i="38"/>
  <c r="L105" i="38" s="1"/>
  <c r="M105" i="38" s="1"/>
  <c r="K104" i="38"/>
  <c r="L104" i="38" s="1"/>
  <c r="M104" i="38" s="1"/>
  <c r="K103" i="38"/>
  <c r="L103" i="38" s="1"/>
  <c r="M103" i="38" s="1"/>
  <c r="K102" i="38"/>
  <c r="L102" i="38" s="1"/>
  <c r="M102" i="38" s="1"/>
  <c r="K101" i="38"/>
  <c r="L101" i="38" s="1"/>
  <c r="M101" i="38" s="1"/>
  <c r="K100" i="38"/>
  <c r="L100" i="38" s="1"/>
  <c r="M100" i="38" s="1"/>
  <c r="K99" i="38"/>
  <c r="L99" i="38" s="1"/>
  <c r="M99" i="38" s="1"/>
  <c r="K98" i="38"/>
  <c r="L98" i="38" s="1"/>
  <c r="M98" i="38" s="1"/>
  <c r="K97" i="38"/>
  <c r="L97" i="38" s="1"/>
  <c r="M97" i="38" s="1"/>
  <c r="K96" i="38"/>
  <c r="L96" i="38" s="1"/>
  <c r="M96" i="38" s="1"/>
  <c r="K95" i="38"/>
  <c r="L95" i="38" s="1"/>
  <c r="M95" i="38" s="1"/>
  <c r="K94" i="38"/>
  <c r="L94" i="38" s="1"/>
  <c r="M94" i="38" s="1"/>
  <c r="K93" i="38"/>
  <c r="L93" i="38" s="1"/>
  <c r="M93" i="38" s="1"/>
  <c r="K92" i="38"/>
  <c r="L92" i="38" s="1"/>
  <c r="M92" i="38" s="1"/>
  <c r="K91" i="38"/>
  <c r="L91" i="38" s="1"/>
  <c r="M91" i="38" s="1"/>
  <c r="K90" i="38"/>
  <c r="L90" i="38" s="1"/>
  <c r="M90" i="38" s="1"/>
  <c r="K89" i="38"/>
  <c r="L89" i="38" s="1"/>
  <c r="M89" i="38" s="1"/>
  <c r="K88" i="38"/>
  <c r="L88" i="38" s="1"/>
  <c r="M88" i="38" s="1"/>
  <c r="K87" i="38"/>
  <c r="L87" i="38" s="1"/>
  <c r="M87" i="38" s="1"/>
  <c r="K86" i="38"/>
  <c r="L86" i="38" s="1"/>
  <c r="M86" i="38" s="1"/>
  <c r="K85" i="38"/>
  <c r="L85" i="38" s="1"/>
  <c r="M85" i="38" s="1"/>
  <c r="K84" i="38"/>
  <c r="L84" i="38" s="1"/>
  <c r="M84" i="38" s="1"/>
  <c r="K83" i="38"/>
  <c r="L83" i="38" s="1"/>
  <c r="M83" i="38" s="1"/>
  <c r="K82" i="38"/>
  <c r="L82" i="38" s="1"/>
  <c r="M82" i="38" s="1"/>
  <c r="K81" i="38"/>
  <c r="L81" i="38" s="1"/>
  <c r="M81" i="38" s="1"/>
  <c r="K80" i="38"/>
  <c r="L80" i="38" s="1"/>
  <c r="M80" i="38" s="1"/>
  <c r="K79" i="38"/>
  <c r="L79" i="38" s="1"/>
  <c r="M79" i="38" s="1"/>
  <c r="K78" i="38"/>
  <c r="L78" i="38" s="1"/>
  <c r="M78" i="38" s="1"/>
  <c r="K77" i="38"/>
  <c r="L77" i="38" s="1"/>
  <c r="M77" i="38" s="1"/>
  <c r="K76" i="38"/>
  <c r="L76" i="38" s="1"/>
  <c r="M76" i="38" s="1"/>
  <c r="K75" i="38"/>
  <c r="L75" i="38" s="1"/>
  <c r="M75" i="38" s="1"/>
  <c r="K74" i="38"/>
  <c r="L74" i="38" s="1"/>
  <c r="M74" i="38" s="1"/>
  <c r="K73" i="38"/>
  <c r="L73" i="38" s="1"/>
  <c r="M73" i="38" s="1"/>
  <c r="K72" i="38"/>
  <c r="L72" i="38" s="1"/>
  <c r="M72" i="38" s="1"/>
  <c r="K71" i="38"/>
  <c r="L71" i="38" s="1"/>
  <c r="M71" i="38" s="1"/>
  <c r="K70" i="38"/>
  <c r="L70" i="38" s="1"/>
  <c r="M70" i="38" s="1"/>
  <c r="K69" i="38"/>
  <c r="L69" i="38" s="1"/>
  <c r="M69" i="38" s="1"/>
  <c r="K68" i="38"/>
  <c r="L68" i="38" s="1"/>
  <c r="K67" i="38"/>
  <c r="L67" i="38" s="1"/>
  <c r="K66" i="38"/>
  <c r="L66" i="38" s="1"/>
  <c r="M66" i="38" s="1"/>
  <c r="K65" i="38"/>
  <c r="L65" i="38" s="1"/>
  <c r="M65" i="38" s="1"/>
  <c r="K64" i="38"/>
  <c r="L64" i="38" s="1"/>
  <c r="M64" i="38" s="1"/>
  <c r="K63" i="38"/>
  <c r="L63" i="38" s="1"/>
  <c r="M63" i="38" s="1"/>
  <c r="K62" i="38"/>
  <c r="L62" i="38" s="1"/>
  <c r="M62" i="38" s="1"/>
  <c r="K61" i="38"/>
  <c r="L61" i="38" s="1"/>
  <c r="M61" i="38" s="1"/>
  <c r="K60" i="38"/>
  <c r="L60" i="38" s="1"/>
  <c r="M60" i="38" s="1"/>
  <c r="K59" i="38"/>
  <c r="L59" i="38" s="1"/>
  <c r="M59" i="38" s="1"/>
  <c r="K58" i="38"/>
  <c r="L58" i="38" s="1"/>
  <c r="M58" i="38" s="1"/>
  <c r="K57" i="38"/>
  <c r="L57" i="38" s="1"/>
  <c r="M57" i="38" s="1"/>
  <c r="K56" i="38"/>
  <c r="L56" i="38" s="1"/>
  <c r="M56" i="38" s="1"/>
  <c r="K55" i="38"/>
  <c r="L55" i="38" s="1"/>
  <c r="M55" i="38" s="1"/>
  <c r="K54" i="38"/>
  <c r="L54" i="38" s="1"/>
  <c r="M54" i="38" s="1"/>
  <c r="K53" i="38"/>
  <c r="L53" i="38" s="1"/>
  <c r="M53" i="38" s="1"/>
  <c r="K52" i="38"/>
  <c r="K51" i="38"/>
  <c r="L51" i="38" s="1"/>
  <c r="M51" i="38" s="1"/>
  <c r="K50" i="38"/>
  <c r="L50" i="38" s="1"/>
  <c r="M50" i="38" s="1"/>
  <c r="K49" i="38"/>
  <c r="L49" i="38" s="1"/>
  <c r="M49" i="38" s="1"/>
  <c r="K48" i="38"/>
  <c r="L48" i="38" s="1"/>
  <c r="M48" i="38" s="1"/>
  <c r="K47" i="38"/>
  <c r="L47" i="38" s="1"/>
  <c r="M47" i="38" s="1"/>
  <c r="K46" i="38"/>
  <c r="L46" i="38" s="1"/>
  <c r="M46" i="38" s="1"/>
  <c r="K45" i="38"/>
  <c r="L45" i="38" s="1"/>
  <c r="M45" i="38" s="1"/>
  <c r="K44" i="38"/>
  <c r="L44" i="38" s="1"/>
  <c r="M44" i="38" s="1"/>
  <c r="K43" i="38"/>
  <c r="L43" i="38" s="1"/>
  <c r="M43" i="38" s="1"/>
  <c r="K42" i="38"/>
  <c r="L42" i="38" s="1"/>
  <c r="M42" i="38" s="1"/>
  <c r="K41" i="38"/>
  <c r="K40" i="38"/>
  <c r="L40" i="38" s="1"/>
  <c r="M40" i="38" s="1"/>
  <c r="K39" i="38"/>
  <c r="L39" i="38" s="1"/>
  <c r="M39" i="38" s="1"/>
  <c r="K38" i="38"/>
  <c r="L38" i="38" s="1"/>
  <c r="M38" i="38" s="1"/>
  <c r="K37" i="38"/>
  <c r="L37" i="38" s="1"/>
  <c r="M37" i="38" s="1"/>
  <c r="K36" i="38"/>
  <c r="L36" i="38" s="1"/>
  <c r="M36" i="38" s="1"/>
  <c r="K35" i="38"/>
  <c r="L35" i="38" s="1"/>
  <c r="M35" i="38" s="1"/>
  <c r="K34" i="38"/>
  <c r="K33" i="38"/>
  <c r="L33" i="38" s="1"/>
  <c r="M33" i="38" s="1"/>
  <c r="K32" i="38"/>
  <c r="L32" i="38" s="1"/>
  <c r="M32" i="38" s="1"/>
  <c r="K31" i="38"/>
  <c r="L31" i="38" s="1"/>
  <c r="M31" i="38" s="1"/>
  <c r="K30" i="38"/>
  <c r="K29" i="38"/>
  <c r="L29" i="38" s="1"/>
  <c r="M29" i="38" s="1"/>
  <c r="K28" i="38"/>
  <c r="L28" i="38" s="1"/>
  <c r="M28" i="38" s="1"/>
  <c r="K27" i="38"/>
  <c r="L27" i="38" s="1"/>
  <c r="M27" i="38" s="1"/>
  <c r="K26" i="38"/>
  <c r="K25" i="38"/>
  <c r="L25" i="38" s="1"/>
  <c r="M25" i="38" s="1"/>
  <c r="K24" i="38"/>
  <c r="L24" i="38" s="1"/>
  <c r="M24" i="38" s="1"/>
  <c r="K23" i="38"/>
  <c r="K22" i="38"/>
  <c r="K21" i="38"/>
  <c r="L21" i="38" s="1"/>
  <c r="K20" i="38"/>
  <c r="K19" i="38"/>
  <c r="L19" i="38" s="1"/>
  <c r="M19" i="38" s="1"/>
  <c r="K18" i="38"/>
  <c r="L18" i="38" s="1"/>
  <c r="M18" i="38" s="1"/>
  <c r="K17" i="38"/>
  <c r="L17" i="38" s="1"/>
  <c r="M17" i="38" s="1"/>
  <c r="K16" i="38"/>
  <c r="L16" i="38" s="1"/>
  <c r="M16" i="38" s="1"/>
  <c r="K15" i="38"/>
  <c r="L15" i="38" s="1"/>
  <c r="M15" i="38" s="1"/>
  <c r="K14" i="38"/>
  <c r="L14" i="38" s="1"/>
  <c r="M14" i="38" s="1"/>
  <c r="K13" i="38"/>
  <c r="L13" i="38" s="1"/>
  <c r="M13" i="38" s="1"/>
  <c r="K12" i="38"/>
  <c r="L12" i="38" s="1"/>
  <c r="M12" i="38" s="1"/>
  <c r="K11" i="38"/>
  <c r="L11" i="38" s="1"/>
  <c r="M11" i="38" s="1"/>
  <c r="K10" i="38"/>
  <c r="L10" i="38" s="1"/>
  <c r="M10" i="38" s="1"/>
  <c r="K9" i="38"/>
  <c r="L9" i="38" s="1"/>
  <c r="M9" i="38" s="1"/>
  <c r="K8" i="38"/>
  <c r="L8" i="38" s="1"/>
  <c r="M8" i="38" s="1"/>
  <c r="K7" i="38"/>
  <c r="L7" i="38" s="1"/>
  <c r="M7" i="38" s="1"/>
  <c r="K6" i="38"/>
  <c r="L6" i="38" s="1"/>
  <c r="M6" i="38" s="1"/>
  <c r="K5" i="38"/>
  <c r="L5" i="38" s="1"/>
  <c r="M5" i="38" s="1"/>
  <c r="L4" i="38"/>
  <c r="M4" i="38" s="1"/>
  <c r="Z4" i="34"/>
  <c r="M126" i="38" l="1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K4" i="34"/>
  <c r="J4" i="34"/>
  <c r="Y4" i="3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02218F-8EEC-49FA-9A7A-6BACCFB2793F}" keepAlive="1" name="Query - SummaryData" description="Connection to the 'SummaryData' query in the workbook." type="5" refreshedVersion="8" saveData="1">
    <dbPr connection="Provider=Microsoft.Mashup.OleDb.1;Data Source=$Workbook$;Location=SummaryData;Extended Properties=&quot;&quot;" command="SELECT * FROM [Summary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<sst xmlns="http://schemas.openxmlformats.org/spreadsheetml/2006/main" count="2059" uniqueCount="333">
  <si>
    <t>Order</t>
  </si>
  <si>
    <t>MAT Code</t>
  </si>
  <si>
    <t>County</t>
  </si>
  <si>
    <t>Total Planned OH Miles</t>
  </si>
  <si>
    <t>Total Planned UG Miles</t>
  </si>
  <si>
    <t>Total Planned Removal Miles</t>
  </si>
  <si>
    <t>Total Planned Circuit Miles</t>
  </si>
  <si>
    <t>OH - 2023 Complete</t>
  </si>
  <si>
    <t>UG - 2023 Complete</t>
  </si>
  <si>
    <t>Removal - 2023 Complete</t>
  </si>
  <si>
    <t>2023 Total Complete Miles</t>
  </si>
  <si>
    <t>Other</t>
  </si>
  <si>
    <t>Base SH</t>
  </si>
  <si>
    <t>08W</t>
  </si>
  <si>
    <t>MIDDLETOWN 1101548</t>
  </si>
  <si>
    <t>OREGON TRAIL 110335002</t>
  </si>
  <si>
    <t>AUBERRY 1101CB</t>
  </si>
  <si>
    <t>REDBUD 1101754544</t>
  </si>
  <si>
    <t>KIRKER 2104442850</t>
  </si>
  <si>
    <t>Fire Rebuild</t>
  </si>
  <si>
    <t>95F</t>
  </si>
  <si>
    <t>BIG BASIN 110212758</t>
  </si>
  <si>
    <t>MOUNTAIN QUARRIES 2101CB</t>
  </si>
  <si>
    <t>MOUNTAIN QUARRIES 21011350</t>
  </si>
  <si>
    <t>POTTER VALLEY P H 11051904</t>
  </si>
  <si>
    <t>AUBERRY 1101R2578</t>
  </si>
  <si>
    <t>UPPER LAKE 11011276</t>
  </si>
  <si>
    <t>MARIPOSA 210135244</t>
  </si>
  <si>
    <t>POTTER VALLEY P H 110537476</t>
  </si>
  <si>
    <t>BIG MEADOWS 21012248</t>
  </si>
  <si>
    <t>BIG MEADOWS 21012476</t>
  </si>
  <si>
    <t>MARIPOSA 2102440236</t>
  </si>
  <si>
    <t>STANISLAUS 1702CB</t>
  </si>
  <si>
    <t>JESSUP 1103348657</t>
  </si>
  <si>
    <t>COTTONWOOD 11029026</t>
  </si>
  <si>
    <t>ELK CREEK 11012002</t>
  </si>
  <si>
    <t>VACAVILLE 11046542</t>
  </si>
  <si>
    <t>BIG MEADOWS 21012260</t>
  </si>
  <si>
    <t>COTTONWOOD 1102544790</t>
  </si>
  <si>
    <t>WYANDOTTE 1110980944</t>
  </si>
  <si>
    <t>Community Rebuild</t>
  </si>
  <si>
    <t>VACAVILLE 110838316</t>
  </si>
  <si>
    <t>JESSUP 11021550</t>
  </si>
  <si>
    <t>JAMESON 110265516</t>
  </si>
  <si>
    <t>MIDDLETOWN 110148212</t>
  </si>
  <si>
    <t>JAMESON 1105466348</t>
  </si>
  <si>
    <t>KANAKA 1101CB</t>
  </si>
  <si>
    <t>REDBUD 1101708166</t>
  </si>
  <si>
    <t>CLARK ROAD 1102CB</t>
  </si>
  <si>
    <t>VACAVILLE 11088762</t>
  </si>
  <si>
    <t>LINCOLN 1104685276</t>
  </si>
  <si>
    <t>LINCOLN 1104275986</t>
  </si>
  <si>
    <t>CURTIS 1701CB</t>
  </si>
  <si>
    <t>3UG</t>
  </si>
  <si>
    <t>MARIPOSA 21019400</t>
  </si>
  <si>
    <t>MARIPOSA 210110170</t>
  </si>
  <si>
    <t>CORNING 110253184</t>
  </si>
  <si>
    <t>CORNING 1102915324</t>
  </si>
  <si>
    <t>WYANDOTTE 11031976</t>
  </si>
  <si>
    <t>OAKHURST 110110090</t>
  </si>
  <si>
    <t>CLARK ROAD 11022070</t>
  </si>
  <si>
    <t>PLACERVILLE 21067522</t>
  </si>
  <si>
    <t>UPPER LAKE 1101</t>
  </si>
  <si>
    <t>CLAYTON 221296224</t>
  </si>
  <si>
    <t>DESCHUTES 11041370</t>
  </si>
  <si>
    <t>ANDERSON 11031600</t>
  </si>
  <si>
    <t>ELK CREEK 110193504</t>
  </si>
  <si>
    <t>2BP</t>
  </si>
  <si>
    <t>Circuit Name</t>
  </si>
  <si>
    <t>KANAKA 1101</t>
  </si>
  <si>
    <t>PLACERVILLE 2106</t>
  </si>
  <si>
    <t>VACAVILLE 1104</t>
  </si>
  <si>
    <t>CAMP EVERS 2103</t>
  </si>
  <si>
    <t>POTTER VALLEY P H 110576498</t>
  </si>
  <si>
    <t>10J</t>
  </si>
  <si>
    <t>MIDDLETOWN 1101</t>
  </si>
  <si>
    <t>PARADISE 1106</t>
  </si>
  <si>
    <t>PARADISE 1104</t>
  </si>
  <si>
    <t>PARADISE 11042206</t>
  </si>
  <si>
    <t>PARADISE 110636042</t>
  </si>
  <si>
    <t>PARADISE 1104457900</t>
  </si>
  <si>
    <t>PARADISE 110439216</t>
  </si>
  <si>
    <t>PARADISE 1105</t>
  </si>
  <si>
    <t>PARADISE 1105CB</t>
  </si>
  <si>
    <t>PARADISE 110443008</t>
  </si>
  <si>
    <t>PARADISE 1104409622</t>
  </si>
  <si>
    <t>PARADISE 11052214</t>
  </si>
  <si>
    <t>VOLTA 1101</t>
  </si>
  <si>
    <t>VOLTA 1101CB</t>
  </si>
  <si>
    <t>AUBERRY 1101</t>
  </si>
  <si>
    <t>HALF MOON BAY 1103</t>
  </si>
  <si>
    <t>OREGON TRAIL 1103</t>
  </si>
  <si>
    <t>WILLOW CREEK 1103</t>
  </si>
  <si>
    <t>MARTELL 1101</t>
  </si>
  <si>
    <t>MARTELL 1101CB</t>
  </si>
  <si>
    <t>BIG BASIN 1102</t>
  </si>
  <si>
    <t>BANGOR 1101</t>
  </si>
  <si>
    <t>ELK CREEK 1101</t>
  </si>
  <si>
    <t>PINE GROVE 1102</t>
  </si>
  <si>
    <t>OAKHURST 1101</t>
  </si>
  <si>
    <t>BIG BASIN 1101</t>
  </si>
  <si>
    <t>REDBUD 1101</t>
  </si>
  <si>
    <t>EL DORADO PH 2101</t>
  </si>
  <si>
    <t>EL DORADO PH 210119752</t>
  </si>
  <si>
    <t>MOUNTAIN QUARRIES 2101</t>
  </si>
  <si>
    <t>SHINGLE SPRINGS 2109</t>
  </si>
  <si>
    <t>SHINGLE SPRINGS 210935598</t>
  </si>
  <si>
    <t>BIG BEND 1102</t>
  </si>
  <si>
    <t>PARADISE 1103</t>
  </si>
  <si>
    <t>PARADISE 1103CB</t>
  </si>
  <si>
    <t>MARIPOSA 2102</t>
  </si>
  <si>
    <t>MARIPOSA 2101</t>
  </si>
  <si>
    <t>CLARK ROAD 1102</t>
  </si>
  <si>
    <t>STANISLAUS 1701</t>
  </si>
  <si>
    <t>STANISLAUS 1702</t>
  </si>
  <si>
    <t>STANISLAUS 17021804</t>
  </si>
  <si>
    <t>PINE GROVE 11021222</t>
  </si>
  <si>
    <t>STANISLAUS 17021888</t>
  </si>
  <si>
    <t>PARADISE 1104954322</t>
  </si>
  <si>
    <t>PARADISE 1104961990</t>
  </si>
  <si>
    <t>PARADISE 11032534</t>
  </si>
  <si>
    <t>PARADISE 1105121988</t>
  </si>
  <si>
    <t>PARADISE 110599226</t>
  </si>
  <si>
    <t>PARADISE 1103143744</t>
  </si>
  <si>
    <t>DESCHUTES 1104</t>
  </si>
  <si>
    <t>VOLTA 11011596</t>
  </si>
  <si>
    <t>CLAYTON 2215</t>
  </si>
  <si>
    <t>CLAYTON 2215184604</t>
  </si>
  <si>
    <t>49M</t>
  </si>
  <si>
    <t>STANISLAUS 17021850</t>
  </si>
  <si>
    <t>CORNING 1102</t>
  </si>
  <si>
    <t>WILLOW CREEK 11032936</t>
  </si>
  <si>
    <t>BRUNSWICK 1106</t>
  </si>
  <si>
    <t>BRUNSWICK 110651486</t>
  </si>
  <si>
    <t>CLAYTON 2212</t>
  </si>
  <si>
    <t>MARIPOSA 210110240</t>
  </si>
  <si>
    <t>JESSUP 1102</t>
  </si>
  <si>
    <t>WILDWOOD 1101</t>
  </si>
  <si>
    <t>WILDWOOD 11011454</t>
  </si>
  <si>
    <t>PANORAMA 1101</t>
  </si>
  <si>
    <t>PANORAMA 1101CB</t>
  </si>
  <si>
    <t>VACAVILLE 1108</t>
  </si>
  <si>
    <t>LINCOLN 1104</t>
  </si>
  <si>
    <t>LINCOLN 11042070</t>
  </si>
  <si>
    <t>WYANDOTTE 1103</t>
  </si>
  <si>
    <t>MIDDLETOWN 1103</t>
  </si>
  <si>
    <t>MIDDLETOWN 1103830</t>
  </si>
  <si>
    <t>HALF MOON BAY 110369412</t>
  </si>
  <si>
    <t>TIDEWATER 2106</t>
  </si>
  <si>
    <t>TIDEWATER 210614072</t>
  </si>
  <si>
    <t>KIRKER 2104</t>
  </si>
  <si>
    <t>POTTER VALLEY P H 1105</t>
  </si>
  <si>
    <t>BANGOR 1101CB</t>
  </si>
  <si>
    <t>BIG BEND 11021972</t>
  </si>
  <si>
    <t>CAMP EVERS 210311046</t>
  </si>
  <si>
    <t>BIG BASIN 110110720</t>
  </si>
  <si>
    <t>VOLTA 110153118</t>
  </si>
  <si>
    <t>BIG MEADOWS 2101</t>
  </si>
  <si>
    <t>STANISLAUS 1701CB</t>
  </si>
  <si>
    <t>COTTONWOOD 1102</t>
  </si>
  <si>
    <t>SPANISH CREEK 4401</t>
  </si>
  <si>
    <t>SPANISH CREEK 4401CB</t>
  </si>
  <si>
    <t>BIG MEADOWS 21012586</t>
  </si>
  <si>
    <t>ANDERSON 1103</t>
  </si>
  <si>
    <t>CLARK ROAD 110281296</t>
  </si>
  <si>
    <t>BIG BASIN 11022253</t>
  </si>
  <si>
    <t>ANDERSON 1103226050</t>
  </si>
  <si>
    <t>CURTIS 1701</t>
  </si>
  <si>
    <t>FLINT 1101</t>
  </si>
  <si>
    <t>FLINT 1101958726</t>
  </si>
  <si>
    <t>JESSUP 1103</t>
  </si>
  <si>
    <t>WYANDOTTE 1110</t>
  </si>
  <si>
    <t>JAMESON 1102</t>
  </si>
  <si>
    <t>HORSESHOE 1101</t>
  </si>
  <si>
    <t>HORSESHOE 110150140</t>
  </si>
  <si>
    <t>LINCOLN 1104997576</t>
  </si>
  <si>
    <t>JAMESON 1105</t>
  </si>
  <si>
    <t>JAMESON 11059472</t>
  </si>
  <si>
    <t>JAMESON 1105371694</t>
  </si>
  <si>
    <t>JAMESON 1105913400</t>
  </si>
  <si>
    <t>WYANDOTTE 11031941</t>
  </si>
  <si>
    <t>BIG BASIN 110296986</t>
  </si>
  <si>
    <t xml:space="preserve">PLUMAS                                  </t>
  </si>
  <si>
    <t>PLUMAS</t>
  </si>
  <si>
    <t>EL DORADO</t>
  </si>
  <si>
    <t>TRINITY</t>
  </si>
  <si>
    <t xml:space="preserve">SANTA CRUZ                              </t>
  </si>
  <si>
    <t xml:space="preserve">BUTTE                                   </t>
  </si>
  <si>
    <t>BUTTE</t>
  </si>
  <si>
    <t xml:space="preserve">MARIPOSA                                </t>
  </si>
  <si>
    <t>MARIPOSA</t>
  </si>
  <si>
    <t xml:space="preserve">PLACER                                  </t>
  </si>
  <si>
    <t xml:space="preserve">SOLANO                                  </t>
  </si>
  <si>
    <t xml:space="preserve">SHASTA                                  </t>
  </si>
  <si>
    <t xml:space="preserve">FRESNO                                  </t>
  </si>
  <si>
    <t>FRESNO</t>
  </si>
  <si>
    <t xml:space="preserve">TRINITY                                 </t>
  </si>
  <si>
    <t>MADERA</t>
  </si>
  <si>
    <t>SHASTA</t>
  </si>
  <si>
    <t xml:space="preserve">EL DORADO                               </t>
  </si>
  <si>
    <t xml:space="preserve">NEVADA                                  </t>
  </si>
  <si>
    <t>PLACER</t>
  </si>
  <si>
    <t>SAN MATEO</t>
  </si>
  <si>
    <t>MENDOCINO</t>
  </si>
  <si>
    <t xml:space="preserve">MENDOCINO                               </t>
  </si>
  <si>
    <t xml:space="preserve">TEHAMA                                  </t>
  </si>
  <si>
    <t xml:space="preserve">LAKE                                    </t>
  </si>
  <si>
    <t xml:space="preserve">AMADOR                                  </t>
  </si>
  <si>
    <t xml:space="preserve">CALAVERAS                               </t>
  </si>
  <si>
    <t>TUOLUMNE</t>
  </si>
  <si>
    <t xml:space="preserve">CONTRA COSTA                            </t>
  </si>
  <si>
    <t>SOLANO</t>
  </si>
  <si>
    <t>TEHAMA</t>
  </si>
  <si>
    <t>LAKE</t>
  </si>
  <si>
    <t>CONTRA COSTA</t>
  </si>
  <si>
    <t>GLENN</t>
  </si>
  <si>
    <t xml:space="preserve">GLENN                                   </t>
  </si>
  <si>
    <t>Paradise 1106CB</t>
  </si>
  <si>
    <t>Paradise 11032534</t>
  </si>
  <si>
    <t>Paradise 1105CB</t>
  </si>
  <si>
    <t>Paradise 1103CB</t>
  </si>
  <si>
    <t>Paradise 1104CB</t>
  </si>
  <si>
    <t>Paradise 11042206</t>
  </si>
  <si>
    <t>PARADISE 1104920400</t>
  </si>
  <si>
    <t>Paradise 110353544</t>
  </si>
  <si>
    <t>Paradise 110343008</t>
  </si>
  <si>
    <t>PARADISE 11032486</t>
  </si>
  <si>
    <t>Paradise 1105121988</t>
  </si>
  <si>
    <t>Paradise 1105829194</t>
  </si>
  <si>
    <t>Paradise 1105878870</t>
  </si>
  <si>
    <t>OH - Pre-2023 Complete</t>
  </si>
  <si>
    <t>UG - Pre-2023 Complete</t>
  </si>
  <si>
    <t>Removal - Pre-2023 Complete</t>
  </si>
  <si>
    <t>Pre-2023 Total Complete Miles</t>
  </si>
  <si>
    <t>Data as of Feb 22, 2024</t>
  </si>
  <si>
    <t>Circuit ID</t>
  </si>
  <si>
    <t>PG&amp;E 2023 Completed Undergrounding Work</t>
  </si>
  <si>
    <t>Not Available</t>
  </si>
  <si>
    <t>Circuit Protection Zone (CPZ)</t>
  </si>
  <si>
    <t>OH - Post 2023 Forecast</t>
  </si>
  <si>
    <t>UG - Post 2023 Forecast</t>
  </si>
  <si>
    <t>Removal - Post 2023 Forecast</t>
  </si>
  <si>
    <t>Total Estimated Actual Cost</t>
  </si>
  <si>
    <t>Post 2023 Total Forecat Miles</t>
  </si>
  <si>
    <t>Construction
End Date</t>
  </si>
  <si>
    <t>Construction
Start Date</t>
  </si>
  <si>
    <t>MAT</t>
  </si>
  <si>
    <t>Definitions</t>
  </si>
  <si>
    <t>Category</t>
  </si>
  <si>
    <t>Category Type</t>
  </si>
  <si>
    <t>Description</t>
  </si>
  <si>
    <t>Planned projects in System Hardening program tracked in PG&amp;E's Maintenance Activity Type (MAT) 08W. May include underground, overhead hardening and line removal projects.</t>
  </si>
  <si>
    <t>Specific Fire Rebuild projects outside a High Fire Threat District (HFTD) currently associated with the Dixie and Camp fires in the county of Butte (towns of Paradise, Magalia) and Plumas (city of Greenville) .</t>
  </si>
  <si>
    <t>System Hardening work as a result of fires in an HFTD.</t>
  </si>
  <si>
    <t>Non-rebuild, base system hardening or targeted undergrounding projects in HFTD that are new business, Work Requested by Others (WRO), capacity upgrades, Rule 20A, etc.</t>
  </si>
  <si>
    <t xml:space="preserve">System Hardening Wildfire Resiliency Projects </t>
  </si>
  <si>
    <t>Work Requested by Others - Overhead Relocation</t>
  </si>
  <si>
    <t>Maintenance Program: Undergrounding Capital Projects</t>
  </si>
  <si>
    <t>Targeted Undergrounding</t>
  </si>
  <si>
    <t>Preinstalled Interconnection Hubs / Microgrids: non-gen</t>
  </si>
  <si>
    <t xml:space="preserve">Electric Distribution Major Emergency </t>
  </si>
  <si>
    <t>CPZ</t>
  </si>
  <si>
    <t>N/A</t>
  </si>
  <si>
    <t>Customer Count - April 2024</t>
  </si>
  <si>
    <t>Sum of PSPS Minutes for Maximum Event Duration on CPZ</t>
  </si>
  <si>
    <t>Sum of PSPS Minutes for Average Customer Outage on CPZ</t>
  </si>
  <si>
    <t>CPZs where UG work took place in 2023</t>
  </si>
  <si>
    <t>SONOMA</t>
  </si>
  <si>
    <t>NAPA</t>
  </si>
  <si>
    <t>TEHEMA</t>
  </si>
  <si>
    <t>103521102</t>
  </si>
  <si>
    <t>OREGON TRAIL 1102</t>
  </si>
  <si>
    <t>OREGON TRAIL 110249144</t>
  </si>
  <si>
    <t>10I</t>
  </si>
  <si>
    <t>43432105</t>
  </si>
  <si>
    <t>SILVERADO 2105</t>
  </si>
  <si>
    <t>SILVERADO 2105247660</t>
  </si>
  <si>
    <t>102541101</t>
  </si>
  <si>
    <t>VOLTA 110185234</t>
  </si>
  <si>
    <t>10H</t>
  </si>
  <si>
    <t>63601104</t>
  </si>
  <si>
    <t>102211101</t>
  </si>
  <si>
    <t>BUCKS CREEK 1101</t>
  </si>
  <si>
    <t>BUCKS CREEK 1101CB</t>
  </si>
  <si>
    <t>102831104</t>
  </si>
  <si>
    <t>Paradise 1104</t>
  </si>
  <si>
    <t>PARADISE 11042034</t>
  </si>
  <si>
    <t>10K</t>
  </si>
  <si>
    <t>254151101</t>
  </si>
  <si>
    <t>AUBERRY 1101R2839</t>
  </si>
  <si>
    <t>42871101</t>
  </si>
  <si>
    <t>24251101</t>
  </si>
  <si>
    <t>WOODSIDE 1101</t>
  </si>
  <si>
    <t>WOODSIDE 11018974</t>
  </si>
  <si>
    <t>43071101</t>
  </si>
  <si>
    <t>DUNBAR 1101</t>
  </si>
  <si>
    <t>DUNBAR 1101416</t>
  </si>
  <si>
    <t>102812101</t>
  </si>
  <si>
    <t>103091102</t>
  </si>
  <si>
    <t>CLARK ROAD 110247006</t>
  </si>
  <si>
    <t>102931102</t>
  </si>
  <si>
    <t>102781101</t>
  </si>
  <si>
    <t>102911110</t>
  </si>
  <si>
    <t>63601111</t>
  </si>
  <si>
    <t>VACAVILLE 1111</t>
  </si>
  <si>
    <t>VACAVILLE 1111CB</t>
  </si>
  <si>
    <t>VACAVILLE 111113652</t>
  </si>
  <si>
    <t>63801102</t>
  </si>
  <si>
    <t>CLARK ROAD 11022094</t>
  </si>
  <si>
    <t>63601108</t>
  </si>
  <si>
    <t>103441102</t>
  </si>
  <si>
    <t>Work Requested by Others - Rule 20B</t>
  </si>
  <si>
    <t>Work Requested by Others - Rule 20C</t>
  </si>
  <si>
    <t>Electric Distribution Work Requested by Others (WRO) – New Business Underground Relocation</t>
  </si>
  <si>
    <t>Row Labels</t>
  </si>
  <si>
    <t>Grand Total</t>
  </si>
  <si>
    <t>Sum of Total Estimated Actual Cost</t>
  </si>
  <si>
    <t>Max of Customer Count - April 2024</t>
  </si>
  <si>
    <t>Sum of Total Planned UG Miles</t>
  </si>
  <si>
    <t>Off Grid $60k</t>
  </si>
  <si>
    <t>OG Costs</t>
  </si>
  <si>
    <t>Y</t>
  </si>
  <si>
    <t>Customer Minutes</t>
  </si>
  <si>
    <t>Max of Sum of PSPS Minutes for Average Customer Outage on CPZ</t>
  </si>
  <si>
    <t>Cost</t>
  </si>
  <si>
    <t>Customers</t>
  </si>
  <si>
    <t>Cost/Customer</t>
  </si>
  <si>
    <t>PSPS Customer average</t>
  </si>
  <si>
    <t>PSPS Cost per customer minute</t>
  </si>
  <si>
    <t>Log Cost/min</t>
  </si>
  <si>
    <t>Bins</t>
  </si>
  <si>
    <t>Binned Log Cost</t>
  </si>
  <si>
    <t>Helper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</si>
</sst>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00"/>
    <numFmt numFmtId="165" formatCode="0.0"/>
    <numFmt numFmtId="166" formatCode="0.000000"/>
    <numFmt numFmtId="167" formatCode="_(* #,##0.0_);_(* \(#,##0.0\);_(* &quot;-&quot;?_);_(@_)"/>
    <numFmt numFmtId="168" formatCode="_(* #,##0.000_);_(* \(#,##0.000\);_(* &quot;-&quot;???_);_(@_)"/>
    <numFmt numFmtId="169" formatCode="&quot;$&quot;#,##0.00"/>
    <numFmt numFmtId="170" formatCode="_(&quot;$&quot;* #,##0_);_(&quot;$&quot;* \(#,##0\);_(&quot;$&quot;* &quot;-&quot;??_);_(@_)"/>
    <numFmt numFmtId="171" formatCode="0.0000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44546A"/>
      <name val="Calibri Light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CF4F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left"/>
    </xf>
    <xf numFmtId="0" fontId="3" fillId="3" borderId="0" xfId="0" applyFont="1" applyFill="1" applyAlignment="1">
      <alignment horizontal="center" vertical="center" wrapText="1"/>
    </xf>
    <xf numFmtId="167" fontId="0" fillId="0" borderId="1" xfId="5" applyNumberFormat="1" applyFont="1" applyFill="1" applyBorder="1" applyAlignment="1">
      <alignment horizontal="left"/>
    </xf>
    <xf numFmtId="167" fontId="0" fillId="4" borderId="1" xfId="5" applyNumberFormat="1" applyFont="1" applyFill="1" applyBorder="1" applyAlignment="1">
      <alignment horizontal="left"/>
    </xf>
    <xf numFmtId="0" fontId="4" fillId="8" borderId="0" xfId="0" applyFont="1" applyFill="1" applyAlignment="1">
      <alignment horizontal="center" vertical="center" wrapText="1"/>
    </xf>
    <xf numFmtId="168" fontId="0" fillId="0" borderId="0" xfId="5" applyNumberFormat="1" applyFont="1" applyAlignment="1">
      <alignment horizontal="left"/>
    </xf>
    <xf numFmtId="168" fontId="0" fillId="5" borderId="0" xfId="5" applyNumberFormat="1" applyFont="1" applyFill="1" applyAlignment="1">
      <alignment horizontal="left"/>
    </xf>
    <xf numFmtId="169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6" fontId="2" fillId="0" borderId="0" xfId="0" applyNumberFormat="1" applyFont="1" applyAlignment="1">
      <alignment horizontal="left" wrapText="1"/>
    </xf>
    <xf numFmtId="165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  <xf numFmtId="169" fontId="0" fillId="0" borderId="0" xfId="0" applyNumberFormat="1" applyAlignment="1">
      <alignment horizontal="left"/>
    </xf>
    <xf numFmtId="169" fontId="3" fillId="7" borderId="1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168" fontId="0" fillId="0" borderId="0" xfId="5" applyNumberFormat="1" applyFont="1" applyFill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/>
    <xf numFmtId="0" fontId="0" fillId="0" borderId="0" xfId="0" applyAlignment="1">
      <alignment vertical="top"/>
    </xf>
    <xf numFmtId="0" fontId="8" fillId="1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169" fontId="0" fillId="0" borderId="1" xfId="5" applyNumberFormat="1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9" fontId="0" fillId="0" borderId="5" xfId="0" applyNumberFormat="1" applyBorder="1" applyAlignment="1">
      <alignment horizontal="center"/>
    </xf>
    <xf numFmtId="0" fontId="3" fillId="6" borderId="0" xfId="0" applyFont="1" applyFill="1" applyAlignment="1">
      <alignment horizontal="center" vertical="center"/>
    </xf>
    <xf numFmtId="14" fontId="10" fillId="0" borderId="0" xfId="0" applyNumberFormat="1" applyFont="1" applyAlignment="1">
      <alignment horizontal="left"/>
    </xf>
    <xf numFmtId="1" fontId="0" fillId="0" borderId="0" xfId="0" applyNumberFormat="1"/>
    <xf numFmtId="0" fontId="0" fillId="0" borderId="0" xfId="0" pivotButton="1" applyAlignment="1">
      <alignment wrapText="1"/>
    </xf>
    <xf numFmtId="44" fontId="0" fillId="0" borderId="0" xfId="5" applyFont="1" applyAlignment="1">
      <alignment wrapText="1"/>
    </xf>
    <xf numFmtId="44" fontId="0" fillId="0" borderId="0" xfId="5" applyFont="1"/>
    <xf numFmtId="3" fontId="0" fillId="0" borderId="0" xfId="0" applyNumberFormat="1"/>
    <xf numFmtId="3" fontId="0" fillId="0" borderId="0" xfId="0" applyNumberFormat="1" applyAlignment="1">
      <alignment wrapText="1"/>
    </xf>
    <xf numFmtId="42" fontId="0" fillId="0" borderId="0" xfId="5" applyNumberFormat="1" applyFont="1"/>
    <xf numFmtId="170" fontId="0" fillId="0" borderId="0" xfId="5" applyNumberFormat="1" applyFont="1"/>
    <xf numFmtId="171" fontId="0" fillId="0" borderId="0" xfId="0" applyNumberFormat="1"/>
    <xf numFmtId="44" fontId="0" fillId="0" borderId="0" xfId="0" applyNumberFormat="1"/>
    <xf numFmtId="0" fontId="3" fillId="0" borderId="0" xfId="0" applyFont="1" applyAlignment="1">
      <alignment horizontal="center" vertical="center" wrapText="1"/>
    </xf>
    <xf numFmtId="44" fontId="3" fillId="0" borderId="0" xfId="5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9" fontId="0" fillId="0" borderId="0" xfId="6" applyFont="1"/>
    <xf numFmtId="0" fontId="3" fillId="0" borderId="0" xfId="0" applyFont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4" fillId="9" borderId="0" xfId="0" applyFont="1" applyFill="1" applyAlignment="1">
      <alignment horizontal="left" vertical="top"/>
    </xf>
    <xf numFmtId="0" fontId="8" fillId="10" borderId="1" xfId="0" applyFont="1" applyFill="1" applyBorder="1" applyAlignment="1">
      <alignment horizontal="left" vertical="top" wrapText="1"/>
    </xf>
  </cellXfs>
  <cellStyles count="7">
    <cellStyle name="Comma 2" xfId="2" xr:uid="{F4446BC3-27FE-41B8-AAAA-CCBE84EC5EAB}"/>
    <cellStyle name="Currency" xfId="5" builtinId="4"/>
    <cellStyle name="Currency 2" xfId="4" xr:uid="{24FE931E-87C9-426F-992D-C719009DC826}"/>
    <cellStyle name="Normal" xfId="0" builtinId="0"/>
    <cellStyle name="Percent" xfId="6" builtinId="5"/>
    <cellStyle name="Percent 2" xfId="3" xr:uid="{14F58E4E-94A3-4F9B-B4C0-739D1B31CD55}"/>
    <cellStyle name="Title" xfId="1" builtinId="15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numFmt numFmtId="171" formatCode="0.0000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font>
        <b/>
      </font>
    </dxf>
    <dxf>
      <font>
        <b/>
      </font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font>
        <b/>
      </font>
    </dxf>
    <dxf>
      <font>
        <b/>
      </font>
    </dxf>
    <dxf>
      <alignment wrapText="1"/>
    </dxf>
    <dxf>
      <alignment wrapText="1"/>
    </dxf>
    <dxf>
      <numFmt numFmtId="171" formatCode="0.0000"/>
    </dxf>
    <dxf>
      <alignment wrapText="1"/>
    </dxf>
  </dxfs>
  <tableStyles count="0" defaultTableStyle="TableStyleMedium2" defaultPivotStyle="PivotStyleLight16"/>
  <colors>
    <mruColors>
      <color rgb="FFECF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PG&amp;E 2023 LOG10 Cost $/min </a:t>
            </a:r>
            <a:b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Averted PSPS per Customer-Circuit Segment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Final!$Q$3:$Q$23</c:f>
              <c:numCache>
                <c:formatCode>General</c:formatCode>
                <c:ptCount val="21"/>
                <c:pt idx="0">
                  <c:v>-1.5</c:v>
                </c:pt>
                <c:pt idx="1">
                  <c:v>-1.25</c:v>
                </c:pt>
                <c:pt idx="2">
                  <c:v>-1</c:v>
                </c:pt>
                <c:pt idx="3">
                  <c:v>-0.75</c:v>
                </c:pt>
                <c:pt idx="4">
                  <c:v>-0.5</c:v>
                </c:pt>
                <c:pt idx="5">
                  <c:v>-0.25</c:v>
                </c:pt>
                <c:pt idx="6">
                  <c:v>0</c:v>
                </c:pt>
                <c:pt idx="7">
                  <c:v>0.25</c:v>
                </c:pt>
                <c:pt idx="8">
                  <c:v>0.5</c:v>
                </c:pt>
                <c:pt idx="9">
                  <c:v>0.75</c:v>
                </c:pt>
                <c:pt idx="10">
                  <c:v>1</c:v>
                </c:pt>
                <c:pt idx="11">
                  <c:v>1.25</c:v>
                </c:pt>
                <c:pt idx="12">
                  <c:v>1.5</c:v>
                </c:pt>
                <c:pt idx="13">
                  <c:v>1.75</c:v>
                </c:pt>
                <c:pt idx="14">
                  <c:v>2</c:v>
                </c:pt>
                <c:pt idx="15">
                  <c:v>2.25</c:v>
                </c:pt>
                <c:pt idx="16">
                  <c:v>2.5</c:v>
                </c:pt>
                <c:pt idx="17">
                  <c:v>2.75</c:v>
                </c:pt>
                <c:pt idx="18">
                  <c:v>3</c:v>
                </c:pt>
                <c:pt idx="19">
                  <c:v>3.25</c:v>
                </c:pt>
                <c:pt idx="20">
                  <c:v>3.5</c:v>
                </c:pt>
              </c:numCache>
            </c:numRef>
          </c:cat>
          <c:val>
            <c:numRef>
              <c:f>Final!$R$3:$R$23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3</c:v>
                </c:pt>
                <c:pt idx="5">
                  <c:v>14</c:v>
                </c:pt>
                <c:pt idx="6">
                  <c:v>18</c:v>
                </c:pt>
                <c:pt idx="7">
                  <c:v>18</c:v>
                </c:pt>
                <c:pt idx="8">
                  <c:v>10</c:v>
                </c:pt>
                <c:pt idx="9">
                  <c:v>9</c:v>
                </c:pt>
                <c:pt idx="10">
                  <c:v>9</c:v>
                </c:pt>
                <c:pt idx="11">
                  <c:v>5</c:v>
                </c:pt>
                <c:pt idx="12">
                  <c:v>3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7-D740-A595-86E3FE767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604176"/>
        <c:axId val="927830256"/>
      </c:barChart>
      <c:catAx>
        <c:axId val="55160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830256"/>
        <c:crosses val="autoZero"/>
        <c:auto val="1"/>
        <c:lblAlgn val="ctr"/>
        <c:lblOffset val="100"/>
        <c:noMultiLvlLbl val="0"/>
      </c:catAx>
      <c:valAx>
        <c:axId val="92783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Circuit Segments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0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114300</xdr:colOff>
      <xdr:row>1</xdr:row>
      <xdr:rowOff>158750</xdr:rowOff>
    </xdr:from>
    <xdr:to>
      <xdr:col>25</xdr:col>
      <xdr:colOff>558800</xdr:colOff>
      <xdr:row>19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2B9BC6E-158E-D9FE-DA68-18D81812B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c2nf/AppData/Local/Microsoft/Windows/INetCache/Content.Outlook/BXFJPDQY/2024%20System%20Hardening%20Daily%20Summary%20(Updated%2002-01-24).xlsx" TargetMode="External"/><Relationship Id="rId1" Type="http://schemas.openxmlformats.org/officeDocument/2006/relationships/externalLinkPath" Target="file:///C:/Users/c2nf/AppData/Local/Microsoft/Windows/INetCache/Content.Outlook/BXFJPDQY/2024%20System%20Hardening%20Daily%20Summary%20(Updated%2002-01-24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jg3f/AppData/Local/Microsoft/Windows/INetCache/Content.Outlook/IG8FG02K/2023%20System%20Hardening%20Daily%20Summary%20(Updated%2006-30-23).xlsx" TargetMode="External"/><Relationship Id="rId1" Type="http://schemas.openxmlformats.org/officeDocument/2006/relationships/externalLinkPath" Target="https://pge.sharepoint.com/Users/jg3f/AppData/Local/Microsoft/Windows/INetCache/Content.Outlook/IG8FG02K/2023%20System%20Hardening%20Daily%20Summary%20(Updated%2006-30-2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urce Data"/>
      <sheetName val="GRC Daily Summary"/>
      <sheetName val="GRC Risk Reduction"/>
      <sheetName val="WMP GH-01 SH Daily"/>
      <sheetName val="WMP GH-04 10K UG Daily"/>
      <sheetName val="2024 Program View"/>
      <sheetName val="Project Details"/>
      <sheetName val="EPT"/>
      <sheetName val="Legal Commitments"/>
      <sheetName val="LTIP"/>
      <sheetName val="Risk Score Tracker"/>
      <sheetName val="Top 5% Risk Segments"/>
      <sheetName val="2024 Daily CPUC Update"/>
      <sheetName val="Region"/>
      <sheetName val="County"/>
      <sheetName val="City"/>
      <sheetName val="Historic Data"/>
      <sheetName val="Previous Day"/>
      <sheetName val="Unit Cost Helper"/>
      <sheetName val="CM Data"/>
      <sheetName val="2024 Daily_Targets"/>
      <sheetName val="Monitor Data - SH"/>
      <sheetName val="Monitor Data - Butte"/>
      <sheetName val="MLUG"/>
      <sheetName val="Short_UG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I7">
            <v>4.425568181818182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4">
          <cell r="C14">
            <v>45323</v>
          </cell>
        </row>
        <row r="34">
          <cell r="C34">
            <v>45292</v>
          </cell>
          <cell r="N34">
            <v>45294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2">
          <cell r="C2">
            <v>45323</v>
          </cell>
        </row>
        <row r="3">
          <cell r="C3">
            <v>45322</v>
          </cell>
        </row>
        <row r="25">
          <cell r="M25">
            <v>0</v>
          </cell>
          <cell r="O25">
            <v>4.4053030303030294</v>
          </cell>
        </row>
        <row r="27">
          <cell r="O27">
            <v>45317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urce Data"/>
      <sheetName val="Daily Summary"/>
      <sheetName val="10K UG - Daily Summary"/>
      <sheetName val="2023 Program View"/>
      <sheetName val="Project Details"/>
      <sheetName val="EPT"/>
      <sheetName val="Electric Resource Type Targets"/>
      <sheetName val="Northern Counties UG Commitment"/>
      <sheetName val="LTIP"/>
      <sheetName val="Risk Score Tracker"/>
      <sheetName val="Top 5% Risk Segments"/>
      <sheetName val="Region"/>
      <sheetName val="County"/>
      <sheetName val="City"/>
      <sheetName val="SH - Cons Forecast"/>
      <sheetName val="SH - UG Cons Forecast"/>
      <sheetName val="Historic Data"/>
      <sheetName val="Unit Cost Helper"/>
      <sheetName val="Previous Day"/>
      <sheetName val="EPC"/>
      <sheetName val="Federal Monitor"/>
      <sheetName val="MLUG"/>
      <sheetName val="Short_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4">
          <cell r="C14">
            <v>45106</v>
          </cell>
          <cell r="L14">
            <v>45099</v>
          </cell>
        </row>
        <row r="24">
          <cell r="C24">
            <v>45101</v>
          </cell>
          <cell r="L24">
            <v>45094</v>
          </cell>
        </row>
        <row r="34">
          <cell r="L34">
            <v>45048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281B8083-5DDA-4D32-909E-9A2933E0E6A4}"/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06.481519097222" createdVersion="8" refreshedVersion="8" minRefreshableVersion="3" recordCount="274" xr:uid="{3D5BA361-ED53-C24F-9E0B-35BB415CB86B}">
  <cacheSource type="worksheet">
    <worksheetSource ref="A5:Z279" sheet="Q1 a-h"/>
  </cacheSource>
  <cacheFields count="26">
    <cacheField name="Order" numFmtId="0">
      <sharedItems containsSemiMixedTypes="0" containsString="0" containsNumber="1" containsInteger="1" minValue="31437447" maxValue="35421339"/>
    </cacheField>
    <cacheField name="Circuit ID" numFmtId="0">
      <sharedItems containsMixedTypes="1" containsNumber="1" containsInteger="1" minValue="12022212" maxValue="254452102"/>
    </cacheField>
    <cacheField name="Circuit Name" numFmtId="0">
      <sharedItems/>
    </cacheField>
    <cacheField name="Circuit Protection Zone (CPZ)" numFmtId="0">
      <sharedItems count="123">
        <s v="EL DORADO PH 210119752"/>
        <s v="SHINGLE SPRINGS 210935598"/>
        <s v="STANISLAUS 17021804"/>
        <s v="PINE GROVE 11021222"/>
        <s v="CLAYTON 2215184604"/>
        <s v="STANISLAUS 17021850"/>
        <s v="CLAYTON 221296224"/>
        <s v="TIDEWATER 210614072"/>
        <s v="KIRKER 2104442850"/>
        <s v="MARIPOSA 2102440236"/>
        <s v="MIDDLETOWN 1103830"/>
        <s v="BANGOR 1101CB"/>
        <s v="MOUNTAIN QUARRIES 2101CB"/>
        <s v="WILDWOOD 11011454"/>
        <s v="MIDDLETOWN 1101548"/>
        <s v="MIDDLETOWN 110148212"/>
        <s v="VACAVILLE 11046542"/>
        <s v="PLACERVILLE 21067522"/>
        <s v="OREGON TRAIL 110335002"/>
        <s v="MARTELL 1101CB"/>
        <s v="CAMP EVERS 210311046"/>
        <s v="VOLTA 1101CB"/>
        <s v="VOLTA 110153118"/>
        <s v="VOLTA 11011596"/>
        <s v="UPPER LAKE 11011276"/>
        <s v="DESCHUTES 11041370"/>
        <s v="MARIPOSA 210135244"/>
        <s v="AUBERRY 1101R2578"/>
        <s v="AUBERRY 1101CB"/>
        <s v="STANISLAUS 1701CB"/>
        <s v="STANISLAUS 1702CB"/>
        <s v="POTTER VALLEY P H 110537476"/>
        <s v="POTTER VALLEY P H 11051904"/>
        <s v="MOUNTAIN QUARRIES 21011350"/>
        <s v="ANDERSON 11031600"/>
        <s v="CLARK ROAD 110281296"/>
        <s v="CLARK ROAD 11022070"/>
        <s v="ANDERSON 1103226050"/>
        <s v="CORNING 110253184"/>
        <s v="CORNING 1102915324"/>
        <s v="COTTONWOOD 1102544790"/>
        <s v="CURTIS 1701CB"/>
        <s v="ELK CREEK 110193504"/>
        <s v="JESSUP 1103348657"/>
        <s v="REDBUD 1101708166"/>
        <s v="ELK CREEK 11012002"/>
        <s v="COTTONWOOD 11029026"/>
        <s v="REDBUD 1101754544"/>
        <s v="JESSUP 11021550"/>
        <s v="LINCOLN 11042070"/>
        <s v="VACAVILLE 110838316"/>
        <s v="HORSESHOE 110150140"/>
        <s v="LINCOLN 1104275986"/>
        <s v="JAMESON 1105466348"/>
        <s v="JAMESON 1105371694"/>
        <s v="JAMESON 1105913400"/>
        <s v="PANORAMA 1101CB"/>
        <s v="FLINT 1101958726"/>
        <s v="CLARK ROAD 1102CB"/>
        <s v="LINCOLN 1104997576"/>
        <s v="VACAVILLE 11088762"/>
        <s v="JAMESON 11059472"/>
        <s v="OAKHURST 110110090"/>
        <s v="JAMESON 110265516"/>
        <s v="WYANDOTTE 1110980944"/>
        <s v="LINCOLN 1104685276"/>
        <s v="STANISLAUS 17021888"/>
        <s v="BRUNSWICK 110651486"/>
        <s v="POTTER VALLEY P H 110576498"/>
        <s v="HALF MOON BAY 110369412"/>
        <s v="WYANDOTTE 11031976"/>
        <s v="BIG MEADOWS 21012248"/>
        <s v="WILLOW CREEK 11032936"/>
        <s v="SPANISH CREEK 4401CB"/>
        <s v="BIG MEADOWS 21012260"/>
        <s v="BIG MEADOWS 21012476"/>
        <s v="BIG MEADOWS 21012586"/>
        <s v="Not Available"/>
        <s v="BIG BASIN 110110720"/>
        <s v="BIG BASIN 11022253"/>
        <s v="BIG BASIN 110212758"/>
        <s v="BIG BASIN 110296986"/>
        <s v="BIG BEND 11021972"/>
        <s v="KANAKA 1101CB"/>
        <s v="MARIPOSA 21019400"/>
        <s v="MARIPOSA 210110240"/>
        <s v="MARIPOSA 210110170"/>
        <s v="WYANDOTTE 11031941"/>
        <s v="Paradise 110353544"/>
        <s v="PARADISE 110636042"/>
        <s v="PARADISE 1105CB"/>
        <s v="Paradise 1106CB"/>
        <s v="PARADISE 11042206"/>
        <s v="PARADISE 11032534"/>
        <s v="PARADISE 1103CB"/>
        <s v="Paradise 1104CB"/>
        <s v="PARADISE 110599226"/>
        <s v="PARADISE 1104920400"/>
        <s v="Paradise 110343008"/>
        <s v="PARADISE 11032486"/>
        <s v="PARADISE 1104409622"/>
        <s v="PARADISE 110439216"/>
        <s v="PARADISE 1104457900"/>
        <s v="PARADISE 1104954322"/>
        <s v="Paradise 1105121988"/>
        <s v="Paradise 1105829194"/>
        <s v="Paradise 1105878870"/>
        <s v="PARADISE 11052214"/>
        <s v="PARADISE 1104961990"/>
        <s v="PARADISE 1103143744"/>
        <s v="PARADISE 110443008"/>
        <s v="OREGON TRAIL 110249144"/>
        <s v="SILVERADO 2105247660"/>
        <s v="VOLTA 110185234"/>
        <s v="BUCKS CREEK 1101CB"/>
        <s v="PARADISE 11042034"/>
        <s v="AUBERRY 1101R2839"/>
        <s v="WOODSIDE 11018974"/>
        <s v="DUNBAR 1101416"/>
        <s v="CLARK ROAD 110247006"/>
        <s v="VACAVILLE 1111CB"/>
        <s v="VACAVILLE 111113652"/>
        <s v="CLARK ROAD 11022094"/>
      </sharedItems>
    </cacheField>
    <cacheField name="County" numFmtId="0">
      <sharedItems/>
    </cacheField>
    <cacheField name="Construction_x000a_Start Date" numFmtId="0">
      <sharedItems containsDate="1" containsMixedTypes="1" minDate="2020-07-20T00:00:00" maxDate="2023-11-21T00:00:00"/>
    </cacheField>
    <cacheField name="Construction_x000a_End Date" numFmtId="14">
      <sharedItems containsDate="1" containsMixedTypes="1" minDate="2022-04-28T00:00:00" maxDate="2024-11-05T00:00:00"/>
    </cacheField>
    <cacheField name="MAT" numFmtId="0">
      <sharedItems/>
    </cacheField>
    <cacheField name="Category" numFmtId="0">
      <sharedItems/>
    </cacheField>
    <cacheField name="Total Planned OH Miles" numFmtId="168">
      <sharedItems containsSemiMixedTypes="0" containsString="0" containsNumber="1" minValue="0" maxValue="2.3513257575757582"/>
    </cacheField>
    <cacheField name="Total Planned UG Miles" numFmtId="168">
      <sharedItems containsSemiMixedTypes="0" containsString="0" containsNumber="1" minValue="1.5340909090909089E-2" maxValue="5.197159090909091"/>
    </cacheField>
    <cacheField name="Total Planned Removal Miles" numFmtId="168">
      <sharedItems containsSemiMixedTypes="0" containsString="0" containsNumber="1" minValue="0" maxValue="0.67973484848484855"/>
    </cacheField>
    <cacheField name="Total Planned Circuit Miles" numFmtId="168">
      <sharedItems containsSemiMixedTypes="0" containsString="0" containsNumber="1" minValue="4.5454545454545456E-2" maxValue="5.2251893939393934"/>
    </cacheField>
    <cacheField name="OH - Pre-2023 Complete" numFmtId="168">
      <sharedItems containsSemiMixedTypes="0" containsString="0" containsNumber="1" minValue="0" maxValue="2.2215909090909096"/>
    </cacheField>
    <cacheField name="UG - Pre-2023 Complete" numFmtId="168">
      <sharedItems containsSemiMixedTypes="0" containsString="0" containsNumber="1" minValue="0" maxValue="2.2937500000000002"/>
    </cacheField>
    <cacheField name="Removal - Pre-2023 Complete" numFmtId="168">
      <sharedItems containsSemiMixedTypes="0" containsString="0" containsNumber="1" containsInteger="1" minValue="0" maxValue="0"/>
    </cacheField>
    <cacheField name="Pre-2023 Total Complete Miles" numFmtId="168">
      <sharedItems containsSemiMixedTypes="0" containsString="0" containsNumber="1" minValue="0" maxValue="2.6678030303030309"/>
    </cacheField>
    <cacheField name="OH - 2023 Complete" numFmtId="168">
      <sharedItems containsSemiMixedTypes="0" containsString="0" containsNumber="1" minValue="0" maxValue="2.0770833333333329"/>
    </cacheField>
    <cacheField name="UG - 2023 Complete" numFmtId="168">
      <sharedItems containsSemiMixedTypes="0" containsString="0" containsNumber="1" minValue="0" maxValue="5.197159090909091"/>
    </cacheField>
    <cacheField name="Removal - 2023 Complete" numFmtId="168">
      <sharedItems containsSemiMixedTypes="0" containsString="0" containsNumber="1" minValue="0" maxValue="0.67973484848484855"/>
    </cacheField>
    <cacheField name="2023 Total Complete Miles" numFmtId="168">
      <sharedItems containsSemiMixedTypes="0" containsString="0" containsNumber="1" minValue="7.575757575757576E-3" maxValue="5.197159090909091"/>
    </cacheField>
    <cacheField name="OH - Post 2023 Forecast" numFmtId="168">
      <sharedItems containsSemiMixedTypes="0" containsString="0" containsNumber="1" minValue="0" maxValue="0.1018939393939394"/>
    </cacheField>
    <cacheField name="UG - Post 2023 Forecast" numFmtId="168">
      <sharedItems containsSemiMixedTypes="0" containsString="0" containsNumber="1" minValue="0" maxValue="2.0732954545454545"/>
    </cacheField>
    <cacheField name="Removal - Post 2023 Forecast" numFmtId="168">
      <sharedItems containsSemiMixedTypes="0" containsString="0" containsNumber="1" containsInteger="1" minValue="0" maxValue="0"/>
    </cacheField>
    <cacheField name="Post 2023 Total Forecat Miles" numFmtId="168">
      <sharedItems containsSemiMixedTypes="0" containsString="0" containsNumber="1" minValue="0" maxValue="2.0732954545454545"/>
    </cacheField>
    <cacheField name="Total Estimated Actual Cost" numFmtId="169">
      <sharedItems containsMixedTypes="1" containsNumber="1" minValue="0.1404868" maxValue="30.19942044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06.482844212966" createdVersion="8" refreshedVersion="8" minRefreshableVersion="3" recordCount="122" xr:uid="{0F0D6CC8-E219-244F-9AFB-58995A9B305A}">
  <cacheSource type="worksheet">
    <worksheetSource ref="A3:D125" sheet="Q1 i-j"/>
  </cacheSource>
  <cacheFields count="4">
    <cacheField name="CPZ" numFmtId="0">
      <sharedItems count="122">
        <s v="EL DORADO PH 210119752"/>
        <s v="SHINGLE SPRINGS 210935598"/>
        <s v="STANISLAUS 17021804"/>
        <s v="PINE GROVE 11021222"/>
        <s v="CLAYTON 2215184604"/>
        <s v="STANISLAUS 17021850"/>
        <s v="CLAYTON 221296224"/>
        <s v="TIDEWATER 210614072"/>
        <s v="KIRKER 2104442850"/>
        <s v="MARIPOSA 2102440236"/>
        <s v="MIDDLETOWN 1103830"/>
        <s v="BANGOR 1101CB"/>
        <s v="MOUNTAIN QUARRIES 2101CB"/>
        <s v="WILDWOOD 11011454"/>
        <s v="MIDDLETOWN 1101548"/>
        <s v="MIDDLETOWN 110148212"/>
        <s v="VACAVILLE 11046542"/>
        <s v="PLACERVILLE 21067522"/>
        <s v="OREGON TRAIL 110335002"/>
        <s v="MARTELL 1101CB"/>
        <s v="CAMP EVERS 210311046"/>
        <s v="VOLTA 1101CB"/>
        <s v="VOLTA 110153118"/>
        <s v="VOLTA 11011596"/>
        <s v="UPPER LAKE 11011276"/>
        <s v="DESCHUTES 11041370"/>
        <s v="MARIPOSA 210135244"/>
        <s v="AUBERRY 1101R2578"/>
        <s v="AUBERRY 1101CB"/>
        <s v="STANISLAUS 1701CB"/>
        <s v="STANISLAUS 1702CB"/>
        <s v="POTTER VALLEY P H 110537476"/>
        <s v="POTTER VALLEY P H 11051904"/>
        <s v="MOUNTAIN QUARRIES 21011350"/>
        <s v="ANDERSON 11031600"/>
        <s v="CLARK ROAD 110281296"/>
        <s v="CLARK ROAD 11022070"/>
        <s v="ANDERSON 1103226050"/>
        <s v="CORNING 110253184"/>
        <s v="CORNING 1102915324"/>
        <s v="COTTONWOOD 1102544790"/>
        <s v="CURTIS 1701CB"/>
        <s v="ELK CREEK 110193504"/>
        <s v="JESSUP 1103348657"/>
        <s v="REDBUD 1101708166"/>
        <s v="ELK CREEK 11012002"/>
        <s v="COTTONWOOD 11029026"/>
        <s v="REDBUD 1101754544"/>
        <s v="JESSUP 11021550"/>
        <s v="LINCOLN 11042070"/>
        <s v="VACAVILLE 110838316"/>
        <s v="HORSESHOE 110150140"/>
        <s v="LINCOLN 1104275986"/>
        <s v="JAMESON 1105466348"/>
        <s v="JAMESON 1105371694"/>
        <s v="JAMESON 1105913400"/>
        <s v="PANORAMA 1101CB"/>
        <s v="FLINT 1101958726"/>
        <s v="CLARK ROAD 1102CB"/>
        <s v="LINCOLN 1104997576"/>
        <s v="VACAVILLE 11088762"/>
        <s v="JAMESON 11059472"/>
        <s v="OAKHURST 110110090"/>
        <s v="JAMESON 110265516"/>
        <s v="WYANDOTTE 1110980944"/>
        <s v="LINCOLN 1104685276"/>
        <s v="STANISLAUS 17021888"/>
        <s v="BRUNSWICK 110651486"/>
        <s v="POTTER VALLEY P H 110576498"/>
        <s v="HALF MOON BAY 110369412"/>
        <s v="WYANDOTTE 11031976"/>
        <s v="BIG MEADOWS 21012248"/>
        <s v="WILLOW CREEK 11032936"/>
        <s v="SPANISH CREEK 4401CB"/>
        <s v="BIG MEADOWS 21012260"/>
        <s v="BIG MEADOWS 21012476"/>
        <s v="BIG MEADOWS 21012586"/>
        <s v="BIG BASIN 110110720"/>
        <s v="BIG BASIN 11022253"/>
        <s v="BIG BASIN 110212758"/>
        <s v="BIG BASIN 110296986"/>
        <s v="BIG BEND 11021972"/>
        <s v="KANAKA 1101CB"/>
        <s v="MARIPOSA 21019400"/>
        <s v="MARIPOSA 210110240"/>
        <s v="MARIPOSA 210110170"/>
        <s v="WYANDOTTE 11031941"/>
        <s v="Paradise 110353544"/>
        <s v="PARADISE 110636042"/>
        <s v="PARADISE 1105CB"/>
        <s v="Paradise 1106CB"/>
        <s v="PARADISE 11042206"/>
        <s v="PARADISE 11032534"/>
        <s v="PARADISE 1103CB"/>
        <s v="Paradise 1104CB"/>
        <s v="PARADISE 110599226"/>
        <s v="PARADISE 1104920400"/>
        <s v="Paradise 110343008"/>
        <s v="PARADISE 11032486"/>
        <s v="PARADISE 1104409622"/>
        <s v="PARADISE 110439216"/>
        <s v="PARADISE 1104457900"/>
        <s v="PARADISE 1104954322"/>
        <s v="Paradise 1105121988"/>
        <s v="Paradise 1105829194"/>
        <s v="Paradise 1105878870"/>
        <s v="PARADISE 11052214"/>
        <s v="PARADISE 1104961990"/>
        <s v="PARADISE 1103143744"/>
        <s v="PARADISE 110443008"/>
        <s v="OREGON TRAIL 110249144"/>
        <s v="SILVERADO 2105247660"/>
        <s v="VOLTA 110185234"/>
        <s v="BUCKS CREEK 1101CB"/>
        <s v="PARADISE 11042034"/>
        <s v="AUBERRY 1101R2839"/>
        <s v="WOODSIDE 11018974"/>
        <s v="DUNBAR 1101416"/>
        <s v="CLARK ROAD 110247006"/>
        <s v="VACAVILLE 1111CB"/>
        <s v="VACAVILLE 111113652"/>
        <s v="CLARK ROAD 11022094"/>
      </sharedItems>
    </cacheField>
    <cacheField name="Customer Count - April 2024" numFmtId="1">
      <sharedItems containsMixedTypes="1" containsNumber="1" containsInteger="1" minValue="0" maxValue="1593"/>
    </cacheField>
    <cacheField name="Sum of PSPS Minutes for Average Customer Outage on CPZ" numFmtId="0">
      <sharedItems containsMixedTypes="1" containsNumber="1" minValue="2352" maxValue="27624"/>
    </cacheField>
    <cacheField name="Sum of PSPS Minutes for Maximum Event Duration on CPZ" numFmtId="0">
      <sharedItems containsMixedTypes="1" containsNumber="1" minValue="2352" maxValue="312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35056733"/>
    <n v="152762101"/>
    <s v="EL DORADO PH 2101"/>
    <x v="0"/>
    <s v="EL DORADO"/>
    <d v="2022-09-06T00:00:00"/>
    <d v="2023-07-18T00:00:00"/>
    <s v="08W"/>
    <s v="Base SH"/>
    <n v="1.7454545454545454"/>
    <n v="0.5734848484848486"/>
    <n v="0"/>
    <n v="2.3189393939393939"/>
    <n v="1.6231060606060606"/>
    <n v="0"/>
    <n v="0"/>
    <n v="1.6231060606060606"/>
    <n v="0.12234848484848485"/>
    <n v="0.5734848484848486"/>
    <n v="0"/>
    <n v="0.69583333333333341"/>
    <n v="0"/>
    <n v="0"/>
    <n v="0"/>
    <n v="0"/>
    <n v="5.1789854900000005"/>
  </r>
  <r>
    <n v="35057010"/>
    <n v="152762101"/>
    <s v="EL DORADO PH 2101"/>
    <x v="0"/>
    <s v="EL DORADO"/>
    <d v="2022-04-26T00:00:00"/>
    <d v="2023-07-21T00:00:00"/>
    <s v="08W"/>
    <s v="Base SH"/>
    <n v="0.62518939393939399"/>
    <n v="2.2348484848484844"/>
    <n v="0"/>
    <n v="2.8600378787878782"/>
    <n v="0"/>
    <n v="0"/>
    <n v="0"/>
    <n v="0"/>
    <n v="0.62518939393939399"/>
    <n v="2.2348484848484844"/>
    <n v="0"/>
    <n v="2.8600378787878782"/>
    <n v="0"/>
    <n v="0"/>
    <n v="0"/>
    <n v="0"/>
    <n v="8.8479027999999982"/>
  </r>
  <r>
    <n v="35062376"/>
    <n v="153652109"/>
    <s v="SHINGLE SPRINGS 2109"/>
    <x v="1"/>
    <s v="EL DORADO"/>
    <d v="2022-08-10T00:00:00"/>
    <d v="2023-08-09T00:00:00"/>
    <s v="08W"/>
    <s v="Base SH"/>
    <n v="0.1941287878787879"/>
    <n v="5.0310606060606053"/>
    <n v="0"/>
    <n v="5.2251893939393934"/>
    <n v="0"/>
    <n v="0.97178030303030305"/>
    <n v="0"/>
    <n v="0.97178030303030305"/>
    <n v="0.1941287878787879"/>
    <n v="4.0592803030303024"/>
    <n v="0"/>
    <n v="4.2534090909090905"/>
    <n v="0"/>
    <n v="0"/>
    <n v="0"/>
    <n v="0"/>
    <n v="18.693867999999998"/>
  </r>
  <r>
    <n v="35094513"/>
    <n v="162821702"/>
    <s v="STANISLAUS 1702"/>
    <x v="2"/>
    <s v="CALAVERAS                               "/>
    <d v="2022-03-14T00:00:00"/>
    <d v="2022-12-29T00:00:00"/>
    <s v="08W"/>
    <s v="Base SH"/>
    <n v="1.6825757575757574"/>
    <n v="5.3977272727272728E-2"/>
    <n v="4.8484848484848485E-2"/>
    <n v="1.7850378787878787"/>
    <n v="1.4829545454545452"/>
    <n v="5.3977272727272728E-2"/>
    <n v="0"/>
    <n v="1.5369318181818179"/>
    <n v="0.19962121212121212"/>
    <n v="0"/>
    <n v="4.8484848484848485E-2"/>
    <n v="0.24810606060606061"/>
    <n v="0"/>
    <n v="0"/>
    <n v="0"/>
    <n v="0"/>
    <n v="4.9133700499999993"/>
  </r>
  <r>
    <n v="35109541"/>
    <n v="152762101"/>
    <s v="EL DORADO PH 2101"/>
    <x v="0"/>
    <s v="EL DORADO                               "/>
    <d v="2022-10-17T00:00:00"/>
    <d v="2023-07-25T00:00:00"/>
    <s v="08W"/>
    <s v="Base SH"/>
    <n v="2.2746212121212128"/>
    <n v="0.34223484848484848"/>
    <n v="0"/>
    <n v="2.6168560606060614"/>
    <n v="1.5992424242424248"/>
    <n v="3.4090909090909089E-3"/>
    <n v="0"/>
    <n v="1.6026515151515157"/>
    <n v="0.67537878787878802"/>
    <n v="0.33882575757575756"/>
    <n v="0"/>
    <n v="1.0142045454545456"/>
    <n v="0"/>
    <n v="0"/>
    <n v="0"/>
    <n v="0"/>
    <n v="6.8842021100000022"/>
  </r>
  <r>
    <n v="35109546"/>
    <n v="152762101"/>
    <s v="EL DORADO PH 2101"/>
    <x v="0"/>
    <s v="EL DORADO                               "/>
    <d v="2022-08-29T00:00:00"/>
    <d v="2022-12-18T00:00:00"/>
    <s v="08W"/>
    <s v="Base SH"/>
    <n v="2.3513257575757582"/>
    <n v="0.44621212121212117"/>
    <n v="0"/>
    <n v="2.7975378787878795"/>
    <n v="2.2215909090909096"/>
    <n v="0.44621212121212117"/>
    <n v="0"/>
    <n v="2.6678030303030309"/>
    <n v="0.12973484848484848"/>
    <n v="0"/>
    <n v="0"/>
    <n v="0.12973484848484848"/>
    <n v="0"/>
    <n v="0"/>
    <n v="0"/>
    <n v="0"/>
    <n v="6.3917215300000008"/>
  </r>
  <r>
    <n v="35114040"/>
    <n v="163751102"/>
    <s v="PINE GROVE 1102"/>
    <x v="3"/>
    <s v="AMADOR                                  "/>
    <d v="2020-07-21T00:00:00"/>
    <d v="2023-06-07T00:00:00"/>
    <s v="08W"/>
    <s v="Base SH"/>
    <n v="1.3950757575757573"/>
    <n v="9.8106060606060613E-2"/>
    <n v="0"/>
    <n v="1.4931818181818179"/>
    <n v="1.2725378787878785"/>
    <n v="4.0719696969696968E-2"/>
    <n v="0"/>
    <n v="1.3132575757575755"/>
    <n v="0.12253787878787879"/>
    <n v="5.7386363636363638E-2"/>
    <n v="0"/>
    <n v="0.17992424242424243"/>
    <n v="0"/>
    <n v="0"/>
    <n v="0"/>
    <n v="0"/>
    <n v="3.4802834800000002"/>
  </r>
  <r>
    <n v="35145001"/>
    <n v="12022215"/>
    <s v="CLAYTON 2215"/>
    <x v="4"/>
    <s v="CONTRA COSTA"/>
    <d v="2022-05-06T00:00:00"/>
    <d v="2023-10-18T00:00:00"/>
    <s v="08W"/>
    <s v="Base SH"/>
    <n v="4.0340909090909094E-2"/>
    <n v="1.8750000000000004"/>
    <n v="0"/>
    <n v="1.9153409090909095"/>
    <n v="0"/>
    <n v="0"/>
    <n v="0"/>
    <n v="0"/>
    <n v="4.0340909090909094E-2"/>
    <n v="1.8750000000000004"/>
    <n v="0"/>
    <n v="1.9153409090909095"/>
    <n v="0"/>
    <n v="0"/>
    <n v="0"/>
    <n v="0"/>
    <n v="5.6488974399999998"/>
  </r>
  <r>
    <n v="35148392"/>
    <n v="162821702"/>
    <s v="STANISLAUS 1702"/>
    <x v="5"/>
    <s v="CALAVERAS                               "/>
    <d v="2020-07-20T00:00:00"/>
    <d v="2023-06-14T00:00:00"/>
    <s v="49M"/>
    <s v="Other"/>
    <n v="0"/>
    <n v="0.34734848484848491"/>
    <n v="0"/>
    <n v="0.34734848484848491"/>
    <n v="0"/>
    <n v="0"/>
    <n v="0"/>
    <n v="0"/>
    <n v="0"/>
    <n v="0.34734848484848491"/>
    <n v="0"/>
    <n v="0.34734848484848491"/>
    <n v="0"/>
    <n v="0"/>
    <n v="0"/>
    <n v="0"/>
    <s v="Not Available"/>
  </r>
  <r>
    <n v="35192280"/>
    <n v="12022212"/>
    <s v="CLAYTON 2212"/>
    <x v="6"/>
    <s v="CONTRA COSTA"/>
    <d v="2023-03-20T00:00:00"/>
    <d v="2023-09-15T00:00:00"/>
    <s v="08W"/>
    <s v="Base SH"/>
    <n v="0"/>
    <n v="1.6784090909090907"/>
    <n v="0"/>
    <n v="1.6784090909090907"/>
    <n v="0"/>
    <n v="0"/>
    <n v="0"/>
    <n v="0"/>
    <n v="0"/>
    <n v="1.6784090909090907"/>
    <n v="0"/>
    <n v="1.6784090909090907"/>
    <n v="0"/>
    <n v="0"/>
    <n v="0"/>
    <n v="0"/>
    <n v="3.8714060399999997"/>
  </r>
  <r>
    <n v="35219093"/>
    <n v="14652106"/>
    <s v="TIDEWATER 2106"/>
    <x v="7"/>
    <s v="CONTRA COSTA                            "/>
    <d v="2023-06-12T00:00:00"/>
    <d v="2023-11-06T00:00:00"/>
    <s v="08W"/>
    <s v="Base SH"/>
    <n v="0"/>
    <n v="1.573863636363636"/>
    <n v="0"/>
    <n v="1.573863636363636"/>
    <n v="0"/>
    <n v="0"/>
    <n v="0"/>
    <n v="0"/>
    <n v="0"/>
    <n v="1.573863636363636"/>
    <n v="0"/>
    <n v="1.573863636363636"/>
    <n v="0"/>
    <n v="0"/>
    <n v="0"/>
    <n v="0"/>
    <n v="6.9420316999999994"/>
  </r>
  <r>
    <n v="35219096"/>
    <n v="14452104"/>
    <s v="KIRKER 2104"/>
    <x v="8"/>
    <s v="CONTRA COSTA                            "/>
    <d v="2022-06-13T00:00:00"/>
    <d v="2023-06-28T00:00:00"/>
    <s v="08W"/>
    <s v="Base SH"/>
    <n v="0.11287878787878787"/>
    <n v="1.7893939393939393"/>
    <n v="0"/>
    <n v="1.9022727272727271"/>
    <n v="0.11287878787878787"/>
    <n v="1.7609848484848485"/>
    <n v="0"/>
    <n v="1.8738636363636363"/>
    <n v="0"/>
    <n v="2.8409090909090908E-2"/>
    <n v="0"/>
    <n v="2.8409090909090908E-2"/>
    <n v="0"/>
    <n v="0"/>
    <n v="0"/>
    <n v="0"/>
    <n v="5.0816960300000016"/>
  </r>
  <r>
    <n v="35219588"/>
    <n v="254452102"/>
    <s v="MARIPOSA 2102"/>
    <x v="9"/>
    <s v="MARIPOSA                                "/>
    <d v="2022-05-31T00:00:00"/>
    <d v="2022-12-23T00:00:00"/>
    <s v="08W"/>
    <s v="Base SH"/>
    <n v="0.88181818181818195"/>
    <n v="4.0909090909090909E-2"/>
    <n v="0"/>
    <n v="0.92272727272727284"/>
    <n v="0.87045454545454559"/>
    <n v="4.0909090909090909E-2"/>
    <n v="0"/>
    <n v="0.91136363636363649"/>
    <n v="1.1363636363636364E-2"/>
    <n v="0"/>
    <n v="0"/>
    <n v="1.1363636363636364E-2"/>
    <n v="0"/>
    <n v="0"/>
    <n v="0"/>
    <n v="0"/>
    <n v="1.9779995200000002"/>
  </r>
  <r>
    <n v="35220895"/>
    <n v="43141103"/>
    <s v="MIDDLETOWN 1103"/>
    <x v="10"/>
    <s v="LAKE"/>
    <d v="2023-08-07T00:00:00"/>
    <d v="2023-11-03T00:00:00"/>
    <s v="08W"/>
    <s v="Base SH"/>
    <n v="0"/>
    <n v="2.0683712121212121"/>
    <n v="0"/>
    <n v="2.0683712121212121"/>
    <n v="0"/>
    <n v="0"/>
    <n v="0"/>
    <n v="0"/>
    <n v="0"/>
    <n v="2.0683712121212121"/>
    <n v="0"/>
    <n v="2.0683712121212121"/>
    <n v="0"/>
    <n v="0"/>
    <n v="0"/>
    <n v="0"/>
    <n v="9.3880769799999992"/>
  </r>
  <r>
    <n v="35223030"/>
    <n v="103191101"/>
    <s v="BANGOR 1101"/>
    <x v="11"/>
    <s v="BUTTE"/>
    <d v="2022-08-01T00:00:00"/>
    <d v="2022-12-21T00:00:00"/>
    <s v="08W"/>
    <s v="Base SH"/>
    <n v="0.28352272727272732"/>
    <n v="1.3922348484848481"/>
    <n v="0"/>
    <n v="1.6757575757575753"/>
    <n v="0.28352272727272732"/>
    <n v="1.2624999999999997"/>
    <n v="0"/>
    <n v="1.5460227272727272"/>
    <n v="0"/>
    <n v="0.12973484848484848"/>
    <n v="0"/>
    <n v="0.12973484848484848"/>
    <n v="0"/>
    <n v="0"/>
    <n v="0"/>
    <n v="0"/>
    <n v="4.8701668099999997"/>
  </r>
  <r>
    <n v="35223032"/>
    <n v="152282101"/>
    <s v="MOUNTAIN QUARRIES 2101"/>
    <x v="12"/>
    <s v="EL DORADO"/>
    <d v="2023-06-05T00:00:00"/>
    <d v="2023-11-14T00:00:00"/>
    <s v="08W"/>
    <s v="Base SH"/>
    <n v="0"/>
    <n v="0.93579545454545454"/>
    <n v="0"/>
    <n v="0.93579545454545454"/>
    <n v="0"/>
    <n v="0"/>
    <n v="0"/>
    <n v="0"/>
    <n v="0"/>
    <n v="0.93579545454545454"/>
    <n v="0"/>
    <n v="0.93579545454545454"/>
    <n v="0"/>
    <n v="0"/>
    <n v="0"/>
    <n v="0"/>
    <n v="5.5403300200000007"/>
  </r>
  <r>
    <n v="35225593"/>
    <n v="12022212"/>
    <s v="CLAYTON 2212"/>
    <x v="6"/>
    <s v="CONTRA COSTA                            "/>
    <d v="2021-11-01T00:00:00"/>
    <d v="2023-09-07T00:00:00"/>
    <s v="08W"/>
    <s v="Base SH"/>
    <n v="1.1026515151515153"/>
    <n v="9.2992424242424238E-2"/>
    <n v="0"/>
    <n v="1.1956439393939395"/>
    <n v="0"/>
    <n v="0"/>
    <n v="0"/>
    <n v="0"/>
    <n v="1.1026515151515153"/>
    <n v="9.2992424242424238E-2"/>
    <n v="0"/>
    <n v="1.1956439393939395"/>
    <n v="0"/>
    <n v="0"/>
    <n v="0"/>
    <n v="0"/>
    <n v="1.3937988699999999"/>
  </r>
  <r>
    <n v="35226799"/>
    <n v="103611101"/>
    <s v="WILDWOOD 1101"/>
    <x v="13"/>
    <s v="SHASTA                                  "/>
    <d v="2023-07-26T00:00:00"/>
    <d v="2023-08-18T00:00:00"/>
    <s v="08W"/>
    <s v="Base SH"/>
    <n v="0"/>
    <n v="0.19791666666666666"/>
    <n v="0"/>
    <n v="0.19791666666666666"/>
    <n v="0"/>
    <n v="0"/>
    <n v="0"/>
    <n v="0"/>
    <n v="0"/>
    <n v="0.19791666666666666"/>
    <n v="0"/>
    <n v="0.19791666666666666"/>
    <n v="0"/>
    <n v="0"/>
    <n v="0"/>
    <n v="0"/>
    <n v="0.52490972999999996"/>
  </r>
  <r>
    <n v="35226878"/>
    <n v="43141101"/>
    <s v="MIDDLETOWN 1101"/>
    <x v="14"/>
    <s v="LAKE                                    "/>
    <d v="2023-04-03T00:00:00"/>
    <d v="2023-08-01T00:00:00"/>
    <s v="08W"/>
    <s v="Base SH"/>
    <n v="0"/>
    <n v="0.70511363636363633"/>
    <n v="0"/>
    <n v="0.70511363636363633"/>
    <n v="0"/>
    <n v="0"/>
    <n v="0"/>
    <n v="0"/>
    <n v="0"/>
    <n v="0.70511363636363633"/>
    <n v="0"/>
    <n v="0.70511363636363633"/>
    <n v="0"/>
    <n v="0"/>
    <n v="0"/>
    <n v="0"/>
    <n v="3.9738056500000001"/>
  </r>
  <r>
    <n v="35227001"/>
    <n v="43141101"/>
    <s v="MIDDLETOWN 1101"/>
    <x v="14"/>
    <s v="LAKE                                    "/>
    <d v="2022-11-07T00:00:00"/>
    <d v="2023-07-21T00:00:00"/>
    <s v="08W"/>
    <s v="Base SH"/>
    <n v="0"/>
    <n v="0.69924242424242422"/>
    <n v="0"/>
    <n v="0.69924242424242422"/>
    <n v="0"/>
    <n v="0"/>
    <n v="0"/>
    <n v="0"/>
    <n v="0"/>
    <n v="0.69924242424242422"/>
    <n v="0"/>
    <n v="0.69924242424242422"/>
    <n v="0"/>
    <n v="0"/>
    <n v="0"/>
    <n v="0"/>
    <n v="5.0486603099999998"/>
  </r>
  <r>
    <n v="35227002"/>
    <n v="43141101"/>
    <s v="MIDDLETOWN 1101"/>
    <x v="14"/>
    <s v="LAKE                                    "/>
    <d v="2022-10-24T00:00:00"/>
    <d v="2023-10-18T00:00:00"/>
    <s v="08W"/>
    <s v="Base SH"/>
    <n v="0"/>
    <n v="0.43674242424242427"/>
    <n v="0"/>
    <n v="0.43674242424242427"/>
    <n v="0"/>
    <n v="0"/>
    <n v="0"/>
    <n v="0"/>
    <n v="0"/>
    <n v="0.43674242424242427"/>
    <n v="0"/>
    <n v="0.43674242424242427"/>
    <n v="0"/>
    <n v="0"/>
    <n v="0"/>
    <n v="0"/>
    <n v="2.9735510300000003"/>
  </r>
  <r>
    <n v="35227025"/>
    <n v="43141101"/>
    <s v="MIDDLETOWN 1101"/>
    <x v="14"/>
    <s v="LAKE                                    "/>
    <d v="2022-10-03T00:00:00"/>
    <d v="2023-10-18T00:00:00"/>
    <s v="08W"/>
    <s v="Base SH"/>
    <n v="0"/>
    <n v="0.69261363636363638"/>
    <n v="0"/>
    <n v="0.69261363636363638"/>
    <n v="0"/>
    <n v="0"/>
    <n v="0"/>
    <n v="0"/>
    <n v="0"/>
    <n v="0.69261363636363638"/>
    <n v="0"/>
    <n v="0.69261363636363638"/>
    <n v="0"/>
    <n v="0"/>
    <n v="0"/>
    <n v="0"/>
    <n v="3.9615997999999992"/>
  </r>
  <r>
    <n v="35227030"/>
    <n v="43141101"/>
    <s v="MIDDLETOWN 1101"/>
    <x v="15"/>
    <s v="LAKE                                    "/>
    <d v="2022-08-15T00:00:00"/>
    <d v="2023-08-24T00:00:00"/>
    <s v="08W"/>
    <s v="Base SH"/>
    <n v="0"/>
    <n v="1.3719696969696971"/>
    <n v="0"/>
    <n v="1.3719696969696971"/>
    <n v="0"/>
    <n v="0"/>
    <n v="0"/>
    <n v="0"/>
    <n v="0"/>
    <n v="1.3719696969696971"/>
    <n v="0"/>
    <n v="1.3719696969696971"/>
    <n v="0"/>
    <n v="0"/>
    <n v="0"/>
    <n v="0"/>
    <n v="3.4313006699999993"/>
  </r>
  <r>
    <n v="35227031"/>
    <n v="43141101"/>
    <s v="MIDDLETOWN 1101"/>
    <x v="15"/>
    <s v="LAKE                                    "/>
    <d v="2023-01-30T00:00:00"/>
    <d v="2023-08-29T00:00:00"/>
    <s v="08W"/>
    <s v="Base SH"/>
    <n v="0.13958333333333334"/>
    <n v="1.4125000000000001"/>
    <n v="0"/>
    <n v="1.5520833333333335"/>
    <n v="0"/>
    <n v="0"/>
    <n v="0"/>
    <n v="0"/>
    <n v="0.13958333333333334"/>
    <n v="1.4125000000000001"/>
    <n v="0"/>
    <n v="1.5520833333333335"/>
    <n v="0"/>
    <n v="0"/>
    <n v="0"/>
    <n v="0"/>
    <n v="5.8804840800000004"/>
  </r>
  <r>
    <n v="35227652"/>
    <n v="63601104"/>
    <s v="VACAVILLE 1104"/>
    <x v="16"/>
    <s v="SOLANO                                  "/>
    <d v="2022-11-14T00:00:00"/>
    <d v="2023-04-19T00:00:00"/>
    <s v="08W"/>
    <s v="Base SH"/>
    <n v="7.575757575757576E-3"/>
    <n v="0.45871212121212124"/>
    <n v="0"/>
    <n v="0.46628787878787881"/>
    <n v="0"/>
    <n v="0"/>
    <n v="0"/>
    <n v="0"/>
    <n v="7.575757575757576E-3"/>
    <n v="0.45871212121212124"/>
    <n v="0"/>
    <n v="0.46628787878787881"/>
    <n v="0"/>
    <n v="0"/>
    <n v="0"/>
    <n v="0"/>
    <n v="1.4614517699999998"/>
  </r>
  <r>
    <n v="35227864"/>
    <n v="43141103"/>
    <s v="MIDDLETOWN 1103"/>
    <x v="10"/>
    <s v="LAKE                                    "/>
    <d v="2022-09-19T00:00:00"/>
    <d v="2023-05-23T00:00:00"/>
    <s v="08W"/>
    <s v="Base SH"/>
    <n v="0"/>
    <n v="1.4473484848484848"/>
    <n v="0"/>
    <n v="1.4473484848484848"/>
    <n v="0"/>
    <n v="0.34242424242424241"/>
    <n v="0"/>
    <n v="0.34242424242424241"/>
    <n v="0"/>
    <n v="1.1049242424242425"/>
    <n v="0"/>
    <n v="1.1049242424242425"/>
    <n v="0"/>
    <n v="0"/>
    <n v="0"/>
    <n v="0"/>
    <n v="3.7218522900000006"/>
  </r>
  <r>
    <n v="35228186"/>
    <n v="43141103"/>
    <s v="MIDDLETOWN 1103"/>
    <x v="10"/>
    <s v="LAKE                                    "/>
    <d v="2023-07-19T00:00:00"/>
    <d v="2023-10-31T00:00:00"/>
    <s v="08W"/>
    <s v="Base SH"/>
    <n v="0"/>
    <n v="0.95852272727272725"/>
    <n v="0"/>
    <n v="0.95852272727272725"/>
    <n v="0"/>
    <n v="0"/>
    <n v="0"/>
    <n v="0"/>
    <n v="0"/>
    <n v="0.95852272727272725"/>
    <n v="0"/>
    <n v="0.95852272727272725"/>
    <n v="0"/>
    <n v="0"/>
    <n v="0"/>
    <n v="0"/>
    <n v="2.96233557"/>
  </r>
  <r>
    <n v="35233995"/>
    <n v="153082106"/>
    <s v="PLACERVILLE 2106"/>
    <x v="17"/>
    <s v="EL DORADO                               "/>
    <d v="2022-11-18T00:00:00"/>
    <d v="2023-05-08T00:00:00"/>
    <s v="08W"/>
    <s v="Base SH"/>
    <n v="0"/>
    <n v="0.66041666666666665"/>
    <n v="0"/>
    <n v="0.66041666666666665"/>
    <n v="0"/>
    <n v="0"/>
    <n v="0"/>
    <n v="0"/>
    <n v="0"/>
    <n v="0.66041666666666665"/>
    <n v="0"/>
    <n v="0.66041666666666665"/>
    <n v="0"/>
    <n v="0"/>
    <n v="0"/>
    <n v="0"/>
    <n v="2.56539297"/>
  </r>
  <r>
    <n v="35233996"/>
    <n v="153082106"/>
    <s v="PLACERVILLE 2106"/>
    <x v="17"/>
    <s v="EL DORADO                               "/>
    <d v="2022-11-15T00:00:00"/>
    <d v="2023-08-10T00:00:00"/>
    <s v="08W"/>
    <s v="Base SH"/>
    <n v="0"/>
    <n v="0.64128787878787896"/>
    <n v="0"/>
    <n v="0.64128787878787896"/>
    <n v="0"/>
    <n v="0"/>
    <n v="0"/>
    <n v="0"/>
    <n v="0"/>
    <n v="0.64128787878787896"/>
    <n v="0"/>
    <n v="0.64128787878787896"/>
    <n v="0"/>
    <n v="0"/>
    <n v="0"/>
    <n v="0"/>
    <n v="3.6505375399999993"/>
  </r>
  <r>
    <n v="35234399"/>
    <n v="103521103"/>
    <s v="OREGON TRAIL 1103"/>
    <x v="18"/>
    <s v="SHASTA                                  "/>
    <d v="2022-10-31T00:00:00"/>
    <d v="2023-04-15T00:00:00"/>
    <s v="08W"/>
    <s v="Base SH"/>
    <n v="2.7840909090909093E-2"/>
    <n v="0.60530303030303034"/>
    <n v="0"/>
    <n v="0.63314393939393943"/>
    <n v="0"/>
    <n v="0"/>
    <n v="0"/>
    <n v="0"/>
    <n v="2.7840909090909093E-2"/>
    <n v="0.60530303030303034"/>
    <n v="0"/>
    <n v="0.63314393939393943"/>
    <n v="0"/>
    <n v="0"/>
    <n v="0"/>
    <n v="0"/>
    <n v="2.6543953199999994"/>
  </r>
  <r>
    <n v="35234526"/>
    <n v="163011101"/>
    <s v="MARTELL 1101"/>
    <x v="19"/>
    <s v="AMADOR                                  "/>
    <d v="2022-11-08T00:00:00"/>
    <d v="2023-04-27T00:00:00"/>
    <s v="08W"/>
    <s v="Base SH"/>
    <n v="0"/>
    <n v="0.87613636363636349"/>
    <n v="0"/>
    <n v="0.87613636363636349"/>
    <n v="0"/>
    <n v="0"/>
    <n v="0"/>
    <n v="0"/>
    <n v="0"/>
    <n v="0.87613636363636349"/>
    <n v="0"/>
    <n v="0.87613636363636349"/>
    <n v="0"/>
    <n v="0"/>
    <n v="0"/>
    <n v="0"/>
    <n v="4.1419956799999991"/>
  </r>
  <r>
    <n v="35234758"/>
    <n v="43141101"/>
    <s v="MIDDLETOWN 1101"/>
    <x v="14"/>
    <s v="LAKE                                    "/>
    <d v="2023-08-14T00:00:00"/>
    <d v="2023-10-13T00:00:00"/>
    <s v="08W"/>
    <s v="Base SH"/>
    <n v="0"/>
    <n v="0.80208333333333337"/>
    <n v="0"/>
    <n v="0.80208333333333337"/>
    <n v="0"/>
    <n v="0"/>
    <n v="0"/>
    <n v="0"/>
    <n v="0"/>
    <n v="0.80208333333333337"/>
    <n v="0"/>
    <n v="0.80208333333333337"/>
    <n v="0"/>
    <n v="0"/>
    <n v="0"/>
    <n v="0"/>
    <n v="2.7075016399999998"/>
  </r>
  <r>
    <n v="35234862"/>
    <n v="43141101"/>
    <s v="MIDDLETOWN 1101"/>
    <x v="14"/>
    <s v="LAKE                                    "/>
    <d v="2023-05-01T00:00:00"/>
    <d v="2023-06-28T00:00:00"/>
    <s v="08W"/>
    <s v="Base SH"/>
    <n v="3.787878787878788E-3"/>
    <n v="0.12310606060606061"/>
    <n v="0"/>
    <n v="0.12689393939393939"/>
    <n v="0"/>
    <n v="0"/>
    <n v="0"/>
    <n v="0"/>
    <n v="3.787878787878788E-3"/>
    <n v="0.12310606060606061"/>
    <n v="0"/>
    <n v="0.12689393939393939"/>
    <n v="0"/>
    <n v="0"/>
    <n v="0"/>
    <n v="0"/>
    <n v="0.50803463999999998"/>
  </r>
  <r>
    <n v="35237937"/>
    <n v="83622103"/>
    <s v="CAMP EVERS 2103"/>
    <x v="20"/>
    <s v="SANTA CRUZ                              "/>
    <d v="2023-02-01T00:00:00"/>
    <d v="2024-02-21T00:00:00"/>
    <s v="2BP"/>
    <s v="Other"/>
    <n v="5.5113636363636365E-2"/>
    <n v="1.5340909090909091E-2"/>
    <n v="0"/>
    <n v="7.045454545454545E-2"/>
    <n v="0"/>
    <n v="0"/>
    <n v="0"/>
    <n v="0"/>
    <n v="5.5113636363636365E-2"/>
    <n v="1.5340909090909091E-2"/>
    <n v="0"/>
    <n v="7.045454545454545E-2"/>
    <n v="0"/>
    <n v="0"/>
    <n v="0"/>
    <n v="0"/>
    <s v="Not Available"/>
  </r>
  <r>
    <n v="35240166"/>
    <n v="102541101"/>
    <s v="VOLTA 1101"/>
    <x v="21"/>
    <s v="SHASTA                                  "/>
    <d v="2022-03-28T00:00:00"/>
    <d v="2023-01-27T00:00:00"/>
    <s v="08W"/>
    <s v="Base SH"/>
    <n v="0.4632575757575757"/>
    <n v="1.5340909090909089E-2"/>
    <n v="0"/>
    <n v="0.47859848484848477"/>
    <n v="0.4632575757575757"/>
    <n v="0"/>
    <n v="0"/>
    <n v="0.4632575757575757"/>
    <n v="0"/>
    <n v="1.5340909090909089E-2"/>
    <n v="0"/>
    <n v="1.5340909090909089E-2"/>
    <n v="0"/>
    <n v="0"/>
    <n v="0"/>
    <n v="0"/>
    <n v="2.4705390099999995"/>
  </r>
  <r>
    <n v="35254259"/>
    <n v="102541101"/>
    <s v="VOLTA 1101"/>
    <x v="21"/>
    <s v="SHASTA                                  "/>
    <d v="2023-02-06T00:00:00"/>
    <d v="2023-04-14T00:00:00"/>
    <s v="08W"/>
    <s v="Base SH"/>
    <n v="0.24848484848484848"/>
    <n v="0.25454545454545457"/>
    <n v="0"/>
    <n v="0.50303030303030305"/>
    <n v="0"/>
    <n v="0"/>
    <n v="0"/>
    <n v="0"/>
    <n v="0.24848484848484848"/>
    <n v="0.25454545454545457"/>
    <n v="0"/>
    <n v="0.50303030303030305"/>
    <n v="0"/>
    <n v="0"/>
    <n v="0"/>
    <n v="0"/>
    <n v="1.05236145"/>
  </r>
  <r>
    <n v="35254650"/>
    <n v="102541101"/>
    <s v="VOLTA 1101"/>
    <x v="22"/>
    <s v="TEHAMA                                  "/>
    <d v="2022-10-10T00:00:00"/>
    <d v="2022-12-16T00:00:00"/>
    <s v="08W"/>
    <s v="Base SH"/>
    <n v="7.575757575757576E-3"/>
    <n v="0.30435606060606063"/>
    <n v="0"/>
    <n v="0.3119318181818182"/>
    <n v="0"/>
    <n v="0.30435606060606063"/>
    <n v="0"/>
    <n v="0.30435606060606063"/>
    <n v="7.575757575757576E-3"/>
    <n v="0"/>
    <n v="0"/>
    <n v="7.575757575757576E-3"/>
    <n v="0"/>
    <n v="0"/>
    <n v="0"/>
    <n v="0"/>
    <n v="1.19947187"/>
  </r>
  <r>
    <n v="35254945"/>
    <n v="102541101"/>
    <s v="VOLTA 1101"/>
    <x v="23"/>
    <s v="TEHAMA                                  "/>
    <d v="2023-05-15T00:00:00"/>
    <d v="2023-06-30T00:00:00"/>
    <s v="08W"/>
    <s v="Base SH"/>
    <n v="2.840909090909091E-3"/>
    <n v="0.49147727272727276"/>
    <n v="0"/>
    <n v="0.49431818181818188"/>
    <n v="0"/>
    <n v="0"/>
    <n v="0"/>
    <n v="0"/>
    <n v="2.840909090909091E-3"/>
    <n v="0.49147727272727276"/>
    <n v="0"/>
    <n v="0.49431818181818188"/>
    <n v="0"/>
    <n v="0"/>
    <n v="0"/>
    <n v="0"/>
    <n v="1.5067185999999999"/>
  </r>
  <r>
    <n v="35254947"/>
    <n v="102541101"/>
    <s v="VOLTA 1101"/>
    <x v="23"/>
    <s v="TEHAMA                                  "/>
    <d v="2023-04-17T00:00:00"/>
    <d v="2023-06-02T00:00:00"/>
    <s v="08W"/>
    <s v="Base SH"/>
    <n v="1.3446969696969697E-2"/>
    <n v="0.25037878787878787"/>
    <n v="0"/>
    <n v="0.26382575757575755"/>
    <n v="0"/>
    <n v="0"/>
    <n v="0"/>
    <n v="0"/>
    <n v="1.3446969696969697E-2"/>
    <n v="0.25037878787878787"/>
    <n v="0"/>
    <n v="0.26382575757575755"/>
    <n v="0"/>
    <n v="0"/>
    <n v="0"/>
    <n v="0"/>
    <n v="1.2282288799999996"/>
  </r>
  <r>
    <n v="35256083"/>
    <n v="42871101"/>
    <s v="UPPER LAKE 1101"/>
    <x v="24"/>
    <s v="LAKE                                    "/>
    <d v="2023-01-30T00:00:00"/>
    <d v="2023-09-21T00:00:00"/>
    <s v="08W"/>
    <s v="Base SH"/>
    <n v="8.9015151515151516E-3"/>
    <n v="1.8592803030303027"/>
    <n v="0"/>
    <n v="1.8681818181818177"/>
    <n v="0"/>
    <n v="0"/>
    <n v="0"/>
    <n v="0"/>
    <n v="8.9015151515151516E-3"/>
    <n v="1.8592803030303027"/>
    <n v="0"/>
    <n v="1.8681818181818177"/>
    <n v="0"/>
    <n v="0"/>
    <n v="0"/>
    <n v="0"/>
    <n v="5.9755479500000002"/>
  </r>
  <r>
    <n v="35259512"/>
    <n v="103351104"/>
    <s v="DESCHUTES 1104"/>
    <x v="25"/>
    <s v="SHASTA                                  "/>
    <d v="2023-01-16T00:00:00"/>
    <d v="2023-06-28T00:00:00"/>
    <s v="08W"/>
    <s v="Base SH"/>
    <n v="0"/>
    <n v="0.10738636363636364"/>
    <n v="0"/>
    <n v="0.10738636363636364"/>
    <n v="0"/>
    <n v="0"/>
    <n v="0"/>
    <n v="0"/>
    <n v="0"/>
    <n v="0.10738636363636364"/>
    <n v="0"/>
    <n v="0.10738636363636364"/>
    <n v="0"/>
    <n v="0"/>
    <n v="0"/>
    <n v="0"/>
    <n v="0.85012720000000008"/>
  </r>
  <r>
    <n v="35274593"/>
    <n v="254452101"/>
    <s v="MARIPOSA 2101"/>
    <x v="26"/>
    <s v="MARIPOSA                                "/>
    <d v="2023-07-24T00:00:00"/>
    <d v="2023-11-30T00:00:00"/>
    <s v="08W"/>
    <s v="Base SH"/>
    <n v="0"/>
    <n v="2.9869318181818181"/>
    <n v="0"/>
    <n v="2.9869318181818181"/>
    <n v="0"/>
    <n v="0"/>
    <n v="0"/>
    <n v="0"/>
    <n v="0"/>
    <n v="2.9869318181818181"/>
    <n v="0"/>
    <n v="2.9869318181818181"/>
    <n v="0"/>
    <n v="0"/>
    <n v="0"/>
    <n v="0"/>
    <n v="6.5660572600000009"/>
  </r>
  <r>
    <n v="35277924"/>
    <n v="254151101"/>
    <s v="AUBERRY 1101"/>
    <x v="27"/>
    <s v="FRESNO                                  "/>
    <d v="2023-05-08T00:00:00"/>
    <d v="2023-06-23T00:00:00"/>
    <s v="08W"/>
    <s v="Base SH"/>
    <n v="0"/>
    <n v="0.12632575757575759"/>
    <n v="0"/>
    <n v="0.12632575757575759"/>
    <n v="0"/>
    <n v="0"/>
    <n v="0"/>
    <n v="0"/>
    <n v="0"/>
    <n v="0.12632575757575759"/>
    <n v="0"/>
    <n v="0.12632575757575759"/>
    <n v="0"/>
    <n v="0"/>
    <n v="0"/>
    <n v="0"/>
    <n v="0.41023019000000005"/>
  </r>
  <r>
    <n v="35277925"/>
    <n v="254151101"/>
    <s v="AUBERRY 1101"/>
    <x v="28"/>
    <s v="FRESNO                                  "/>
    <d v="2023-06-09T00:00:00"/>
    <d v="2023-08-09T00:00:00"/>
    <s v="08W"/>
    <s v="Base SH"/>
    <n v="2.7651515151515149E-2"/>
    <n v="0.14147727272727273"/>
    <n v="5.7007575757575757E-2"/>
    <n v="0.22613636363636364"/>
    <n v="0"/>
    <n v="0"/>
    <n v="0"/>
    <n v="0"/>
    <n v="2.7651515151515149E-2"/>
    <n v="0.14147727272727273"/>
    <n v="5.7007575757575757E-2"/>
    <n v="0.22613636363636364"/>
    <n v="0"/>
    <n v="0"/>
    <n v="0"/>
    <n v="0"/>
    <n v="0.59313073999999977"/>
  </r>
  <r>
    <n v="35277938"/>
    <n v="254151101"/>
    <s v="AUBERRY 1101"/>
    <x v="27"/>
    <s v="FRESNO"/>
    <d v="2023-05-01T00:00:00"/>
    <d v="2023-10-20T00:00:00"/>
    <s v="08W"/>
    <s v="Base SH"/>
    <n v="2.6704545454545453E-2"/>
    <n v="0.42821969696969697"/>
    <n v="0"/>
    <n v="0.45492424242424245"/>
    <n v="0"/>
    <n v="0"/>
    <n v="0"/>
    <n v="0"/>
    <n v="2.6704545454545453E-2"/>
    <n v="0.42821969696969697"/>
    <n v="0"/>
    <n v="0.45492424242424245"/>
    <n v="0"/>
    <n v="0"/>
    <n v="0"/>
    <n v="0"/>
    <n v="1.4866370199999999"/>
  </r>
  <r>
    <n v="35278899"/>
    <n v="162821701"/>
    <s v="STANISLAUS 1701"/>
    <x v="29"/>
    <s v="CALAVERAS                               "/>
    <d v="2023-04-03T00:00:00"/>
    <d v="2024-04-08T00:00:00"/>
    <s v="08W"/>
    <s v="Base SH"/>
    <n v="0"/>
    <n v="1.5323863636363637"/>
    <n v="0"/>
    <n v="1.5323863636363637"/>
    <n v="0"/>
    <n v="0"/>
    <n v="0"/>
    <n v="0"/>
    <n v="0"/>
    <n v="1.5323863636363637"/>
    <n v="0"/>
    <n v="1.5323863636363637"/>
    <n v="0"/>
    <n v="0"/>
    <n v="0"/>
    <n v="0"/>
    <n v="5.3693089599999997"/>
  </r>
  <r>
    <n v="35279120"/>
    <n v="162821701"/>
    <s v="STANISLAUS 1701"/>
    <x v="29"/>
    <s v="CALAVERAS                               "/>
    <d v="2023-08-29T00:00:00"/>
    <d v="2024-02-16T00:00:00"/>
    <s v="08W"/>
    <s v="Base SH"/>
    <n v="0"/>
    <n v="0.98768939393939392"/>
    <n v="0"/>
    <n v="0.98768939393939392"/>
    <n v="0"/>
    <n v="0"/>
    <n v="0"/>
    <n v="0"/>
    <n v="0"/>
    <n v="0.98768939393939392"/>
    <n v="0"/>
    <n v="0.98768939393939392"/>
    <n v="0"/>
    <n v="0"/>
    <n v="0"/>
    <n v="0"/>
    <n v="4.4389406999999999"/>
  </r>
  <r>
    <n v="35283343"/>
    <n v="42871101"/>
    <s v="UPPER LAKE 1101"/>
    <x v="24"/>
    <s v="LAKE"/>
    <d v="2023-07-24T00:00:00"/>
    <d v="2023-10-27T00:00:00"/>
    <s v="08W"/>
    <s v="Base SH"/>
    <n v="0.18731060606060607"/>
    <n v="0.55909090909090897"/>
    <n v="0"/>
    <n v="0.74640151515151509"/>
    <n v="0"/>
    <n v="0"/>
    <n v="0"/>
    <n v="0"/>
    <n v="0.18731060606060607"/>
    <n v="0.55909090909090897"/>
    <n v="0"/>
    <n v="0.74640151515151509"/>
    <n v="0"/>
    <n v="0"/>
    <n v="0"/>
    <n v="0"/>
    <n v="1.6655370699999996"/>
  </r>
  <r>
    <n v="35284364"/>
    <n v="162821702"/>
    <s v="STANISLAUS 1702"/>
    <x v="30"/>
    <s v="CALAVERAS                               "/>
    <d v="2023-07-10T00:00:00"/>
    <d v="2023-10-16T00:00:00"/>
    <s v="08W"/>
    <s v="Base SH"/>
    <n v="4.734848484848485E-3"/>
    <n v="0.80984848484848482"/>
    <n v="0"/>
    <n v="0.81458333333333333"/>
    <n v="0"/>
    <n v="0"/>
    <n v="0"/>
    <n v="0"/>
    <n v="4.734848484848485E-3"/>
    <n v="0.80984848484848482"/>
    <n v="0"/>
    <n v="0.81458333333333333"/>
    <n v="0"/>
    <n v="0"/>
    <n v="0"/>
    <n v="0"/>
    <n v="0.68435971000000018"/>
  </r>
  <r>
    <n v="35285064"/>
    <n v="42281105"/>
    <s v="POTTER VALLEY P H 1105"/>
    <x v="31"/>
    <s v="MENDOCINO"/>
    <d v="2023-07-10T00:00:00"/>
    <d v="2023-10-20T00:00:00"/>
    <s v="08W"/>
    <s v="Base SH"/>
    <n v="2.1401515151515151E-2"/>
    <n v="0.63124999999999987"/>
    <n v="0"/>
    <n v="0.65265151515151498"/>
    <n v="0"/>
    <n v="0"/>
    <n v="0"/>
    <n v="0"/>
    <n v="2.1401515151515151E-2"/>
    <n v="0.63124999999999987"/>
    <n v="0"/>
    <n v="0.65265151515151498"/>
    <n v="0"/>
    <n v="0"/>
    <n v="0"/>
    <n v="0"/>
    <n v="2.3303731499999998"/>
  </r>
  <r>
    <n v="35290808"/>
    <n v="42281105"/>
    <s v="POTTER VALLEY P H 1105"/>
    <x v="32"/>
    <s v="MENDOCINO                               "/>
    <d v="2023-06-05T00:00:00"/>
    <d v="2023-09-01T00:00:00"/>
    <s v="08W"/>
    <s v="Base SH"/>
    <n v="0"/>
    <n v="0.20587121212121212"/>
    <n v="0"/>
    <n v="0.20587121212121212"/>
    <n v="0"/>
    <n v="0"/>
    <n v="0"/>
    <n v="0"/>
    <n v="0"/>
    <n v="0.20587121212121212"/>
    <n v="0"/>
    <n v="0.20587121212121212"/>
    <n v="0"/>
    <n v="0"/>
    <n v="0"/>
    <n v="0"/>
    <n v="1.4194543799999999"/>
  </r>
  <r>
    <n v="35293508"/>
    <n v="152282101"/>
    <s v="MOUNTAIN QUARRIES 2101"/>
    <x v="12"/>
    <s v="EL DORADO"/>
    <d v="2023-05-01T00:00:00"/>
    <d v="2023-07-28T00:00:00"/>
    <s v="08W"/>
    <s v="Base SH"/>
    <n v="0"/>
    <n v="0.46212121212121204"/>
    <n v="0"/>
    <n v="0.46212121212121204"/>
    <n v="0"/>
    <n v="0"/>
    <n v="0"/>
    <n v="0"/>
    <n v="0"/>
    <n v="0.46212121212121204"/>
    <n v="0"/>
    <n v="0.46212121212121204"/>
    <n v="0"/>
    <n v="0"/>
    <n v="0"/>
    <n v="0"/>
    <n v="1.6009110599999998"/>
  </r>
  <r>
    <n v="35293662"/>
    <n v="152282101"/>
    <s v="MOUNTAIN QUARRIES 2101"/>
    <x v="33"/>
    <s v="EL DORADO                               "/>
    <d v="2023-03-16T00:00:00"/>
    <d v="2023-08-11T00:00:00"/>
    <s v="08W"/>
    <s v="Base SH"/>
    <n v="6.0606060606060606E-3"/>
    <n v="0.5890151515151516"/>
    <n v="0"/>
    <n v="0.5950757575757577"/>
    <n v="0"/>
    <n v="0"/>
    <n v="0"/>
    <n v="0"/>
    <n v="6.0606060606060606E-3"/>
    <n v="0.5890151515151516"/>
    <n v="0"/>
    <n v="0.5950757575757577"/>
    <n v="0"/>
    <n v="0"/>
    <n v="0"/>
    <n v="0"/>
    <n v="1.69748689"/>
  </r>
  <r>
    <n v="35293663"/>
    <n v="152282101"/>
    <s v="MOUNTAIN QUARRIES 2101"/>
    <x v="33"/>
    <s v="EL DORADO"/>
    <d v="2023-05-15T00:00:00"/>
    <d v="2023-10-20T00:00:00"/>
    <s v="08W"/>
    <s v="Base SH"/>
    <n v="5.3787878787878787E-2"/>
    <n v="1.0653409090909092"/>
    <n v="0"/>
    <n v="1.1191287878787879"/>
    <n v="0"/>
    <n v="0"/>
    <n v="0"/>
    <n v="0"/>
    <n v="5.3787878787878787E-2"/>
    <n v="1.0653409090909092"/>
    <n v="0"/>
    <n v="1.1191287878787879"/>
    <n v="0"/>
    <n v="0"/>
    <n v="0"/>
    <n v="0"/>
    <n v="3.7300078600000002"/>
  </r>
  <r>
    <n v="35293665"/>
    <n v="152282101"/>
    <s v="MOUNTAIN QUARRIES 2101"/>
    <x v="33"/>
    <s v="EL DORADO"/>
    <d v="2023-02-13T00:00:00"/>
    <d v="2023-04-26T00:00:00"/>
    <s v="08W"/>
    <s v="Base SH"/>
    <n v="0"/>
    <n v="0.30170454545454545"/>
    <n v="0"/>
    <n v="0.30170454545454545"/>
    <n v="0"/>
    <n v="0"/>
    <n v="0"/>
    <n v="0"/>
    <n v="0"/>
    <n v="0.30170454545454545"/>
    <n v="0"/>
    <n v="0.30170454545454545"/>
    <n v="0"/>
    <n v="0"/>
    <n v="0"/>
    <n v="0"/>
    <n v="0.97159021999999995"/>
  </r>
  <r>
    <n v="35293670"/>
    <n v="152282101"/>
    <s v="MOUNTAIN QUARRIES 2101"/>
    <x v="33"/>
    <s v="EL DORADO                               "/>
    <d v="2023-04-26T00:00:00"/>
    <d v="2023-07-18T00:00:00"/>
    <s v="08W"/>
    <s v="Base SH"/>
    <n v="0"/>
    <n v="0.65416666666666656"/>
    <n v="0"/>
    <n v="0.65416666666666656"/>
    <n v="0"/>
    <n v="0"/>
    <n v="0"/>
    <n v="0"/>
    <n v="0"/>
    <n v="0.65416666666666656"/>
    <n v="0"/>
    <n v="0.65416666666666656"/>
    <n v="0"/>
    <n v="0"/>
    <n v="0"/>
    <n v="0"/>
    <n v="0.91345437000000018"/>
  </r>
  <r>
    <n v="35293846"/>
    <n v="42281105"/>
    <s v="POTTER VALLEY P H 1105"/>
    <x v="32"/>
    <s v="MENDOCINO"/>
    <d v="2023-06-26T00:00:00"/>
    <d v="2023-08-16T00:00:00"/>
    <s v="08W"/>
    <s v="Base SH"/>
    <n v="0"/>
    <n v="0.70132575757575755"/>
    <n v="0"/>
    <n v="0.70132575757575755"/>
    <n v="0"/>
    <n v="0"/>
    <n v="0"/>
    <n v="0"/>
    <n v="0"/>
    <n v="0.70132575757575755"/>
    <n v="0"/>
    <n v="0.70132575757575755"/>
    <n v="0"/>
    <n v="0"/>
    <n v="0"/>
    <n v="0"/>
    <n v="1.6375019900000003"/>
  </r>
  <r>
    <n v="35298571"/>
    <n v="103261103"/>
    <s v="ANDERSON 1103"/>
    <x v="34"/>
    <s v="SHASTA"/>
    <d v="2023-07-06T00:00:00"/>
    <d v="2023-07-21T00:00:00"/>
    <s v="08W"/>
    <s v="Base SH"/>
    <n v="0"/>
    <n v="0.29678030303030301"/>
    <n v="0"/>
    <n v="0.29678030303030301"/>
    <n v="0"/>
    <n v="0"/>
    <n v="0"/>
    <n v="0"/>
    <n v="0"/>
    <n v="0.29678030303030301"/>
    <n v="0"/>
    <n v="0.29678030303030301"/>
    <n v="0"/>
    <n v="0"/>
    <n v="0"/>
    <n v="0"/>
    <n v="0.61248038000000005"/>
  </r>
  <r>
    <n v="35299631"/>
    <n v="103091102"/>
    <s v="CLARK ROAD 1102"/>
    <x v="35"/>
    <s v="BUTTE                                   "/>
    <d v="2023-05-01T00:00:00"/>
    <d v="2024-02-16T00:00:00"/>
    <s v="08W"/>
    <s v="Base SH"/>
    <n v="0"/>
    <n v="3.5236742424242427"/>
    <n v="0"/>
    <n v="3.5236742424242427"/>
    <n v="0"/>
    <n v="0"/>
    <n v="0"/>
    <n v="0"/>
    <n v="0"/>
    <n v="3.5236742424242427"/>
    <n v="0"/>
    <n v="3.5236742424242427"/>
    <n v="0"/>
    <n v="0"/>
    <n v="0"/>
    <n v="0"/>
    <n v="8.5067035099999995"/>
  </r>
  <r>
    <n v="35299634"/>
    <n v="103091102"/>
    <s v="CLARK ROAD 1102"/>
    <x v="36"/>
    <s v="BUTTE                                   "/>
    <d v="2023-07-31T00:00:00"/>
    <d v="2024-03-30T00:00:00"/>
    <s v="08W"/>
    <s v="Base SH"/>
    <n v="0"/>
    <n v="2.3219696969696968"/>
    <n v="0"/>
    <n v="2.3219696969696968"/>
    <n v="0"/>
    <n v="0"/>
    <n v="0"/>
    <n v="0"/>
    <n v="0"/>
    <n v="2.3219696969696968"/>
    <n v="0"/>
    <n v="2.3219696969696968"/>
    <n v="0"/>
    <n v="0"/>
    <n v="0"/>
    <n v="0"/>
    <n v="7.1414483199999994"/>
  </r>
  <r>
    <n v="35300933"/>
    <n v="152282101"/>
    <s v="MOUNTAIN QUARRIES 2101"/>
    <x v="12"/>
    <s v="EL DORADO                               "/>
    <d v="2023-03-06T00:00:00"/>
    <d v="2023-06-07T00:00:00"/>
    <s v="08W"/>
    <s v="Base SH"/>
    <n v="1.5151515151515152E-2"/>
    <n v="0.49431818181818188"/>
    <n v="0"/>
    <n v="0.50946969696969702"/>
    <n v="0"/>
    <n v="0"/>
    <n v="0"/>
    <n v="0"/>
    <n v="1.5151515151515152E-2"/>
    <n v="0.49431818181818188"/>
    <n v="0"/>
    <n v="0.50946969696969702"/>
    <n v="0"/>
    <n v="0"/>
    <n v="0"/>
    <n v="0"/>
    <n v="1.9089915499999996"/>
  </r>
  <r>
    <n v="35301112"/>
    <n v="152282101"/>
    <s v="MOUNTAIN QUARRIES 2101"/>
    <x v="12"/>
    <s v="EL DORADO"/>
    <d v="2023-05-01T00:00:00"/>
    <d v="2023-08-18T00:00:00"/>
    <s v="08W"/>
    <s v="Base SH"/>
    <n v="6.7234848484848481E-2"/>
    <n v="0.49905303030303028"/>
    <n v="0"/>
    <n v="0.56628787878787878"/>
    <n v="0"/>
    <n v="0"/>
    <n v="0"/>
    <n v="0"/>
    <n v="6.7234848484848481E-2"/>
    <n v="0.49905303030303028"/>
    <n v="0"/>
    <n v="0.56628787878787878"/>
    <n v="0"/>
    <n v="0"/>
    <n v="0"/>
    <n v="0"/>
    <n v="2.14454966"/>
  </r>
  <r>
    <n v="35311895"/>
    <n v="103261103"/>
    <s v="ANDERSON 1103"/>
    <x v="37"/>
    <s v="SHASTA"/>
    <d v="2023-07-17T00:00:00"/>
    <d v="2023-11-10T00:00:00"/>
    <s v="08W"/>
    <s v="Base SH"/>
    <n v="0"/>
    <n v="2.4659090909090908"/>
    <n v="0"/>
    <n v="2.4659090909090908"/>
    <n v="0"/>
    <n v="0"/>
    <n v="0"/>
    <n v="0"/>
    <n v="0"/>
    <n v="2.4659090909090908"/>
    <n v="0"/>
    <n v="2.4659090909090908"/>
    <n v="0"/>
    <n v="0"/>
    <n v="0"/>
    <n v="0"/>
    <n v="5.5073270300000008"/>
  </r>
  <r>
    <n v="35311897"/>
    <n v="103331102"/>
    <s v="CORNING 1102"/>
    <x v="38"/>
    <s v="TEHAMA                                  "/>
    <d v="2023-10-23T00:00:00"/>
    <d v="2024-04-19T00:00:00"/>
    <s v="08W"/>
    <s v="Base SH"/>
    <n v="0"/>
    <n v="4.1132575757575758"/>
    <n v="0"/>
    <n v="4.1132575757575758"/>
    <n v="0"/>
    <n v="0"/>
    <n v="0"/>
    <n v="0"/>
    <n v="0"/>
    <n v="4.1132575757575758"/>
    <n v="0"/>
    <n v="4.1132575757575758"/>
    <n v="0"/>
    <n v="0"/>
    <n v="0"/>
    <n v="0"/>
    <n v="8.1381353700000005"/>
  </r>
  <r>
    <n v="35311898"/>
    <n v="103331102"/>
    <s v="CORNING 1102"/>
    <x v="39"/>
    <s v="TEHAMA                                  "/>
    <d v="2023-09-25T00:00:00"/>
    <d v="2024-03-22T00:00:00"/>
    <s v="08W"/>
    <s v="Base SH"/>
    <n v="0"/>
    <n v="2.0880681818181821"/>
    <n v="0"/>
    <n v="2.0880681818181821"/>
    <n v="0"/>
    <n v="0"/>
    <n v="0"/>
    <n v="0"/>
    <n v="0"/>
    <n v="2.0880681818181821"/>
    <n v="0"/>
    <n v="2.0880681818181821"/>
    <n v="0"/>
    <n v="0"/>
    <n v="0"/>
    <n v="0"/>
    <n v="5.4290785300000008"/>
  </r>
  <r>
    <n v="35311899"/>
    <n v="102931102"/>
    <s v="COTTONWOOD 1102"/>
    <x v="40"/>
    <s v="SHASTA                                  "/>
    <d v="2023-06-22T00:00:00"/>
    <d v="2024-01-31T00:00:00"/>
    <s v="08W"/>
    <s v="Base SH"/>
    <n v="0"/>
    <n v="3.3390151515151523"/>
    <n v="0"/>
    <n v="3.3390151515151523"/>
    <n v="0"/>
    <n v="0"/>
    <n v="0"/>
    <n v="0"/>
    <n v="0"/>
    <n v="3.3390151515151523"/>
    <n v="0"/>
    <n v="3.3390151515151523"/>
    <n v="0"/>
    <n v="0"/>
    <n v="0"/>
    <n v="0"/>
    <n v="7.1568792400000003"/>
  </r>
  <r>
    <n v="35312541"/>
    <n v="163351701"/>
    <s v="CURTIS 1701"/>
    <x v="41"/>
    <s v="TUOLUMNE"/>
    <d v="2023-06-16T00:00:00"/>
    <d v="2023-09-11T00:00:00"/>
    <s v="08W"/>
    <s v="Base SH"/>
    <n v="0"/>
    <n v="0.46685606060606061"/>
    <n v="0"/>
    <n v="0.46685606060606061"/>
    <n v="0"/>
    <n v="0"/>
    <n v="0"/>
    <n v="0"/>
    <n v="0"/>
    <n v="0.46685606060606061"/>
    <n v="0"/>
    <n v="0.46685606060606061"/>
    <n v="0"/>
    <n v="0"/>
    <n v="0"/>
    <n v="0"/>
    <n v="1.7448280699999996"/>
  </r>
  <r>
    <n v="35312544"/>
    <n v="102781101"/>
    <s v="ELK CREEK 1101"/>
    <x v="42"/>
    <s v="GLENN"/>
    <d v="2023-06-12T00:00:00"/>
    <d v="2023-08-26T00:00:00"/>
    <s v="08W"/>
    <s v="Base SH"/>
    <n v="7.7840909090909086E-2"/>
    <n v="0.5191287878787878"/>
    <n v="0"/>
    <n v="0.59696969696969693"/>
    <n v="0"/>
    <n v="0"/>
    <n v="0"/>
    <n v="0"/>
    <n v="7.7840909090909086E-2"/>
    <n v="0.5191287878787878"/>
    <n v="0"/>
    <n v="0.59696969696969693"/>
    <n v="0"/>
    <n v="0"/>
    <n v="0"/>
    <n v="0"/>
    <n v="1.48731412"/>
  </r>
  <r>
    <n v="35312549"/>
    <n v="103441103"/>
    <s v="JESSUP 1103"/>
    <x v="43"/>
    <s v="SHASTA                                  "/>
    <d v="2023-08-14T00:00:00"/>
    <d v="2023-10-11T00:00:00"/>
    <s v="08W"/>
    <s v="Base SH"/>
    <n v="0"/>
    <n v="0.94488636363636358"/>
    <n v="0"/>
    <n v="0.94488636363636358"/>
    <n v="0"/>
    <n v="0"/>
    <n v="0"/>
    <n v="0"/>
    <n v="0"/>
    <n v="0.94488636363636358"/>
    <n v="0"/>
    <n v="0.94488636363636358"/>
    <n v="0"/>
    <n v="0"/>
    <n v="0"/>
    <n v="0"/>
    <n v="2.6878055500000002"/>
  </r>
  <r>
    <n v="35312552"/>
    <n v="43191101"/>
    <s v="REDBUD 1101"/>
    <x v="44"/>
    <s v="LAKE                                    "/>
    <d v="2023-04-24T00:00:00"/>
    <d v="2023-07-14T00:00:00"/>
    <s v="08W"/>
    <s v="Base SH"/>
    <n v="0"/>
    <n v="0.73409090909090902"/>
    <n v="0"/>
    <n v="0.73409090909090902"/>
    <n v="0"/>
    <n v="0"/>
    <n v="0"/>
    <n v="0"/>
    <n v="0"/>
    <n v="0.73409090909090902"/>
    <n v="0"/>
    <n v="0.73409090909090902"/>
    <n v="0"/>
    <n v="0"/>
    <n v="0"/>
    <n v="0"/>
    <n v="1.6470055900000002"/>
  </r>
  <r>
    <n v="35316278"/>
    <n v="102781101"/>
    <s v="ELK CREEK 1101"/>
    <x v="45"/>
    <s v="GLENN                                   "/>
    <d v="2023-07-24T00:00:00"/>
    <d v="2023-10-06T00:00:00"/>
    <s v="08W"/>
    <s v="Base SH"/>
    <n v="0"/>
    <n v="2.5395833333333337"/>
    <n v="0"/>
    <n v="2.5395833333333337"/>
    <n v="0"/>
    <n v="0"/>
    <n v="0"/>
    <n v="0"/>
    <n v="0"/>
    <n v="2.5395833333333337"/>
    <n v="0"/>
    <n v="2.5395833333333337"/>
    <n v="0"/>
    <n v="0"/>
    <n v="0"/>
    <n v="0"/>
    <n v="5.35980028"/>
  </r>
  <r>
    <n v="35316567"/>
    <n v="102931102"/>
    <s v="COTTONWOOD 1102"/>
    <x v="46"/>
    <s v="SHASTA                                  "/>
    <d v="2023-04-10T00:00:00"/>
    <d v="2023-11-03T00:00:00"/>
    <s v="08W"/>
    <s v="Base SH"/>
    <n v="8.1439393939393943E-3"/>
    <n v="2.6206439393939394"/>
    <n v="6.2878787878787881E-2"/>
    <n v="2.6916666666666669"/>
    <n v="0"/>
    <n v="0"/>
    <n v="0"/>
    <n v="0"/>
    <n v="8.1439393939393943E-3"/>
    <n v="2.6206439393939394"/>
    <n v="6.2878787878787881E-2"/>
    <n v="2.6916666666666669"/>
    <n v="0"/>
    <n v="0"/>
    <n v="0"/>
    <n v="0"/>
    <n v="4.3343341500000001"/>
  </r>
  <r>
    <n v="35316569"/>
    <n v="102931102"/>
    <s v="COTTONWOOD 1102"/>
    <x v="46"/>
    <s v="SHASTA                                  "/>
    <d v="2023-05-19T00:00:00"/>
    <d v="2023-08-18T00:00:00"/>
    <s v="08W"/>
    <s v="Base SH"/>
    <n v="0"/>
    <n v="4.4524621212121209"/>
    <n v="0"/>
    <n v="4.4524621212121209"/>
    <n v="0"/>
    <n v="0"/>
    <n v="0"/>
    <n v="0"/>
    <n v="0"/>
    <n v="4.4524621212121209"/>
    <n v="0"/>
    <n v="4.4524621212121209"/>
    <n v="0"/>
    <n v="0"/>
    <n v="0"/>
    <n v="0"/>
    <n v="7.7152242900000001"/>
  </r>
  <r>
    <n v="35317398"/>
    <n v="43191101"/>
    <s v="REDBUD 1101"/>
    <x v="47"/>
    <s v="LAKE                                    "/>
    <d v="2023-06-26T00:00:00"/>
    <d v="2023-11-03T00:00:00"/>
    <s v="08W"/>
    <s v="Base SH"/>
    <n v="0"/>
    <n v="1.8321969696969698"/>
    <n v="0"/>
    <n v="1.8321969696969698"/>
    <n v="0"/>
    <n v="0"/>
    <n v="0"/>
    <n v="0"/>
    <n v="0"/>
    <n v="1.8321969696969698"/>
    <n v="0"/>
    <n v="1.8321969696969698"/>
    <n v="0"/>
    <n v="0"/>
    <n v="0"/>
    <n v="0"/>
    <n v="3.5778803699999999"/>
  </r>
  <r>
    <n v="35317887"/>
    <n v="103441102"/>
    <s v="JESSUP 1102"/>
    <x v="48"/>
    <s v="SHASTA"/>
    <d v="2023-05-30T00:00:00"/>
    <d v="2023-07-27T00:00:00"/>
    <s v="08W"/>
    <s v="Base SH"/>
    <n v="0"/>
    <n v="0.80530303030303052"/>
    <n v="0"/>
    <n v="0.80530303030303052"/>
    <n v="0"/>
    <n v="0"/>
    <n v="0"/>
    <n v="0"/>
    <n v="0"/>
    <n v="0.80530303030303052"/>
    <n v="0"/>
    <n v="0.80530303030303052"/>
    <n v="0"/>
    <n v="0"/>
    <n v="0"/>
    <n v="0"/>
    <n v="2.6066616899999997"/>
  </r>
  <r>
    <n v="35320312"/>
    <n v="153701104"/>
    <s v="LINCOLN 1104"/>
    <x v="49"/>
    <s v="PLACER                                  "/>
    <d v="2023-07-31T00:00:00"/>
    <d v="2023-12-13T00:00:00"/>
    <s v="08W"/>
    <s v="Base SH"/>
    <n v="0"/>
    <n v="2.0255681818181817"/>
    <n v="0"/>
    <n v="2.0255681818181817"/>
    <n v="0"/>
    <n v="0"/>
    <n v="0"/>
    <n v="0"/>
    <n v="0"/>
    <n v="2.0255681818181817"/>
    <n v="0"/>
    <n v="2.0255681818181817"/>
    <n v="0"/>
    <n v="0"/>
    <n v="0"/>
    <n v="0"/>
    <n v="4.9705736899999993"/>
  </r>
  <r>
    <n v="35320336"/>
    <n v="63601108"/>
    <s v="VACAVILLE 1108"/>
    <x v="50"/>
    <s v="SOLANO                                  "/>
    <d v="2023-06-12T00:00:00"/>
    <d v="2023-09-29T00:00:00"/>
    <s v="08W"/>
    <s v="Base SH"/>
    <n v="0"/>
    <n v="1.4020833333333336"/>
    <n v="0"/>
    <n v="1.4020833333333336"/>
    <n v="0"/>
    <n v="0"/>
    <n v="0"/>
    <n v="0"/>
    <n v="0"/>
    <n v="1.4020833333333336"/>
    <n v="0"/>
    <n v="1.4020833333333336"/>
    <n v="0"/>
    <n v="0"/>
    <n v="0"/>
    <n v="0"/>
    <n v="4.4555892000000004"/>
  </r>
  <r>
    <n v="35320339"/>
    <n v="63601108"/>
    <s v="VACAVILLE 1108"/>
    <x v="50"/>
    <s v="SOLANO                                  "/>
    <d v="2023-07-26T00:00:00"/>
    <d v="2024-03-01T00:00:00"/>
    <s v="08W"/>
    <s v="Base SH"/>
    <n v="0"/>
    <n v="0.77462121212121215"/>
    <n v="0"/>
    <n v="0.77462121212121215"/>
    <n v="0"/>
    <n v="0"/>
    <n v="0"/>
    <n v="0"/>
    <n v="0"/>
    <n v="0.77462121212121215"/>
    <n v="0"/>
    <n v="0.77462121212121215"/>
    <n v="0"/>
    <n v="0"/>
    <n v="0"/>
    <n v="0"/>
    <n v="2.4550232699999994"/>
  </r>
  <r>
    <n v="35320447"/>
    <n v="152571101"/>
    <s v="HORSESHOE 1101"/>
    <x v="51"/>
    <s v="PLACER"/>
    <d v="2023-05-15T00:00:00"/>
    <d v="2023-09-20T00:00:00"/>
    <s v="08W"/>
    <s v="Base SH"/>
    <n v="0.97026515151515136"/>
    <n v="0.87632575757575759"/>
    <n v="0"/>
    <n v="1.8465909090909089"/>
    <n v="0"/>
    <n v="0"/>
    <n v="0"/>
    <n v="0"/>
    <n v="0.97026515151515136"/>
    <n v="0.87632575757575759"/>
    <n v="0"/>
    <n v="1.8465909090909089"/>
    <n v="0"/>
    <n v="0"/>
    <n v="0"/>
    <n v="0"/>
    <n v="3.63139886"/>
  </r>
  <r>
    <n v="35320449"/>
    <n v="153701104"/>
    <s v="LINCOLN 1104"/>
    <x v="52"/>
    <s v="PLACER                                  "/>
    <d v="2023-04-25T00:00:00"/>
    <d v="2023-10-13T00:00:00"/>
    <s v="08W"/>
    <s v="Base SH"/>
    <n v="0"/>
    <n v="2.727651515151515"/>
    <n v="0"/>
    <n v="2.727651515151515"/>
    <n v="0"/>
    <n v="0"/>
    <n v="0"/>
    <n v="0"/>
    <n v="0"/>
    <n v="2.727651515151515"/>
    <n v="0"/>
    <n v="2.727651515151515"/>
    <n v="0"/>
    <n v="0"/>
    <n v="0"/>
    <n v="0"/>
    <n v="5.7738390599999994"/>
  </r>
  <r>
    <n v="35320460"/>
    <n v="63801105"/>
    <s v="JAMESON 1105"/>
    <x v="53"/>
    <s v="SOLANO                                  "/>
    <d v="2023-08-07T00:00:00"/>
    <d v="2023-11-06T00:00:00"/>
    <s v="08W"/>
    <s v="Base SH"/>
    <n v="0"/>
    <n v="1.5276515151515151"/>
    <n v="0"/>
    <n v="1.5276515151515151"/>
    <n v="0"/>
    <n v="0"/>
    <n v="0"/>
    <n v="0"/>
    <n v="0"/>
    <n v="1.5276515151515151"/>
    <n v="0"/>
    <n v="1.5276515151515151"/>
    <n v="0"/>
    <n v="0"/>
    <n v="0"/>
    <n v="0"/>
    <n v="3.65252401"/>
  </r>
  <r>
    <n v="35320462"/>
    <n v="63801105"/>
    <s v="JAMESON 1105"/>
    <x v="54"/>
    <s v="SOLANO                                  "/>
    <d v="2023-09-11T00:00:00"/>
    <d v="2023-10-07T00:00:00"/>
    <s v="08W"/>
    <s v="Base SH"/>
    <n v="0"/>
    <n v="0.28825757575757571"/>
    <n v="0"/>
    <n v="0.28825757575757571"/>
    <n v="0"/>
    <n v="0"/>
    <n v="0"/>
    <n v="0"/>
    <n v="0"/>
    <n v="0.28825757575757571"/>
    <n v="0"/>
    <n v="0.28825757575757571"/>
    <n v="0"/>
    <n v="0"/>
    <n v="0"/>
    <n v="0"/>
    <n v="0.83107715000000004"/>
  </r>
  <r>
    <n v="35320463"/>
    <n v="63801105"/>
    <s v="JAMESON 1105"/>
    <x v="55"/>
    <s v="SOLANO                                  "/>
    <d v="2023-07-10T00:00:00"/>
    <d v="2023-11-15T00:00:00"/>
    <s v="08W"/>
    <s v="Base SH"/>
    <n v="0"/>
    <n v="1.5386363636363636"/>
    <n v="0"/>
    <n v="1.5386363636363636"/>
    <n v="0"/>
    <n v="0"/>
    <n v="0"/>
    <n v="0"/>
    <n v="0"/>
    <n v="1.5386363636363636"/>
    <n v="0"/>
    <n v="1.5386363636363636"/>
    <n v="0"/>
    <n v="0"/>
    <n v="0"/>
    <n v="0"/>
    <n v="4.88739642"/>
  </r>
  <r>
    <n v="35320464"/>
    <n v="103461101"/>
    <s v="PANORAMA 1101"/>
    <x v="56"/>
    <s v="SHASTA                                  "/>
    <d v="2023-07-11T00:00:00"/>
    <d v="2023-09-11T00:00:00"/>
    <s v="08W"/>
    <s v="Base SH"/>
    <n v="0"/>
    <n v="0.22291666666666668"/>
    <n v="0"/>
    <n v="0.22291666666666668"/>
    <n v="0"/>
    <n v="0"/>
    <n v="0"/>
    <n v="0"/>
    <n v="0"/>
    <n v="0.22291666666666668"/>
    <n v="0"/>
    <n v="0.22291666666666668"/>
    <n v="0"/>
    <n v="0"/>
    <n v="0"/>
    <n v="0"/>
    <n v="1.0451495299999998"/>
  </r>
  <r>
    <n v="35326790"/>
    <n v="152531101"/>
    <s v="FLINT 1101"/>
    <x v="57"/>
    <s v="PLACER                                  "/>
    <d v="2023-11-20T00:00:00"/>
    <d v="2023-12-11T00:00:00"/>
    <s v="08W"/>
    <s v="Base SH"/>
    <n v="0"/>
    <n v="0.1321969696969697"/>
    <n v="0"/>
    <n v="0.1321969696969697"/>
    <n v="0"/>
    <n v="0"/>
    <n v="0"/>
    <n v="0"/>
    <n v="0"/>
    <n v="0.1321969696969697"/>
    <n v="0"/>
    <n v="0.1321969696969697"/>
    <n v="0"/>
    <n v="0"/>
    <n v="0"/>
    <n v="0"/>
    <n v="0.36396800000000001"/>
  </r>
  <r>
    <n v="35329008"/>
    <n v="103091102"/>
    <s v="CLARK ROAD 1102"/>
    <x v="58"/>
    <s v="BUTTE                                   "/>
    <d v="2023-04-10T00:00:00"/>
    <d v="2024-01-11T00:00:00"/>
    <s v="08W"/>
    <s v="Base SH"/>
    <n v="0"/>
    <n v="0.3960227272727273"/>
    <n v="0"/>
    <n v="0.3960227272727273"/>
    <n v="0"/>
    <n v="0"/>
    <n v="0"/>
    <n v="0"/>
    <n v="0"/>
    <n v="0.3960227272727273"/>
    <n v="0"/>
    <n v="0.3960227272727273"/>
    <n v="0"/>
    <n v="0"/>
    <n v="0"/>
    <n v="0"/>
    <n v="1.1817113799999996"/>
  </r>
  <r>
    <n v="35329009"/>
    <n v="103091102"/>
    <s v="CLARK ROAD 1102"/>
    <x v="35"/>
    <s v="BUTTE                                   "/>
    <d v="2023-04-05T00:00:00"/>
    <d v="2024-02-29T00:00:00"/>
    <s v="08W"/>
    <s v="Base SH"/>
    <n v="0"/>
    <n v="0.70795454545454539"/>
    <n v="2.3674242424242424E-2"/>
    <n v="0.73162878787878782"/>
    <n v="0"/>
    <n v="0"/>
    <n v="0"/>
    <n v="0"/>
    <n v="0"/>
    <n v="0.70795454545454539"/>
    <n v="2.3674242424242424E-2"/>
    <n v="0.73162878787878782"/>
    <n v="0"/>
    <n v="0"/>
    <n v="0"/>
    <n v="0"/>
    <n v="4.0437107999999995"/>
  </r>
  <r>
    <n v="35329010"/>
    <n v="103091102"/>
    <s v="CLARK ROAD 1102"/>
    <x v="35"/>
    <s v="BUTTE"/>
    <d v="2023-05-25T00:00:00"/>
    <d v="2024-03-30T00:00:00"/>
    <s v="08W"/>
    <s v="Base SH"/>
    <n v="0"/>
    <n v="2.3359848484848489"/>
    <n v="0"/>
    <n v="2.3359848484848489"/>
    <n v="0"/>
    <n v="0"/>
    <n v="0"/>
    <n v="0"/>
    <n v="0"/>
    <n v="2.3359848484848489"/>
    <n v="0"/>
    <n v="2.3359848484848489"/>
    <n v="0"/>
    <n v="0"/>
    <n v="0"/>
    <n v="0"/>
    <n v="8.1855336399999992"/>
  </r>
  <r>
    <n v="35329011"/>
    <n v="103091102"/>
    <s v="CLARK ROAD 1102"/>
    <x v="35"/>
    <s v="BUTTE                                   "/>
    <d v="2023-05-22T00:00:00"/>
    <d v="2024-01-18T00:00:00"/>
    <s v="08W"/>
    <s v="Base SH"/>
    <n v="0"/>
    <n v="1.5634469696969699"/>
    <n v="0"/>
    <n v="1.5634469696969699"/>
    <n v="0"/>
    <n v="0"/>
    <n v="0"/>
    <n v="0"/>
    <n v="0"/>
    <n v="1.5634469696969699"/>
    <n v="0"/>
    <n v="1.5634469696969699"/>
    <n v="0"/>
    <n v="0"/>
    <n v="0"/>
    <n v="0"/>
    <n v="3.30575537"/>
  </r>
  <r>
    <n v="35329014"/>
    <n v="103091102"/>
    <s v="CLARK ROAD 1102"/>
    <x v="36"/>
    <s v="BUTTE                                   "/>
    <d v="2023-09-18T00:00:00"/>
    <d v="2024-03-30T00:00:00"/>
    <s v="08W"/>
    <s v="Base SH"/>
    <n v="0"/>
    <n v="2.7236742424242424"/>
    <n v="0"/>
    <n v="2.7236742424242424"/>
    <n v="0"/>
    <n v="0"/>
    <n v="0"/>
    <n v="0"/>
    <n v="0"/>
    <n v="2.7236742424242424"/>
    <n v="0"/>
    <n v="2.7236742424242424"/>
    <n v="0"/>
    <n v="0"/>
    <n v="0"/>
    <n v="0"/>
    <n v="6.7876084499999996"/>
  </r>
  <r>
    <n v="35329474"/>
    <n v="43191101"/>
    <s v="REDBUD 1101"/>
    <x v="47"/>
    <s v="LAKE"/>
    <d v="2023-06-05T00:00:00"/>
    <d v="2023-08-10T00:00:00"/>
    <s v="08W"/>
    <s v="Base SH"/>
    <n v="1.3320075757575758"/>
    <n v="0.13750000000000001"/>
    <n v="0"/>
    <n v="1.4695075757575757"/>
    <n v="0"/>
    <n v="0"/>
    <n v="0"/>
    <n v="0"/>
    <n v="1.3320075757575758"/>
    <n v="0.13750000000000001"/>
    <n v="0"/>
    <n v="1.4695075757575757"/>
    <n v="0"/>
    <n v="0"/>
    <n v="0"/>
    <n v="0"/>
    <n v="1.4374993900000002"/>
  </r>
  <r>
    <n v="35330244"/>
    <n v="43191101"/>
    <s v="REDBUD 1101"/>
    <x v="44"/>
    <s v="LAKE                                    "/>
    <d v="2023-04-24T00:00:00"/>
    <d v="2023-08-21T00:00:00"/>
    <s v="08W"/>
    <s v="Base SH"/>
    <n v="0"/>
    <n v="0.46723484848484842"/>
    <n v="0"/>
    <n v="0.46723484848484842"/>
    <n v="0"/>
    <n v="0"/>
    <n v="0"/>
    <n v="0"/>
    <n v="0"/>
    <n v="0.46723484848484842"/>
    <n v="0"/>
    <n v="0.46723484848484842"/>
    <n v="0"/>
    <n v="0"/>
    <n v="0"/>
    <n v="0"/>
    <n v="1.69637437"/>
  </r>
  <r>
    <n v="35330245"/>
    <n v="43191101"/>
    <s v="REDBUD 1101"/>
    <x v="44"/>
    <s v="LAKE                                    "/>
    <d v="2023-03-27T00:00:00"/>
    <d v="2023-07-10T00:00:00"/>
    <s v="08W"/>
    <s v="Base SH"/>
    <n v="0"/>
    <n v="7.7272727272727271E-2"/>
    <n v="0"/>
    <n v="7.7272727272727271E-2"/>
    <n v="0"/>
    <n v="0"/>
    <n v="0"/>
    <n v="0"/>
    <n v="0"/>
    <n v="7.7272727272727271E-2"/>
    <n v="0"/>
    <n v="7.7272727272727271E-2"/>
    <n v="0"/>
    <n v="0"/>
    <n v="0"/>
    <n v="0"/>
    <n v="0.65333328000000002"/>
  </r>
  <r>
    <n v="35330246"/>
    <n v="43191101"/>
    <s v="REDBUD 1101"/>
    <x v="44"/>
    <s v="LAKE                                    "/>
    <d v="2023-04-19T00:00:00"/>
    <d v="2024-02-28T00:00:00"/>
    <s v="08W"/>
    <s v="Base SH"/>
    <n v="0"/>
    <n v="0.7850378787878789"/>
    <n v="0"/>
    <n v="0.7850378787878789"/>
    <n v="0"/>
    <n v="0"/>
    <n v="0"/>
    <n v="0"/>
    <n v="0"/>
    <n v="0.7850378787878789"/>
    <n v="0"/>
    <n v="0.7850378787878789"/>
    <n v="0"/>
    <n v="0"/>
    <n v="0"/>
    <n v="0"/>
    <n v="1.4804606599999997"/>
  </r>
  <r>
    <n v="35330247"/>
    <n v="43191101"/>
    <s v="REDBUD 1101"/>
    <x v="44"/>
    <s v="LAKE                                    "/>
    <d v="2023-05-08T00:00:00"/>
    <d v="2023-10-31T00:00:00"/>
    <s v="08W"/>
    <s v="Base SH"/>
    <n v="0"/>
    <n v="0.82405303030303034"/>
    <n v="0"/>
    <n v="0.82405303030303034"/>
    <n v="0"/>
    <n v="0"/>
    <n v="0"/>
    <n v="0"/>
    <n v="0"/>
    <n v="0.82405303030303034"/>
    <n v="0"/>
    <n v="0.82405303030303034"/>
    <n v="0"/>
    <n v="0"/>
    <n v="0"/>
    <n v="0"/>
    <n v="1.5346635300000004"/>
  </r>
  <r>
    <n v="35330812"/>
    <n v="102781101"/>
    <s v="ELK CREEK 1101"/>
    <x v="45"/>
    <s v="GLENN                                   "/>
    <d v="2023-07-19T00:00:00"/>
    <d v="2023-11-18T00:00:00"/>
    <s v="08W"/>
    <s v="Base SH"/>
    <n v="0"/>
    <n v="2.3236742424242429"/>
    <n v="0"/>
    <n v="2.3236742424242429"/>
    <n v="0"/>
    <n v="0"/>
    <n v="0"/>
    <n v="0"/>
    <n v="0"/>
    <n v="2.3236742424242429"/>
    <n v="0"/>
    <n v="2.3236742424242429"/>
    <n v="0"/>
    <n v="0"/>
    <n v="0"/>
    <n v="0"/>
    <n v="4.5312142899999994"/>
  </r>
  <r>
    <n v="35330815"/>
    <n v="103261103"/>
    <s v="ANDERSON 1103"/>
    <x v="37"/>
    <s v="SHASTA"/>
    <d v="2023-07-06T00:00:00"/>
    <d v="2023-08-25T00:00:00"/>
    <s v="08W"/>
    <s v="Base SH"/>
    <n v="0"/>
    <n v="0.46912878787878787"/>
    <n v="0"/>
    <n v="0.46912878787878787"/>
    <n v="0"/>
    <n v="0"/>
    <n v="0"/>
    <n v="0"/>
    <n v="0"/>
    <n v="0.46912878787878787"/>
    <n v="0"/>
    <n v="0.46912878787878787"/>
    <n v="0"/>
    <n v="0"/>
    <n v="0"/>
    <n v="0"/>
    <n v="1.9397940599999994"/>
  </r>
  <r>
    <n v="35331305"/>
    <n v="103261103"/>
    <s v="ANDERSON 1103"/>
    <x v="34"/>
    <s v="SHASTA                                  "/>
    <d v="2023-08-10T00:00:00"/>
    <d v="2023-11-17T00:00:00"/>
    <s v="08W"/>
    <s v="Base SH"/>
    <n v="0"/>
    <n v="0.50416666666666665"/>
    <n v="0"/>
    <n v="0.50416666666666665"/>
    <n v="0"/>
    <n v="0"/>
    <n v="0"/>
    <n v="0"/>
    <n v="0"/>
    <n v="0.50416666666666665"/>
    <n v="0"/>
    <n v="0.50416666666666665"/>
    <n v="0"/>
    <n v="0"/>
    <n v="0"/>
    <n v="0"/>
    <n v="1.4890477900000001"/>
  </r>
  <r>
    <n v="35332214"/>
    <n v="102931102"/>
    <s v="COTTONWOOD 1102"/>
    <x v="46"/>
    <s v="SHASTA                                  "/>
    <d v="2023-07-13T00:00:00"/>
    <d v="2024-03-22T00:00:00"/>
    <s v="08W"/>
    <s v="Base SH"/>
    <n v="0"/>
    <n v="4.3070075757575745"/>
    <n v="0"/>
    <n v="4.3070075757575745"/>
    <n v="0"/>
    <n v="0"/>
    <n v="0"/>
    <n v="0"/>
    <n v="0"/>
    <n v="4.3070075757575745"/>
    <n v="0"/>
    <n v="4.3070075757575745"/>
    <n v="0"/>
    <n v="0"/>
    <n v="0"/>
    <n v="0"/>
    <n v="8.0585958299999998"/>
  </r>
  <r>
    <n v="35332215"/>
    <n v="102931102"/>
    <s v="COTTONWOOD 1102"/>
    <x v="46"/>
    <s v="SHASTA"/>
    <d v="2023-05-02T00:00:00"/>
    <d v="2023-08-04T00:00:00"/>
    <s v="08W"/>
    <s v="Base SH"/>
    <n v="0"/>
    <n v="2.1808712121212124"/>
    <n v="0"/>
    <n v="2.1808712121212124"/>
    <n v="0"/>
    <n v="0"/>
    <n v="0"/>
    <n v="0"/>
    <n v="0"/>
    <n v="2.1808712121212124"/>
    <n v="0"/>
    <n v="2.1808712121212124"/>
    <n v="0"/>
    <n v="0"/>
    <n v="0"/>
    <n v="0"/>
    <n v="3.5356282399999999"/>
  </r>
  <r>
    <n v="35332216"/>
    <n v="102931102"/>
    <s v="COTTONWOOD 1102"/>
    <x v="46"/>
    <s v="SHASTA                                  "/>
    <d v="2023-08-22T00:00:00"/>
    <d v="2023-10-27T00:00:00"/>
    <s v="08W"/>
    <s v="Base SH"/>
    <n v="0"/>
    <n v="1.3250000000000002"/>
    <n v="0"/>
    <n v="1.3250000000000002"/>
    <n v="0"/>
    <n v="0"/>
    <n v="0"/>
    <n v="0"/>
    <n v="0"/>
    <n v="1.3250000000000002"/>
    <n v="0"/>
    <n v="1.3250000000000002"/>
    <n v="0"/>
    <n v="0"/>
    <n v="0"/>
    <n v="0"/>
    <n v="2.3316154600000001"/>
  </r>
  <r>
    <n v="35332217"/>
    <n v="102931102"/>
    <s v="COTTONWOOD 1102"/>
    <x v="46"/>
    <s v="SHASTA                                  "/>
    <d v="2023-09-13T00:00:00"/>
    <d v="2024-02-23T00:00:00"/>
    <s v="08W"/>
    <s v="Base SH"/>
    <n v="0"/>
    <n v="2.6513257575757576"/>
    <n v="0"/>
    <n v="2.6513257575757576"/>
    <n v="0"/>
    <n v="0"/>
    <n v="0"/>
    <n v="0"/>
    <n v="0"/>
    <n v="2.6513257575757576"/>
    <n v="0"/>
    <n v="2.6513257575757576"/>
    <n v="0"/>
    <n v="0"/>
    <n v="0"/>
    <n v="0"/>
    <n v="5.4213884300000004"/>
  </r>
  <r>
    <n v="35332218"/>
    <n v="102931102"/>
    <s v="COTTONWOOD 1102"/>
    <x v="40"/>
    <s v="SHASTA                                  "/>
    <d v="2023-08-10T00:00:00"/>
    <d v="2024-02-02T00:00:00"/>
    <s v="08W"/>
    <s v="Base SH"/>
    <n v="0"/>
    <n v="3.264204545454545"/>
    <n v="0"/>
    <n v="3.264204545454545"/>
    <n v="0"/>
    <n v="0"/>
    <n v="0"/>
    <n v="0"/>
    <n v="0"/>
    <n v="3.264204545454545"/>
    <n v="0"/>
    <n v="3.264204545454545"/>
    <n v="0"/>
    <n v="0"/>
    <n v="0"/>
    <n v="0"/>
    <n v="6.01962054"/>
  </r>
  <r>
    <n v="35332362"/>
    <n v="102781101"/>
    <s v="ELK CREEK 1101"/>
    <x v="45"/>
    <s v="GLENN                                   "/>
    <d v="2023-09-26T00:00:00"/>
    <d v="2024-04-30T00:00:00"/>
    <s v="08W"/>
    <s v="Base SH"/>
    <n v="0"/>
    <n v="3.0615530303030307"/>
    <n v="0"/>
    <n v="3.0615530303030307"/>
    <n v="0"/>
    <n v="0"/>
    <n v="0"/>
    <n v="0"/>
    <n v="0"/>
    <n v="3.0615530303030307"/>
    <n v="0"/>
    <n v="3.0615530303030307"/>
    <n v="0"/>
    <n v="0"/>
    <n v="0"/>
    <n v="0"/>
    <n v="5.8843772899999998"/>
  </r>
  <r>
    <n v="35332363"/>
    <n v="102781101"/>
    <s v="ELK CREEK 1101"/>
    <x v="45"/>
    <s v="GLENN"/>
    <d v="2023-06-12T00:00:00"/>
    <d v="2023-08-11T00:00:00"/>
    <s v="08W"/>
    <s v="Base SH"/>
    <n v="0"/>
    <n v="1.2685606060606058"/>
    <n v="0"/>
    <n v="1.2685606060606058"/>
    <n v="0"/>
    <n v="0"/>
    <n v="0"/>
    <n v="0"/>
    <n v="0"/>
    <n v="1.2685606060606058"/>
    <n v="0"/>
    <n v="1.2685606060606058"/>
    <n v="0"/>
    <n v="0"/>
    <n v="0"/>
    <n v="0"/>
    <n v="1.5573665100000003"/>
  </r>
  <r>
    <n v="35332364"/>
    <n v="102781101"/>
    <s v="ELK CREEK 1101"/>
    <x v="45"/>
    <s v="GLENN                                   "/>
    <d v="2023-06-12T00:00:00"/>
    <d v="2023-07-28T00:00:00"/>
    <s v="08W"/>
    <s v="Base SH"/>
    <n v="0"/>
    <n v="1.0562499999999999"/>
    <n v="0"/>
    <n v="1.0562499999999999"/>
    <n v="0"/>
    <n v="0"/>
    <n v="0"/>
    <n v="0"/>
    <n v="0"/>
    <n v="1.0562499999999999"/>
    <n v="0"/>
    <n v="1.0562499999999999"/>
    <n v="0"/>
    <n v="0"/>
    <n v="0"/>
    <n v="0"/>
    <n v="1.60988281"/>
  </r>
  <r>
    <n v="35332866"/>
    <n v="103441103"/>
    <s v="JESSUP 1103"/>
    <x v="43"/>
    <s v="SHASTA                                  "/>
    <d v="2023-08-28T00:00:00"/>
    <d v="2024-03-22T00:00:00"/>
    <s v="08W"/>
    <s v="Base SH"/>
    <n v="0"/>
    <n v="0.74109848484848484"/>
    <n v="0"/>
    <n v="0.74109848484848484"/>
    <n v="0"/>
    <n v="0"/>
    <n v="0"/>
    <n v="0"/>
    <n v="0"/>
    <n v="0.74109848484848484"/>
    <n v="0"/>
    <n v="0.74109848484848484"/>
    <n v="0"/>
    <n v="0"/>
    <n v="0"/>
    <n v="0"/>
    <n v="3.0534297399999999"/>
  </r>
  <r>
    <n v="35332872"/>
    <n v="153701104"/>
    <s v="LINCOLN 1104"/>
    <x v="59"/>
    <s v="PLACER                                  "/>
    <d v="2023-09-25T00:00:00"/>
    <d v="2023-12-12T00:00:00"/>
    <s v="08W"/>
    <s v="Base SH"/>
    <n v="2.0770833333333329"/>
    <n v="0.20776515151515151"/>
    <n v="0"/>
    <n v="2.2848484848484842"/>
    <n v="0"/>
    <n v="0"/>
    <n v="0"/>
    <n v="0"/>
    <n v="2.0770833333333329"/>
    <n v="0.20776515151515151"/>
    <n v="0"/>
    <n v="2.2848484848484842"/>
    <n v="0"/>
    <n v="0"/>
    <n v="0"/>
    <n v="0"/>
    <n v="2.3096286400000006"/>
  </r>
  <r>
    <n v="35332958"/>
    <n v="153701104"/>
    <s v="LINCOLN 1104"/>
    <x v="49"/>
    <s v="PLACER                                  "/>
    <d v="2023-08-14T00:00:00"/>
    <d v="2023-12-12T00:00:00"/>
    <s v="08W"/>
    <s v="Base SH"/>
    <n v="0"/>
    <n v="2.2253787878787881"/>
    <n v="0"/>
    <n v="2.2253787878787881"/>
    <n v="0"/>
    <n v="0"/>
    <n v="0"/>
    <n v="0"/>
    <n v="0"/>
    <n v="2.2253787878787881"/>
    <n v="0"/>
    <n v="2.2253787878787881"/>
    <n v="0"/>
    <n v="0"/>
    <n v="0"/>
    <n v="0"/>
    <n v="4.33590988"/>
  </r>
  <r>
    <n v="35334229"/>
    <n v="103331102"/>
    <s v="CORNING 1102"/>
    <x v="38"/>
    <s v="TEHAMA                                  "/>
    <d v="2023-09-18T00:00:00"/>
    <d v="2024-04-26T00:00:00"/>
    <s v="08W"/>
    <s v="Base SH"/>
    <n v="0"/>
    <n v="2.9859848484848479"/>
    <n v="0"/>
    <n v="2.9859848484848479"/>
    <n v="0"/>
    <n v="0"/>
    <n v="0"/>
    <n v="0"/>
    <n v="0"/>
    <n v="2.9859848484848479"/>
    <n v="0"/>
    <n v="2.9859848484848479"/>
    <n v="0"/>
    <n v="0"/>
    <n v="0"/>
    <n v="0"/>
    <n v="5.262841840000001"/>
  </r>
  <r>
    <n v="35334750"/>
    <n v="63601108"/>
    <s v="VACAVILLE 1108"/>
    <x v="60"/>
    <s v="SOLANO                                  "/>
    <d v="2023-09-06T00:00:00"/>
    <d v="2024-04-27T00:00:00"/>
    <s v="08W"/>
    <s v="Base SH"/>
    <n v="0"/>
    <n v="1.2367424242424243"/>
    <n v="0"/>
    <n v="1.2367424242424243"/>
    <n v="0"/>
    <n v="0"/>
    <n v="0"/>
    <n v="0"/>
    <n v="0"/>
    <n v="1.2367424242424243"/>
    <n v="0"/>
    <n v="1.2367424242424243"/>
    <n v="0"/>
    <n v="0"/>
    <n v="0"/>
    <n v="0"/>
    <n v="5.3866625400000006"/>
  </r>
  <r>
    <n v="35334752"/>
    <n v="63601108"/>
    <s v="VACAVILLE 1108"/>
    <x v="60"/>
    <s v="SOLANO                                  "/>
    <d v="2023-09-18T00:00:00"/>
    <d v="2024-03-24T00:00:00"/>
    <s v="08W"/>
    <s v="Base SH"/>
    <n v="0"/>
    <n v="1.8445075757575755"/>
    <n v="0"/>
    <n v="1.8445075757575755"/>
    <n v="0"/>
    <n v="0"/>
    <n v="0"/>
    <n v="0"/>
    <n v="0"/>
    <n v="1.8445075757575755"/>
    <n v="0"/>
    <n v="1.8445075757575755"/>
    <n v="0"/>
    <n v="0"/>
    <n v="0"/>
    <n v="0"/>
    <n v="6.2179181900000007"/>
  </r>
  <r>
    <n v="35334753"/>
    <n v="63601108"/>
    <s v="VACAVILLE 1108"/>
    <x v="50"/>
    <s v="SOLANO                                  "/>
    <d v="2023-07-10T00:00:00"/>
    <d v="2023-09-30T00:00:00"/>
    <s v="08W"/>
    <s v="Base SH"/>
    <n v="0"/>
    <n v="1.7611742424242427"/>
    <n v="0"/>
    <n v="1.7611742424242427"/>
    <n v="0"/>
    <n v="0"/>
    <n v="0"/>
    <n v="0"/>
    <n v="0"/>
    <n v="1.7611742424242427"/>
    <n v="0"/>
    <n v="1.7611742424242427"/>
    <n v="0"/>
    <n v="0"/>
    <n v="0"/>
    <n v="0"/>
    <n v="4.0045471899999994"/>
  </r>
  <r>
    <n v="35337010"/>
    <n v="103441102"/>
    <s v="JESSUP 1102"/>
    <x v="48"/>
    <s v="SHASTA                                  "/>
    <d v="2023-07-10T00:00:00"/>
    <d v="2024-03-15T00:00:00"/>
    <s v="08W"/>
    <s v="Base SH"/>
    <n v="0"/>
    <n v="3.4553030303030305"/>
    <n v="0"/>
    <n v="3.4553030303030305"/>
    <n v="0"/>
    <n v="0"/>
    <n v="0"/>
    <n v="0"/>
    <n v="0"/>
    <n v="3.4553030303030305"/>
    <n v="0"/>
    <n v="3.4553030303030305"/>
    <n v="0"/>
    <n v="0"/>
    <n v="0"/>
    <n v="0"/>
    <n v="5.8109332"/>
  </r>
  <r>
    <n v="35337011"/>
    <n v="103441102"/>
    <s v="JESSUP 1102"/>
    <x v="48"/>
    <s v="SHASTA                                  "/>
    <d v="2023-07-24T00:00:00"/>
    <d v="2024-03-06T00:00:00"/>
    <s v="08W"/>
    <s v="Base SH"/>
    <n v="0"/>
    <n v="2.9191287878787873"/>
    <n v="0"/>
    <n v="2.9191287878787873"/>
    <n v="0"/>
    <n v="0"/>
    <n v="0"/>
    <n v="0"/>
    <n v="0"/>
    <n v="2.9191287878787873"/>
    <n v="0"/>
    <n v="2.9191287878787873"/>
    <n v="0"/>
    <n v="0"/>
    <n v="0"/>
    <n v="0"/>
    <n v="4.5138840600000005"/>
  </r>
  <r>
    <n v="35337012"/>
    <n v="103441102"/>
    <s v="JESSUP 1102"/>
    <x v="48"/>
    <s v="SHASTA                                  "/>
    <d v="2023-08-07T00:00:00"/>
    <d v="2024-02-29T00:00:00"/>
    <s v="08W"/>
    <s v="Base SH"/>
    <n v="0"/>
    <n v="4.1543560606060597"/>
    <n v="0"/>
    <n v="4.1543560606060597"/>
    <n v="0"/>
    <n v="0"/>
    <n v="0"/>
    <n v="0"/>
    <n v="0"/>
    <n v="4.1543560606060597"/>
    <n v="0"/>
    <n v="4.1543560606060597"/>
    <n v="0"/>
    <n v="0"/>
    <n v="0"/>
    <n v="0"/>
    <n v="7.1976490799999997"/>
  </r>
  <r>
    <n v="35337014"/>
    <n v="63801105"/>
    <s v="JAMESON 1105"/>
    <x v="61"/>
    <s v="SOLANO"/>
    <d v="2023-06-19T00:00:00"/>
    <d v="2023-08-19T00:00:00"/>
    <s v="08W"/>
    <s v="Base SH"/>
    <n v="0.97594696969696992"/>
    <n v="3.1818181818181822E-2"/>
    <n v="0"/>
    <n v="1.0077651515151518"/>
    <n v="6.0984848484848482E-2"/>
    <n v="0"/>
    <n v="0"/>
    <n v="6.0984848484848482E-2"/>
    <n v="0.91496212121212139"/>
    <n v="3.1818181818181822E-2"/>
    <n v="0"/>
    <n v="0.94678030303030325"/>
    <n v="0"/>
    <n v="0"/>
    <n v="0"/>
    <n v="0"/>
    <n v="1.6468126699999999"/>
  </r>
  <r>
    <n v="35337015"/>
    <n v="63801105"/>
    <s v="JAMESON 1105"/>
    <x v="61"/>
    <s v="SOLANO"/>
    <d v="2023-06-19T00:00:00"/>
    <d v="2023-08-19T00:00:00"/>
    <s v="08W"/>
    <s v="Base SH"/>
    <n v="0"/>
    <n v="0.45719696969696966"/>
    <n v="0"/>
    <n v="0.45719696969696966"/>
    <n v="0"/>
    <n v="0"/>
    <n v="0"/>
    <n v="0"/>
    <n v="0"/>
    <n v="0.45719696969696966"/>
    <n v="0"/>
    <n v="0.45719696969696966"/>
    <n v="0"/>
    <n v="0"/>
    <n v="0"/>
    <n v="0"/>
    <n v="1.6802816099999998"/>
  </r>
  <r>
    <n v="35337151"/>
    <n v="254421101"/>
    <s v="OAKHURST 1101"/>
    <x v="62"/>
    <s v="MADERA"/>
    <d v="2022-08-22T00:00:00"/>
    <d v="2022-11-28T00:00:00"/>
    <s v="10J"/>
    <s v="Other"/>
    <n v="0"/>
    <n v="0.11837121212121213"/>
    <n v="0"/>
    <n v="0.11837121212121213"/>
    <n v="0"/>
    <n v="0"/>
    <n v="0"/>
    <n v="0"/>
    <n v="0"/>
    <n v="0.11837121212121213"/>
    <n v="0"/>
    <n v="0.11837121212121213"/>
    <n v="0"/>
    <n v="0"/>
    <n v="0"/>
    <n v="0"/>
    <s v="Not Available"/>
  </r>
  <r>
    <n v="35337163"/>
    <n v="153701104"/>
    <s v="LINCOLN 1104"/>
    <x v="52"/>
    <s v="PLACER                                  "/>
    <d v="2023-07-17T00:00:00"/>
    <d v="2023-10-12T00:00:00"/>
    <s v="08W"/>
    <s v="Base SH"/>
    <n v="0.47727272727272735"/>
    <n v="0.89810606060606046"/>
    <n v="0"/>
    <n v="1.3753787878787878"/>
    <n v="0"/>
    <n v="0"/>
    <n v="0"/>
    <n v="0"/>
    <n v="0.47727272727272735"/>
    <n v="0.89810606060606046"/>
    <n v="0"/>
    <n v="1.3753787878787878"/>
    <n v="0"/>
    <n v="0"/>
    <n v="0"/>
    <n v="0"/>
    <n v="3.1905555799999998"/>
  </r>
  <r>
    <n v="35337306"/>
    <n v="162821702"/>
    <s v="STANISLAUS 1702"/>
    <x v="30"/>
    <s v="CALAVERAS                               "/>
    <d v="2023-04-14T00:00:00"/>
    <d v="2024-02-16T00:00:00"/>
    <s v="08W"/>
    <s v="Base SH"/>
    <n v="1.9318181818181818E-2"/>
    <n v="2.3007575757575758"/>
    <n v="0"/>
    <n v="2.3200757575757578"/>
    <n v="0"/>
    <n v="0"/>
    <n v="0"/>
    <n v="0"/>
    <n v="1.9318181818181818E-2"/>
    <n v="2.3007575757575758"/>
    <n v="0"/>
    <n v="2.3200757575757578"/>
    <n v="0"/>
    <n v="0"/>
    <n v="0"/>
    <n v="0"/>
    <n v="7.2853720500000003"/>
  </r>
  <r>
    <n v="35338384"/>
    <n v="162821701"/>
    <s v="STANISLAUS 1701"/>
    <x v="29"/>
    <s v="CALAVERAS                               "/>
    <d v="2023-07-10T00:00:00"/>
    <d v="2024-04-16T00:00:00"/>
    <s v="08W"/>
    <s v="Base SH"/>
    <n v="0"/>
    <n v="1.5967803030303032"/>
    <n v="0"/>
    <n v="1.5967803030303032"/>
    <n v="0"/>
    <n v="0"/>
    <n v="0"/>
    <n v="0"/>
    <n v="0"/>
    <n v="1.5967803030303032"/>
    <n v="0"/>
    <n v="1.5967803030303032"/>
    <n v="0"/>
    <n v="0"/>
    <n v="0"/>
    <n v="0"/>
    <n v="4.7608946999999988"/>
  </r>
  <r>
    <n v="35338402"/>
    <n v="103461101"/>
    <s v="PANORAMA 1101"/>
    <x v="56"/>
    <s v="SHASTA                                  "/>
    <d v="2023-07-17T00:00:00"/>
    <d v="2023-09-06T00:00:00"/>
    <s v="08W"/>
    <s v="Base SH"/>
    <n v="0"/>
    <n v="1.4111742424242426"/>
    <n v="0"/>
    <n v="1.4111742424242426"/>
    <n v="0"/>
    <n v="0"/>
    <n v="0"/>
    <n v="0"/>
    <n v="0"/>
    <n v="1.4111742424242426"/>
    <n v="0"/>
    <n v="1.4111742424242426"/>
    <n v="0"/>
    <n v="0"/>
    <n v="0"/>
    <n v="0"/>
    <n v="1.84134793"/>
  </r>
  <r>
    <n v="35338404"/>
    <n v="63801105"/>
    <s v="JAMESON 1105"/>
    <x v="53"/>
    <s v="SOLANO                                  "/>
    <d v="2023-08-28T00:00:00"/>
    <d v="2023-11-30T00:00:00"/>
    <s v="08W"/>
    <s v="Base SH"/>
    <n v="0"/>
    <n v="1.5994318181818181"/>
    <n v="0"/>
    <n v="1.5994318181818181"/>
    <n v="0"/>
    <n v="0"/>
    <n v="0"/>
    <n v="0"/>
    <n v="0"/>
    <n v="1.5994318181818181"/>
    <n v="0"/>
    <n v="1.5994318181818181"/>
    <n v="0"/>
    <n v="0"/>
    <n v="0"/>
    <n v="0"/>
    <n v="4.6085561100000003"/>
  </r>
  <r>
    <n v="35338405"/>
    <n v="63801105"/>
    <s v="JAMESON 1105"/>
    <x v="53"/>
    <s v="SOLANO                                  "/>
    <d v="2023-07-17T00:00:00"/>
    <d v="2023-10-28T00:00:00"/>
    <s v="08W"/>
    <s v="Base SH"/>
    <n v="0"/>
    <n v="2.1469696969696965"/>
    <n v="0"/>
    <n v="2.1469696969696965"/>
    <n v="0"/>
    <n v="0"/>
    <n v="0"/>
    <n v="0"/>
    <n v="0"/>
    <n v="2.1469696969696965"/>
    <n v="0"/>
    <n v="2.1469696969696965"/>
    <n v="0"/>
    <n v="0"/>
    <n v="0"/>
    <n v="0"/>
    <n v="5.6790830399999992"/>
  </r>
  <r>
    <n v="35338409"/>
    <n v="63801105"/>
    <s v="JAMESON 1105"/>
    <x v="53"/>
    <s v="SOLANO                                  "/>
    <d v="2023-07-17T00:00:00"/>
    <d v="2023-11-06T00:00:00"/>
    <s v="08W"/>
    <s v="Base SH"/>
    <n v="0"/>
    <n v="2.540151515151515"/>
    <n v="0"/>
    <n v="2.540151515151515"/>
    <n v="0"/>
    <n v="0"/>
    <n v="0"/>
    <n v="0"/>
    <n v="0"/>
    <n v="2.540151515151515"/>
    <n v="0"/>
    <n v="2.540151515151515"/>
    <n v="0"/>
    <n v="0"/>
    <n v="0"/>
    <n v="0"/>
    <n v="5.4713795799999998"/>
  </r>
  <r>
    <n v="35338410"/>
    <n v="63801105"/>
    <s v="JAMESON 1105"/>
    <x v="53"/>
    <s v="SOLANO                                  "/>
    <d v="2023-07-31T00:00:00"/>
    <d v="2023-11-10T00:00:00"/>
    <s v="08W"/>
    <s v="Base SH"/>
    <n v="0"/>
    <n v="2.052083333333333"/>
    <n v="0"/>
    <n v="2.052083333333333"/>
    <n v="0"/>
    <n v="0"/>
    <n v="0"/>
    <n v="0"/>
    <n v="0"/>
    <n v="2.052083333333333"/>
    <n v="0"/>
    <n v="2.052083333333333"/>
    <n v="0"/>
    <n v="0"/>
    <n v="0"/>
    <n v="0"/>
    <n v="4.2008737099999998"/>
  </r>
  <r>
    <n v="35339282"/>
    <n v="103441102"/>
    <s v="JESSUP 1102"/>
    <x v="48"/>
    <s v="SHASTA                                  "/>
    <d v="2023-09-18T00:00:00"/>
    <d v="2024-01-05T00:00:00"/>
    <s v="08W"/>
    <s v="Base SH"/>
    <n v="0"/>
    <n v="0.52026515151515151"/>
    <n v="0"/>
    <n v="0.52026515151515151"/>
    <n v="0"/>
    <n v="0"/>
    <n v="0"/>
    <n v="0"/>
    <n v="0"/>
    <n v="0.52026515151515151"/>
    <n v="0"/>
    <n v="0.52026515151515151"/>
    <n v="0"/>
    <n v="0"/>
    <n v="0"/>
    <n v="0"/>
    <n v="1.5487693999999999"/>
  </r>
  <r>
    <n v="35339283"/>
    <n v="103441102"/>
    <s v="JESSUP 1102"/>
    <x v="48"/>
    <s v="SHASTA                                  "/>
    <d v="2023-08-07T00:00:00"/>
    <d v="2024-03-08T00:00:00"/>
    <s v="08W"/>
    <s v="Base SH"/>
    <n v="0"/>
    <n v="2.5530303030303036"/>
    <n v="0"/>
    <n v="2.5530303030303036"/>
    <n v="0"/>
    <n v="0"/>
    <n v="0"/>
    <n v="0"/>
    <n v="0"/>
    <n v="2.5530303030303036"/>
    <n v="0"/>
    <n v="2.5530303030303036"/>
    <n v="0"/>
    <n v="0"/>
    <n v="0"/>
    <n v="0"/>
    <n v="5.9918166900000003"/>
  </r>
  <r>
    <n v="35339285"/>
    <n v="103441102"/>
    <s v="JESSUP 1102"/>
    <x v="48"/>
    <s v="SHASTA                                  "/>
    <d v="2023-06-20T00:00:00"/>
    <d v="2024-01-12T00:00:00"/>
    <s v="08W"/>
    <s v="Base SH"/>
    <n v="0"/>
    <n v="1.3479166666666667"/>
    <n v="0"/>
    <n v="1.3479166666666667"/>
    <n v="0"/>
    <n v="0"/>
    <n v="0"/>
    <n v="0"/>
    <n v="0"/>
    <n v="1.3479166666666667"/>
    <n v="0"/>
    <n v="1.3479166666666667"/>
    <n v="0"/>
    <n v="0"/>
    <n v="0"/>
    <n v="0"/>
    <n v="2.8090524100000001"/>
  </r>
  <r>
    <n v="35339286"/>
    <n v="103441102"/>
    <s v="JESSUP 1102"/>
    <x v="48"/>
    <s v="SHASTA                                  "/>
    <d v="2023-06-26T00:00:00"/>
    <d v="2024-01-26T00:00:00"/>
    <s v="08W"/>
    <s v="Base SH"/>
    <n v="0"/>
    <n v="1.9854166666666668"/>
    <n v="0"/>
    <n v="1.9854166666666668"/>
    <n v="0"/>
    <n v="0"/>
    <n v="0"/>
    <n v="0"/>
    <n v="0"/>
    <n v="1.9854166666666668"/>
    <n v="0"/>
    <n v="1.9854166666666668"/>
    <n v="0"/>
    <n v="0"/>
    <n v="0"/>
    <n v="0"/>
    <n v="2.9896664999999998"/>
  </r>
  <r>
    <n v="35339287"/>
    <n v="103441102"/>
    <s v="JESSUP 1102"/>
    <x v="48"/>
    <s v="SHASTA                                  "/>
    <d v="2023-06-05T00:00:00"/>
    <d v="2023-08-08T00:00:00"/>
    <s v="08W"/>
    <s v="Base SH"/>
    <n v="0"/>
    <n v="1.0679924242424241"/>
    <n v="0"/>
    <n v="1.0679924242424241"/>
    <n v="0"/>
    <n v="0"/>
    <n v="0"/>
    <n v="0"/>
    <n v="0"/>
    <n v="1.0679924242424241"/>
    <n v="0"/>
    <n v="1.0679924242424241"/>
    <n v="0"/>
    <n v="0"/>
    <n v="0"/>
    <n v="0"/>
    <n v="2.4436923899999998"/>
  </r>
  <r>
    <n v="35339288"/>
    <n v="103441102"/>
    <s v="JESSUP 1102"/>
    <x v="48"/>
    <s v="SHASTA                                  "/>
    <d v="2023-04-17T00:00:00"/>
    <d v="2023-09-07T00:00:00"/>
    <s v="08W"/>
    <s v="Base SH"/>
    <n v="3.4090909090909089E-3"/>
    <n v="2.5028409090909092"/>
    <n v="0"/>
    <n v="2.5062500000000001"/>
    <n v="0"/>
    <n v="0"/>
    <n v="0"/>
    <n v="0"/>
    <n v="3.4090909090909089E-3"/>
    <n v="2.5028409090909092"/>
    <n v="0"/>
    <n v="2.5062500000000001"/>
    <n v="0"/>
    <n v="0"/>
    <n v="0"/>
    <n v="0"/>
    <n v="6.0599296699999998"/>
  </r>
  <r>
    <n v="35339289"/>
    <n v="103441102"/>
    <s v="JESSUP 1102"/>
    <x v="48"/>
    <s v="SHASTA                                  "/>
    <d v="2023-06-05T00:00:00"/>
    <d v="2023-08-25T00:00:00"/>
    <s v="08W"/>
    <s v="Base SH"/>
    <n v="0"/>
    <n v="1.1839015151515149"/>
    <n v="0"/>
    <n v="1.1839015151515149"/>
    <n v="0"/>
    <n v="0"/>
    <n v="0"/>
    <n v="0"/>
    <n v="0"/>
    <n v="1.1839015151515149"/>
    <n v="0"/>
    <n v="1.1839015151515149"/>
    <n v="0"/>
    <n v="0"/>
    <n v="0"/>
    <n v="0"/>
    <n v="2.2355964000000004"/>
  </r>
  <r>
    <n v="35339293"/>
    <n v="63801105"/>
    <s v="JAMESON 1105"/>
    <x v="53"/>
    <s v="SOLANO                                  "/>
    <d v="2023-07-17T00:00:00"/>
    <d v="2023-09-02T00:00:00"/>
    <s v="08W"/>
    <s v="Base SH"/>
    <n v="0"/>
    <n v="1.2507575757575757"/>
    <n v="0"/>
    <n v="1.2507575757575757"/>
    <n v="0"/>
    <n v="0"/>
    <n v="0"/>
    <n v="0"/>
    <n v="0"/>
    <n v="1.2507575757575757"/>
    <n v="0"/>
    <n v="1.2507575757575757"/>
    <n v="0"/>
    <n v="0"/>
    <n v="0"/>
    <n v="0"/>
    <n v="3.4429853699999997"/>
  </r>
  <r>
    <n v="35339665"/>
    <n v="152571101"/>
    <s v="HORSESHOE 1101"/>
    <x v="51"/>
    <s v="PLACER                                  "/>
    <d v="2023-07-31T00:00:00"/>
    <d v="2023-10-27T00:00:00"/>
    <s v="08W"/>
    <s v="Base SH"/>
    <n v="0"/>
    <n v="0.80719696969696964"/>
    <n v="0"/>
    <n v="0.80719696969696964"/>
    <n v="0"/>
    <n v="0"/>
    <n v="0"/>
    <n v="0"/>
    <n v="0"/>
    <n v="0.80719696969696964"/>
    <n v="0"/>
    <n v="0.80719696969696964"/>
    <n v="0"/>
    <n v="0"/>
    <n v="0"/>
    <n v="0"/>
    <n v="4.3285595499999996"/>
  </r>
  <r>
    <n v="35340270"/>
    <n v="103331102"/>
    <s v="CORNING 1102"/>
    <x v="39"/>
    <s v="TEHAMA"/>
    <d v="2023-10-04T00:00:00"/>
    <d v="2024-04-12T00:00:00"/>
    <s v="08W"/>
    <s v="Base SH"/>
    <n v="0"/>
    <n v="2.3446969696969688"/>
    <n v="0"/>
    <n v="2.3446969696969688"/>
    <n v="0"/>
    <n v="0"/>
    <n v="0"/>
    <n v="0"/>
    <n v="0"/>
    <n v="2.3446969696969688"/>
    <n v="0"/>
    <n v="2.3446969696969688"/>
    <n v="0"/>
    <n v="0"/>
    <n v="0"/>
    <n v="0"/>
    <n v="5.4319553999999997"/>
  </r>
  <r>
    <n v="35342145"/>
    <n v="63801102"/>
    <s v="JAMESON 1102"/>
    <x v="63"/>
    <s v="SOLANO"/>
    <d v="2023-07-10T00:00:00"/>
    <d v="2023-09-15T00:00:00"/>
    <s v="08W"/>
    <s v="Base SH"/>
    <n v="0"/>
    <n v="0.18068181818181819"/>
    <n v="0"/>
    <n v="0.18068181818181819"/>
    <n v="0"/>
    <n v="0"/>
    <n v="0"/>
    <n v="0"/>
    <n v="0"/>
    <n v="0.18068181818181819"/>
    <n v="0"/>
    <n v="0.18068181818181819"/>
    <n v="0"/>
    <n v="0"/>
    <n v="0"/>
    <n v="0"/>
    <n v="1.17827357"/>
  </r>
  <r>
    <n v="35342151"/>
    <n v="63801102"/>
    <s v="JAMESON 1102"/>
    <x v="63"/>
    <s v="SOLANO                                  "/>
    <d v="2023-07-13T00:00:00"/>
    <d v="2023-08-07T00:00:00"/>
    <s v="08W"/>
    <s v="Base SH"/>
    <n v="0"/>
    <n v="7.7840909090909086E-2"/>
    <n v="0"/>
    <n v="7.7840909090909086E-2"/>
    <n v="0"/>
    <n v="0"/>
    <n v="0"/>
    <n v="0"/>
    <n v="0"/>
    <n v="7.7840909090909086E-2"/>
    <n v="0"/>
    <n v="7.7840909090909086E-2"/>
    <n v="0"/>
    <n v="0"/>
    <n v="0"/>
    <n v="0"/>
    <n v="0.30969140000000006"/>
  </r>
  <r>
    <n v="35343395"/>
    <n v="102911110"/>
    <s v="WYANDOTTE 1110"/>
    <x v="64"/>
    <s v="BUTTE                                   "/>
    <d v="2023-08-02T00:00:00"/>
    <d v="2024-01-19T00:00:00"/>
    <s v="08W"/>
    <s v="Base SH"/>
    <n v="0"/>
    <n v="1.990340909090909"/>
    <n v="0"/>
    <n v="1.990340909090909"/>
    <n v="0"/>
    <n v="0"/>
    <n v="0"/>
    <n v="0"/>
    <n v="0"/>
    <n v="1.990340909090909"/>
    <n v="0"/>
    <n v="1.990340909090909"/>
    <n v="0"/>
    <n v="0"/>
    <n v="0"/>
    <n v="0"/>
    <n v="6.2878483000000012"/>
  </r>
  <r>
    <n v="35343396"/>
    <n v="102911110"/>
    <s v="WYANDOTTE 1110"/>
    <x v="64"/>
    <s v="BUTTE                                   "/>
    <d v="2023-06-20T00:00:00"/>
    <d v="2024-01-31T00:00:00"/>
    <s v="08W"/>
    <s v="Base SH"/>
    <n v="0"/>
    <n v="1.0895833333333333"/>
    <n v="0"/>
    <n v="1.0895833333333333"/>
    <n v="0"/>
    <n v="0"/>
    <n v="0"/>
    <n v="0"/>
    <n v="0"/>
    <n v="1.0895833333333333"/>
    <n v="0"/>
    <n v="1.0895833333333333"/>
    <n v="0"/>
    <n v="0"/>
    <n v="0"/>
    <n v="0"/>
    <n v="3.6329462100000005"/>
  </r>
  <r>
    <n v="35349244"/>
    <n v="153701104"/>
    <s v="LINCOLN 1104"/>
    <x v="65"/>
    <s v="PLACER                                  "/>
    <d v="2023-07-24T00:00:00"/>
    <d v="2023-10-31T00:00:00"/>
    <s v="08W"/>
    <s v="Base SH"/>
    <n v="0"/>
    <n v="0.62878787878787878"/>
    <n v="0.67973484848484855"/>
    <n v="1.3085227272727273"/>
    <n v="0"/>
    <n v="0"/>
    <n v="0"/>
    <n v="0"/>
    <n v="0"/>
    <n v="0.62878787878787878"/>
    <n v="0.67973484848484855"/>
    <n v="1.3085227272727273"/>
    <n v="0"/>
    <n v="0"/>
    <n v="0"/>
    <n v="0"/>
    <n v="1.2145531999999999"/>
  </r>
  <r>
    <n v="35367520"/>
    <n v="162821702"/>
    <s v="STANISLAUS 1702"/>
    <x v="66"/>
    <s v="CALAVERAS                               "/>
    <d v="2023-06-06T00:00:00"/>
    <d v="2024-03-29T00:00:00"/>
    <s v="3UG"/>
    <s v="Base SH"/>
    <n v="0"/>
    <n v="2.0172348484848484"/>
    <n v="0"/>
    <n v="2.0172348484848484"/>
    <n v="0"/>
    <n v="0"/>
    <n v="0"/>
    <n v="0"/>
    <n v="0"/>
    <n v="2.0172348484848484"/>
    <n v="0"/>
    <n v="2.0172348484848484"/>
    <n v="0"/>
    <n v="0"/>
    <n v="0"/>
    <n v="0"/>
    <n v="7.9907890499999992"/>
  </r>
  <r>
    <n v="35380365"/>
    <n v="103331102"/>
    <s v="CORNING 1102"/>
    <x v="38"/>
    <s v="TEHAMA                                  "/>
    <d v="2023-09-14T00:00:00"/>
    <d v="2024-04-05T00:00:00"/>
    <s v="08W"/>
    <s v="Base SH"/>
    <n v="0"/>
    <n v="2.6270833333333332"/>
    <n v="0"/>
    <n v="2.6270833333333332"/>
    <n v="0"/>
    <n v="0"/>
    <n v="0"/>
    <n v="0"/>
    <n v="0"/>
    <n v="2.6270833333333332"/>
    <n v="0"/>
    <n v="2.6270833333333332"/>
    <n v="0"/>
    <n v="0"/>
    <n v="0"/>
    <n v="0"/>
    <n v="4.7712056899999995"/>
  </r>
  <r>
    <n v="35380371"/>
    <n v="103331102"/>
    <s v="CORNING 1102"/>
    <x v="38"/>
    <s v="TEHAMA                                  "/>
    <d v="2023-08-15T00:00:00"/>
    <d v="2024-02-16T00:00:00"/>
    <s v="08W"/>
    <s v="Base SH"/>
    <n v="0"/>
    <n v="2.0348484848484851"/>
    <n v="0"/>
    <n v="2.0348484848484851"/>
    <n v="0"/>
    <n v="0"/>
    <n v="0"/>
    <n v="0"/>
    <n v="0"/>
    <n v="2.0348484848484851"/>
    <n v="0"/>
    <n v="2.0348484848484851"/>
    <n v="0"/>
    <n v="0"/>
    <n v="0"/>
    <n v="0"/>
    <n v="3.3716489799999998"/>
  </r>
  <r>
    <n v="35380372"/>
    <n v="103331102"/>
    <s v="CORNING 1102"/>
    <x v="38"/>
    <s v="TEHAMA                                  "/>
    <d v="2023-08-22T00:00:00"/>
    <d v="2024-01-26T00:00:00"/>
    <s v="08W"/>
    <s v="Base SH"/>
    <n v="0"/>
    <n v="1.5839015151515152"/>
    <n v="0"/>
    <n v="1.5839015151515152"/>
    <n v="0"/>
    <n v="0"/>
    <n v="0"/>
    <n v="0"/>
    <n v="0"/>
    <n v="1.5839015151515152"/>
    <n v="0"/>
    <n v="1.5839015151515152"/>
    <n v="0"/>
    <n v="0"/>
    <n v="0"/>
    <n v="0"/>
    <n v="2.4482117699999995"/>
  </r>
  <r>
    <n v="35380373"/>
    <n v="103331102"/>
    <s v="CORNING 1102"/>
    <x v="38"/>
    <s v="TEHAMA                                  "/>
    <d v="2023-08-28T00:00:00"/>
    <d v="2024-02-16T00:00:00"/>
    <s v="08W"/>
    <s v="Base SH"/>
    <n v="0"/>
    <n v="1.5988636363636364"/>
    <n v="0"/>
    <n v="1.5988636363636364"/>
    <n v="0"/>
    <n v="0"/>
    <n v="0"/>
    <n v="0"/>
    <n v="0"/>
    <n v="1.5988636363636364"/>
    <n v="0"/>
    <n v="1.5988636363636364"/>
    <n v="0"/>
    <n v="0"/>
    <n v="0"/>
    <n v="0"/>
    <n v="2.6532729699999997"/>
  </r>
  <r>
    <n v="35380376"/>
    <n v="103331102"/>
    <s v="CORNING 1102"/>
    <x v="38"/>
    <s v="TEHAMA                                  "/>
    <d v="2023-08-17T00:00:00"/>
    <d v="2024-02-23T00:00:00"/>
    <s v="08W"/>
    <s v="Base SH"/>
    <n v="0"/>
    <n v="2.5149621212121223"/>
    <n v="0"/>
    <n v="2.5149621212121223"/>
    <n v="0"/>
    <n v="0"/>
    <n v="0"/>
    <n v="0"/>
    <n v="0"/>
    <n v="2.5149621212121223"/>
    <n v="0"/>
    <n v="2.5149621212121223"/>
    <n v="0"/>
    <n v="0"/>
    <n v="0"/>
    <n v="0"/>
    <n v="2.8617044200000001"/>
  </r>
  <r>
    <n v="35384087"/>
    <n v="103091102"/>
    <s v="CLARK ROAD 1102"/>
    <x v="36"/>
    <s v="BUTTE                                   "/>
    <d v="2023-07-28T00:00:00"/>
    <d v="2024-03-30T00:00:00"/>
    <s v="08W"/>
    <s v="Base SH"/>
    <n v="0"/>
    <n v="0.4325757575757575"/>
    <n v="0"/>
    <n v="0.4325757575757575"/>
    <n v="0"/>
    <n v="0"/>
    <n v="0"/>
    <n v="0"/>
    <n v="0"/>
    <n v="0.4325757575757575"/>
    <n v="0"/>
    <n v="0.4325757575757575"/>
    <n v="0"/>
    <n v="0"/>
    <n v="0"/>
    <n v="0"/>
    <n v="0.9712462999999999"/>
  </r>
  <r>
    <n v="35385888"/>
    <n v="162821702"/>
    <s v="STANISLAUS 1702"/>
    <x v="66"/>
    <s v="CALAVERAS                               "/>
    <d v="2023-06-06T00:00:00"/>
    <d v="2024-01-30T00:00:00"/>
    <s v="3UG"/>
    <s v="Base SH"/>
    <n v="0"/>
    <n v="1.5100378787878785"/>
    <n v="0"/>
    <n v="1.5100378787878785"/>
    <n v="0"/>
    <n v="0"/>
    <n v="0"/>
    <n v="0"/>
    <n v="0"/>
    <n v="1.5100378787878785"/>
    <n v="0"/>
    <n v="1.5100378787878785"/>
    <n v="0"/>
    <n v="0"/>
    <n v="0"/>
    <n v="0"/>
    <n v="4.9240803600000005"/>
  </r>
  <r>
    <n v="35385889"/>
    <n v="162821702"/>
    <s v="STANISLAUS 1702"/>
    <x v="66"/>
    <s v="CALAVERAS                               "/>
    <d v="2023-08-07T00:00:00"/>
    <d v="2024-01-30T00:00:00"/>
    <s v="3UG"/>
    <s v="Base SH"/>
    <n v="0"/>
    <n v="1.9520833333333334"/>
    <n v="0"/>
    <n v="1.9520833333333334"/>
    <n v="0"/>
    <n v="0"/>
    <n v="0"/>
    <n v="0"/>
    <n v="0"/>
    <n v="1.9520833333333334"/>
    <n v="0"/>
    <n v="1.9520833333333334"/>
    <n v="0"/>
    <n v="0"/>
    <n v="0"/>
    <n v="0"/>
    <n v="5.9774295799999999"/>
  </r>
  <r>
    <n v="35385890"/>
    <n v="162821702"/>
    <s v="STANISLAUS 1702"/>
    <x v="66"/>
    <s v="CALAVERAS                               "/>
    <d v="2023-07-13T00:00:00"/>
    <d v="2024-03-29T00:00:00"/>
    <s v="3UG"/>
    <s v="Base SH"/>
    <n v="0"/>
    <n v="0.81571969696969704"/>
    <n v="0"/>
    <n v="0.81571969696969704"/>
    <n v="0"/>
    <n v="0"/>
    <n v="0"/>
    <n v="0"/>
    <n v="0"/>
    <n v="0.81571969696969704"/>
    <n v="0"/>
    <n v="0.81571969696969704"/>
    <n v="0"/>
    <n v="0"/>
    <n v="0"/>
    <n v="0"/>
    <n v="2.8342131500000001"/>
  </r>
  <r>
    <n v="35390288"/>
    <n v="152481106"/>
    <s v="BRUNSWICK 1106"/>
    <x v="67"/>
    <s v="NEVADA                                  "/>
    <d v="2023-10-04T00:00:00"/>
    <d v="2023-10-27T00:00:00"/>
    <s v="3UG"/>
    <s v="Base SH"/>
    <n v="0"/>
    <n v="0.10549242424242425"/>
    <n v="0"/>
    <n v="0.10549242424242425"/>
    <n v="0"/>
    <n v="0"/>
    <n v="0"/>
    <n v="0"/>
    <n v="0"/>
    <n v="0.10549242424242425"/>
    <n v="0"/>
    <n v="0.10549242424242425"/>
    <n v="0"/>
    <n v="0"/>
    <n v="0"/>
    <n v="0"/>
    <n v="0.81526509000000014"/>
  </r>
  <r>
    <n v="35404727"/>
    <n v="63601108"/>
    <s v="VACAVILLE 1108"/>
    <x v="50"/>
    <s v="SOLANO                                  "/>
    <d v="2023-06-20T00:00:00"/>
    <d v="2023-09-07T00:00:00"/>
    <s v="08W"/>
    <s v="Base SH"/>
    <n v="0"/>
    <n v="1.0859848484848484"/>
    <n v="0"/>
    <n v="1.0859848484848484"/>
    <n v="0"/>
    <n v="0"/>
    <n v="0"/>
    <n v="0"/>
    <n v="0"/>
    <n v="1.0859848484848484"/>
    <n v="0"/>
    <n v="1.0859848484848484"/>
    <n v="0"/>
    <n v="0"/>
    <n v="0"/>
    <n v="0"/>
    <n v="2.0939852499999998"/>
  </r>
  <r>
    <n v="35404728"/>
    <n v="63601108"/>
    <s v="VACAVILLE 1108"/>
    <x v="50"/>
    <s v="SOLANO"/>
    <d v="2023-08-07T00:00:00"/>
    <d v="2023-10-07T00:00:00"/>
    <s v="08W"/>
    <s v="Base SH"/>
    <n v="0"/>
    <n v="0.82462121212121198"/>
    <n v="0"/>
    <n v="0.82462121212121198"/>
    <n v="0"/>
    <n v="0"/>
    <n v="0"/>
    <n v="0"/>
    <n v="0"/>
    <n v="0.82462121212121198"/>
    <n v="0"/>
    <n v="0.82462121212121198"/>
    <n v="0"/>
    <n v="0"/>
    <n v="0"/>
    <n v="0"/>
    <n v="1.5680499800000001"/>
  </r>
  <r>
    <n v="35404729"/>
    <n v="63601108"/>
    <s v="VACAVILLE 1108"/>
    <x v="50"/>
    <s v="SOLANO                                  "/>
    <d v="2023-06-12T00:00:00"/>
    <d v="2023-10-25T00:00:00"/>
    <s v="08W"/>
    <s v="Base SH"/>
    <n v="0"/>
    <n v="0.80643939393939401"/>
    <n v="0"/>
    <n v="0.80643939393939401"/>
    <n v="0"/>
    <n v="0"/>
    <n v="0"/>
    <n v="0"/>
    <n v="0"/>
    <n v="0.80643939393939401"/>
    <n v="0"/>
    <n v="0.80643939393939401"/>
    <n v="0"/>
    <n v="0"/>
    <n v="0"/>
    <n v="0"/>
    <n v="2.0576093000000002"/>
  </r>
  <r>
    <n v="35421339"/>
    <n v="42281105"/>
    <s v="POTTER VALLEY P H 1105"/>
    <x v="68"/>
    <s v="MENDOCINO                               "/>
    <s v="Not Available"/>
    <s v="Not Available"/>
    <s v="3UG"/>
    <s v="Base SH"/>
    <n v="0"/>
    <n v="0.37178030303030307"/>
    <n v="0"/>
    <n v="0.37178030303030307"/>
    <n v="0"/>
    <n v="0"/>
    <n v="0"/>
    <n v="0"/>
    <n v="0"/>
    <n v="0.37178030303030307"/>
    <n v="0"/>
    <n v="0.37178030303030307"/>
    <n v="0"/>
    <n v="0"/>
    <n v="0"/>
    <n v="0"/>
    <n v="0.37121005999999995"/>
  </r>
  <r>
    <n v="35217274"/>
    <n v="24101103"/>
    <s v="HALF MOON BAY 1103"/>
    <x v="69"/>
    <s v="SAN MATEO"/>
    <d v="2022-09-07T00:00:00"/>
    <d v="2023-08-08T00:00:00"/>
    <s v="08W"/>
    <s v="Fire Rebuild"/>
    <n v="0"/>
    <n v="2.5238636363636369"/>
    <n v="0"/>
    <n v="2.5238636363636369"/>
    <n v="0"/>
    <n v="1.6410984848484851"/>
    <n v="0"/>
    <n v="1.6410984848484851"/>
    <n v="0"/>
    <n v="0.88276515151515167"/>
    <n v="0"/>
    <n v="0.88276515151515167"/>
    <n v="0"/>
    <n v="0"/>
    <n v="0"/>
    <n v="0"/>
    <n v="4.327388749999999"/>
  </r>
  <r>
    <n v="35217275"/>
    <n v="24101103"/>
    <s v="HALF MOON BAY 1103"/>
    <x v="69"/>
    <s v="SAN MATEO"/>
    <d v="2022-11-02T00:00:00"/>
    <d v="2023-05-05T00:00:00"/>
    <s v="08W"/>
    <s v="Fire Rebuild"/>
    <n v="0"/>
    <n v="2.7439393939393937"/>
    <n v="0"/>
    <n v="2.7439393939393937"/>
    <n v="0"/>
    <n v="0"/>
    <n v="0"/>
    <n v="0"/>
    <n v="0"/>
    <n v="2.7439393939393937"/>
    <n v="0"/>
    <n v="2.7439393939393937"/>
    <n v="0"/>
    <n v="0"/>
    <n v="0"/>
    <n v="0"/>
    <n v="7.5974045200000013"/>
  </r>
  <r>
    <n v="35241077"/>
    <n v="102911103"/>
    <s v="WYANDOTTE 1103"/>
    <x v="70"/>
    <s v="BUTTE                                   "/>
    <d v="2023-08-29T00:00:00"/>
    <d v="2023-11-28T00:00:00"/>
    <s v="08W"/>
    <s v="Fire Rebuild"/>
    <n v="0"/>
    <n v="0.33806818181818182"/>
    <n v="0"/>
    <n v="0.33806818181818182"/>
    <n v="0"/>
    <n v="0"/>
    <n v="0"/>
    <n v="0"/>
    <n v="0"/>
    <n v="0.33806818181818182"/>
    <n v="0"/>
    <n v="0.33806818181818182"/>
    <n v="0"/>
    <n v="0"/>
    <n v="0"/>
    <n v="0"/>
    <n v="1.2862658499999999"/>
  </r>
  <r>
    <n v="35279985"/>
    <n v="102812101"/>
    <s v="BIG MEADOWS 2101"/>
    <x v="71"/>
    <s v="PLUMAS"/>
    <d v="2023-05-16T00:00:00"/>
    <d v="2023-08-31T00:00:00"/>
    <s v="08W"/>
    <s v="Fire Rebuild"/>
    <n v="0"/>
    <n v="2.7988636363636372"/>
    <n v="0"/>
    <n v="2.7988636363636372"/>
    <n v="0"/>
    <n v="0"/>
    <n v="0"/>
    <n v="0"/>
    <n v="0"/>
    <n v="2.7988636363636372"/>
    <n v="0"/>
    <n v="2.7988636363636372"/>
    <n v="0"/>
    <n v="0"/>
    <n v="0"/>
    <n v="0"/>
    <n v="7.8738290900000001"/>
  </r>
  <r>
    <n v="35280493"/>
    <n v="102812101"/>
    <s v="BIG MEADOWS 2101"/>
    <x v="71"/>
    <s v="PLUMAS"/>
    <d v="2023-04-14T00:00:00"/>
    <d v="2023-08-26T00:00:00"/>
    <s v="08W"/>
    <s v="Fire Rebuild"/>
    <n v="0"/>
    <n v="0.44810606060606067"/>
    <n v="0"/>
    <n v="0.44810606060606067"/>
    <n v="0"/>
    <n v="0"/>
    <n v="0"/>
    <n v="0"/>
    <n v="0"/>
    <n v="0.44810606060606067"/>
    <n v="0"/>
    <n v="0.44810606060606067"/>
    <n v="0"/>
    <n v="0"/>
    <n v="0"/>
    <n v="0"/>
    <n v="1.9448402199999999"/>
  </r>
  <r>
    <n v="35281815"/>
    <n v="192171103"/>
    <s v="WILLOW CREEK 1103"/>
    <x v="72"/>
    <s v="TRINITY"/>
    <d v="2023-07-17T00:00:00"/>
    <d v="2023-10-06T00:00:00"/>
    <s v="08W"/>
    <s v="Fire Rebuild"/>
    <n v="0"/>
    <n v="0.5179924242424242"/>
    <n v="0"/>
    <n v="0.5179924242424242"/>
    <n v="0"/>
    <n v="0"/>
    <n v="0"/>
    <n v="0"/>
    <n v="0"/>
    <n v="0.5179924242424242"/>
    <n v="0"/>
    <n v="0.5179924242424242"/>
    <n v="0"/>
    <n v="0"/>
    <n v="0"/>
    <n v="0"/>
    <n v="3.4867393899999999"/>
  </r>
  <r>
    <n v="35282166"/>
    <n v="103104401"/>
    <s v="SPANISH CREEK 4401"/>
    <x v="73"/>
    <s v="PLUMAS                                  "/>
    <d v="2023-07-06T00:00:00"/>
    <d v="2023-10-14T00:00:00"/>
    <s v="08W"/>
    <s v="Fire Rebuild"/>
    <n v="0"/>
    <n v="2.570265151515152"/>
    <n v="0"/>
    <n v="2.570265151515152"/>
    <n v="0"/>
    <n v="0"/>
    <n v="0"/>
    <n v="0"/>
    <n v="0"/>
    <n v="2.570265151515152"/>
    <n v="0"/>
    <n v="2.570265151515152"/>
    <n v="0"/>
    <n v="0"/>
    <n v="0"/>
    <n v="0"/>
    <n v="21.843755040000001"/>
  </r>
  <r>
    <n v="35290517"/>
    <n v="103104401"/>
    <s v="SPANISH CREEK 4401"/>
    <x v="73"/>
    <s v="PLUMAS"/>
    <d v="2023-05-08T00:00:00"/>
    <d v="2024-03-29T00:00:00"/>
    <s v="08W"/>
    <s v="Fire Rebuild"/>
    <n v="0"/>
    <n v="0.66249999999999998"/>
    <n v="0"/>
    <n v="0.66249999999999998"/>
    <n v="0"/>
    <n v="0"/>
    <n v="0"/>
    <n v="0"/>
    <n v="0"/>
    <n v="0.66249999999999998"/>
    <n v="0"/>
    <n v="0.66249999999999998"/>
    <n v="0"/>
    <n v="0"/>
    <n v="0"/>
    <n v="0"/>
    <n v="2.3625285099999997"/>
  </r>
  <r>
    <n v="35290540"/>
    <n v="102812101"/>
    <s v="BIG MEADOWS 2101"/>
    <x v="71"/>
    <s v="PLUMAS"/>
    <d v="2022-10-26T00:00:00"/>
    <d v="2023-07-28T00:00:00"/>
    <s v="08W"/>
    <s v="Fire Rebuild"/>
    <n v="0"/>
    <n v="1.3350378787878789"/>
    <n v="9.4696969696969696E-2"/>
    <n v="1.4297348484848487"/>
    <n v="0"/>
    <n v="0"/>
    <n v="0"/>
    <n v="0"/>
    <n v="0"/>
    <n v="1.3350378787878789"/>
    <n v="9.4696969696969696E-2"/>
    <n v="1.4297348484848487"/>
    <n v="0"/>
    <n v="0"/>
    <n v="0"/>
    <n v="0"/>
    <n v="14.749616439999999"/>
  </r>
  <r>
    <n v="35290542"/>
    <n v="102812101"/>
    <s v="BIG MEADOWS 2101"/>
    <x v="74"/>
    <s v="PLUMAS"/>
    <d v="2023-04-24T00:00:00"/>
    <d v="2023-09-21T00:00:00"/>
    <s v="08W"/>
    <s v="Fire Rebuild"/>
    <n v="0"/>
    <n v="1.2954545454545454"/>
    <n v="0"/>
    <n v="1.2954545454545454"/>
    <n v="0"/>
    <n v="0"/>
    <n v="0"/>
    <n v="0"/>
    <n v="0"/>
    <n v="1.2954545454545454"/>
    <n v="0"/>
    <n v="1.2954545454545454"/>
    <n v="0"/>
    <n v="0"/>
    <n v="0"/>
    <n v="0"/>
    <n v="3.1419023699999999"/>
  </r>
  <r>
    <n v="35290944"/>
    <n v="102812101"/>
    <s v="BIG MEADOWS 2101"/>
    <x v="74"/>
    <s v="PLUMAS"/>
    <d v="2023-05-30T00:00:00"/>
    <d v="2023-06-26T00:00:00"/>
    <s v="08W"/>
    <s v="Fire Rebuild"/>
    <n v="0"/>
    <n v="0.48787878787878791"/>
    <n v="0"/>
    <n v="0.48787878787878791"/>
    <n v="0"/>
    <n v="0"/>
    <n v="0"/>
    <n v="0"/>
    <n v="0"/>
    <n v="0.48787878787878791"/>
    <n v="0"/>
    <n v="0.48787878787878791"/>
    <n v="0"/>
    <n v="0"/>
    <n v="0"/>
    <n v="0"/>
    <n v="0.93358530000000028"/>
  </r>
  <r>
    <n v="35292754"/>
    <n v="102812101"/>
    <s v="BIG MEADOWS 2101"/>
    <x v="71"/>
    <s v="PLUMAS"/>
    <d v="2022-10-29T00:00:00"/>
    <d v="2023-09-19T00:00:00"/>
    <s v="08W"/>
    <s v="Fire Rebuild"/>
    <n v="0"/>
    <n v="4.0852272727272725"/>
    <n v="0"/>
    <n v="4.0852272727272725"/>
    <n v="0"/>
    <n v="0"/>
    <n v="0"/>
    <n v="0"/>
    <n v="0"/>
    <n v="4.0852272727272725"/>
    <n v="0"/>
    <n v="4.0852272727272725"/>
    <n v="0"/>
    <n v="0"/>
    <n v="0"/>
    <n v="0"/>
    <n v="30.199420440000004"/>
  </r>
  <r>
    <n v="35292755"/>
    <n v="102812101"/>
    <s v="BIG MEADOWS 2101"/>
    <x v="71"/>
    <s v="PLUMAS"/>
    <d v="2022-10-26T00:00:00"/>
    <d v="2023-09-18T00:00:00"/>
    <s v="08W"/>
    <s v="Fire Rebuild"/>
    <n v="0"/>
    <n v="2.64810606060606"/>
    <n v="0"/>
    <n v="2.64810606060606"/>
    <n v="0"/>
    <n v="0"/>
    <n v="0"/>
    <n v="0"/>
    <n v="0"/>
    <n v="2.64810606060606"/>
    <n v="0"/>
    <n v="2.64810606060606"/>
    <n v="0"/>
    <n v="0"/>
    <n v="0"/>
    <n v="0"/>
    <n v="23.970218699999993"/>
  </r>
  <r>
    <n v="35292756"/>
    <n v="102812101"/>
    <s v="BIG MEADOWS 2101"/>
    <x v="71"/>
    <s v="PLUMAS"/>
    <d v="2023-05-19T00:00:00"/>
    <d v="2023-09-20T00:00:00"/>
    <s v="08W"/>
    <s v="Fire Rebuild"/>
    <n v="0"/>
    <n v="1.2301136363636365"/>
    <n v="0"/>
    <n v="1.2301136363636365"/>
    <n v="0"/>
    <n v="0"/>
    <n v="0"/>
    <n v="0"/>
    <n v="0"/>
    <n v="1.2301136363636365"/>
    <n v="0"/>
    <n v="1.2301136363636365"/>
    <n v="0"/>
    <n v="0"/>
    <n v="0"/>
    <n v="0"/>
    <n v="4.597139799999999"/>
  </r>
  <r>
    <n v="35292780"/>
    <n v="102812101"/>
    <s v="BIG MEADOWS 2101"/>
    <x v="74"/>
    <s v="PLUMAS"/>
    <d v="2023-08-29T00:00:00"/>
    <d v="2023-09-23T00:00:00"/>
    <s v="08W"/>
    <s v="Fire Rebuild"/>
    <n v="0"/>
    <n v="0.24318181818181819"/>
    <n v="0"/>
    <n v="0.24318181818181819"/>
    <n v="0"/>
    <n v="0"/>
    <n v="0"/>
    <n v="0"/>
    <n v="0"/>
    <n v="0.24318181818181819"/>
    <n v="0"/>
    <n v="0.24318181818181819"/>
    <n v="0"/>
    <n v="0"/>
    <n v="0"/>
    <n v="0"/>
    <n v="0.70867414999999989"/>
  </r>
  <r>
    <n v="35292789"/>
    <n v="102812101"/>
    <s v="BIG MEADOWS 2101"/>
    <x v="75"/>
    <s v="PLUMAS"/>
    <d v="2023-06-26T00:00:00"/>
    <d v="2023-07-13T00:00:00"/>
    <s v="08W"/>
    <s v="Fire Rebuild"/>
    <n v="0"/>
    <n v="0.23636363636363636"/>
    <n v="0"/>
    <n v="0.23636363636363636"/>
    <n v="0"/>
    <n v="0"/>
    <n v="0"/>
    <n v="0"/>
    <n v="0"/>
    <n v="0.23636363636363636"/>
    <n v="0"/>
    <n v="0.23636363636363636"/>
    <n v="0"/>
    <n v="0"/>
    <n v="0"/>
    <n v="0"/>
    <n v="0.89568844999999997"/>
  </r>
  <r>
    <n v="35292791"/>
    <n v="102812101"/>
    <s v="BIG MEADOWS 2101"/>
    <x v="76"/>
    <s v="PLUMAS"/>
    <d v="2022-08-08T00:00:00"/>
    <d v="2022-08-14T00:00:00"/>
    <s v="08W"/>
    <s v="Fire Rebuild"/>
    <n v="0"/>
    <n v="0.11931818181818182"/>
    <n v="0"/>
    <n v="0.11931818181818182"/>
    <n v="0"/>
    <n v="0"/>
    <n v="0"/>
    <n v="0"/>
    <n v="0"/>
    <n v="0.11931818181818182"/>
    <n v="0"/>
    <n v="0.11931818181818182"/>
    <n v="0"/>
    <n v="0"/>
    <n v="0"/>
    <n v="0"/>
    <n v="0.41760390000000008"/>
  </r>
  <r>
    <n v="35297692"/>
    <n v="192171103"/>
    <s v="WILLOW CREEK 1103"/>
    <x v="72"/>
    <s v="TRINITY"/>
    <d v="2023-07-25T00:00:00"/>
    <d v="2023-10-23T00:00:00"/>
    <s v="08W"/>
    <s v="Fire Rebuild"/>
    <n v="0"/>
    <n v="4.5937499999999991"/>
    <n v="0"/>
    <n v="4.5937499999999991"/>
    <n v="0"/>
    <n v="0"/>
    <n v="0"/>
    <n v="0"/>
    <n v="0"/>
    <n v="4.5937499999999991"/>
    <n v="0"/>
    <n v="4.5937499999999991"/>
    <n v="0"/>
    <n v="0"/>
    <n v="0"/>
    <n v="0"/>
    <n v="20.162745729999994"/>
  </r>
  <r>
    <n v="35297693"/>
    <n v="192171103"/>
    <s v="WILLOW CREEK 1103"/>
    <x v="72"/>
    <s v="TRINITY"/>
    <d v="2023-08-07T00:00:00"/>
    <d v="2023-10-30T00:00:00"/>
    <s v="08W"/>
    <s v="Fire Rebuild"/>
    <n v="0"/>
    <n v="0.95928030303030287"/>
    <n v="0"/>
    <n v="0.95928030303030287"/>
    <n v="0"/>
    <n v="0"/>
    <n v="0"/>
    <n v="0"/>
    <n v="0"/>
    <n v="0.95928030303030287"/>
    <n v="0"/>
    <n v="0.95928030303030287"/>
    <n v="0"/>
    <n v="0"/>
    <n v="0"/>
    <n v="0"/>
    <n v="4.7755847899999999"/>
  </r>
  <r>
    <n v="35297694"/>
    <n v="192171103"/>
    <s v="WILLOW CREEK 1103"/>
    <x v="72"/>
    <s v="TRINITY"/>
    <d v="2023-08-16T00:00:00"/>
    <d v="2023-11-04T00:00:00"/>
    <s v="08W"/>
    <s v="Fire Rebuild"/>
    <n v="0"/>
    <n v="0.93371212121212122"/>
    <n v="0"/>
    <n v="0.93371212121212122"/>
    <n v="0"/>
    <n v="0"/>
    <n v="0"/>
    <n v="0"/>
    <n v="0"/>
    <n v="0.93371212121212122"/>
    <n v="0"/>
    <n v="0.93371212121212122"/>
    <n v="0"/>
    <n v="0"/>
    <n v="0"/>
    <n v="0"/>
    <n v="3.8927065199999999"/>
  </r>
  <r>
    <n v="35297695"/>
    <n v="192171103"/>
    <s v="WILLOW CREEK 1103"/>
    <x v="72"/>
    <s v="TRINITY"/>
    <d v="2023-08-17T00:00:00"/>
    <d v="2023-10-13T00:00:00"/>
    <s v="08W"/>
    <s v="Fire Rebuild"/>
    <n v="0"/>
    <n v="0.45454545454545453"/>
    <n v="0"/>
    <n v="0.45454545454545453"/>
    <n v="0"/>
    <n v="0"/>
    <n v="0"/>
    <n v="0"/>
    <n v="0"/>
    <n v="0.45454545454545453"/>
    <n v="0"/>
    <n v="0.45454545454545453"/>
    <n v="0"/>
    <n v="0"/>
    <n v="0"/>
    <n v="0"/>
    <n v="1.04282546"/>
  </r>
  <r>
    <n v="35297696"/>
    <n v="192171103"/>
    <s v="WILLOW CREEK 1103"/>
    <x v="72"/>
    <s v="TRINITY"/>
    <d v="2023-09-12T00:00:00"/>
    <d v="2023-10-23T00:00:00"/>
    <s v="08W"/>
    <s v="Fire Rebuild"/>
    <n v="0"/>
    <n v="0.8"/>
    <n v="0"/>
    <n v="0.8"/>
    <n v="0"/>
    <n v="0"/>
    <n v="0"/>
    <n v="0"/>
    <n v="0"/>
    <n v="0.8"/>
    <n v="0"/>
    <n v="0.8"/>
    <n v="0"/>
    <n v="0"/>
    <n v="0"/>
    <n v="0"/>
    <n v="1.37385829"/>
  </r>
  <r>
    <n v="35297699"/>
    <n v="192171103"/>
    <s v="WILLOW CREEK 1103"/>
    <x v="72"/>
    <s v="TRINITY"/>
    <d v="2023-07-21T00:00:00"/>
    <d v="2023-10-12T00:00:00"/>
    <s v="08W"/>
    <s v="Fire Rebuild"/>
    <n v="0"/>
    <n v="1.0606060606060608"/>
    <n v="0"/>
    <n v="1.0606060606060608"/>
    <n v="0"/>
    <n v="0"/>
    <n v="0"/>
    <n v="0"/>
    <n v="0"/>
    <n v="1.0606060606060608"/>
    <n v="0"/>
    <n v="1.0606060606060608"/>
    <n v="0"/>
    <n v="0"/>
    <n v="0"/>
    <n v="0"/>
    <n v="4.7524440499999994"/>
  </r>
  <r>
    <n v="35313249"/>
    <s v="Not Available"/>
    <s v="Not Available"/>
    <x v="77"/>
    <s v="PLUMAS                                  "/>
    <d v="2023-10-14T00:00:00"/>
    <d v="2023-10-29T00:00:00"/>
    <s v="95F"/>
    <s v="Community Rebuild"/>
    <n v="0"/>
    <n v="1.165151515151515"/>
    <n v="0"/>
    <n v="1.165151515151515"/>
    <n v="0"/>
    <n v="0"/>
    <n v="0"/>
    <n v="0"/>
    <n v="0"/>
    <n v="1.165151515151515"/>
    <n v="0"/>
    <n v="1.165151515151515"/>
    <n v="0"/>
    <n v="0"/>
    <n v="0"/>
    <n v="0"/>
    <n v="3.681"/>
  </r>
  <r>
    <n v="35318072"/>
    <n v="82841101"/>
    <s v="BIG BASIN 1101"/>
    <x v="78"/>
    <s v="SANTA CRUZ                              "/>
    <d v="2023-04-17T00:00:00"/>
    <d v="2023-12-15T00:00:00"/>
    <s v="08W"/>
    <s v="Fire Rebuild"/>
    <n v="1.3825757575757576E-2"/>
    <n v="0.1803030303030303"/>
    <n v="0"/>
    <n v="0.19412878787878787"/>
    <n v="0"/>
    <n v="0"/>
    <n v="0"/>
    <n v="0"/>
    <n v="1.3825757575757576E-2"/>
    <n v="0.1803030303030303"/>
    <n v="0"/>
    <n v="0.19412878787878787"/>
    <n v="0"/>
    <n v="0"/>
    <n v="0"/>
    <n v="0"/>
    <n v="1.1631733"/>
  </r>
  <r>
    <n v="35318074"/>
    <n v="82841102"/>
    <s v="BIG BASIN 1102"/>
    <x v="79"/>
    <s v="SANTA CRUZ                              "/>
    <d v="2023-10-20T00:00:00"/>
    <d v="2023-11-14T00:00:00"/>
    <s v="08W"/>
    <s v="Fire Rebuild"/>
    <n v="0"/>
    <n v="0.30000000000000004"/>
    <n v="0"/>
    <n v="0.30000000000000004"/>
    <n v="0"/>
    <n v="0"/>
    <n v="0"/>
    <n v="0"/>
    <n v="0"/>
    <n v="0.30000000000000004"/>
    <n v="0"/>
    <n v="0.30000000000000004"/>
    <n v="0"/>
    <n v="0"/>
    <n v="0"/>
    <n v="0"/>
    <n v="0.80568843999999995"/>
  </r>
  <r>
    <n v="35334407"/>
    <n v="192171103"/>
    <s v="WILLOW CREEK 1103"/>
    <x v="72"/>
    <s v="TRINITY                                 "/>
    <d v="2023-07-11T00:00:00"/>
    <d v="2023-10-06T00:00:00"/>
    <s v="08W"/>
    <s v="Fire Rebuild"/>
    <n v="0"/>
    <n v="0.22537878787878787"/>
    <n v="0"/>
    <n v="0.22537878787878787"/>
    <n v="0"/>
    <n v="0"/>
    <n v="0"/>
    <n v="0"/>
    <n v="0"/>
    <n v="0.22537878787878787"/>
    <n v="0"/>
    <n v="0.22537878787878787"/>
    <n v="0"/>
    <n v="0"/>
    <n v="0"/>
    <n v="0"/>
    <n v="0.79861115999999988"/>
  </r>
  <r>
    <n v="35334541"/>
    <n v="82841102"/>
    <s v="BIG BASIN 1102"/>
    <x v="80"/>
    <s v="SANTA CRUZ                              "/>
    <d v="2023-03-27T00:00:00"/>
    <d v="2023-12-15T00:00:00"/>
    <s v="08W"/>
    <s v="Fire Rebuild"/>
    <n v="0"/>
    <n v="0.13617424242424245"/>
    <n v="0"/>
    <n v="0.13617424242424245"/>
    <n v="0"/>
    <n v="0"/>
    <n v="0"/>
    <n v="0"/>
    <n v="0"/>
    <n v="0.13617424242424245"/>
    <n v="0"/>
    <n v="0.13617424242424245"/>
    <n v="0"/>
    <n v="0"/>
    <n v="0"/>
    <n v="0"/>
    <n v="1.0573578500000003"/>
  </r>
  <r>
    <n v="35342339"/>
    <n v="82841102"/>
    <s v="BIG BASIN 1102"/>
    <x v="81"/>
    <s v="SANTA CRUZ                              "/>
    <d v="2023-07-12T00:00:00"/>
    <d v="2023-08-04T00:00:00"/>
    <s v="08W"/>
    <s v="Fire Rebuild"/>
    <n v="0"/>
    <n v="0.14488636363636365"/>
    <n v="0"/>
    <n v="0.14488636363636365"/>
    <n v="0"/>
    <n v="0"/>
    <n v="0"/>
    <n v="0"/>
    <n v="0"/>
    <n v="0.14488636363636365"/>
    <n v="0"/>
    <n v="0.14488636363636365"/>
    <n v="0"/>
    <n v="0"/>
    <n v="0"/>
    <n v="0"/>
    <n v="0.41923667999999997"/>
  </r>
  <r>
    <n v="35350039"/>
    <n v="103751102"/>
    <s v="BIG BEND 1102"/>
    <x v="82"/>
    <s v="BUTTE                                   "/>
    <s v="Not Available"/>
    <s v="Not Available"/>
    <s v="08W"/>
    <s v="Fire Rebuild"/>
    <n v="0"/>
    <n v="9.6212121212121207E-2"/>
    <n v="0"/>
    <n v="9.6212121212121207E-2"/>
    <n v="0"/>
    <n v="0"/>
    <n v="0"/>
    <n v="0"/>
    <n v="0"/>
    <n v="9.6212121212121207E-2"/>
    <n v="0"/>
    <n v="9.6212121212121207E-2"/>
    <n v="0"/>
    <n v="0"/>
    <n v="0"/>
    <n v="0"/>
    <n v="0.25826499000000003"/>
  </r>
  <r>
    <n v="35373051"/>
    <n v="103221101"/>
    <s v="KANAKA 1101"/>
    <x v="83"/>
    <s v="BUTTE"/>
    <s v="Not Available"/>
    <s v="Not Available"/>
    <s v="08W"/>
    <s v="Fire Rebuild"/>
    <n v="0"/>
    <n v="0.12424242424242424"/>
    <n v="0"/>
    <n v="0.12424242424242424"/>
    <n v="0"/>
    <n v="0"/>
    <n v="0"/>
    <n v="0"/>
    <n v="0"/>
    <n v="0.12424242424242424"/>
    <n v="0"/>
    <n v="0.12424242424242424"/>
    <n v="0"/>
    <n v="0"/>
    <n v="0"/>
    <n v="0"/>
    <n v="0.34954914000000004"/>
  </r>
  <r>
    <n v="35374559"/>
    <n v="254452101"/>
    <s v="MARIPOSA 2101"/>
    <x v="84"/>
    <s v="MARIPOSA"/>
    <d v="2023-05-22T00:00:00"/>
    <d v="2024-02-29T00:00:00"/>
    <s v="08W"/>
    <s v="Fire Rebuild"/>
    <n v="0"/>
    <n v="3.9581439393939388"/>
    <n v="0"/>
    <n v="3.9581439393939388"/>
    <n v="0"/>
    <n v="0"/>
    <n v="0"/>
    <n v="0"/>
    <n v="0"/>
    <n v="3.9581439393939388"/>
    <n v="0"/>
    <n v="3.9581439393939388"/>
    <n v="0"/>
    <n v="0"/>
    <n v="0"/>
    <n v="0"/>
    <n v="10.11059873"/>
  </r>
  <r>
    <n v="35374681"/>
    <n v="254452101"/>
    <s v="MARIPOSA 2101"/>
    <x v="85"/>
    <s v="MARIPOSA                                "/>
    <d v="2023-05-08T00:00:00"/>
    <d v="2024-01-19T00:00:00"/>
    <s v="08W"/>
    <s v="Fire Rebuild"/>
    <n v="0"/>
    <n v="5.0825757575757562"/>
    <n v="0"/>
    <n v="5.0825757575757562"/>
    <n v="0"/>
    <n v="0"/>
    <n v="0"/>
    <n v="0"/>
    <n v="0"/>
    <n v="5.0825757575757562"/>
    <n v="0"/>
    <n v="5.0825757575757562"/>
    <n v="0"/>
    <n v="0"/>
    <n v="0"/>
    <n v="0"/>
    <n v="13.054130150000001"/>
  </r>
  <r>
    <n v="35374683"/>
    <n v="254452101"/>
    <s v="MARIPOSA 2101"/>
    <x v="84"/>
    <s v="MARIPOSA                                "/>
    <d v="2023-07-24T00:00:00"/>
    <d v="2024-02-29T00:00:00"/>
    <s v="08W"/>
    <s v="Fire Rebuild"/>
    <n v="0"/>
    <n v="1.3799242424242424"/>
    <n v="0"/>
    <n v="1.3799242424242424"/>
    <n v="0"/>
    <n v="0"/>
    <n v="0"/>
    <n v="0"/>
    <n v="0"/>
    <n v="1.3799242424242424"/>
    <n v="0"/>
    <n v="1.3799242424242424"/>
    <n v="0"/>
    <n v="0"/>
    <n v="0"/>
    <n v="0"/>
    <n v="5.2504476899999988"/>
  </r>
  <r>
    <n v="35374684"/>
    <n v="254452101"/>
    <s v="MARIPOSA 2101"/>
    <x v="84"/>
    <s v="MARIPOSA                                "/>
    <d v="2023-08-11T00:00:00"/>
    <d v="2024-02-29T00:00:00"/>
    <s v="08W"/>
    <s v="Fire Rebuild"/>
    <n v="0"/>
    <n v="1.4767045454545453"/>
    <n v="0"/>
    <n v="1.4767045454545453"/>
    <n v="0"/>
    <n v="0"/>
    <n v="0"/>
    <n v="0"/>
    <n v="0"/>
    <n v="1.4767045454545453"/>
    <n v="0"/>
    <n v="1.4767045454545453"/>
    <n v="0"/>
    <n v="0"/>
    <n v="0"/>
    <n v="0"/>
    <n v="4.4643568499999997"/>
  </r>
  <r>
    <n v="35374686"/>
    <n v="254452101"/>
    <s v="MARIPOSA 2101"/>
    <x v="84"/>
    <s v="MARIPOSA"/>
    <d v="2023-06-05T00:00:00"/>
    <d v="2023-11-17T00:00:00"/>
    <s v="08W"/>
    <s v="Fire Rebuild"/>
    <n v="0"/>
    <n v="2.5994318181818175"/>
    <n v="0"/>
    <n v="2.5994318181818175"/>
    <n v="0"/>
    <n v="0"/>
    <n v="0"/>
    <n v="0"/>
    <n v="0"/>
    <n v="2.5994318181818175"/>
    <n v="0"/>
    <n v="2.5994318181818175"/>
    <n v="0"/>
    <n v="0"/>
    <n v="0"/>
    <n v="0"/>
    <n v="5.2499642400000006"/>
  </r>
  <r>
    <n v="35374862"/>
    <n v="254452101"/>
    <s v="MARIPOSA 2101"/>
    <x v="84"/>
    <s v="MARIPOSA                                "/>
    <d v="2023-09-18T00:00:00"/>
    <d v="2024-06-30T00:00:00"/>
    <s v="08W"/>
    <s v="Fire Rebuild"/>
    <n v="0"/>
    <n v="1.574621212121212"/>
    <n v="0.1178030303030303"/>
    <n v="1.6924242424242424"/>
    <n v="0"/>
    <n v="0"/>
    <n v="0"/>
    <n v="0"/>
    <n v="0"/>
    <n v="1.574621212121212"/>
    <n v="0.1178030303030303"/>
    <n v="1.6924242424242424"/>
    <n v="0"/>
    <n v="0"/>
    <n v="0"/>
    <n v="0"/>
    <n v="3.3891507299999999"/>
  </r>
  <r>
    <n v="35374864"/>
    <n v="254452101"/>
    <s v="MARIPOSA 2101"/>
    <x v="84"/>
    <s v="MARIPOSA"/>
    <d v="2023-09-11T00:00:00"/>
    <d v="2023-12-08T00:00:00"/>
    <s v="08W"/>
    <s v="Fire Rebuild"/>
    <n v="0"/>
    <n v="1.7503787878787875"/>
    <n v="0"/>
    <n v="1.7503787878787875"/>
    <n v="0"/>
    <n v="0"/>
    <n v="0"/>
    <n v="0"/>
    <n v="0"/>
    <n v="1.7503787878787875"/>
    <n v="0"/>
    <n v="1.7503787878787875"/>
    <n v="0"/>
    <n v="0"/>
    <n v="0"/>
    <n v="0"/>
    <n v="3.4628504200000001"/>
  </r>
  <r>
    <n v="35374865"/>
    <n v="254452101"/>
    <s v="MARIPOSA 2101"/>
    <x v="84"/>
    <s v="MARIPOSA"/>
    <d v="2023-07-17T00:00:00"/>
    <d v="2023-10-27T00:00:00"/>
    <s v="08W"/>
    <s v="Fire Rebuild"/>
    <n v="0"/>
    <n v="0.78882575757575768"/>
    <n v="0"/>
    <n v="0.78882575757575768"/>
    <n v="0"/>
    <n v="0"/>
    <n v="0"/>
    <n v="0"/>
    <n v="0"/>
    <n v="0.78882575757575768"/>
    <n v="0"/>
    <n v="0.78882575757575768"/>
    <n v="0"/>
    <n v="0"/>
    <n v="0"/>
    <n v="0"/>
    <n v="1.57281771"/>
  </r>
  <r>
    <n v="35374866"/>
    <n v="254452101"/>
    <s v="MARIPOSA 2101"/>
    <x v="84"/>
    <s v="MARIPOSA"/>
    <d v="2023-06-05T00:00:00"/>
    <d v="2023-10-27T00:00:00"/>
    <s v="08W"/>
    <s v="Fire Rebuild"/>
    <n v="0"/>
    <n v="0.44507575757575757"/>
    <n v="0"/>
    <n v="0.44507575757575757"/>
    <n v="0"/>
    <n v="0"/>
    <n v="0"/>
    <n v="0"/>
    <n v="0"/>
    <n v="0.44507575757575757"/>
    <n v="0"/>
    <n v="0.44507575757575757"/>
    <n v="0"/>
    <n v="0"/>
    <n v="0"/>
    <n v="0"/>
    <n v="1.3065962899999999"/>
  </r>
  <r>
    <n v="35375721"/>
    <n v="254452101"/>
    <s v="MARIPOSA 2101"/>
    <x v="85"/>
    <s v="MARIPOSA                                "/>
    <d v="2023-08-14T00:00:00"/>
    <d v="2023-12-08T00:00:00"/>
    <s v="08W"/>
    <s v="Fire Rebuild"/>
    <n v="0"/>
    <n v="0.95928030303030298"/>
    <n v="0"/>
    <n v="0.95928030303030298"/>
    <n v="0"/>
    <n v="0"/>
    <n v="0"/>
    <n v="0"/>
    <n v="0"/>
    <n v="0.95928030303030298"/>
    <n v="0"/>
    <n v="0.95928030303030298"/>
    <n v="0"/>
    <n v="0"/>
    <n v="0"/>
    <n v="0"/>
    <n v="1.9104525299999999"/>
  </r>
  <r>
    <n v="35376303"/>
    <n v="254452101"/>
    <s v="MARIPOSA 2101"/>
    <x v="84"/>
    <s v="MARIPOSA"/>
    <d v="2023-07-10T00:00:00"/>
    <d v="2023-11-17T00:00:00"/>
    <s v="08W"/>
    <s v="Fire Rebuild"/>
    <n v="0"/>
    <n v="0.2734848484848485"/>
    <n v="0"/>
    <n v="0.2734848484848485"/>
    <n v="0"/>
    <n v="0"/>
    <n v="0"/>
    <n v="0"/>
    <n v="0"/>
    <n v="0.2734848484848485"/>
    <n v="0"/>
    <n v="0.2734848484848485"/>
    <n v="0"/>
    <n v="0"/>
    <n v="0"/>
    <n v="0"/>
    <n v="0.90665295000000001"/>
  </r>
  <r>
    <n v="35376305"/>
    <n v="254452101"/>
    <s v="MARIPOSA 2101"/>
    <x v="86"/>
    <s v="MARIPOSA"/>
    <d v="2023-09-05T00:00:00"/>
    <d v="2023-12-08T00:00:00"/>
    <s v="08W"/>
    <s v="Fire Rebuild"/>
    <n v="0"/>
    <n v="0.53068181818181814"/>
    <n v="0"/>
    <n v="0.53068181818181814"/>
    <n v="0"/>
    <n v="0"/>
    <n v="0"/>
    <n v="0"/>
    <n v="0"/>
    <n v="0.53068181818181814"/>
    <n v="0"/>
    <n v="0.53068181818181814"/>
    <n v="0"/>
    <n v="0"/>
    <n v="0"/>
    <n v="0"/>
    <n v="1.4872085900000001"/>
  </r>
  <r>
    <n v="35398092"/>
    <n v="102812101"/>
    <s v="BIG MEADOWS 2101"/>
    <x v="74"/>
    <s v="PLUMAS"/>
    <d v="2023-09-07T00:00:00"/>
    <d v="2023-10-27T00:00:00"/>
    <s v="08W"/>
    <s v="Fire Rebuild"/>
    <n v="0"/>
    <n v="0.11079545454545454"/>
    <n v="0"/>
    <n v="0.11079545454545454"/>
    <n v="0"/>
    <n v="0"/>
    <n v="0"/>
    <n v="0"/>
    <n v="0"/>
    <n v="0.11079545454545454"/>
    <n v="0"/>
    <n v="0.11079545454545454"/>
    <n v="0"/>
    <n v="0"/>
    <n v="0"/>
    <n v="0"/>
    <n v="0.26163907000000003"/>
  </r>
  <r>
    <n v="35398093"/>
    <n v="102812101"/>
    <s v="BIG MEADOWS 2101"/>
    <x v="74"/>
    <s v="PLUMAS"/>
    <d v="2023-09-07T00:00:00"/>
    <d v="2023-10-27T00:00:00"/>
    <s v="08W"/>
    <s v="Fire Rebuild"/>
    <n v="0"/>
    <n v="0.14507575757575758"/>
    <n v="0"/>
    <n v="0.14507575757575758"/>
    <n v="0"/>
    <n v="0"/>
    <n v="0"/>
    <n v="0"/>
    <n v="0"/>
    <n v="0.14507575757575758"/>
    <n v="0"/>
    <n v="0.14507575757575758"/>
    <n v="0"/>
    <n v="0"/>
    <n v="0"/>
    <n v="0"/>
    <n v="0.30035098999999998"/>
  </r>
  <r>
    <n v="35404061"/>
    <n v="102812101"/>
    <s v="BIG MEADOWS 2101"/>
    <x v="74"/>
    <s v="PLUMAS"/>
    <d v="2023-09-13T00:00:00"/>
    <d v="2023-10-27T00:00:00"/>
    <s v="08W"/>
    <s v="Fire Rebuild"/>
    <n v="0"/>
    <n v="7.1590909090909094E-2"/>
    <n v="0"/>
    <n v="7.1590909090909094E-2"/>
    <n v="0"/>
    <n v="0"/>
    <n v="0"/>
    <n v="0"/>
    <n v="0"/>
    <n v="7.1590909090909094E-2"/>
    <n v="0"/>
    <n v="7.1590909090909094E-2"/>
    <n v="0"/>
    <n v="0"/>
    <n v="0"/>
    <n v="0"/>
    <n v="0.16887868"/>
  </r>
  <r>
    <n v="35419624"/>
    <n v="102911103"/>
    <s v="WYANDOTTE 1103"/>
    <x v="87"/>
    <s v="BUTTE                                   "/>
    <s v="Not Available"/>
    <s v="Not Available"/>
    <s v="08W"/>
    <s v="Fire Rebuild"/>
    <n v="0"/>
    <n v="9.962121212121211E-2"/>
    <n v="0"/>
    <n v="9.962121212121211E-2"/>
    <n v="0"/>
    <n v="0"/>
    <n v="0"/>
    <n v="0"/>
    <n v="0"/>
    <n v="9.962121212121211E-2"/>
    <n v="0"/>
    <n v="9.962121212121211E-2"/>
    <n v="0"/>
    <n v="0"/>
    <n v="0"/>
    <n v="0"/>
    <n v="0.38336846000000002"/>
  </r>
  <r>
    <n v="35127360"/>
    <n v="102831103"/>
    <s v="PARADISE 1103"/>
    <x v="88"/>
    <s v="BUTTE                                   "/>
    <d v="2023-09-11T00:00:00"/>
    <d v="2023-12-19T17:00:00"/>
    <s v="95F"/>
    <s v="Community Rebuild"/>
    <n v="0"/>
    <n v="0.71212121212121215"/>
    <n v="0"/>
    <n v="0.71212121212121215"/>
    <n v="0"/>
    <n v="0"/>
    <n v="0"/>
    <n v="0"/>
    <n v="0"/>
    <n v="0.71212121212121215"/>
    <n v="0"/>
    <n v="0.71212121212121215"/>
    <n v="0"/>
    <n v="0"/>
    <n v="0"/>
    <n v="0"/>
    <n v="3.5368170000000001"/>
  </r>
  <r>
    <n v="35352075"/>
    <n v="102831106"/>
    <s v="PARADISE 1106"/>
    <x v="89"/>
    <s v="BUTTE                                   "/>
    <d v="2023-04-17T00:00:00"/>
    <d v="2023-11-17T17:00:00"/>
    <s v="08W"/>
    <s v="Community Rebuild"/>
    <n v="0"/>
    <n v="5.197159090909091"/>
    <n v="0"/>
    <n v="5.197159090909091"/>
    <n v="0"/>
    <n v="0"/>
    <n v="0"/>
    <n v="0"/>
    <n v="0"/>
    <n v="5.197159090909091"/>
    <n v="0"/>
    <n v="5.197159090909091"/>
    <n v="0"/>
    <n v="0"/>
    <n v="0"/>
    <n v="0"/>
    <n v="14.251363"/>
  </r>
  <r>
    <n v="35189791"/>
    <n v="102831105"/>
    <s v="PARADISE 1105"/>
    <x v="90"/>
    <s v="BUTTE                                   "/>
    <d v="2022-08-13T00:00:00"/>
    <d v="2023-02-09T17:00:00"/>
    <s v="95F"/>
    <s v="Community Rebuild"/>
    <n v="0"/>
    <n v="1.4090909090909092"/>
    <n v="0"/>
    <n v="1.4090909090909092"/>
    <n v="0"/>
    <n v="0"/>
    <n v="0"/>
    <n v="0"/>
    <n v="0"/>
    <n v="1.4090909090909092"/>
    <n v="0"/>
    <n v="1.4090909090909092"/>
    <n v="0"/>
    <n v="0"/>
    <n v="0"/>
    <n v="0"/>
    <n v="3.0440223000000004"/>
  </r>
  <r>
    <n v="35189792"/>
    <n v="102831105"/>
    <s v="PARADISE 1105"/>
    <x v="90"/>
    <s v="BUTTE                                   "/>
    <d v="2023-01-24T00:00:00"/>
    <d v="2023-10-20T17:00:00"/>
    <s v="95F"/>
    <s v="Community Rebuild"/>
    <n v="0"/>
    <n v="3.6905303030303029"/>
    <n v="0"/>
    <n v="3.6905303030303029"/>
    <n v="0"/>
    <n v="0"/>
    <n v="0"/>
    <n v="0"/>
    <n v="0"/>
    <n v="3.6905303030303029"/>
    <n v="0"/>
    <n v="3.6905303030303029"/>
    <n v="0"/>
    <n v="0"/>
    <n v="0"/>
    <n v="0"/>
    <n v="5.9395617999999999"/>
  </r>
  <r>
    <n v="35117455"/>
    <n v="102831106"/>
    <s v="PARADISE 1106"/>
    <x v="91"/>
    <s v="BUTTE                                   "/>
    <d v="2023-05-01T00:00:00"/>
    <d v="2024-05-24T17:00:00"/>
    <s v="08W"/>
    <s v="Community Rebuild"/>
    <n v="0"/>
    <n v="0.82954545454545459"/>
    <n v="0"/>
    <n v="0.82954545454545459"/>
    <n v="0"/>
    <n v="0"/>
    <n v="0"/>
    <n v="0"/>
    <n v="0"/>
    <n v="0.82954545454545459"/>
    <n v="0"/>
    <n v="0.82954545454545459"/>
    <n v="0"/>
    <n v="0.37651515151515152"/>
    <n v="0"/>
    <n v="0.37651515151515152"/>
    <n v="6.1293749999999996"/>
  </r>
  <r>
    <n v="35126750"/>
    <n v="102831104"/>
    <s v="PARADISE 1104"/>
    <x v="92"/>
    <s v="BUTTE                                   "/>
    <d v="2022-03-14T00:00:00"/>
    <d v="2023-04-26T17:00:00"/>
    <s v="95F"/>
    <s v="Community Rebuild"/>
    <n v="0"/>
    <n v="2.5801136363636363"/>
    <n v="0"/>
    <n v="2.5801136363636363"/>
    <n v="0"/>
    <n v="0"/>
    <n v="0"/>
    <n v="0"/>
    <n v="0"/>
    <n v="2.5801136363636363"/>
    <n v="0"/>
    <n v="2.5801136363636363"/>
    <n v="0"/>
    <n v="0"/>
    <n v="0"/>
    <n v="0"/>
    <n v="8.9951311"/>
  </r>
  <r>
    <n v="35175547"/>
    <n v="102831105"/>
    <s v="PARADISE 1105"/>
    <x v="90"/>
    <s v="BUTTE                                   "/>
    <d v="2021-12-01T00:00:00"/>
    <d v="2023-02-06T08:00:00"/>
    <s v="95F"/>
    <s v="Community Rebuild"/>
    <n v="0"/>
    <n v="1.2950757575757577"/>
    <n v="0"/>
    <n v="1.2950757575757577"/>
    <n v="0"/>
    <n v="0"/>
    <n v="0"/>
    <n v="0"/>
    <n v="0"/>
    <n v="1.2950757575757577"/>
    <n v="0"/>
    <n v="1.2950757575757577"/>
    <n v="0"/>
    <n v="0"/>
    <n v="0"/>
    <n v="0"/>
    <n v="9.5894555999999991"/>
  </r>
  <r>
    <n v="35189851"/>
    <n v="102831103"/>
    <s v="PARADISE 1103"/>
    <x v="93"/>
    <s v="BUTTE                                   "/>
    <d v="2022-07-11T00:00:00"/>
    <d v="2022-12-12T17:00:00"/>
    <s v="95F"/>
    <s v="Community Rebuild"/>
    <n v="0"/>
    <n v="2.4946969696969701"/>
    <n v="0"/>
    <n v="2.4946969696969701"/>
    <n v="0"/>
    <n v="2.2937500000000002"/>
    <n v="0"/>
    <n v="2.2937500000000002"/>
    <n v="0"/>
    <n v="0.20094696969696971"/>
    <n v="0"/>
    <n v="0.20094696969696971"/>
    <n v="0"/>
    <n v="0"/>
    <n v="0"/>
    <n v="0"/>
    <n v="6.104983100000001"/>
  </r>
  <r>
    <n v="35227401"/>
    <n v="102831103"/>
    <s v="PARADISE 1103"/>
    <x v="93"/>
    <s v="BUTTE                                   "/>
    <d v="2023-05-22T00:00:00"/>
    <d v="2023-10-20T17:00:00"/>
    <s v="95F"/>
    <s v="Community Rebuild"/>
    <n v="0"/>
    <n v="1.2626893939393939"/>
    <n v="0"/>
    <n v="1.2626893939393939"/>
    <n v="0"/>
    <n v="0"/>
    <n v="0"/>
    <n v="0"/>
    <n v="0"/>
    <n v="1.2626893939393939"/>
    <n v="0"/>
    <n v="1.2626893939393939"/>
    <n v="0"/>
    <n v="0"/>
    <n v="0"/>
    <n v="0"/>
    <n v="4.3861629999999998"/>
  </r>
  <r>
    <n v="35118676"/>
    <n v="102831103"/>
    <s v="PARADISE 1103"/>
    <x v="93"/>
    <s v="BUTTE                                   "/>
    <d v="2022-10-10T00:00:00"/>
    <d v="2023-08-31T17:00:00"/>
    <s v="95F"/>
    <s v="Community Rebuild"/>
    <n v="0"/>
    <n v="3.4761363636363636"/>
    <n v="0"/>
    <n v="3.4761363636363636"/>
    <n v="0"/>
    <n v="0"/>
    <n v="0"/>
    <n v="0"/>
    <n v="0"/>
    <n v="3.4761363636363636"/>
    <n v="0"/>
    <n v="3.4761363636363636"/>
    <n v="0"/>
    <n v="0"/>
    <n v="0"/>
    <n v="0"/>
    <n v="7.1459824999999997"/>
  </r>
  <r>
    <n v="35126645"/>
    <n v="102831103"/>
    <s v="PARADISE 1103"/>
    <x v="94"/>
    <s v="BUTTE                                   "/>
    <d v="2022-09-06T00:00:00"/>
    <d v="2023-08-31T17:00:00"/>
    <s v="95F"/>
    <s v="Community Rebuild"/>
    <n v="0"/>
    <n v="2.2104166666666667"/>
    <n v="0"/>
    <n v="2.2104166666666667"/>
    <n v="0"/>
    <n v="0"/>
    <n v="0"/>
    <n v="0"/>
    <n v="0"/>
    <n v="2.2104166666666667"/>
    <n v="0"/>
    <n v="2.2104166666666667"/>
    <n v="0"/>
    <n v="0"/>
    <n v="0"/>
    <n v="0"/>
    <n v="5.9236771999999993"/>
  </r>
  <r>
    <n v="35227402"/>
    <n v="102831105"/>
    <s v="PARADISE 1105"/>
    <x v="90"/>
    <s v="BUTTE                                   "/>
    <d v="2023-03-15T00:00:00"/>
    <d v="2024-03-05T08:00:00"/>
    <s v="95F"/>
    <s v="Community Rebuild"/>
    <n v="0"/>
    <n v="0.90890151515151518"/>
    <n v="0"/>
    <n v="0.90890151515151518"/>
    <n v="0"/>
    <n v="0"/>
    <n v="0"/>
    <n v="0"/>
    <n v="0"/>
    <n v="0.90890151515151518"/>
    <n v="0"/>
    <n v="0.90890151515151518"/>
    <n v="0"/>
    <n v="0.3053030303030303"/>
    <n v="0"/>
    <n v="0.3053030303030303"/>
    <n v="5.1942710999999999"/>
  </r>
  <r>
    <n v="35175548"/>
    <n v="102831103"/>
    <s v="PARADISE 1103"/>
    <x v="94"/>
    <s v="BUTTE                                   "/>
    <d v="2022-07-11T00:00:00"/>
    <d v="2023-09-18T17:00:00"/>
    <s v="95F"/>
    <s v="Community Rebuild"/>
    <n v="0"/>
    <n v="3.2770833333333331"/>
    <n v="0"/>
    <n v="3.2770833333333331"/>
    <n v="0"/>
    <n v="0"/>
    <n v="0"/>
    <n v="0"/>
    <n v="0"/>
    <n v="3.2770833333333331"/>
    <n v="0"/>
    <n v="3.2770833333333331"/>
    <n v="0"/>
    <n v="0"/>
    <n v="0"/>
    <n v="0"/>
    <n v="7.9810004000000001"/>
  </r>
  <r>
    <n v="35227403"/>
    <n v="102831103"/>
    <s v="PARADISE 1103"/>
    <x v="94"/>
    <s v="BUTTE                                   "/>
    <d v="2022-10-04T00:00:00"/>
    <d v="2023-09-22T17:01:00"/>
    <s v="95F"/>
    <s v="Community Rebuild"/>
    <n v="0"/>
    <n v="2.1731060606060608"/>
    <n v="0"/>
    <n v="2.1731060606060608"/>
    <n v="0"/>
    <n v="0"/>
    <n v="0"/>
    <n v="0"/>
    <n v="0"/>
    <n v="2.1731060606060608"/>
    <n v="0"/>
    <n v="2.1731060606060608"/>
    <n v="0"/>
    <n v="0"/>
    <n v="0"/>
    <n v="0"/>
    <n v="4.7046542999999996"/>
  </r>
  <r>
    <n v="35227405"/>
    <n v="102831103"/>
    <s v="PARADISE 1103"/>
    <x v="94"/>
    <s v="BUTTE                                   "/>
    <d v="2023-04-10T00:00:00"/>
    <d v="2023-06-27T17:00:00"/>
    <s v="95F"/>
    <s v="Community Rebuild"/>
    <n v="0"/>
    <n v="0.25795454545454544"/>
    <n v="0"/>
    <n v="0.25795454545454544"/>
    <n v="0"/>
    <n v="0"/>
    <n v="0"/>
    <n v="0"/>
    <n v="0"/>
    <n v="0.25795454545454544"/>
    <n v="0"/>
    <n v="0.25795454545454544"/>
    <n v="0"/>
    <n v="0"/>
    <n v="0"/>
    <n v="0"/>
    <n v="1.508834"/>
  </r>
  <r>
    <n v="35227406"/>
    <n v="102831104"/>
    <s v="PARADISE 1104"/>
    <x v="95"/>
    <s v="BUTTE                                   "/>
    <d v="2023-04-24T00:00:00"/>
    <d v="2023-10-06T17:00:00"/>
    <s v="95F"/>
    <s v="Community Rebuild"/>
    <n v="0"/>
    <n v="2.4429924242424241"/>
    <n v="0"/>
    <n v="2.4429924242424241"/>
    <n v="0"/>
    <n v="0"/>
    <n v="0"/>
    <n v="0"/>
    <n v="0"/>
    <n v="2.4429924242424241"/>
    <n v="0"/>
    <n v="2.4429924242424241"/>
    <n v="0"/>
    <n v="0"/>
    <n v="0"/>
    <n v="0"/>
    <n v="8.2795854000000002"/>
  </r>
  <r>
    <n v="35227404"/>
    <n v="102831104"/>
    <s v="PARADISE 1104"/>
    <x v="95"/>
    <s v="BUTTE                                   "/>
    <d v="2023-01-30T00:00:00"/>
    <d v="2023-07-12T17:00:00"/>
    <s v="95F"/>
    <s v="Community Rebuild"/>
    <n v="0"/>
    <n v="1.5837121212121212"/>
    <n v="0"/>
    <n v="1.5837121212121212"/>
    <n v="0"/>
    <n v="0"/>
    <n v="0"/>
    <n v="0"/>
    <n v="0"/>
    <n v="1.5837121212121212"/>
    <n v="0"/>
    <n v="1.5837121212121212"/>
    <n v="0"/>
    <n v="0"/>
    <n v="0"/>
    <n v="0"/>
    <n v="4.7282893000000001"/>
  </r>
  <r>
    <n v="35227408"/>
    <n v="102831104"/>
    <s v="PARADISE 1104"/>
    <x v="95"/>
    <s v="BUTTE                                   "/>
    <d v="2023-05-16T00:00:00"/>
    <d v="2023-11-27T08:00:00"/>
    <s v="95F"/>
    <s v="Community Rebuild"/>
    <n v="0"/>
    <n v="2.0210227272727272"/>
    <n v="0"/>
    <n v="2.0210227272727272"/>
    <n v="0"/>
    <n v="0"/>
    <n v="0"/>
    <n v="0"/>
    <n v="0"/>
    <n v="2.0210227272727272"/>
    <n v="0"/>
    <n v="2.0210227272727272"/>
    <n v="0"/>
    <n v="0"/>
    <n v="0"/>
    <n v="0"/>
    <n v="6.789169199999999"/>
  </r>
  <r>
    <n v="35227411"/>
    <n v="102831105"/>
    <s v="PARADISE 1105"/>
    <x v="96"/>
    <s v="BUTTE                                   "/>
    <d v="2023-05-30T00:00:00"/>
    <d v="2023-12-07T17:00:00"/>
    <s v="95F"/>
    <s v="Community Rebuild"/>
    <n v="0"/>
    <n v="2.6496212121212119"/>
    <n v="0"/>
    <n v="2.6496212121212119"/>
    <n v="0"/>
    <n v="0"/>
    <n v="0"/>
    <n v="0"/>
    <n v="0"/>
    <n v="2.6496212121212119"/>
    <n v="0"/>
    <n v="2.6496212121212119"/>
    <n v="0"/>
    <n v="0"/>
    <n v="0"/>
    <n v="0"/>
    <n v="10.201036999999999"/>
  </r>
  <r>
    <n v="35189853"/>
    <n v="102831104"/>
    <s v="PARADISE 1104"/>
    <x v="92"/>
    <s v="BUTTE                                   "/>
    <d v="2022-08-17T00:00:00"/>
    <d v="2023-01-12T17:00:00"/>
    <s v="95F"/>
    <s v="Community Rebuild"/>
    <n v="0"/>
    <n v="1.4928030303030304"/>
    <n v="0"/>
    <n v="1.4928030303030304"/>
    <n v="0"/>
    <n v="0"/>
    <n v="0"/>
    <n v="0"/>
    <n v="0"/>
    <n v="1.4928030303030304"/>
    <n v="0"/>
    <n v="1.4928030303030304"/>
    <n v="0"/>
    <n v="0"/>
    <n v="0"/>
    <n v="0"/>
    <n v="3.1101567999999999"/>
  </r>
  <r>
    <n v="35246590"/>
    <n v="102831104"/>
    <s v="PARADISE 1104"/>
    <x v="92"/>
    <s v="BUTTE                                   "/>
    <d v="2023-07-10T00:00:00"/>
    <d v="2024-06-17T17:00:00"/>
    <s v="08W"/>
    <s v="Community Rebuild"/>
    <n v="0"/>
    <n v="1.0816287878787878"/>
    <n v="0"/>
    <n v="1.0816287878787878"/>
    <n v="0"/>
    <n v="0"/>
    <n v="0"/>
    <n v="0"/>
    <n v="0"/>
    <n v="1.0816287878787878"/>
    <n v="0"/>
    <n v="1.0816287878787878"/>
    <n v="0"/>
    <n v="1.0441287878787879"/>
    <n v="0"/>
    <n v="1.0441287878787879"/>
    <n v="5.3338692999999999"/>
  </r>
  <r>
    <n v="35350874"/>
    <n v="102831104"/>
    <s v="PARADISE 1104"/>
    <x v="97"/>
    <s v="BUTTE                                   "/>
    <d v="2022-11-28T00:00:00"/>
    <d v="2023-07-15T08:00:00"/>
    <s v="95F"/>
    <s v="Community Rebuild"/>
    <n v="0"/>
    <n v="1.6600378787878789"/>
    <n v="0"/>
    <n v="1.6600378787878789"/>
    <n v="0"/>
    <n v="0"/>
    <n v="0"/>
    <n v="0"/>
    <n v="0"/>
    <n v="1.6600378787878789"/>
    <n v="0"/>
    <n v="1.6600378787878789"/>
    <n v="0"/>
    <n v="0"/>
    <n v="0"/>
    <n v="0"/>
    <n v="3.9424543999999999"/>
  </r>
  <r>
    <n v="35286270"/>
    <n v="102831103"/>
    <s v="PARADISE 1103"/>
    <x v="94"/>
    <s v="BUTTE                                   "/>
    <d v="2023-05-15T00:00:00"/>
    <d v="2023-10-17T17:00:00"/>
    <s v="95F"/>
    <s v="Community Rebuild"/>
    <n v="0"/>
    <n v="0.98143939393939394"/>
    <n v="0"/>
    <n v="0.98143939393939394"/>
    <n v="0"/>
    <n v="0"/>
    <n v="0"/>
    <n v="0"/>
    <n v="0"/>
    <n v="0.98143939393939394"/>
    <n v="0"/>
    <n v="0.98143939393939394"/>
    <n v="0"/>
    <n v="0"/>
    <n v="0"/>
    <n v="0"/>
    <n v="4.9310608"/>
  </r>
  <r>
    <n v="35227415"/>
    <n v="102831103"/>
    <s v="PARADISE 1103"/>
    <x v="98"/>
    <s v="BUTTE                                   "/>
    <d v="2023-05-09T00:00:00"/>
    <d v="2023-10-27T17:00:00"/>
    <s v="95F"/>
    <s v="Community Rebuild"/>
    <n v="0"/>
    <n v="2.8789772727272727"/>
    <n v="0"/>
    <n v="2.8789772727272727"/>
    <n v="0"/>
    <n v="0"/>
    <n v="0"/>
    <n v="0"/>
    <n v="0"/>
    <n v="2.8789772727272727"/>
    <n v="0"/>
    <n v="2.8789772727272727"/>
    <n v="0"/>
    <n v="0"/>
    <n v="0"/>
    <n v="0"/>
    <n v="7.6179504000000007"/>
  </r>
  <r>
    <n v="35189983"/>
    <n v="102831103"/>
    <s v="PARADISE 1103"/>
    <x v="99"/>
    <s v="BUTTE                                   "/>
    <d v="2022-03-14T00:00:00"/>
    <d v="2023-12-11T08:00:00"/>
    <s v="95F"/>
    <s v="Community Rebuild"/>
    <n v="0"/>
    <n v="2.0981060606060606"/>
    <n v="0"/>
    <n v="2.0981060606060606"/>
    <n v="0"/>
    <n v="0"/>
    <n v="0"/>
    <n v="0"/>
    <n v="0"/>
    <n v="2.0981060606060606"/>
    <n v="0"/>
    <n v="2.0981060606060606"/>
    <n v="0"/>
    <n v="0"/>
    <n v="0"/>
    <n v="0"/>
    <n v="6.5540596000000004"/>
  </r>
  <r>
    <n v="35126752"/>
    <n v="102831104"/>
    <s v="PARADISE 1104"/>
    <x v="100"/>
    <s v="BUTTE                                   "/>
    <d v="2023-06-15T00:00:00"/>
    <d v="2023-10-31T17:00:00"/>
    <s v="95F"/>
    <s v="Community Rebuild"/>
    <n v="0"/>
    <n v="1.2731060606060607"/>
    <n v="0"/>
    <n v="1.2731060606060607"/>
    <n v="0"/>
    <n v="0"/>
    <n v="0"/>
    <n v="0"/>
    <n v="0"/>
    <n v="1.2731060606060607"/>
    <n v="0"/>
    <n v="1.2731060606060607"/>
    <n v="0"/>
    <n v="0"/>
    <n v="0"/>
    <n v="0"/>
    <n v="3.3346439999999999"/>
  </r>
  <r>
    <n v="35189984"/>
    <n v="102831104"/>
    <s v="PARADISE 1104"/>
    <x v="101"/>
    <s v="BUTTE                                   "/>
    <d v="2022-10-03T00:00:00"/>
    <d v="2023-05-31T17:00:00"/>
    <s v="95F"/>
    <s v="Community Rebuild"/>
    <n v="0"/>
    <n v="3.4121212121212121"/>
    <n v="0"/>
    <n v="3.4121212121212121"/>
    <n v="0"/>
    <n v="0"/>
    <n v="0"/>
    <n v="0"/>
    <n v="0"/>
    <n v="3.4121212121212121"/>
    <n v="0"/>
    <n v="3.4121212121212121"/>
    <n v="0"/>
    <n v="0"/>
    <n v="0"/>
    <n v="0"/>
    <n v="7.538358699999999"/>
  </r>
  <r>
    <n v="35189987"/>
    <n v="102831104"/>
    <s v="PARADISE 1104"/>
    <x v="102"/>
    <s v="BUTTE                                   "/>
    <d v="2022-10-31T00:00:00"/>
    <d v="2023-07-27T17:00:00"/>
    <s v="95F"/>
    <s v="Community Rebuild"/>
    <n v="0"/>
    <n v="2.8200757575757578"/>
    <n v="0"/>
    <n v="2.8200757575757578"/>
    <n v="0"/>
    <n v="0"/>
    <n v="0"/>
    <n v="0"/>
    <n v="0"/>
    <n v="2.8200757575757578"/>
    <n v="0"/>
    <n v="2.8200757575757578"/>
    <n v="0"/>
    <n v="0"/>
    <n v="0"/>
    <n v="0"/>
    <n v="5.1980293000000009"/>
  </r>
  <r>
    <n v="35227481"/>
    <n v="102831104"/>
    <s v="PARADISE 1104"/>
    <x v="103"/>
    <s v="BUTTE                                   "/>
    <d v="2022-09-20T00:00:00"/>
    <d v="2023-07-15T17:00:00"/>
    <s v="95F"/>
    <s v="Community Rebuild"/>
    <n v="0"/>
    <n v="4.4428030303030299"/>
    <n v="0"/>
    <n v="4.4428030303030299"/>
    <n v="0"/>
    <n v="0"/>
    <n v="0"/>
    <n v="0"/>
    <n v="0"/>
    <n v="4.4428030303030299"/>
    <n v="0"/>
    <n v="4.4428030303030299"/>
    <n v="0"/>
    <n v="0"/>
    <n v="0"/>
    <n v="0"/>
    <n v="12.2483418"/>
  </r>
  <r>
    <n v="35144480"/>
    <n v="102831105"/>
    <s v="PARADISE 1105"/>
    <x v="104"/>
    <s v="BUTTE                                   "/>
    <d v="2023-05-23T00:00:00"/>
    <d v="2023-10-11T17:00:00"/>
    <s v="95F"/>
    <s v="Community Rebuild"/>
    <n v="0"/>
    <n v="2.6464015151515152"/>
    <n v="0"/>
    <n v="2.6464015151515152"/>
    <n v="0"/>
    <n v="0"/>
    <n v="0"/>
    <n v="0"/>
    <n v="0"/>
    <n v="2.6464015151515152"/>
    <n v="0"/>
    <n v="2.6464015151515152"/>
    <n v="0"/>
    <n v="0"/>
    <n v="0"/>
    <n v="0"/>
    <n v="8.5385019999999994"/>
  </r>
  <r>
    <n v="35353399"/>
    <n v="102831105"/>
    <s v="PARADISE 1105"/>
    <x v="104"/>
    <s v="BUTTE                                   "/>
    <d v="2023-07-24T00:00:00"/>
    <d v="2023-12-01T08:00:00"/>
    <s v="08W"/>
    <s v="Community Rebuild"/>
    <n v="0"/>
    <n v="2.2893939393939395"/>
    <n v="0"/>
    <n v="2.2893939393939395"/>
    <n v="0"/>
    <n v="0"/>
    <n v="0"/>
    <n v="0"/>
    <n v="0"/>
    <n v="2.2893939393939395"/>
    <n v="0"/>
    <n v="2.2893939393939395"/>
    <n v="0"/>
    <n v="0"/>
    <n v="0"/>
    <n v="0"/>
    <n v="8.5669551999999989"/>
  </r>
  <r>
    <n v="35353466"/>
    <n v="102831105"/>
    <s v="PARADISE 1105"/>
    <x v="105"/>
    <s v="BUTTE                                   "/>
    <d v="2023-07-10T00:00:00"/>
    <d v="2023-12-02T17:00:00"/>
    <s v="08W"/>
    <s v="Community Rebuild"/>
    <n v="0"/>
    <n v="2.603030303030303"/>
    <n v="0"/>
    <n v="2.603030303030303"/>
    <n v="0"/>
    <n v="0"/>
    <n v="0"/>
    <n v="0"/>
    <n v="0"/>
    <n v="2.603030303030303"/>
    <n v="0"/>
    <n v="2.603030303030303"/>
    <n v="0"/>
    <n v="0"/>
    <n v="0"/>
    <n v="0"/>
    <n v="7.4073035999999997"/>
  </r>
  <r>
    <n v="35353467"/>
    <n v="102831105"/>
    <s v="PARADISE 1105"/>
    <x v="106"/>
    <s v="BUTTE                                   "/>
    <d v="2023-04-10T00:00:00"/>
    <d v="2023-09-11T17:00:00"/>
    <s v="08W"/>
    <s v="Community Rebuild"/>
    <n v="0"/>
    <n v="1.8270833333333334"/>
    <n v="0"/>
    <n v="1.8270833333333334"/>
    <n v="0"/>
    <n v="0"/>
    <n v="0"/>
    <n v="0"/>
    <n v="0"/>
    <n v="1.8270833333333334"/>
    <n v="0"/>
    <n v="1.8270833333333334"/>
    <n v="0"/>
    <n v="0"/>
    <n v="0"/>
    <n v="0"/>
    <n v="8.0104643000000006"/>
  </r>
  <r>
    <n v="35246598"/>
    <n v="102831105"/>
    <s v="PARADISE 1105"/>
    <x v="107"/>
    <s v="BUTTE                                   "/>
    <d v="2023-08-14T00:00:00"/>
    <d v="2023-11-17T17:00:00"/>
    <s v="08W"/>
    <s v="Community Rebuild"/>
    <n v="0"/>
    <n v="2.1310606060606059"/>
    <n v="0"/>
    <n v="2.1310606060606059"/>
    <n v="0"/>
    <n v="0"/>
    <n v="0"/>
    <n v="0"/>
    <n v="0"/>
    <n v="2.1310606060606059"/>
    <n v="0"/>
    <n v="2.1310606060606059"/>
    <n v="0"/>
    <n v="0"/>
    <n v="0"/>
    <n v="0"/>
    <n v="7.1516459000000001"/>
  </r>
  <r>
    <n v="35226602"/>
    <n v="102831104"/>
    <s v="PARADISE 1104"/>
    <x v="108"/>
    <s v="BUTTE                                   "/>
    <d v="2023-04-11T00:00:00"/>
    <d v="2023-04-28T00:00:00"/>
    <s v="95F"/>
    <s v="Community Rebuild"/>
    <n v="0"/>
    <n v="9.2992424242424238E-2"/>
    <n v="0"/>
    <n v="9.2992424242424238E-2"/>
    <n v="0"/>
    <n v="0"/>
    <n v="0"/>
    <n v="0"/>
    <n v="0"/>
    <n v="9.2992424242424238E-2"/>
    <n v="0"/>
    <n v="9.2992424242424238E-2"/>
    <n v="0"/>
    <n v="0"/>
    <n v="0"/>
    <n v="0"/>
    <n v="0.40129619999999999"/>
  </r>
  <r>
    <n v="35246596"/>
    <n v="102831103"/>
    <s v="PARADISE 1103"/>
    <x v="109"/>
    <s v="BUTTE                                   "/>
    <d v="2023-06-05T00:00:00"/>
    <d v="2023-08-13T00:00:00"/>
    <s v="08W"/>
    <s v="Community Rebuild"/>
    <n v="0"/>
    <n v="0.47178030303030305"/>
    <n v="0"/>
    <n v="0.47178030303030305"/>
    <n v="0"/>
    <n v="0"/>
    <n v="0"/>
    <n v="0"/>
    <n v="0"/>
    <n v="0.47178030303030305"/>
    <n v="0"/>
    <n v="0.47178030303030305"/>
    <n v="0"/>
    <n v="0"/>
    <n v="0"/>
    <n v="0"/>
    <n v="1.4249906999999999"/>
  </r>
  <r>
    <n v="35254274"/>
    <n v="102831104"/>
    <s v="PARADISE 1104"/>
    <x v="110"/>
    <s v="BUTTE                                   "/>
    <d v="2022-10-10T00:00:00"/>
    <d v="2023-08-15T00:00:00"/>
    <s v="95F"/>
    <s v="Community Rebuild"/>
    <n v="0"/>
    <n v="7.3863636363636367E-2"/>
    <n v="0"/>
    <n v="7.3863636363636367E-2"/>
    <n v="0"/>
    <n v="0"/>
    <n v="0"/>
    <n v="0"/>
    <n v="0"/>
    <n v="7.3863636363636367E-2"/>
    <n v="0"/>
    <n v="7.3863636363636367E-2"/>
    <n v="0"/>
    <n v="0"/>
    <n v="0"/>
    <n v="0"/>
    <n v="0.1546604"/>
  </r>
  <r>
    <n v="35254342"/>
    <n v="102831103"/>
    <s v="PARADISE 1103"/>
    <x v="99"/>
    <s v="BUTTE                                   "/>
    <d v="2023-01-31T00:00:00"/>
    <d v="2023-07-23T00:00:00"/>
    <s v="95F"/>
    <s v="Community Rebuild"/>
    <n v="0"/>
    <n v="4.5454545454545456E-2"/>
    <n v="0"/>
    <n v="4.5454545454545456E-2"/>
    <n v="0"/>
    <n v="0"/>
    <n v="0"/>
    <n v="0"/>
    <n v="0"/>
    <n v="4.5454545454545456E-2"/>
    <n v="0"/>
    <n v="4.5454545454545456E-2"/>
    <n v="0"/>
    <n v="0"/>
    <n v="0"/>
    <n v="0"/>
    <n v="0.2168658"/>
  </r>
  <r>
    <n v="35333044"/>
    <n v="102831104"/>
    <s v="PARADISE 1104"/>
    <x v="102"/>
    <s v="BUTTE                                   "/>
    <d v="2023-01-26T00:00:00"/>
    <d v="2023-02-15T00:00:00"/>
    <s v="95F"/>
    <s v="Community Rebuild"/>
    <n v="0"/>
    <n v="5.4924242424242424E-2"/>
    <n v="0"/>
    <n v="5.4924242424242424E-2"/>
    <n v="0"/>
    <n v="0"/>
    <n v="0"/>
    <n v="0"/>
    <n v="0"/>
    <n v="5.4924242424242424E-2"/>
    <n v="0"/>
    <n v="5.4924242424242424E-2"/>
    <n v="0"/>
    <n v="0"/>
    <n v="0"/>
    <n v="0"/>
    <n v="0.2251068"/>
  </r>
  <r>
    <n v="35345874"/>
    <n v="102831104"/>
    <s v="PARADISE 1104"/>
    <x v="102"/>
    <s v="BUTTE                                   "/>
    <d v="2023-04-10T00:00:00"/>
    <d v="2023-07-30T00:00:00"/>
    <s v="08W"/>
    <s v="Community Rebuild"/>
    <n v="0"/>
    <n v="0.80719696969696975"/>
    <n v="0"/>
    <n v="0.80719696969696975"/>
    <n v="0"/>
    <n v="0"/>
    <n v="0"/>
    <n v="0"/>
    <n v="0"/>
    <n v="0.80719696969696975"/>
    <n v="0"/>
    <n v="0.80719696969696975"/>
    <n v="0"/>
    <n v="0"/>
    <n v="0"/>
    <n v="0"/>
    <n v="3.0920483999999999"/>
  </r>
  <r>
    <n v="35399500"/>
    <n v="102831104"/>
    <s v="PARADISE 1104"/>
    <x v="103"/>
    <s v="BUTTE                                   "/>
    <d v="2023-04-03T00:00:00"/>
    <d v="2023-05-03T00:00:00"/>
    <s v="95F"/>
    <s v="Community Rebuild"/>
    <n v="0"/>
    <n v="0.15189393939393939"/>
    <n v="0"/>
    <n v="0.15189393939393939"/>
    <n v="0"/>
    <n v="0"/>
    <n v="0"/>
    <n v="0"/>
    <n v="0"/>
    <n v="0.15189393939393939"/>
    <n v="0"/>
    <n v="0.15189393939393939"/>
    <n v="0"/>
    <n v="0"/>
    <n v="0"/>
    <n v="0"/>
    <n v="0.1404868"/>
  </r>
  <r>
    <n v="31437447"/>
    <s v="103521102"/>
    <s v="OREGON TRAIL 1102"/>
    <x v="111"/>
    <s v="SHASTA"/>
    <s v="Not Available"/>
    <d v="2022-09-16T00:00:00"/>
    <s v="10I"/>
    <s v="Other"/>
    <n v="0"/>
    <n v="0.1553030303030303"/>
    <n v="0"/>
    <n v="0.1553030303030303"/>
    <n v="0"/>
    <n v="0"/>
    <n v="0"/>
    <n v="0"/>
    <n v="0"/>
    <n v="0.1553030303030303"/>
    <n v="0"/>
    <n v="0.1553030303030303"/>
    <n v="0"/>
    <n v="0"/>
    <n v="0"/>
    <n v="0"/>
    <s v="Not Available"/>
  </r>
  <r>
    <n v="31533746"/>
    <s v="43432105"/>
    <s v="SILVERADO 2105"/>
    <x v="112"/>
    <s v="NAPA"/>
    <d v="2022-04-28T00:00:00"/>
    <d v="2022-04-28T00:00:00"/>
    <s v="10I"/>
    <s v="Other"/>
    <n v="0"/>
    <n v="0.15814393939393939"/>
    <n v="0"/>
    <n v="0.15814393939393939"/>
    <n v="0"/>
    <n v="0"/>
    <n v="0"/>
    <n v="0"/>
    <n v="0"/>
    <n v="0.15814393939393939"/>
    <n v="0"/>
    <n v="0.15814393939393939"/>
    <n v="0"/>
    <n v="0"/>
    <n v="0"/>
    <n v="0"/>
    <s v="Not Available"/>
  </r>
  <r>
    <n v="35159243"/>
    <s v="102541101"/>
    <s v="VOLTA 1101"/>
    <x v="113"/>
    <s v="TEHEMA"/>
    <d v="2021-06-03T00:00:00"/>
    <d v="2022-05-06T00:00:00"/>
    <s v="10H"/>
    <s v="Other"/>
    <n v="0"/>
    <n v="0.95738636363636365"/>
    <n v="0"/>
    <n v="0.95738636363636365"/>
    <n v="0"/>
    <n v="0"/>
    <n v="0"/>
    <n v="0"/>
    <n v="0"/>
    <n v="0.95738636363636365"/>
    <n v="0"/>
    <n v="0.95738636363636365"/>
    <n v="0"/>
    <n v="0"/>
    <n v="0"/>
    <n v="0"/>
    <s v="Not Available"/>
  </r>
  <r>
    <n v="35219276"/>
    <s v="63601104"/>
    <s v="VACAVILLE 1104"/>
    <x v="16"/>
    <s v="SOLANO"/>
    <d v="2023-03-16T00:00:00"/>
    <d v="2024-06-30T00:00:00"/>
    <s v="08W"/>
    <s v="Base SH"/>
    <n v="0"/>
    <n v="3.1549242424242427"/>
    <n v="0"/>
    <n v="3.1549242424242427"/>
    <n v="0"/>
    <n v="0"/>
    <n v="0"/>
    <n v="0"/>
    <n v="0"/>
    <n v="1.081628787878788"/>
    <n v="0"/>
    <n v="1.081628787878788"/>
    <n v="0"/>
    <n v="2.0732954545454545"/>
    <n v="0"/>
    <n v="2.0732954545454545"/>
    <n v="11.153745800000001"/>
  </r>
  <r>
    <n v="35224712"/>
    <s v="102211101"/>
    <s v="BUCKS CREEK 1101"/>
    <x v="114"/>
    <s v="PLUMAS"/>
    <d v="2023-05-31T00:00:00"/>
    <d v="2024-05-10T00:00:00"/>
    <s v="08W"/>
    <s v="Fire Rebuild"/>
    <n v="0"/>
    <n v="2.0761363636363637"/>
    <n v="0"/>
    <n v="2.0761363636363637"/>
    <n v="0"/>
    <n v="0"/>
    <n v="0"/>
    <n v="0"/>
    <n v="0"/>
    <n v="1.4988636363636363"/>
    <n v="0"/>
    <n v="1.4988636363636363"/>
    <n v="0"/>
    <n v="0.57727272727272727"/>
    <n v="0"/>
    <n v="0.57727272727272727"/>
    <n v="12.313306800000001"/>
  </r>
  <r>
    <n v="35224856"/>
    <s v="102831104"/>
    <s v="Paradise 1104"/>
    <x v="115"/>
    <s v="BUTTE"/>
    <d v="2023-08-15T00:00:00"/>
    <d v="2024-02-29T00:00:00"/>
    <s v="10K"/>
    <s v="Other"/>
    <n v="0.11136363636363636"/>
    <n v="2.427840909090909"/>
    <n v="0"/>
    <n v="2.5392045454545453"/>
    <n v="0"/>
    <n v="0"/>
    <n v="0"/>
    <n v="0"/>
    <n v="0.11136363636363636"/>
    <n v="2.312878787878788"/>
    <n v="0"/>
    <n v="2.4242424242424243"/>
    <n v="0"/>
    <n v="0.11496212121212102"/>
    <n v="0"/>
    <n v="0.11496212121212102"/>
    <n v="10.1757644"/>
  </r>
  <r>
    <n v="35277935"/>
    <s v="254151101"/>
    <s v="AUBERRY 1101"/>
    <x v="116"/>
    <s v="FRESNO"/>
    <d v="2023-06-26T00:00:00"/>
    <d v="2023-11-30T00:00:00"/>
    <s v="08W"/>
    <s v="Base SH"/>
    <n v="4.1666666666666666E-3"/>
    <n v="8.3333333333333329E-2"/>
    <n v="0"/>
    <n v="8.7499999999999994E-2"/>
    <n v="0"/>
    <n v="0"/>
    <n v="0"/>
    <n v="0"/>
    <n v="0"/>
    <n v="8.3333333333333329E-2"/>
    <n v="0"/>
    <n v="8.3333333333333329E-2"/>
    <n v="4.1666666666666666E-3"/>
    <n v="0"/>
    <n v="0"/>
    <n v="4.1666666666666666E-3"/>
    <n v="0.5247871999999999"/>
  </r>
  <r>
    <n v="35283346"/>
    <s v="42871101"/>
    <s v="UPPER LAKE 1101"/>
    <x v="24"/>
    <s v="LAKE"/>
    <d v="2023-06-23T00:00:00"/>
    <d v="2024-06-14T00:00:00"/>
    <s v="08W"/>
    <s v="Base SH"/>
    <n v="0"/>
    <n v="1.4462121212121213"/>
    <n v="0"/>
    <n v="1.4462121212121213"/>
    <n v="0"/>
    <n v="0"/>
    <n v="0"/>
    <n v="0"/>
    <n v="0"/>
    <n v="0.96799242424242438"/>
    <n v="0"/>
    <n v="0.96799242424242438"/>
    <n v="0"/>
    <n v="0.47821969696969696"/>
    <n v="0"/>
    <n v="0.47821969696969696"/>
    <n v="5.452369"/>
  </r>
  <r>
    <n v="35283938"/>
    <s v="24251101"/>
    <s v="WOODSIDE 1101"/>
    <x v="117"/>
    <s v="SAN MATEO"/>
    <d v="2023-09-18T00:00:00"/>
    <d v="2024-05-30T00:00:00"/>
    <s v="08W"/>
    <s v="Base SH"/>
    <n v="0"/>
    <n v="0.84356060606060601"/>
    <n v="0"/>
    <n v="0.84356060606060601"/>
    <n v="0"/>
    <n v="0"/>
    <n v="0"/>
    <n v="0"/>
    <n v="0"/>
    <n v="0.45340909090909087"/>
    <n v="0"/>
    <n v="0.45340909090909087"/>
    <n v="0"/>
    <n v="0.39015151515151514"/>
    <n v="0"/>
    <n v="0.39015151515151514"/>
    <n v="3.9883996000000002"/>
  </r>
  <r>
    <n v="35284023"/>
    <s v="43071101"/>
    <s v="DUNBAR 1101"/>
    <x v="118"/>
    <s v="SONOMA"/>
    <d v="2023-08-14T00:00:00"/>
    <d v="2024-06-07T00:00:00"/>
    <s v="08W"/>
    <s v="Fire Rebuild"/>
    <n v="0"/>
    <n v="1.3410984848484848"/>
    <n v="0"/>
    <n v="1.3410984848484848"/>
    <n v="0"/>
    <n v="0"/>
    <n v="0"/>
    <n v="0"/>
    <n v="0"/>
    <n v="0.23977272727272725"/>
    <n v="0"/>
    <n v="0.23977272727272725"/>
    <n v="0"/>
    <n v="1.1013257575757576"/>
    <n v="0"/>
    <n v="1.1013257575757576"/>
    <n v="3.4653582999999997"/>
  </r>
  <r>
    <n v="35285249"/>
    <s v="42871101"/>
    <s v="UPPER LAKE 1101"/>
    <x v="24"/>
    <s v="LAKE"/>
    <d v="2023-07-24T00:00:00"/>
    <d v="2023-11-30T00:00:00"/>
    <s v="08W"/>
    <s v="Base SH"/>
    <n v="0"/>
    <n v="2.334848484848485"/>
    <n v="0"/>
    <n v="2.334848484848485"/>
    <n v="0"/>
    <n v="0"/>
    <n v="0"/>
    <n v="0"/>
    <n v="0"/>
    <n v="2.168560606060606"/>
    <n v="0"/>
    <n v="2.168560606060606"/>
    <n v="0"/>
    <n v="0.16628787878787879"/>
    <n v="0"/>
    <n v="0.16628787878787879"/>
    <n v="7.3882297999999995"/>
  </r>
  <r>
    <n v="35290544"/>
    <s v="102812101"/>
    <s v="BIG MEADOWS 2101"/>
    <x v="74"/>
    <s v="PLUMAS"/>
    <d v="2023-05-22T00:00:00"/>
    <d v="2024-01-30T00:00:00"/>
    <s v="08W"/>
    <s v="Fire Rebuild"/>
    <n v="0"/>
    <n v="2.0723484848484848"/>
    <n v="0"/>
    <n v="2.0723484848484848"/>
    <n v="0"/>
    <n v="0"/>
    <n v="0"/>
    <n v="0"/>
    <n v="0"/>
    <n v="2.0520833333333335"/>
    <n v="0"/>
    <n v="2.0520833333333335"/>
    <n v="0"/>
    <n v="2.0265151515151292E-2"/>
    <n v="0"/>
    <n v="2.0265151515151292E-2"/>
    <n v="7.8961722000000005"/>
  </r>
  <r>
    <n v="35299635"/>
    <s v="103091102"/>
    <s v="CLARK ROAD 1102"/>
    <x v="119"/>
    <s v="BUTTE"/>
    <d v="2023-08-28T00:00:00"/>
    <d v="2024-04-30T00:00:00"/>
    <s v="08W"/>
    <s v="Base SH"/>
    <n v="0"/>
    <n v="2.334848484848485"/>
    <n v="0"/>
    <n v="2.334848484848485"/>
    <n v="0"/>
    <n v="0"/>
    <n v="0"/>
    <n v="0"/>
    <n v="0"/>
    <n v="0.65132575757575761"/>
    <n v="0"/>
    <n v="0.65132575757575761"/>
    <n v="0"/>
    <n v="1.6835227272727276"/>
    <n v="0"/>
    <n v="1.6835227272727276"/>
    <n v="5.364045"/>
  </r>
  <r>
    <n v="35312540"/>
    <s v="102931102"/>
    <s v="COTTONWOOD 1102"/>
    <x v="46"/>
    <s v="SHASTA"/>
    <d v="2023-05-15T00:00:00"/>
    <d v="2024-04-08T00:00:00"/>
    <s v="08W"/>
    <s v="Base SH"/>
    <n v="0.38882575757575755"/>
    <n v="4.7848484848484869"/>
    <n v="0"/>
    <n v="5.1736742424242443"/>
    <n v="0"/>
    <n v="0"/>
    <n v="0"/>
    <n v="0"/>
    <n v="0.38882575757575755"/>
    <n v="4.7471590909090926"/>
    <n v="0"/>
    <n v="5.13598484848485"/>
    <n v="0"/>
    <n v="3.7689393939393939E-2"/>
    <n v="0"/>
    <n v="3.7689393939393939E-2"/>
    <n v="13.039114099999999"/>
  </r>
  <r>
    <n v="35312543"/>
    <s v="102781101"/>
    <s v="ELK CREEK 1101"/>
    <x v="45"/>
    <s v="GLENN"/>
    <d v="2023-07-10T00:00:00"/>
    <d v="2024-08-31T00:00:00"/>
    <s v="08W"/>
    <s v="Base SH"/>
    <n v="0"/>
    <n v="3.1943181818181823"/>
    <n v="0"/>
    <n v="3.1943181818181823"/>
    <n v="0"/>
    <n v="0"/>
    <n v="0"/>
    <n v="0"/>
    <n v="0"/>
    <n v="2.926325757575758"/>
    <n v="0"/>
    <n v="2.926325757575758"/>
    <n v="0"/>
    <n v="0.26799242424242425"/>
    <n v="0"/>
    <n v="0.26799242424242425"/>
    <n v="9.7611239000000012"/>
  </r>
  <r>
    <n v="35312560"/>
    <s v="102911110"/>
    <s v="WYANDOTTE 1110"/>
    <x v="64"/>
    <s v="BUTTE"/>
    <d v="2023-07-18T00:00:00"/>
    <d v="2024-07-26T00:00:00"/>
    <s v="08W"/>
    <s v="Base SH"/>
    <n v="0"/>
    <n v="2.125378787878788"/>
    <n v="0"/>
    <n v="2.125378787878788"/>
    <n v="0"/>
    <n v="0"/>
    <n v="0"/>
    <n v="0"/>
    <n v="0"/>
    <n v="1.1481060606060607"/>
    <n v="0"/>
    <n v="1.1481060606060607"/>
    <n v="0"/>
    <n v="0.97727272727272729"/>
    <n v="0"/>
    <n v="0.97727272727272729"/>
    <n v="9.991411900000001"/>
  </r>
  <r>
    <n v="35316018"/>
    <s v="Not Available"/>
    <s v="Not Available"/>
    <x v="77"/>
    <s v="PLUMAS"/>
    <d v="2023-05-02T00:00:00"/>
    <d v="2023-12-08T00:00:00"/>
    <s v="95F"/>
    <s v="Community Rebuild"/>
    <n v="0"/>
    <n v="0.6982954545454545"/>
    <n v="0"/>
    <n v="0.6982954545454545"/>
    <n v="0"/>
    <n v="0"/>
    <n v="0"/>
    <n v="0"/>
    <n v="0"/>
    <n v="0.57102272727272718"/>
    <n v="0"/>
    <n v="0.57102272727272718"/>
    <n v="0"/>
    <n v="0.12727272727272737"/>
    <n v="0"/>
    <n v="0.12727272727272737"/>
    <s v="Not Available"/>
  </r>
  <r>
    <n v="35320440"/>
    <s v="63601111"/>
    <s v="VACAVILLE 1111"/>
    <x v="120"/>
    <s v="SOLANO"/>
    <d v="2023-06-26T00:00:00"/>
    <d v="2024-11-04T00:00:00"/>
    <s v="08W"/>
    <s v="Base SH"/>
    <n v="0"/>
    <n v="2.5507575757575758"/>
    <n v="0"/>
    <n v="2.5507575757575758"/>
    <n v="0"/>
    <n v="0"/>
    <n v="0"/>
    <n v="0"/>
    <n v="0"/>
    <n v="1.7053030303030305"/>
    <n v="0"/>
    <n v="1.7053030303030305"/>
    <n v="0"/>
    <n v="0.84545454545454546"/>
    <n v="0"/>
    <n v="0.84545454545454546"/>
    <n v="7.5603470999999995"/>
  </r>
  <r>
    <n v="35320441"/>
    <s v="63601111"/>
    <s v="VACAVILLE 1111"/>
    <x v="121"/>
    <s v="SOLANO"/>
    <d v="2023-08-07T00:00:00"/>
    <d v="2024-04-12T00:00:00"/>
    <s v="08W"/>
    <s v="Base SH"/>
    <n v="0"/>
    <n v="2.3702651515151509"/>
    <n v="0"/>
    <n v="2.3702651515151509"/>
    <n v="0"/>
    <n v="0"/>
    <n v="0"/>
    <n v="0"/>
    <n v="0"/>
    <n v="1.9179924242424244"/>
    <n v="0"/>
    <n v="1.9179924242424244"/>
    <n v="0"/>
    <n v="0.4522727272727266"/>
    <n v="0"/>
    <n v="0.4522727272727266"/>
    <n v="7.1185064000000002"/>
  </r>
  <r>
    <n v="35320442"/>
    <s v="63801102"/>
    <s v="JAMESON 1102"/>
    <x v="63"/>
    <s v="SOLANO"/>
    <d v="2023-07-24T00:00:00"/>
    <d v="2024-05-31T00:00:00"/>
    <s v="08W"/>
    <s v="Base SH"/>
    <n v="0.1018939393939394"/>
    <n v="0.73825757575757578"/>
    <n v="0"/>
    <n v="0.8401515151515152"/>
    <n v="0"/>
    <n v="0"/>
    <n v="0"/>
    <n v="0"/>
    <n v="0"/>
    <n v="5.8712121212121209E-2"/>
    <n v="0"/>
    <n v="5.8712121212121209E-2"/>
    <n v="0.1018939393939394"/>
    <n v="0.67954545454545456"/>
    <n v="0"/>
    <n v="0.78143939393939399"/>
    <n v="4.3910472999999994"/>
  </r>
  <r>
    <n v="35329013"/>
    <s v="103091102"/>
    <s v="CLARK ROAD 1102"/>
    <x v="122"/>
    <s v="BUTTE"/>
    <d v="2023-09-18T00:00:00"/>
    <d v="2024-04-30T00:00:00"/>
    <s v="08W"/>
    <s v="Base SH"/>
    <n v="6.363636363636363E-2"/>
    <n v="1.375378787878788"/>
    <n v="0"/>
    <n v="1.4390151515151517"/>
    <n v="0"/>
    <n v="0"/>
    <n v="0"/>
    <n v="0"/>
    <n v="0"/>
    <n v="1.375378787878788"/>
    <n v="0"/>
    <n v="1.375378787878788"/>
    <n v="6.363636363636363E-2"/>
    <n v="0"/>
    <n v="0"/>
    <n v="6.363636363636363E-2"/>
    <n v="4.8463767000000004"/>
  </r>
  <r>
    <n v="35332360"/>
    <s v="102781101"/>
    <s v="ELK CREEK 1101"/>
    <x v="45"/>
    <s v="GLENN"/>
    <d v="2023-07-31T00:00:00"/>
    <d v="2024-06-30T00:00:00"/>
    <s v="08W"/>
    <s v="Base SH"/>
    <n v="0.81287878787878809"/>
    <n v="2.7986742424242426"/>
    <n v="0"/>
    <n v="3.6115530303030305"/>
    <n v="0"/>
    <n v="0"/>
    <n v="0"/>
    <n v="0"/>
    <n v="0.81287878787878809"/>
    <n v="2.2564393939393939"/>
    <n v="0"/>
    <n v="3.0693181818181818"/>
    <n v="0"/>
    <n v="0.54223484848484849"/>
    <n v="0"/>
    <n v="0.54223484848484849"/>
    <n v="6.9668918"/>
  </r>
  <r>
    <n v="35334754"/>
    <s v="63601108"/>
    <s v="VACAVILLE 1108"/>
    <x v="50"/>
    <s v="SOLANO"/>
    <d v="2023-08-07T00:00:00"/>
    <d v="2024-01-12T00:00:00"/>
    <s v="08W"/>
    <s v="Base SH"/>
    <n v="0"/>
    <n v="3.8655303030303032"/>
    <n v="0"/>
    <n v="3.8655303030303032"/>
    <n v="0"/>
    <n v="0"/>
    <n v="0"/>
    <n v="0"/>
    <n v="0"/>
    <n v="3.8000000000000003"/>
    <n v="0"/>
    <n v="3.8000000000000003"/>
    <n v="0"/>
    <n v="6.5530303030302939E-2"/>
    <n v="0"/>
    <n v="6.5530303030302939E-2"/>
    <n v="8.4413391999999998"/>
  </r>
  <r>
    <n v="35334755"/>
    <s v="63601108"/>
    <s v="VACAVILLE 1108"/>
    <x v="50"/>
    <s v="SOLANO"/>
    <d v="2023-07-24T00:00:00"/>
    <d v="2023-11-01T00:00:00"/>
    <s v="08W"/>
    <s v="Base SH"/>
    <n v="0"/>
    <n v="1.053409090909091"/>
    <n v="0"/>
    <n v="1.053409090909091"/>
    <n v="0"/>
    <n v="0"/>
    <n v="0"/>
    <n v="0"/>
    <n v="0"/>
    <n v="1.0371212121212121"/>
    <n v="0"/>
    <n v="1.0371212121212121"/>
    <n v="0"/>
    <n v="1.6287878787878789E-2"/>
    <n v="0"/>
    <n v="1.6287878787878789E-2"/>
    <n v="3.5639799000000001"/>
  </r>
  <r>
    <n v="35335290"/>
    <s v="63601111"/>
    <s v="VACAVILLE 1111"/>
    <x v="121"/>
    <s v="SOLANO"/>
    <d v="2023-08-14T00:00:00"/>
    <d v="2024-02-23T00:00:00"/>
    <s v="08W"/>
    <s v="Base SH"/>
    <n v="0"/>
    <n v="2.530492424242424"/>
    <n v="0"/>
    <n v="2.530492424242424"/>
    <n v="0"/>
    <n v="0"/>
    <n v="0"/>
    <n v="0"/>
    <n v="0"/>
    <n v="1.4412878787878789"/>
    <n v="0"/>
    <n v="1.4412878787878789"/>
    <n v="0"/>
    <n v="1.0892045454545451"/>
    <n v="0"/>
    <n v="1.0892045454545451"/>
    <n v="5.6997562000000004"/>
  </r>
  <r>
    <n v="35337008"/>
    <s v="103441102"/>
    <s v="JESSUP 1102"/>
    <x v="48"/>
    <s v="SHASTA"/>
    <d v="2023-06-20T00:00:00"/>
    <d v="2023-10-12T00:00:00"/>
    <s v="08W"/>
    <s v="Base SH"/>
    <n v="0"/>
    <n v="1.5166666666666666"/>
    <n v="0"/>
    <n v="1.5166666666666666"/>
    <n v="0"/>
    <n v="0"/>
    <n v="0"/>
    <n v="0"/>
    <n v="0"/>
    <n v="1.2125000000000001"/>
    <n v="0"/>
    <n v="1.2125000000000001"/>
    <n v="0"/>
    <n v="0.30416666666666647"/>
    <n v="0"/>
    <n v="0.30416666666666647"/>
    <n v="3.8180033"/>
  </r>
  <r>
    <n v="35343394"/>
    <s v="102911110"/>
    <s v="WYANDOTTE 1110"/>
    <x v="64"/>
    <s v="BUTTE"/>
    <d v="2023-08-02T00:00:00"/>
    <d v="2024-07-26T00:00:00"/>
    <s v="08W"/>
    <s v="Base SH"/>
    <n v="0"/>
    <n v="1.2505681818181817"/>
    <n v="0"/>
    <n v="1.2505681818181817"/>
    <n v="0"/>
    <n v="0"/>
    <n v="0"/>
    <n v="0"/>
    <n v="0"/>
    <n v="0.97026515151515136"/>
    <n v="0"/>
    <n v="0.97026515151515136"/>
    <n v="0"/>
    <n v="0.28030303030303028"/>
    <n v="0"/>
    <n v="0.28030303030303028"/>
    <n v="4.3335287000000005"/>
  </r>
  <r>
    <n v="35343397"/>
    <s v="102911110"/>
    <s v="WYANDOTTE 1110"/>
    <x v="64"/>
    <s v="BUTTE"/>
    <d v="2023-06-12T00:00:00"/>
    <d v="2024-07-26T00:00:00"/>
    <s v="08W"/>
    <s v="Base SH"/>
    <n v="0"/>
    <n v="0.64450757575757578"/>
    <n v="0"/>
    <n v="0.64450757575757578"/>
    <n v="0"/>
    <n v="0"/>
    <n v="0"/>
    <n v="0"/>
    <n v="0"/>
    <n v="0.39393939393939392"/>
    <n v="0"/>
    <n v="0.39393939393939392"/>
    <n v="0"/>
    <n v="0.2505681818181818"/>
    <n v="0"/>
    <n v="0.2505681818181818"/>
    <n v="2.3667947000000003"/>
  </r>
  <r>
    <n v="35378609"/>
    <s v="Not Available"/>
    <s v="Not Available"/>
    <x v="77"/>
    <s v="PLUMAS"/>
    <s v="Not Available"/>
    <d v="2024-04-07T00:00:00"/>
    <s v="95F"/>
    <s v="Community Rebuild"/>
    <n v="0"/>
    <n v="0.58465909090909085"/>
    <n v="0"/>
    <n v="0.58465909090909085"/>
    <n v="0"/>
    <n v="0"/>
    <n v="0"/>
    <n v="0"/>
    <n v="0"/>
    <n v="6.2878787878787881E-2"/>
    <n v="0"/>
    <n v="6.2878787878787881E-2"/>
    <n v="0"/>
    <n v="0.52178030303030298"/>
    <n v="0"/>
    <n v="0.52178030303030298"/>
    <s v="Not Availabl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">
  <r>
    <x v="0"/>
    <n v="1034"/>
    <n v="18427.207469209301"/>
    <n v="19568.5333333333"/>
  </r>
  <r>
    <x v="1"/>
    <n v="139"/>
    <n v="8248.4768211920491"/>
    <n v="10600"/>
  </r>
  <r>
    <x v="2"/>
    <n v="603"/>
    <n v="12820.919866443999"/>
    <n v="12821"/>
  </r>
  <r>
    <x v="3"/>
    <n v="675"/>
    <n v="11699.1751693077"/>
    <n v="15602"/>
  </r>
  <r>
    <x v="4"/>
    <n v="1593"/>
    <n v="2621"/>
    <n v="2621"/>
  </r>
  <r>
    <x v="5"/>
    <n v="1054"/>
    <n v="12742.1201501633"/>
    <n v="12876"/>
  </r>
  <r>
    <x v="6"/>
    <n v="100"/>
    <n v="9178.59"/>
    <n v="9683"/>
  </r>
  <r>
    <x v="7"/>
    <n v="57"/>
    <n v="2352"/>
    <n v="2352"/>
  </r>
  <r>
    <x v="8"/>
    <n v="7"/>
    <n v="4103"/>
    <n v="4103"/>
  </r>
  <r>
    <x v="9"/>
    <n v="495"/>
    <s v="N/A"/>
    <s v="N/A"/>
  </r>
  <r>
    <x v="10"/>
    <n v="105"/>
    <n v="16172.7055555555"/>
    <n v="17148"/>
  </r>
  <r>
    <x v="11"/>
    <n v="186"/>
    <n v="16498.806466375601"/>
    <n v="16519"/>
  </r>
  <r>
    <x v="12"/>
    <n v="290"/>
    <s v="N/A"/>
    <s v="N/A"/>
  </r>
  <r>
    <x v="13"/>
    <n v="14"/>
    <n v="9875.0625"/>
    <n v="11972"/>
  </r>
  <r>
    <x v="14"/>
    <n v="366"/>
    <n v="20560.408769767899"/>
    <n v="31284"/>
  </r>
  <r>
    <x v="15"/>
    <n v="129"/>
    <n v="24631.7541666666"/>
    <n v="25045.55"/>
  </r>
  <r>
    <x v="16"/>
    <n v="779"/>
    <n v="12290.7566104177"/>
    <n v="13738"/>
  </r>
  <r>
    <x v="17"/>
    <n v="1021"/>
    <n v="18631.2678264268"/>
    <n v="20257"/>
  </r>
  <r>
    <x v="18"/>
    <n v="786"/>
    <n v="14395"/>
    <n v="14395"/>
  </r>
  <r>
    <x v="19"/>
    <n v="891"/>
    <n v="5124"/>
    <n v="5124"/>
  </r>
  <r>
    <x v="20"/>
    <n v="345"/>
    <n v="5384.8144927536196"/>
    <n v="6233"/>
  </r>
  <r>
    <x v="21"/>
    <n v="52"/>
    <n v="21619.393442622899"/>
    <n v="21753"/>
  </r>
  <r>
    <x v="22"/>
    <n v="24"/>
    <n v="24429"/>
    <n v="24429"/>
  </r>
  <r>
    <x v="23"/>
    <n v="136"/>
    <n v="27302"/>
    <n v="27302"/>
  </r>
  <r>
    <x v="24"/>
    <n v="166"/>
    <n v="12528"/>
    <n v="12528"/>
  </r>
  <r>
    <x v="25"/>
    <n v="398"/>
    <n v="11888.665000000001"/>
    <n v="13956"/>
  </r>
  <r>
    <x v="26"/>
    <n v="107"/>
    <s v="N/A"/>
    <s v="N/A"/>
  </r>
  <r>
    <x v="27"/>
    <n v="582"/>
    <n v="3564.8324873096399"/>
    <n v="3905"/>
  </r>
  <r>
    <x v="28"/>
    <n v="334"/>
    <n v="2635"/>
    <n v="2635"/>
  </r>
  <r>
    <x v="29"/>
    <n v="359"/>
    <n v="9433.5229416273996"/>
    <n v="12740"/>
  </r>
  <r>
    <x v="30"/>
    <n v="71"/>
    <n v="12315.333333333299"/>
    <n v="12406"/>
  </r>
  <r>
    <x v="31"/>
    <n v="104"/>
    <n v="9406"/>
    <n v="9406"/>
  </r>
  <r>
    <x v="32"/>
    <n v="341"/>
    <n v="12897.208942978201"/>
    <n v="13401"/>
  </r>
  <r>
    <x v="33"/>
    <n v="248"/>
    <n v="13881.3761467889"/>
    <n v="13886"/>
  </r>
  <r>
    <x v="34"/>
    <n v="111"/>
    <n v="13455.557377049099"/>
    <n v="15604"/>
  </r>
  <r>
    <x v="35"/>
    <n v="82"/>
    <n v="22771.9651416122"/>
    <n v="25132"/>
  </r>
  <r>
    <x v="36"/>
    <n v="6"/>
    <s v="N/A"/>
    <s v="N/A"/>
  </r>
  <r>
    <x v="37"/>
    <n v="276"/>
    <n v="8508.2508038585202"/>
    <n v="11580"/>
  </r>
  <r>
    <x v="38"/>
    <n v="78"/>
    <n v="18108.025641025601"/>
    <n v="18112"/>
  </r>
  <r>
    <x v="39"/>
    <n v="0"/>
    <n v="15331.090909090901"/>
    <n v="17551"/>
  </r>
  <r>
    <x v="40"/>
    <n v="40"/>
    <n v="8839.4556811530492"/>
    <n v="12954"/>
  </r>
  <r>
    <x v="41"/>
    <n v="629"/>
    <n v="5712.6457680250696"/>
    <n v="5874"/>
  </r>
  <r>
    <x v="42"/>
    <n v="8"/>
    <n v="7741"/>
    <n v="7741"/>
  </r>
  <r>
    <x v="43"/>
    <n v="18"/>
    <s v="N/A"/>
    <s v="N/A"/>
  </r>
  <r>
    <x v="44"/>
    <n v="87"/>
    <n v="12000"/>
    <n v="12000"/>
  </r>
  <r>
    <x v="45"/>
    <n v="30"/>
    <n v="9096.7719298245593"/>
    <n v="9118"/>
  </r>
  <r>
    <x v="46"/>
    <n v="285"/>
    <n v="10682.0349650349"/>
    <n v="13135"/>
  </r>
  <r>
    <x v="47"/>
    <n v="27"/>
    <n v="13471"/>
    <n v="13471"/>
  </r>
  <r>
    <x v="48"/>
    <n v="218"/>
    <n v="14346.344262295001"/>
    <n v="15036"/>
  </r>
  <r>
    <x v="49"/>
    <n v="276"/>
    <n v="8537.6797405189609"/>
    <n v="8711"/>
  </r>
  <r>
    <x v="50"/>
    <n v="88"/>
    <n v="15586"/>
    <n v="15586"/>
  </r>
  <r>
    <x v="51"/>
    <n v="466"/>
    <n v="6765.0210526315695"/>
    <n v="7339"/>
  </r>
  <r>
    <x v="52"/>
    <n v="0"/>
    <n v="4010"/>
    <n v="4010"/>
  </r>
  <r>
    <x v="53"/>
    <n v="244"/>
    <n v="14150.085896631001"/>
    <n v="15495"/>
  </r>
  <r>
    <x v="54"/>
    <n v="52"/>
    <n v="9037.2000000000007"/>
    <n v="10781"/>
  </r>
  <r>
    <x v="55"/>
    <n v="1"/>
    <n v="4822"/>
    <n v="4822"/>
  </r>
  <r>
    <x v="56"/>
    <n v="502"/>
    <n v="9281.9285714285706"/>
    <n v="12227"/>
  </r>
  <r>
    <x v="57"/>
    <n v="85"/>
    <n v="4069.8953488371999"/>
    <n v="7724"/>
  </r>
  <r>
    <x v="58"/>
    <n v="12"/>
    <n v="12021.5"/>
    <n v="14876"/>
  </r>
  <r>
    <x v="59"/>
    <n v="105"/>
    <n v="10543"/>
    <n v="10543"/>
  </r>
  <r>
    <x v="60"/>
    <n v="152"/>
    <n v="14989.1750672015"/>
    <n v="16597"/>
  </r>
  <r>
    <x v="61"/>
    <n v="131"/>
    <n v="12738.4885496183"/>
    <n v="14152"/>
  </r>
  <r>
    <x v="62"/>
    <n v="614"/>
    <n v="3740.2524752475201"/>
    <n v="4154"/>
  </r>
  <r>
    <x v="63"/>
    <n v="496"/>
    <n v="13971.272727272701"/>
    <n v="15338"/>
  </r>
  <r>
    <x v="64"/>
    <n v="1108"/>
    <n v="9463.3989813242697"/>
    <n v="12614"/>
  </r>
  <r>
    <x v="65"/>
    <n v="194"/>
    <n v="9410"/>
    <n v="9410"/>
  </r>
  <r>
    <x v="66"/>
    <n v="656"/>
    <n v="13245.653767146199"/>
    <n v="14235"/>
  </r>
  <r>
    <x v="67"/>
    <n v="1050"/>
    <n v="17127.484819734302"/>
    <n v="20377"/>
  </r>
  <r>
    <x v="68"/>
    <n v="30"/>
    <n v="10926"/>
    <n v="10926"/>
  </r>
  <r>
    <x v="69"/>
    <n v="92"/>
    <n v="6660.6085867620704"/>
    <n v="7556"/>
  </r>
  <r>
    <x v="70"/>
    <n v="35"/>
    <s v="N/A"/>
    <s v="N/A"/>
  </r>
  <r>
    <x v="71"/>
    <n v="8"/>
    <n v="2589"/>
    <n v="2589"/>
  </r>
  <r>
    <x v="72"/>
    <n v="257"/>
    <n v="4627"/>
    <n v="4627"/>
  </r>
  <r>
    <x v="73"/>
    <n v="1"/>
    <n v="2676"/>
    <n v="2676"/>
  </r>
  <r>
    <x v="74"/>
    <n v="272"/>
    <n v="2589"/>
    <n v="2589"/>
  </r>
  <r>
    <x v="75"/>
    <n v="155"/>
    <n v="2589"/>
    <n v="2589"/>
  </r>
  <r>
    <x v="76"/>
    <n v="107"/>
    <n v="2589"/>
    <n v="2589"/>
  </r>
  <r>
    <x v="77"/>
    <n v="176"/>
    <n v="4841"/>
    <n v="4841"/>
  </r>
  <r>
    <x v="78"/>
    <n v="9"/>
    <n v="7479.8333333333303"/>
    <n v="7927"/>
  </r>
  <r>
    <x v="79"/>
    <n v="223"/>
    <n v="7889"/>
    <n v="7889"/>
  </r>
  <r>
    <x v="80"/>
    <n v="78"/>
    <n v="8103.9058823529404"/>
    <n v="8136"/>
  </r>
  <r>
    <x v="81"/>
    <n v="5"/>
    <s v="N/A"/>
    <s v="N/A"/>
  </r>
  <r>
    <x v="82"/>
    <n v="108"/>
    <n v="17518.7859445799"/>
    <n v="19446"/>
  </r>
  <r>
    <x v="83"/>
    <n v="770"/>
    <n v="7941.1325581395304"/>
    <n v="10569"/>
  </r>
  <r>
    <x v="84"/>
    <n v="280"/>
    <s v="N/A"/>
    <s v="N/A"/>
  </r>
  <r>
    <x v="85"/>
    <n v="197"/>
    <n v="6850"/>
    <n v="6850"/>
  </r>
  <r>
    <x v="86"/>
    <s v="N/A"/>
    <s v="N/A"/>
    <s v="N/A"/>
  </r>
  <r>
    <x v="87"/>
    <n v="78"/>
    <n v="23527.685714285701"/>
    <n v="23775"/>
  </r>
  <r>
    <x v="88"/>
    <n v="277"/>
    <n v="22118.1815540641"/>
    <n v="22209"/>
  </r>
  <r>
    <x v="89"/>
    <n v="66"/>
    <n v="22034"/>
    <n v="22034"/>
  </r>
  <r>
    <x v="90"/>
    <n v="59"/>
    <n v="20954"/>
    <n v="20954"/>
  </r>
  <r>
    <x v="91"/>
    <n v="682"/>
    <n v="24828.177574027901"/>
    <n v="25087"/>
  </r>
  <r>
    <x v="92"/>
    <n v="134"/>
    <n v="21209"/>
    <n v="21209"/>
  </r>
  <r>
    <x v="93"/>
    <n v="324"/>
    <n v="23565.369168014298"/>
    <n v="24441"/>
  </r>
  <r>
    <x v="94"/>
    <n v="72"/>
    <n v="23147.313283699001"/>
    <n v="23474"/>
  </r>
  <r>
    <x v="95"/>
    <n v="194"/>
    <n v="23868"/>
    <n v="23868"/>
  </r>
  <r>
    <x v="96"/>
    <n v="70"/>
    <n v="24647"/>
    <n v="24647"/>
  </r>
  <r>
    <x v="97"/>
    <n v="247"/>
    <n v="24223.9099099099"/>
    <n v="24234"/>
  </r>
  <r>
    <x v="98"/>
    <n v="288"/>
    <n v="23710.016062287399"/>
    <n v="23943"/>
  </r>
  <r>
    <x v="99"/>
    <n v="213"/>
    <s v="N/A"/>
    <s v="N/A"/>
  </r>
  <r>
    <x v="100"/>
    <n v="214"/>
    <n v="23845.297872340401"/>
    <n v="23898"/>
  </r>
  <r>
    <x v="101"/>
    <n v="320"/>
    <n v="24565.927194738299"/>
    <n v="24777"/>
  </r>
  <r>
    <x v="102"/>
    <n v="139"/>
    <n v="24926.106382978702"/>
    <n v="24969"/>
  </r>
  <r>
    <x v="103"/>
    <n v="131"/>
    <n v="24191"/>
    <n v="24191"/>
  </r>
  <r>
    <x v="104"/>
    <n v="365"/>
    <n v="24181.010989010902"/>
    <n v="24189"/>
  </r>
  <r>
    <x v="105"/>
    <n v="113"/>
    <n v="23907.918032786802"/>
    <n v="24252"/>
  </r>
  <r>
    <x v="106"/>
    <n v="382"/>
    <n v="23842"/>
    <n v="23842"/>
  </r>
  <r>
    <x v="107"/>
    <n v="191"/>
    <n v="24600.8888888888"/>
    <n v="24630"/>
  </r>
  <r>
    <x v="108"/>
    <n v="28"/>
    <s v="N/A"/>
    <s v="N/A"/>
  </r>
  <r>
    <x v="109"/>
    <n v="206"/>
    <s v="N/A"/>
    <s v="N/A"/>
  </r>
  <r>
    <x v="110"/>
    <n v="264"/>
    <n v="8961.6363636363603"/>
    <n v="11675"/>
  </r>
  <r>
    <x v="111"/>
    <n v="44"/>
    <n v="16916"/>
    <n v="16916"/>
  </r>
  <r>
    <x v="112"/>
    <n v="368"/>
    <n v="27624"/>
    <n v="27624"/>
  </r>
  <r>
    <x v="113"/>
    <s v="N/A"/>
    <n v="27491"/>
    <n v="27491"/>
  </r>
  <r>
    <x v="114"/>
    <n v="99"/>
    <n v="25029.8181818181"/>
    <n v="25096"/>
  </r>
  <r>
    <x v="115"/>
    <n v="132"/>
    <n v="2732"/>
    <n v="2732"/>
  </r>
  <r>
    <x v="116"/>
    <n v="298"/>
    <n v="10212.983766233699"/>
    <n v="10497"/>
  </r>
  <r>
    <x v="117"/>
    <n v="21"/>
    <s v="N/A"/>
    <s v="N/A"/>
  </r>
  <r>
    <x v="118"/>
    <n v="94"/>
    <n v="26585.4571428571"/>
    <n v="29590"/>
  </r>
  <r>
    <x v="119"/>
    <n v="691"/>
    <n v="9354.4637366789502"/>
    <n v="9919"/>
  </r>
  <r>
    <x v="120"/>
    <n v="74"/>
    <n v="10039.4296296296"/>
    <n v="10345"/>
  </r>
  <r>
    <x v="121"/>
    <s v="N/A"/>
    <s v="N/A"/>
    <s v="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D6F9B9-CAFA-9A47-872D-14094FD592DA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Circuit Segment">
  <location ref="A1:B2" firstHeaderRow="0" firstDataRow="1" firstDataCol="0"/>
  <pivotFields count="26">
    <pivotField showAll="0"/>
    <pivotField showAll="0"/>
    <pivotField showAll="0"/>
    <pivotField showAll="0">
      <items count="124">
        <item x="34"/>
        <item x="37"/>
        <item x="28"/>
        <item x="27"/>
        <item x="116"/>
        <item x="11"/>
        <item x="78"/>
        <item x="80"/>
        <item x="79"/>
        <item x="81"/>
        <item x="82"/>
        <item x="71"/>
        <item x="74"/>
        <item x="75"/>
        <item x="76"/>
        <item x="67"/>
        <item x="114"/>
        <item x="20"/>
        <item x="36"/>
        <item x="122"/>
        <item x="119"/>
        <item x="35"/>
        <item x="58"/>
        <item x="6"/>
        <item x="4"/>
        <item x="38"/>
        <item x="39"/>
        <item x="40"/>
        <item x="46"/>
        <item x="41"/>
        <item x="25"/>
        <item x="118"/>
        <item x="0"/>
        <item x="45"/>
        <item x="42"/>
        <item x="57"/>
        <item x="69"/>
        <item x="51"/>
        <item x="63"/>
        <item x="54"/>
        <item x="53"/>
        <item x="55"/>
        <item x="61"/>
        <item x="48"/>
        <item x="43"/>
        <item x="83"/>
        <item x="8"/>
        <item x="49"/>
        <item x="52"/>
        <item x="65"/>
        <item x="59"/>
        <item x="86"/>
        <item x="85"/>
        <item x="26"/>
        <item x="84"/>
        <item x="9"/>
        <item x="19"/>
        <item x="15"/>
        <item x="14"/>
        <item x="10"/>
        <item x="33"/>
        <item x="12"/>
        <item h="1" x="77"/>
        <item x="62"/>
        <item x="111"/>
        <item x="18"/>
        <item x="56"/>
        <item x="109"/>
        <item x="99"/>
        <item x="93"/>
        <item x="98"/>
        <item x="88"/>
        <item x="94"/>
        <item x="115"/>
        <item x="92"/>
        <item x="101"/>
        <item x="100"/>
        <item x="110"/>
        <item x="102"/>
        <item x="97"/>
        <item x="103"/>
        <item x="108"/>
        <item x="95"/>
        <item x="104"/>
        <item x="107"/>
        <item x="105"/>
        <item x="106"/>
        <item x="96"/>
        <item x="90"/>
        <item x="89"/>
        <item x="91"/>
        <item x="3"/>
        <item x="17"/>
        <item x="32"/>
        <item x="31"/>
        <item x="68"/>
        <item x="44"/>
        <item x="47"/>
        <item x="1"/>
        <item x="112"/>
        <item x="73"/>
        <item x="29"/>
        <item x="2"/>
        <item x="5"/>
        <item x="66"/>
        <item x="30"/>
        <item x="7"/>
        <item x="24"/>
        <item x="16"/>
        <item x="50"/>
        <item x="60"/>
        <item x="121"/>
        <item x="120"/>
        <item x="23"/>
        <item x="22"/>
        <item x="113"/>
        <item x="21"/>
        <item x="13"/>
        <item x="72"/>
        <item x="117"/>
        <item x="87"/>
        <item x="70"/>
        <item x="64"/>
        <item t="default"/>
      </items>
    </pivotField>
    <pivotField showAll="0"/>
    <pivotField showAll="0"/>
    <pivotField showAll="0"/>
    <pivotField showAll="0"/>
    <pivotField showAll="0"/>
    <pivotField numFmtId="168" showAll="0"/>
    <pivotField dataField="1"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Total Estimated Actual Cost" fld="25" baseField="0" baseItem="0"/>
    <dataField name="Sum of Total Planned UG Miles" fld="10" baseField="0" baseItem="0"/>
  </dataFields>
  <formats count="9">
    <format dxfId="17">
      <pivotArea dataOnly="0" labelOnly="1" outline="0" axis="axisValues" fieldPosition="0"/>
    </format>
    <format dxfId="16">
      <pivotArea field="3" type="button" dataOnly="0" labelOnly="1" outline="0"/>
    </format>
    <format dxfId="1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">
      <pivotArea field="3" type="button" dataOnly="0" labelOnly="1" outline="0"/>
    </format>
    <format dxfId="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">
      <pivotArea field="3" type="button" dataOnly="0" labelOnly="1" outline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field="3" type="button" dataOnly="0" labelOnly="1" outline="0"/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A635F-16C0-C649-919B-B055D109A1E5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:F124" firstHeaderRow="0" firstDataRow="1" firstDataCol="1"/>
  <pivotFields count="4">
    <pivotField axis="axisRow" showAll="0">
      <items count="123">
        <item x="34"/>
        <item x="37"/>
        <item x="28"/>
        <item x="27"/>
        <item x="115"/>
        <item x="11"/>
        <item x="77"/>
        <item x="79"/>
        <item x="78"/>
        <item x="80"/>
        <item x="81"/>
        <item x="71"/>
        <item x="74"/>
        <item x="75"/>
        <item x="76"/>
        <item x="67"/>
        <item x="113"/>
        <item x="20"/>
        <item x="36"/>
        <item x="121"/>
        <item x="118"/>
        <item x="35"/>
        <item x="58"/>
        <item x="6"/>
        <item x="4"/>
        <item x="38"/>
        <item x="39"/>
        <item x="40"/>
        <item x="46"/>
        <item x="41"/>
        <item x="25"/>
        <item x="117"/>
        <item x="0"/>
        <item x="45"/>
        <item x="42"/>
        <item x="57"/>
        <item x="69"/>
        <item x="51"/>
        <item x="63"/>
        <item x="54"/>
        <item x="53"/>
        <item x="55"/>
        <item x="61"/>
        <item x="48"/>
        <item x="43"/>
        <item x="82"/>
        <item x="8"/>
        <item x="49"/>
        <item x="52"/>
        <item x="65"/>
        <item x="59"/>
        <item x="85"/>
        <item x="84"/>
        <item x="26"/>
        <item x="83"/>
        <item x="9"/>
        <item x="19"/>
        <item x="15"/>
        <item x="14"/>
        <item x="10"/>
        <item x="33"/>
        <item x="12"/>
        <item x="62"/>
        <item x="110"/>
        <item x="18"/>
        <item x="56"/>
        <item x="108"/>
        <item x="98"/>
        <item x="92"/>
        <item x="97"/>
        <item x="87"/>
        <item x="93"/>
        <item x="114"/>
        <item x="91"/>
        <item x="100"/>
        <item x="99"/>
        <item x="109"/>
        <item x="101"/>
        <item x="96"/>
        <item x="102"/>
        <item x="107"/>
        <item x="94"/>
        <item x="103"/>
        <item x="106"/>
        <item x="104"/>
        <item x="105"/>
        <item x="95"/>
        <item x="89"/>
        <item x="88"/>
        <item x="90"/>
        <item x="3"/>
        <item x="17"/>
        <item x="32"/>
        <item x="31"/>
        <item x="68"/>
        <item x="44"/>
        <item x="47"/>
        <item x="1"/>
        <item x="111"/>
        <item x="73"/>
        <item x="29"/>
        <item x="2"/>
        <item x="5"/>
        <item x="66"/>
        <item x="30"/>
        <item x="7"/>
        <item x="24"/>
        <item x="16"/>
        <item x="50"/>
        <item x="60"/>
        <item x="120"/>
        <item x="119"/>
        <item x="23"/>
        <item x="22"/>
        <item x="112"/>
        <item x="21"/>
        <item x="13"/>
        <item x="72"/>
        <item x="116"/>
        <item x="86"/>
        <item x="70"/>
        <item x="64"/>
        <item t="default"/>
      </items>
    </pivotField>
    <pivotField dataField="1" showAll="0"/>
    <pivotField dataField="1" showAll="0"/>
    <pivotField showAll="0"/>
  </pivotFields>
  <rowFields count="1">
    <field x="0"/>
  </rowFields>
  <rowItems count="1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Customer Count - April 2024" fld="1" subtotal="max" baseField="0" baseItem="0"/>
    <dataField name="Max of Sum of PSPS Minutes for Average Customer Outage on CPZ" fld="2" subtotal="max" baseField="0" baseItem="0"/>
  </dataFields>
  <formats count="10">
    <format dxfId="27">
      <pivotArea dataOnly="0" labelOnly="1" outline="0" axis="axisValues" fieldPosition="0"/>
    </format>
    <format dxfId="26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25">
      <pivotArea field="0" type="button" dataOnly="0" labelOnly="1" outline="0" axis="axisRow" fieldPosition="0"/>
    </format>
    <format dxfId="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">
      <pivotArea field="0" type="button" dataOnly="0" labelOnly="1" outline="0" axis="axisRow" fieldPosition="0"/>
    </format>
    <format dxfId="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">
      <pivotArea field="0" type="button" dataOnly="0" labelOnly="1" outline="0" axis="axisRow" fieldPosition="0"/>
    </format>
    <format dxfId="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">
      <pivotArea field="0" type="button" dataOnly="0" labelOnly="1" outline="0" axis="axisRow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AF2E0F-7215-7D4F-BB72-C86C3267D792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F126" firstHeaderRow="0" firstDataRow="1" firstDataCol="1"/>
  <pivotFields count="4">
    <pivotField axis="axisRow" showAll="0">
      <items count="123">
        <item x="34"/>
        <item x="37"/>
        <item x="28"/>
        <item x="27"/>
        <item x="115"/>
        <item x="11"/>
        <item x="77"/>
        <item x="79"/>
        <item x="78"/>
        <item x="80"/>
        <item x="81"/>
        <item x="71"/>
        <item x="74"/>
        <item x="75"/>
        <item x="76"/>
        <item x="67"/>
        <item x="113"/>
        <item x="20"/>
        <item x="36"/>
        <item x="121"/>
        <item x="118"/>
        <item x="35"/>
        <item x="58"/>
        <item x="6"/>
        <item x="4"/>
        <item x="38"/>
        <item x="39"/>
        <item x="40"/>
        <item x="46"/>
        <item x="41"/>
        <item x="25"/>
        <item x="117"/>
        <item x="0"/>
        <item x="45"/>
        <item x="42"/>
        <item x="57"/>
        <item x="69"/>
        <item x="51"/>
        <item x="63"/>
        <item x="54"/>
        <item x="53"/>
        <item x="55"/>
        <item x="61"/>
        <item x="48"/>
        <item x="43"/>
        <item x="82"/>
        <item x="8"/>
        <item x="49"/>
        <item x="52"/>
        <item x="65"/>
        <item x="59"/>
        <item x="85"/>
        <item x="84"/>
        <item x="26"/>
        <item x="83"/>
        <item x="9"/>
        <item x="19"/>
        <item x="15"/>
        <item x="14"/>
        <item x="10"/>
        <item x="33"/>
        <item x="12"/>
        <item x="62"/>
        <item x="110"/>
        <item x="18"/>
        <item x="56"/>
        <item x="108"/>
        <item x="98"/>
        <item x="92"/>
        <item x="97"/>
        <item x="87"/>
        <item x="93"/>
        <item x="114"/>
        <item x="91"/>
        <item x="100"/>
        <item x="99"/>
        <item x="109"/>
        <item x="101"/>
        <item x="96"/>
        <item x="102"/>
        <item x="107"/>
        <item x="94"/>
        <item x="103"/>
        <item x="106"/>
        <item x="104"/>
        <item x="105"/>
        <item x="95"/>
        <item x="89"/>
        <item x="88"/>
        <item x="90"/>
        <item x="3"/>
        <item x="17"/>
        <item x="32"/>
        <item x="31"/>
        <item x="68"/>
        <item x="44"/>
        <item x="47"/>
        <item x="1"/>
        <item x="111"/>
        <item x="73"/>
        <item x="29"/>
        <item x="2"/>
        <item x="5"/>
        <item x="66"/>
        <item x="30"/>
        <item x="7"/>
        <item x="24"/>
        <item x="16"/>
        <item x="50"/>
        <item x="60"/>
        <item x="120"/>
        <item x="119"/>
        <item x="23"/>
        <item x="22"/>
        <item x="112"/>
        <item x="21"/>
        <item x="13"/>
        <item x="72"/>
        <item x="116"/>
        <item x="86"/>
        <item x="70"/>
        <item x="64"/>
        <item t="default"/>
      </items>
    </pivotField>
    <pivotField dataField="1" showAll="0"/>
    <pivotField dataField="1" showAll="0"/>
    <pivotField showAll="0"/>
  </pivotFields>
  <rowFields count="1">
    <field x="0"/>
  </rowFields>
  <rowItems count="1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Customer Count - April 2024" fld="1" subtotal="max" baseField="0" baseItem="0"/>
    <dataField name="Max of Sum of PSPS Minutes for Average Customer Outage on CPZ" fld="2" subtotal="max" baseField="0" baseItem="0"/>
  </dataFields>
  <formats count="4">
    <format dxfId="5">
      <pivotArea dataOnly="0" labelOnly="1" outline="0" axis="axisValues" fieldPosition="0"/>
    </format>
    <format dxfId="4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3">
      <pivotArea field="0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B651A3-5599-A642-A027-8201A48C2EF5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26" firstHeaderRow="0" firstDataRow="1" firstDataCol="1"/>
  <pivotFields count="26">
    <pivotField showAll="0"/>
    <pivotField showAll="0"/>
    <pivotField showAll="0"/>
    <pivotField axis="axisRow" showAll="0">
      <items count="124">
        <item x="34"/>
        <item x="37"/>
        <item x="28"/>
        <item x="27"/>
        <item x="116"/>
        <item x="11"/>
        <item x="78"/>
        <item x="80"/>
        <item x="79"/>
        <item x="81"/>
        <item x="82"/>
        <item x="71"/>
        <item x="74"/>
        <item x="75"/>
        <item x="76"/>
        <item x="67"/>
        <item x="114"/>
        <item x="20"/>
        <item x="36"/>
        <item x="122"/>
        <item x="119"/>
        <item x="35"/>
        <item x="58"/>
        <item x="6"/>
        <item x="4"/>
        <item x="38"/>
        <item x="39"/>
        <item x="40"/>
        <item x="46"/>
        <item x="41"/>
        <item x="25"/>
        <item x="118"/>
        <item x="0"/>
        <item x="45"/>
        <item x="42"/>
        <item x="57"/>
        <item x="69"/>
        <item x="51"/>
        <item x="63"/>
        <item x="54"/>
        <item x="53"/>
        <item x="55"/>
        <item x="61"/>
        <item x="48"/>
        <item x="43"/>
        <item x="83"/>
        <item x="8"/>
        <item x="49"/>
        <item x="52"/>
        <item x="65"/>
        <item x="59"/>
        <item x="86"/>
        <item x="85"/>
        <item x="26"/>
        <item x="84"/>
        <item x="9"/>
        <item x="19"/>
        <item x="15"/>
        <item x="14"/>
        <item x="10"/>
        <item x="33"/>
        <item x="12"/>
        <item h="1" x="77"/>
        <item x="62"/>
        <item x="111"/>
        <item x="18"/>
        <item x="56"/>
        <item x="109"/>
        <item x="99"/>
        <item x="93"/>
        <item x="98"/>
        <item x="88"/>
        <item x="94"/>
        <item x="115"/>
        <item x="92"/>
        <item x="101"/>
        <item x="100"/>
        <item x="110"/>
        <item x="102"/>
        <item x="97"/>
        <item x="103"/>
        <item x="108"/>
        <item x="95"/>
        <item x="104"/>
        <item x="107"/>
        <item x="105"/>
        <item x="106"/>
        <item x="96"/>
        <item x="90"/>
        <item x="89"/>
        <item x="91"/>
        <item x="3"/>
        <item x="17"/>
        <item x="32"/>
        <item x="31"/>
        <item x="68"/>
        <item x="44"/>
        <item x="47"/>
        <item x="1"/>
        <item x="112"/>
        <item x="73"/>
        <item x="29"/>
        <item x="2"/>
        <item x="5"/>
        <item x="66"/>
        <item x="30"/>
        <item x="7"/>
        <item x="24"/>
        <item x="16"/>
        <item x="50"/>
        <item x="60"/>
        <item x="121"/>
        <item x="120"/>
        <item x="23"/>
        <item x="22"/>
        <item x="113"/>
        <item x="21"/>
        <item x="13"/>
        <item x="72"/>
        <item x="117"/>
        <item x="87"/>
        <item x="70"/>
        <item x="64"/>
        <item t="default"/>
      </items>
    </pivotField>
    <pivotField showAll="0"/>
    <pivotField showAll="0"/>
    <pivotField showAll="0"/>
    <pivotField showAll="0"/>
    <pivotField showAll="0"/>
    <pivotField numFmtId="168" showAll="0"/>
    <pivotField dataField="1"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dataField="1" showAll="0"/>
  </pivotFields>
  <rowFields count="1">
    <field x="3"/>
  </rowFields>
  <rowItems count="1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Estimated Actual Cost" fld="25" baseField="0" baseItem="0"/>
    <dataField name="Sum of Total Planned UG Miles" fld="10" baseField="0" baseItem="0"/>
  </dataFields>
  <formats count="3">
    <format dxfId="8">
      <pivotArea dataOnly="0" labelOnly="1" outline="0" axis="axisValues" fieldPosition="0"/>
    </format>
    <format dxfId="7">
      <pivotArea field="3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D291-F74F-9742-904B-BFE050A44FC0}">
  <dimension ref="A1:S166"/>
  <sheetViews>
    <sheetView tabSelected="1" topLeftCell="J1" workbookViewId="0">
      <pane ySplit="1" topLeftCell="A2" activePane="bottomLeft" state="frozen"/>
      <selection pane="bottomLeft" activeCell="Q23" sqref="Q1:R23"/>
    </sheetView>
  </sheetViews>
  <sheetFormatPr baseColWidth="10" defaultRowHeight="15" x14ac:dyDescent="0.2"/>
  <cols>
    <col min="1" max="1" width="24.1640625" bestFit="1" customWidth="1"/>
    <col min="2" max="2" width="28" hidden="1" customWidth="1"/>
    <col min="3" max="3" width="24.83203125" hidden="1" customWidth="1"/>
    <col min="4" max="4" width="26.1640625" hidden="1" customWidth="1"/>
    <col min="5" max="5" width="29" hidden="1" customWidth="1"/>
    <col min="6" max="6" width="21.5" hidden="1" customWidth="1"/>
    <col min="7" max="7" width="19.33203125" hidden="1" customWidth="1"/>
    <col min="8" max="8" width="19.33203125" customWidth="1"/>
    <col min="10" max="10" width="12.5" customWidth="1"/>
    <col min="11" max="11" width="16.6640625" style="44" customWidth="1"/>
    <col min="12" max="12" width="10.83203125" style="5"/>
    <col min="13" max="13" width="15.1640625" style="45" customWidth="1"/>
    <col min="14" max="14" width="15.5" customWidth="1"/>
    <col min="15" max="15" width="14" customWidth="1"/>
  </cols>
  <sheetData>
    <row r="1" spans="1:19" s="51" customFormat="1" ht="48" x14ac:dyDescent="0.2">
      <c r="A1" s="51" t="s">
        <v>316</v>
      </c>
      <c r="B1" s="51" t="s">
        <v>318</v>
      </c>
      <c r="C1"/>
      <c r="D1" s="51" t="s">
        <v>314</v>
      </c>
      <c r="E1" s="51" t="s">
        <v>317</v>
      </c>
      <c r="F1" s="51" t="s">
        <v>323</v>
      </c>
      <c r="G1" s="51" t="s">
        <v>316</v>
      </c>
      <c r="H1" s="51" t="s">
        <v>324</v>
      </c>
      <c r="I1" s="51" t="s">
        <v>325</v>
      </c>
      <c r="J1" s="51" t="s">
        <v>327</v>
      </c>
      <c r="K1" s="52" t="s">
        <v>326</v>
      </c>
      <c r="L1" s="51" t="s">
        <v>319</v>
      </c>
      <c r="M1" s="53" t="s">
        <v>320</v>
      </c>
      <c r="N1" s="51" t="s">
        <v>322</v>
      </c>
      <c r="O1" s="51" t="s">
        <v>328</v>
      </c>
      <c r="P1" s="51" t="s">
        <v>329</v>
      </c>
      <c r="Q1" s="55" t="s">
        <v>330</v>
      </c>
      <c r="R1" s="55" t="s">
        <v>331</v>
      </c>
      <c r="S1" s="51" t="s">
        <v>332</v>
      </c>
    </row>
    <row r="2" spans="1:19" x14ac:dyDescent="0.2">
      <c r="A2">
        <v>1182.9446450499997</v>
      </c>
      <c r="B2">
        <v>386.62518939393959</v>
      </c>
      <c r="D2" s="2" t="s">
        <v>65</v>
      </c>
      <c r="E2">
        <v>111</v>
      </c>
      <c r="F2" s="49">
        <v>13455.557377049099</v>
      </c>
      <c r="G2">
        <v>2.1015281699999999</v>
      </c>
      <c r="H2" s="48">
        <f>G2*1000000</f>
        <v>2101528.17</v>
      </c>
      <c r="I2">
        <v>111</v>
      </c>
      <c r="J2" s="41">
        <v>13455.557377049099</v>
      </c>
      <c r="K2" s="44">
        <f t="shared" ref="K2:K33" si="0">G2*1000000/I2</f>
        <v>18932.686216216214</v>
      </c>
      <c r="L2" s="5" t="str">
        <f>IF(K2&gt;60000,"Y","")</f>
        <v/>
      </c>
      <c r="M2" s="47">
        <f t="shared" ref="M2:M17" si="1">IF(L2="Y",60000*I2,G2*1000000)</f>
        <v>2101528.17</v>
      </c>
      <c r="N2" s="41">
        <f>J2*I2</f>
        <v>1493566.86885245</v>
      </c>
      <c r="O2" s="50">
        <f>H2/N2</f>
        <v>1.4070532855450013</v>
      </c>
      <c r="P2">
        <f>IF(N2&gt;0,LOG10(O2),"")</f>
        <v>0.14831054461311358</v>
      </c>
      <c r="R2" cm="1">
        <f t="array" ref="R2:R23">FREQUENCY(S2:S100,Q3:Q23)</f>
        <v>0</v>
      </c>
      <c r="S2">
        <v>0.14831054461311358</v>
      </c>
    </row>
    <row r="3" spans="1:19" x14ac:dyDescent="0.2">
      <c r="D3" s="2" t="s">
        <v>166</v>
      </c>
      <c r="E3">
        <v>276</v>
      </c>
      <c r="F3">
        <v>8508.2508038585202</v>
      </c>
      <c r="G3">
        <v>7.4471210900000004</v>
      </c>
      <c r="H3" s="48">
        <f t="shared" ref="H3:H66" si="2">G3*1000000</f>
        <v>7447121.0900000008</v>
      </c>
      <c r="I3">
        <v>276</v>
      </c>
      <c r="J3" s="41">
        <v>8508.2508038585202</v>
      </c>
      <c r="K3" s="44">
        <f t="shared" si="0"/>
        <v>26982.322789855076</v>
      </c>
      <c r="L3" s="5" t="str">
        <f t="shared" ref="L3:L66" si="3">IF(K3&gt;60000,"Y","")</f>
        <v/>
      </c>
      <c r="M3" s="47">
        <f t="shared" si="1"/>
        <v>7447121.0900000008</v>
      </c>
      <c r="N3" s="41">
        <f t="shared" ref="N3:N66" si="4">J3*I3</f>
        <v>2348277.2218649518</v>
      </c>
      <c r="O3" s="50">
        <f t="shared" ref="O3:O66" si="5">H3/N3</f>
        <v>3.171312577858953</v>
      </c>
      <c r="P3">
        <f t="shared" ref="P3:P66" si="6">IF(N3&gt;0,LOG10(O3),"")</f>
        <v>0.50123905002109781</v>
      </c>
      <c r="Q3">
        <v>-1.5</v>
      </c>
      <c r="R3">
        <v>1</v>
      </c>
      <c r="S3">
        <v>0.50123905002109781</v>
      </c>
    </row>
    <row r="4" spans="1:19" x14ac:dyDescent="0.2">
      <c r="D4" s="2" t="s">
        <v>16</v>
      </c>
      <c r="E4">
        <v>334</v>
      </c>
      <c r="F4">
        <v>2635</v>
      </c>
      <c r="G4">
        <v>0.59313073999999977</v>
      </c>
      <c r="H4" s="48">
        <f t="shared" si="2"/>
        <v>593130.73999999976</v>
      </c>
      <c r="I4">
        <v>334</v>
      </c>
      <c r="J4" s="41">
        <v>2635</v>
      </c>
      <c r="K4" s="44">
        <f t="shared" si="0"/>
        <v>1775.840538922155</v>
      </c>
      <c r="L4" s="5" t="str">
        <f t="shared" si="3"/>
        <v/>
      </c>
      <c r="M4" s="47">
        <f t="shared" si="1"/>
        <v>593130.73999999976</v>
      </c>
      <c r="N4" s="41">
        <f t="shared" si="4"/>
        <v>880090</v>
      </c>
      <c r="O4" s="50">
        <f t="shared" si="5"/>
        <v>0.67394327852833202</v>
      </c>
      <c r="P4">
        <f t="shared" si="6"/>
        <v>-0.17137665370022462</v>
      </c>
      <c r="Q4">
        <f>Q3+0.25</f>
        <v>-1.25</v>
      </c>
      <c r="R4">
        <v>1</v>
      </c>
      <c r="S4">
        <v>-0.17137665370022462</v>
      </c>
    </row>
    <row r="5" spans="1:19" x14ac:dyDescent="0.2">
      <c r="D5" s="2" t="s">
        <v>25</v>
      </c>
      <c r="E5">
        <v>582</v>
      </c>
      <c r="F5">
        <v>3564.8324873096399</v>
      </c>
      <c r="G5">
        <v>1.8968672099999999</v>
      </c>
      <c r="H5" s="48">
        <f t="shared" si="2"/>
        <v>1896867.21</v>
      </c>
      <c r="I5">
        <v>582</v>
      </c>
      <c r="J5" s="41">
        <v>3564.8324873096399</v>
      </c>
      <c r="K5" s="44">
        <f t="shared" si="0"/>
        <v>3259.2220103092782</v>
      </c>
      <c r="L5" s="5" t="str">
        <f t="shared" si="3"/>
        <v/>
      </c>
      <c r="M5" s="47">
        <f t="shared" si="1"/>
        <v>1896867.21</v>
      </c>
      <c r="N5" s="41">
        <f t="shared" si="4"/>
        <v>2074732.5076142105</v>
      </c>
      <c r="O5" s="50">
        <f t="shared" si="5"/>
        <v>0.91427073275159576</v>
      </c>
      <c r="P5">
        <f t="shared" si="6"/>
        <v>-3.8925182461047869E-2</v>
      </c>
      <c r="Q5">
        <f t="shared" ref="Q5:Q23" si="7">Q4+0.25</f>
        <v>-1</v>
      </c>
      <c r="R5">
        <v>0</v>
      </c>
      <c r="S5">
        <v>-3.8925182461047869E-2</v>
      </c>
    </row>
    <row r="6" spans="1:19" x14ac:dyDescent="0.2">
      <c r="D6" s="2" t="s">
        <v>289</v>
      </c>
      <c r="E6">
        <v>132</v>
      </c>
      <c r="F6">
        <v>2732</v>
      </c>
      <c r="G6">
        <v>0.5247871999999999</v>
      </c>
      <c r="H6" s="48">
        <f t="shared" si="2"/>
        <v>524787.19999999995</v>
      </c>
      <c r="I6">
        <v>132</v>
      </c>
      <c r="J6" s="41">
        <v>2732</v>
      </c>
      <c r="K6" s="44">
        <f t="shared" si="0"/>
        <v>3975.6606060606059</v>
      </c>
      <c r="L6" s="5" t="str">
        <f t="shared" si="3"/>
        <v/>
      </c>
      <c r="M6" s="47">
        <f t="shared" si="1"/>
        <v>524787.19999999995</v>
      </c>
      <c r="N6" s="41">
        <f t="shared" si="4"/>
        <v>360624</v>
      </c>
      <c r="O6" s="50">
        <f t="shared" si="5"/>
        <v>1.4552198411642041</v>
      </c>
      <c r="P6">
        <f t="shared" si="6"/>
        <v>0.16292860747474036</v>
      </c>
      <c r="Q6">
        <f t="shared" si="7"/>
        <v>-0.75</v>
      </c>
      <c r="R6">
        <v>3</v>
      </c>
      <c r="S6">
        <v>0.16292860747474036</v>
      </c>
    </row>
    <row r="7" spans="1:19" x14ac:dyDescent="0.2">
      <c r="D7" s="2" t="s">
        <v>152</v>
      </c>
      <c r="E7">
        <v>186</v>
      </c>
      <c r="F7">
        <v>16498.806466375601</v>
      </c>
      <c r="G7">
        <v>4.8701668099999997</v>
      </c>
      <c r="H7" s="48">
        <f t="shared" si="2"/>
        <v>4870166.8099999996</v>
      </c>
      <c r="I7">
        <v>186</v>
      </c>
      <c r="J7" s="41">
        <v>16498.806466375601</v>
      </c>
      <c r="K7" s="44">
        <f t="shared" si="0"/>
        <v>26183.692526881718</v>
      </c>
      <c r="L7" s="5" t="str">
        <f t="shared" si="3"/>
        <v/>
      </c>
      <c r="M7" s="47">
        <f t="shared" si="1"/>
        <v>4870166.8099999996</v>
      </c>
      <c r="N7" s="41">
        <f t="shared" si="4"/>
        <v>3068778.0027458617</v>
      </c>
      <c r="O7" s="50">
        <f t="shared" si="5"/>
        <v>1.587005252788668</v>
      </c>
      <c r="P7">
        <f t="shared" si="6"/>
        <v>0.20057836421758152</v>
      </c>
      <c r="Q7">
        <f t="shared" si="7"/>
        <v>-0.5</v>
      </c>
      <c r="R7">
        <v>3</v>
      </c>
      <c r="S7">
        <v>0.20057836421758152</v>
      </c>
    </row>
    <row r="8" spans="1:19" x14ac:dyDescent="0.2">
      <c r="D8" s="2" t="s">
        <v>155</v>
      </c>
      <c r="E8">
        <v>176</v>
      </c>
      <c r="F8">
        <v>4841</v>
      </c>
      <c r="G8">
        <v>1.1631733</v>
      </c>
      <c r="H8" s="48">
        <f t="shared" si="2"/>
        <v>1163173.3</v>
      </c>
      <c r="I8">
        <v>176</v>
      </c>
      <c r="J8" s="41">
        <v>4841</v>
      </c>
      <c r="K8" s="44">
        <f t="shared" si="0"/>
        <v>6608.9392045454551</v>
      </c>
      <c r="L8" s="5" t="str">
        <f t="shared" si="3"/>
        <v/>
      </c>
      <c r="M8" s="47">
        <f t="shared" si="1"/>
        <v>1163173.3</v>
      </c>
      <c r="N8" s="41">
        <f t="shared" si="4"/>
        <v>852016</v>
      </c>
      <c r="O8" s="50">
        <f t="shared" si="5"/>
        <v>1.365201240352294</v>
      </c>
      <c r="P8">
        <f t="shared" si="6"/>
        <v>0.1351966741846207</v>
      </c>
      <c r="Q8">
        <f t="shared" si="7"/>
        <v>-0.25</v>
      </c>
      <c r="R8">
        <v>14</v>
      </c>
      <c r="S8">
        <v>0.1351966741846207</v>
      </c>
    </row>
    <row r="9" spans="1:19" x14ac:dyDescent="0.2">
      <c r="D9" s="2" t="s">
        <v>21</v>
      </c>
      <c r="E9">
        <v>223</v>
      </c>
      <c r="F9">
        <v>7889</v>
      </c>
      <c r="G9">
        <v>1.0573578500000003</v>
      </c>
      <c r="H9" s="48">
        <f t="shared" si="2"/>
        <v>1057357.8500000003</v>
      </c>
      <c r="I9">
        <v>223</v>
      </c>
      <c r="J9" s="41">
        <v>7889</v>
      </c>
      <c r="K9" s="44">
        <f t="shared" si="0"/>
        <v>4741.5150224215258</v>
      </c>
      <c r="L9" s="5" t="str">
        <f t="shared" si="3"/>
        <v/>
      </c>
      <c r="M9" s="47">
        <f t="shared" si="1"/>
        <v>1057357.8500000003</v>
      </c>
      <c r="N9" s="41">
        <f t="shared" si="4"/>
        <v>1759247</v>
      </c>
      <c r="O9" s="50">
        <f t="shared" si="5"/>
        <v>0.60102865032596353</v>
      </c>
      <c r="P9">
        <f t="shared" si="6"/>
        <v>-0.22110482519875452</v>
      </c>
      <c r="Q9">
        <f t="shared" si="7"/>
        <v>0</v>
      </c>
      <c r="R9">
        <v>18</v>
      </c>
      <c r="S9">
        <v>-0.22110482519875452</v>
      </c>
    </row>
    <row r="10" spans="1:19" x14ac:dyDescent="0.2">
      <c r="D10" s="2" t="s">
        <v>165</v>
      </c>
      <c r="E10">
        <v>9</v>
      </c>
      <c r="F10">
        <v>7479.8333333333303</v>
      </c>
      <c r="G10">
        <v>0.80568843999999995</v>
      </c>
      <c r="H10" s="48">
        <f t="shared" si="2"/>
        <v>805688.44</v>
      </c>
      <c r="I10">
        <v>9</v>
      </c>
      <c r="J10" s="41">
        <v>7479.8333333333303</v>
      </c>
      <c r="K10" s="44">
        <f t="shared" si="0"/>
        <v>89520.93777777777</v>
      </c>
      <c r="L10" s="5" t="str">
        <f t="shared" si="3"/>
        <v>Y</v>
      </c>
      <c r="M10" s="47">
        <f t="shared" si="1"/>
        <v>540000</v>
      </c>
      <c r="N10" s="41">
        <f t="shared" si="4"/>
        <v>67318.499999999971</v>
      </c>
      <c r="O10" s="50">
        <f t="shared" si="5"/>
        <v>11.968306483358962</v>
      </c>
      <c r="P10">
        <f t="shared" si="6"/>
        <v>1.0780327020383773</v>
      </c>
      <c r="Q10">
        <f t="shared" si="7"/>
        <v>0.25</v>
      </c>
      <c r="R10">
        <v>18</v>
      </c>
      <c r="S10">
        <v>1.0780327020383773</v>
      </c>
    </row>
    <row r="11" spans="1:19" x14ac:dyDescent="0.2">
      <c r="D11" s="2" t="s">
        <v>181</v>
      </c>
      <c r="E11">
        <v>78</v>
      </c>
      <c r="F11">
        <v>8103.9058823529404</v>
      </c>
      <c r="G11">
        <v>0.41923667999999997</v>
      </c>
      <c r="H11" s="48">
        <f t="shared" si="2"/>
        <v>419236.68</v>
      </c>
      <c r="I11">
        <v>78</v>
      </c>
      <c r="J11" s="41">
        <v>8103.9058823529404</v>
      </c>
      <c r="K11" s="44">
        <f t="shared" si="0"/>
        <v>5374.8292307692309</v>
      </c>
      <c r="L11" s="5" t="str">
        <f t="shared" si="3"/>
        <v/>
      </c>
      <c r="M11" s="47">
        <f t="shared" si="1"/>
        <v>419236.68</v>
      </c>
      <c r="N11" s="41">
        <f t="shared" si="4"/>
        <v>632104.65882352937</v>
      </c>
      <c r="O11" s="50">
        <f t="shared" si="5"/>
        <v>0.66323934517470828</v>
      </c>
      <c r="P11">
        <f t="shared" si="6"/>
        <v>-0.17832971815528006</v>
      </c>
      <c r="Q11">
        <f t="shared" si="7"/>
        <v>0.5</v>
      </c>
      <c r="R11">
        <v>10</v>
      </c>
      <c r="S11">
        <v>-0.17832971815528006</v>
      </c>
    </row>
    <row r="12" spans="1:19" x14ac:dyDescent="0.2">
      <c r="D12" s="2" t="s">
        <v>153</v>
      </c>
      <c r="E12">
        <v>5</v>
      </c>
      <c r="F12">
        <v>0</v>
      </c>
      <c r="G12">
        <v>0.25826499000000003</v>
      </c>
      <c r="H12" s="48">
        <f t="shared" si="2"/>
        <v>258264.99000000002</v>
      </c>
      <c r="I12">
        <v>5</v>
      </c>
      <c r="J12" s="41">
        <v>0</v>
      </c>
      <c r="K12" s="44">
        <f t="shared" si="0"/>
        <v>51652.998000000007</v>
      </c>
      <c r="L12" s="5" t="str">
        <f t="shared" si="3"/>
        <v/>
      </c>
      <c r="M12" s="47">
        <f t="shared" si="1"/>
        <v>258264.99000000002</v>
      </c>
      <c r="N12" s="41">
        <f t="shared" si="4"/>
        <v>0</v>
      </c>
      <c r="O12" s="50" t="e">
        <f t="shared" si="5"/>
        <v>#DIV/0!</v>
      </c>
      <c r="P12" t="str">
        <f t="shared" si="6"/>
        <v/>
      </c>
      <c r="Q12">
        <f t="shared" si="7"/>
        <v>0.75</v>
      </c>
      <c r="R12">
        <v>9</v>
      </c>
      <c r="S12">
        <v>3.6046057394555868</v>
      </c>
    </row>
    <row r="13" spans="1:19" x14ac:dyDescent="0.2">
      <c r="D13" s="2" t="s">
        <v>29</v>
      </c>
      <c r="E13">
        <v>8</v>
      </c>
      <c r="F13">
        <v>2589</v>
      </c>
      <c r="G13">
        <v>83.335064689999996</v>
      </c>
      <c r="H13" s="48">
        <f t="shared" si="2"/>
        <v>83335064.689999998</v>
      </c>
      <c r="I13">
        <v>8</v>
      </c>
      <c r="J13" s="41">
        <v>2589</v>
      </c>
      <c r="K13" s="44">
        <f t="shared" si="0"/>
        <v>10416883.08625</v>
      </c>
      <c r="L13" s="5" t="str">
        <f t="shared" si="3"/>
        <v>Y</v>
      </c>
      <c r="M13" s="47">
        <f t="shared" si="1"/>
        <v>480000</v>
      </c>
      <c r="N13" s="41">
        <f t="shared" si="4"/>
        <v>20712</v>
      </c>
      <c r="O13" s="50">
        <f t="shared" si="5"/>
        <v>4023.516062668984</v>
      </c>
      <c r="P13">
        <f t="shared" si="6"/>
        <v>3.6046057394555868</v>
      </c>
      <c r="Q13">
        <f t="shared" si="7"/>
        <v>1</v>
      </c>
      <c r="R13">
        <v>9</v>
      </c>
      <c r="S13">
        <v>1.2797667740616665</v>
      </c>
    </row>
    <row r="14" spans="1:19" x14ac:dyDescent="0.2">
      <c r="D14" s="2" t="s">
        <v>37</v>
      </c>
      <c r="E14">
        <v>272</v>
      </c>
      <c r="F14">
        <v>2589</v>
      </c>
      <c r="G14">
        <v>13.411202760000002</v>
      </c>
      <c r="H14" s="48">
        <f t="shared" si="2"/>
        <v>13411202.760000002</v>
      </c>
      <c r="I14">
        <v>272</v>
      </c>
      <c r="J14" s="41">
        <v>2589</v>
      </c>
      <c r="K14" s="44">
        <f t="shared" si="0"/>
        <v>49305.892500000009</v>
      </c>
      <c r="L14" s="5" t="str">
        <f t="shared" si="3"/>
        <v/>
      </c>
      <c r="M14" s="47">
        <f t="shared" si="1"/>
        <v>13411202.760000002</v>
      </c>
      <c r="N14" s="41">
        <f t="shared" si="4"/>
        <v>704208</v>
      </c>
      <c r="O14" s="50">
        <f t="shared" si="5"/>
        <v>19.044377172653537</v>
      </c>
      <c r="P14">
        <f t="shared" si="6"/>
        <v>1.2797667740616665</v>
      </c>
      <c r="Q14">
        <f t="shared" si="7"/>
        <v>1.25</v>
      </c>
      <c r="R14">
        <v>5</v>
      </c>
      <c r="S14">
        <v>0.34869322537081798</v>
      </c>
    </row>
    <row r="15" spans="1:19" x14ac:dyDescent="0.2">
      <c r="D15" s="2" t="s">
        <v>30</v>
      </c>
      <c r="E15">
        <v>155</v>
      </c>
      <c r="F15">
        <v>2589</v>
      </c>
      <c r="G15">
        <v>0.89568844999999997</v>
      </c>
      <c r="H15" s="48">
        <f t="shared" si="2"/>
        <v>895688.45</v>
      </c>
      <c r="I15">
        <v>155</v>
      </c>
      <c r="J15" s="41">
        <v>2589</v>
      </c>
      <c r="K15" s="44">
        <f t="shared" si="0"/>
        <v>5778.6351612903227</v>
      </c>
      <c r="L15" s="5" t="str">
        <f t="shared" si="3"/>
        <v/>
      </c>
      <c r="M15" s="47">
        <f t="shared" si="1"/>
        <v>895688.45</v>
      </c>
      <c r="N15" s="41">
        <f t="shared" si="4"/>
        <v>401295</v>
      </c>
      <c r="O15" s="50">
        <f t="shared" si="5"/>
        <v>2.2319950410545855</v>
      </c>
      <c r="P15">
        <f t="shared" si="6"/>
        <v>0.34869322537081798</v>
      </c>
      <c r="Q15">
        <f t="shared" si="7"/>
        <v>1.5</v>
      </c>
      <c r="R15">
        <v>3</v>
      </c>
      <c r="S15">
        <v>0.17824871776629478</v>
      </c>
    </row>
    <row r="16" spans="1:19" x14ac:dyDescent="0.2">
      <c r="D16" s="2" t="s">
        <v>162</v>
      </c>
      <c r="E16">
        <v>107</v>
      </c>
      <c r="F16">
        <v>2589</v>
      </c>
      <c r="G16">
        <v>0.41760390000000008</v>
      </c>
      <c r="H16" s="48">
        <f t="shared" si="2"/>
        <v>417603.90000000008</v>
      </c>
      <c r="I16">
        <v>107</v>
      </c>
      <c r="J16" s="41">
        <v>2589</v>
      </c>
      <c r="K16" s="44">
        <f t="shared" si="0"/>
        <v>3902.8401869158888</v>
      </c>
      <c r="L16" s="5" t="str">
        <f t="shared" si="3"/>
        <v/>
      </c>
      <c r="M16" s="47">
        <f t="shared" si="1"/>
        <v>417603.90000000008</v>
      </c>
      <c r="N16" s="41">
        <f t="shared" si="4"/>
        <v>277023</v>
      </c>
      <c r="O16" s="50">
        <f t="shared" si="5"/>
        <v>1.5074701378585897</v>
      </c>
      <c r="P16">
        <f t="shared" si="6"/>
        <v>0.17824871776629478</v>
      </c>
      <c r="Q16">
        <f t="shared" si="7"/>
        <v>1.75</v>
      </c>
      <c r="R16">
        <v>0</v>
      </c>
      <c r="S16">
        <v>-1.3435840442952387</v>
      </c>
    </row>
    <row r="17" spans="4:19" x14ac:dyDescent="0.2">
      <c r="D17" s="2" t="s">
        <v>133</v>
      </c>
      <c r="E17">
        <v>1050</v>
      </c>
      <c r="F17">
        <v>17127.484819734302</v>
      </c>
      <c r="G17">
        <v>0.81526509000000014</v>
      </c>
      <c r="H17" s="48">
        <f t="shared" si="2"/>
        <v>815265.09000000008</v>
      </c>
      <c r="I17">
        <v>1050</v>
      </c>
      <c r="J17" s="41">
        <v>17127.484819734302</v>
      </c>
      <c r="K17" s="44">
        <f t="shared" si="0"/>
        <v>776.44294285714295</v>
      </c>
      <c r="L17" s="5" t="str">
        <f t="shared" si="3"/>
        <v/>
      </c>
      <c r="M17" s="47">
        <f t="shared" si="1"/>
        <v>815265.09000000008</v>
      </c>
      <c r="N17" s="41">
        <f t="shared" si="4"/>
        <v>17983859.060721017</v>
      </c>
      <c r="O17" s="50">
        <f t="shared" si="5"/>
        <v>4.5333156095547944E-2</v>
      </c>
      <c r="P17">
        <f t="shared" si="6"/>
        <v>-1.3435840442952387</v>
      </c>
      <c r="Q17">
        <f t="shared" si="7"/>
        <v>2</v>
      </c>
      <c r="R17">
        <v>2</v>
      </c>
      <c r="S17">
        <v>0.33172042646991057</v>
      </c>
    </row>
    <row r="18" spans="4:19" x14ac:dyDescent="0.2">
      <c r="D18" s="2" t="s">
        <v>283</v>
      </c>
      <c r="E18">
        <v>0</v>
      </c>
      <c r="F18">
        <v>27491</v>
      </c>
      <c r="G18">
        <v>12.313306800000001</v>
      </c>
      <c r="H18" s="48">
        <f t="shared" si="2"/>
        <v>12313306.800000001</v>
      </c>
      <c r="I18">
        <v>0</v>
      </c>
      <c r="J18" s="41">
        <v>27491</v>
      </c>
      <c r="K18" s="44" t="e">
        <f t="shared" si="0"/>
        <v>#DIV/0!</v>
      </c>
      <c r="L18" s="5" t="s">
        <v>321</v>
      </c>
      <c r="M18" s="47">
        <f>G18*1000000</f>
        <v>12313306.800000001</v>
      </c>
      <c r="N18" s="41">
        <f t="shared" si="4"/>
        <v>0</v>
      </c>
      <c r="O18" s="50" t="e">
        <f t="shared" si="5"/>
        <v>#DIV/0!</v>
      </c>
      <c r="P18" t="str">
        <f t="shared" si="6"/>
        <v/>
      </c>
      <c r="Q18">
        <f t="shared" si="7"/>
        <v>2.25</v>
      </c>
      <c r="R18">
        <v>0</v>
      </c>
      <c r="S18">
        <v>1.1097508708346979</v>
      </c>
    </row>
    <row r="19" spans="4:19" x14ac:dyDescent="0.2">
      <c r="D19" s="2" t="s">
        <v>154</v>
      </c>
      <c r="E19">
        <v>345</v>
      </c>
      <c r="F19">
        <v>5384.8144927536196</v>
      </c>
      <c r="G19">
        <v>0</v>
      </c>
      <c r="H19" s="48">
        <f t="shared" si="2"/>
        <v>0</v>
      </c>
      <c r="I19">
        <v>345</v>
      </c>
      <c r="J19" s="41">
        <v>5384.8144927536196</v>
      </c>
      <c r="K19" s="44">
        <f t="shared" si="0"/>
        <v>0</v>
      </c>
      <c r="L19" s="5" t="str">
        <f t="shared" si="3"/>
        <v/>
      </c>
      <c r="M19" s="47">
        <v>0</v>
      </c>
      <c r="N19" s="41">
        <f t="shared" si="4"/>
        <v>1857760.9999999988</v>
      </c>
      <c r="O19" s="50">
        <f t="shared" si="5"/>
        <v>0</v>
      </c>
      <c r="Q19">
        <f t="shared" si="7"/>
        <v>2.5</v>
      </c>
      <c r="R19">
        <v>0</v>
      </c>
      <c r="S19">
        <v>0.91337151103293857</v>
      </c>
    </row>
    <row r="20" spans="4:19" x14ac:dyDescent="0.2">
      <c r="D20" s="2" t="s">
        <v>60</v>
      </c>
      <c r="E20">
        <v>6</v>
      </c>
      <c r="F20">
        <v>0</v>
      </c>
      <c r="G20">
        <v>14.90030307</v>
      </c>
      <c r="H20" s="48">
        <f t="shared" si="2"/>
        <v>14900303.07</v>
      </c>
      <c r="I20">
        <v>6</v>
      </c>
      <c r="J20" s="41">
        <v>0</v>
      </c>
      <c r="K20" s="44">
        <f t="shared" si="0"/>
        <v>2483383.8450000002</v>
      </c>
      <c r="L20" s="5" t="s">
        <v>321</v>
      </c>
      <c r="M20" s="47">
        <f>IF(L20="Y",60000*I20,G20*1000000)</f>
        <v>360000</v>
      </c>
      <c r="N20" s="41">
        <f t="shared" si="4"/>
        <v>0</v>
      </c>
      <c r="O20" s="50" t="e">
        <f t="shared" si="5"/>
        <v>#DIV/0!</v>
      </c>
      <c r="P20" t="str">
        <f t="shared" si="6"/>
        <v/>
      </c>
      <c r="Q20">
        <f t="shared" si="7"/>
        <v>2.75</v>
      </c>
      <c r="R20">
        <v>0</v>
      </c>
      <c r="S20">
        <v>0.75863930690406256</v>
      </c>
    </row>
    <row r="21" spans="4:19" x14ac:dyDescent="0.2">
      <c r="D21" s="2" t="s">
        <v>308</v>
      </c>
      <c r="E21">
        <v>0</v>
      </c>
      <c r="F21">
        <v>0</v>
      </c>
      <c r="G21">
        <v>4.8463767000000004</v>
      </c>
      <c r="H21" s="48">
        <f t="shared" si="2"/>
        <v>4846376.7</v>
      </c>
      <c r="I21">
        <v>0</v>
      </c>
      <c r="J21" s="41">
        <v>0</v>
      </c>
      <c r="K21" s="44" t="e">
        <f t="shared" si="0"/>
        <v>#DIV/0!</v>
      </c>
      <c r="L21" s="5" t="s">
        <v>321</v>
      </c>
      <c r="M21" s="47">
        <f>G21*1000000</f>
        <v>4846376.7</v>
      </c>
      <c r="N21" s="41">
        <f t="shared" si="4"/>
        <v>0</v>
      </c>
      <c r="O21" s="50" t="e">
        <f t="shared" si="5"/>
        <v>#DIV/0!</v>
      </c>
      <c r="P21" t="str">
        <f t="shared" si="6"/>
        <v/>
      </c>
      <c r="Q21">
        <f t="shared" si="7"/>
        <v>3</v>
      </c>
      <c r="R21">
        <v>1</v>
      </c>
      <c r="S21">
        <v>0.13128089311580332</v>
      </c>
    </row>
    <row r="22" spans="4:19" x14ac:dyDescent="0.2">
      <c r="D22" s="2" t="s">
        <v>299</v>
      </c>
      <c r="E22">
        <v>94</v>
      </c>
      <c r="F22">
        <v>26585.4571428571</v>
      </c>
      <c r="G22">
        <v>5.364045</v>
      </c>
      <c r="H22" s="48">
        <f t="shared" si="2"/>
        <v>5364045</v>
      </c>
      <c r="I22">
        <v>94</v>
      </c>
      <c r="J22" s="41">
        <v>26585.4571428571</v>
      </c>
      <c r="K22" s="44">
        <f t="shared" si="0"/>
        <v>57064.308510638301</v>
      </c>
      <c r="L22" s="5" t="str">
        <f t="shared" si="3"/>
        <v/>
      </c>
      <c r="M22" s="47">
        <f t="shared" ref="M22:M27" si="8">IF(L22="Y",60000*I22,G22*1000000)</f>
        <v>5364045</v>
      </c>
      <c r="N22" s="41">
        <f t="shared" si="4"/>
        <v>2499032.9714285675</v>
      </c>
      <c r="O22" s="50">
        <f t="shared" si="5"/>
        <v>2.1464482707219559</v>
      </c>
      <c r="P22">
        <f t="shared" si="6"/>
        <v>0.33172042646991057</v>
      </c>
      <c r="Q22">
        <f t="shared" si="7"/>
        <v>3.25</v>
      </c>
      <c r="R22">
        <v>0</v>
      </c>
      <c r="S22">
        <v>1.3199596628788659</v>
      </c>
    </row>
    <row r="23" spans="4:19" x14ac:dyDescent="0.2">
      <c r="D23" s="2" t="s">
        <v>164</v>
      </c>
      <c r="E23">
        <v>82</v>
      </c>
      <c r="F23">
        <v>22771.9651416122</v>
      </c>
      <c r="G23">
        <v>24.041703319999996</v>
      </c>
      <c r="H23" s="48">
        <f t="shared" si="2"/>
        <v>24041703.319999997</v>
      </c>
      <c r="I23">
        <v>82</v>
      </c>
      <c r="J23" s="41">
        <v>22771.9651416122</v>
      </c>
      <c r="K23" s="44">
        <f t="shared" si="0"/>
        <v>293191.50390243897</v>
      </c>
      <c r="L23" s="5" t="str">
        <f t="shared" si="3"/>
        <v>Y</v>
      </c>
      <c r="M23" s="47">
        <f t="shared" si="8"/>
        <v>4920000</v>
      </c>
      <c r="N23" s="41">
        <f t="shared" si="4"/>
        <v>1867301.1416122003</v>
      </c>
      <c r="O23" s="50">
        <f t="shared" si="5"/>
        <v>12.875107707181469</v>
      </c>
      <c r="P23">
        <f t="shared" si="6"/>
        <v>1.1097508708346979</v>
      </c>
      <c r="Q23">
        <f t="shared" si="7"/>
        <v>3.5</v>
      </c>
      <c r="R23">
        <v>2</v>
      </c>
      <c r="S23">
        <v>1.5713145450719681</v>
      </c>
    </row>
    <row r="24" spans="4:19" x14ac:dyDescent="0.2">
      <c r="D24" s="2" t="s">
        <v>48</v>
      </c>
      <c r="E24">
        <v>12</v>
      </c>
      <c r="F24">
        <v>12021.5</v>
      </c>
      <c r="G24">
        <v>1.1817113799999996</v>
      </c>
      <c r="H24" s="48">
        <f t="shared" si="2"/>
        <v>1181711.3799999997</v>
      </c>
      <c r="I24">
        <v>12</v>
      </c>
      <c r="J24" s="41">
        <v>12021.5</v>
      </c>
      <c r="K24" s="44">
        <f t="shared" si="0"/>
        <v>98475.948333333305</v>
      </c>
      <c r="L24" s="5" t="s">
        <v>321</v>
      </c>
      <c r="M24" s="47">
        <f t="shared" si="8"/>
        <v>720000</v>
      </c>
      <c r="N24" s="41">
        <f t="shared" si="4"/>
        <v>144258</v>
      </c>
      <c r="O24" s="50">
        <f t="shared" si="5"/>
        <v>8.1916523173758105</v>
      </c>
      <c r="P24">
        <f t="shared" si="6"/>
        <v>0.91337151103293857</v>
      </c>
      <c r="S24">
        <v>1.1642351304334715</v>
      </c>
    </row>
    <row r="25" spans="4:19" x14ac:dyDescent="0.2">
      <c r="D25" s="2" t="s">
        <v>63</v>
      </c>
      <c r="E25">
        <v>100</v>
      </c>
      <c r="F25">
        <v>9178.59</v>
      </c>
      <c r="G25">
        <v>5.2652049099999996</v>
      </c>
      <c r="H25" s="48">
        <f t="shared" si="2"/>
        <v>5265204.9099999992</v>
      </c>
      <c r="I25">
        <v>100</v>
      </c>
      <c r="J25" s="41">
        <v>9178.59</v>
      </c>
      <c r="K25" s="44">
        <f t="shared" si="0"/>
        <v>52652.049099999989</v>
      </c>
      <c r="L25" s="5" t="str">
        <f t="shared" si="3"/>
        <v/>
      </c>
      <c r="M25" s="47">
        <f t="shared" si="8"/>
        <v>5265204.9099999992</v>
      </c>
      <c r="N25" s="41">
        <f t="shared" si="4"/>
        <v>917859</v>
      </c>
      <c r="O25" s="50">
        <f t="shared" si="5"/>
        <v>5.7363984119565199</v>
      </c>
      <c r="P25">
        <f t="shared" si="6"/>
        <v>0.75863930690406256</v>
      </c>
      <c r="S25">
        <v>-0.31373530107964848</v>
      </c>
    </row>
    <row r="26" spans="4:19" x14ac:dyDescent="0.2">
      <c r="D26" s="2" t="s">
        <v>127</v>
      </c>
      <c r="E26">
        <v>1593</v>
      </c>
      <c r="F26">
        <v>2621</v>
      </c>
      <c r="G26">
        <v>5.6488974399999998</v>
      </c>
      <c r="H26" s="48">
        <f t="shared" si="2"/>
        <v>5648897.4399999995</v>
      </c>
      <c r="I26">
        <v>1593</v>
      </c>
      <c r="J26" s="41">
        <v>2621</v>
      </c>
      <c r="K26" s="44">
        <f t="shared" si="0"/>
        <v>3546.0749780288761</v>
      </c>
      <c r="L26" s="5" t="str">
        <f t="shared" si="3"/>
        <v/>
      </c>
      <c r="M26" s="47">
        <f t="shared" si="8"/>
        <v>5648897.4399999995</v>
      </c>
      <c r="N26" s="41">
        <f t="shared" si="4"/>
        <v>4175253</v>
      </c>
      <c r="O26" s="50">
        <f t="shared" si="5"/>
        <v>1.3529473399576024</v>
      </c>
      <c r="P26">
        <f t="shared" si="6"/>
        <v>0.13128089311580332</v>
      </c>
      <c r="S26">
        <v>-0.74553224996248202</v>
      </c>
    </row>
    <row r="27" spans="4:19" x14ac:dyDescent="0.2">
      <c r="D27" s="2" t="s">
        <v>56</v>
      </c>
      <c r="E27">
        <v>78</v>
      </c>
      <c r="F27">
        <v>18108.025641025601</v>
      </c>
      <c r="G27">
        <v>29.507021039999998</v>
      </c>
      <c r="H27" s="48">
        <f t="shared" si="2"/>
        <v>29507021.039999999</v>
      </c>
      <c r="I27">
        <v>78</v>
      </c>
      <c r="J27" s="41">
        <v>18108.025641025601</v>
      </c>
      <c r="K27" s="44">
        <f t="shared" si="0"/>
        <v>378295.14153846155</v>
      </c>
      <c r="L27" s="5" t="str">
        <f t="shared" si="3"/>
        <v>Y</v>
      </c>
      <c r="M27" s="47">
        <f t="shared" si="8"/>
        <v>4680000</v>
      </c>
      <c r="N27" s="41">
        <f t="shared" si="4"/>
        <v>1412425.9999999967</v>
      </c>
      <c r="O27" s="50">
        <f t="shared" si="5"/>
        <v>20.891020867641963</v>
      </c>
      <c r="P27">
        <f t="shared" si="6"/>
        <v>1.3199596628788659</v>
      </c>
      <c r="S27">
        <v>0.15622731325992287</v>
      </c>
    </row>
    <row r="28" spans="4:19" x14ac:dyDescent="0.2">
      <c r="D28" s="2" t="s">
        <v>57</v>
      </c>
      <c r="E28">
        <v>0</v>
      </c>
      <c r="F28">
        <v>15331.090909090901</v>
      </c>
      <c r="G28">
        <v>10.861033930000001</v>
      </c>
      <c r="H28" s="48">
        <f t="shared" si="2"/>
        <v>10861033.930000002</v>
      </c>
      <c r="I28">
        <v>0</v>
      </c>
      <c r="J28" s="41">
        <v>15331.090909090901</v>
      </c>
      <c r="K28" s="44" t="e">
        <f t="shared" si="0"/>
        <v>#DIV/0!</v>
      </c>
      <c r="L28" s="5" t="s">
        <v>321</v>
      </c>
      <c r="M28" s="47">
        <f>G28*1000000</f>
        <v>10861033.930000002</v>
      </c>
      <c r="N28" s="41">
        <f t="shared" si="4"/>
        <v>0</v>
      </c>
      <c r="O28" s="50" t="e">
        <f t="shared" si="5"/>
        <v>#DIV/0!</v>
      </c>
      <c r="P28" t="str">
        <f t="shared" si="6"/>
        <v/>
      </c>
      <c r="S28">
        <v>2.1163025458730123</v>
      </c>
    </row>
    <row r="29" spans="4:19" x14ac:dyDescent="0.2">
      <c r="D29" s="2" t="s">
        <v>38</v>
      </c>
      <c r="E29">
        <v>40</v>
      </c>
      <c r="F29">
        <v>8839.4556811530492</v>
      </c>
      <c r="G29">
        <v>13.17649978</v>
      </c>
      <c r="H29" s="48">
        <f t="shared" si="2"/>
        <v>13176499.780000001</v>
      </c>
      <c r="I29">
        <v>40</v>
      </c>
      <c r="J29" s="41">
        <v>8839.4556811530492</v>
      </c>
      <c r="K29" s="44">
        <f t="shared" si="0"/>
        <v>329412.49450000003</v>
      </c>
      <c r="L29" s="5" t="str">
        <f t="shared" si="3"/>
        <v>Y</v>
      </c>
      <c r="M29" s="47">
        <f t="shared" ref="M29:M49" si="9">IF(L29="Y",60000*I29,G29*1000000)</f>
        <v>2400000</v>
      </c>
      <c r="N29" s="41">
        <f t="shared" si="4"/>
        <v>353578.22724612197</v>
      </c>
      <c r="O29" s="50">
        <f t="shared" si="5"/>
        <v>37.266151489661674</v>
      </c>
      <c r="P29">
        <f t="shared" si="6"/>
        <v>1.5713145450719681</v>
      </c>
      <c r="S29">
        <v>1.3805156465384689</v>
      </c>
    </row>
    <row r="30" spans="4:19" x14ac:dyDescent="0.2">
      <c r="D30" s="2" t="s">
        <v>34</v>
      </c>
      <c r="E30">
        <v>285</v>
      </c>
      <c r="F30">
        <v>10682.0349650349</v>
      </c>
      <c r="G30">
        <v>44.435900500000002</v>
      </c>
      <c r="H30" s="48">
        <f t="shared" si="2"/>
        <v>44435900.5</v>
      </c>
      <c r="I30">
        <v>285</v>
      </c>
      <c r="J30" s="41">
        <v>10682.0349650349</v>
      </c>
      <c r="K30" s="44">
        <f t="shared" si="0"/>
        <v>155915.44035087718</v>
      </c>
      <c r="L30" s="5" t="str">
        <f t="shared" si="3"/>
        <v>Y</v>
      </c>
      <c r="M30" s="47">
        <f t="shared" si="9"/>
        <v>17100000</v>
      </c>
      <c r="N30" s="41">
        <f t="shared" si="4"/>
        <v>3044379.9650349463</v>
      </c>
      <c r="O30" s="50">
        <f t="shared" si="5"/>
        <v>14.59604287584054</v>
      </c>
      <c r="P30">
        <f t="shared" si="6"/>
        <v>1.1642351304334715</v>
      </c>
      <c r="S30">
        <v>2.2061034374393322E-2</v>
      </c>
    </row>
    <row r="31" spans="4:19" x14ac:dyDescent="0.2">
      <c r="D31" s="2" t="s">
        <v>52</v>
      </c>
      <c r="E31">
        <v>629</v>
      </c>
      <c r="F31">
        <v>5712.6457680250696</v>
      </c>
      <c r="G31">
        <v>1.7448280699999996</v>
      </c>
      <c r="H31" s="48">
        <f t="shared" si="2"/>
        <v>1744828.0699999996</v>
      </c>
      <c r="I31">
        <v>629</v>
      </c>
      <c r="J31" s="41">
        <v>5712.6457680250696</v>
      </c>
      <c r="K31" s="44">
        <f t="shared" si="0"/>
        <v>2773.9714944356115</v>
      </c>
      <c r="L31" s="5" t="str">
        <f t="shared" si="3"/>
        <v/>
      </c>
      <c r="M31" s="47">
        <f t="shared" si="9"/>
        <v>1744828.0699999996</v>
      </c>
      <c r="N31" s="41">
        <f t="shared" si="4"/>
        <v>3593254.1880877689</v>
      </c>
      <c r="O31" s="50">
        <f t="shared" si="5"/>
        <v>0.48558436967370494</v>
      </c>
      <c r="P31">
        <f t="shared" si="6"/>
        <v>-0.31373530107964848</v>
      </c>
      <c r="S31">
        <v>1.289149118514116</v>
      </c>
    </row>
    <row r="32" spans="4:19" x14ac:dyDescent="0.2">
      <c r="D32" s="2" t="s">
        <v>64</v>
      </c>
      <c r="E32">
        <v>398</v>
      </c>
      <c r="F32">
        <v>11888.665000000001</v>
      </c>
      <c r="G32">
        <v>0.85012720000000008</v>
      </c>
      <c r="H32" s="48">
        <f t="shared" si="2"/>
        <v>850127.20000000007</v>
      </c>
      <c r="I32">
        <v>398</v>
      </c>
      <c r="J32" s="41">
        <v>11888.665000000001</v>
      </c>
      <c r="K32" s="44">
        <f t="shared" si="0"/>
        <v>2135.9979899497489</v>
      </c>
      <c r="L32" s="5" t="s">
        <v>321</v>
      </c>
      <c r="M32" s="47">
        <f t="shared" si="9"/>
        <v>23880000</v>
      </c>
      <c r="N32" s="41">
        <f t="shared" si="4"/>
        <v>4731688.67</v>
      </c>
      <c r="O32" s="50">
        <f t="shared" si="5"/>
        <v>0.17966676577645588</v>
      </c>
      <c r="P32">
        <f t="shared" si="6"/>
        <v>-0.74553224996248202</v>
      </c>
      <c r="S32">
        <v>0.40225572945477511</v>
      </c>
    </row>
    <row r="33" spans="4:19" x14ac:dyDescent="0.2">
      <c r="D33" s="2" t="s">
        <v>296</v>
      </c>
      <c r="E33">
        <v>21</v>
      </c>
      <c r="F33">
        <v>0</v>
      </c>
      <c r="G33">
        <v>3.4653582999999997</v>
      </c>
      <c r="H33" s="48">
        <f t="shared" si="2"/>
        <v>3465358.3</v>
      </c>
      <c r="I33">
        <v>21</v>
      </c>
      <c r="J33" s="41">
        <v>0</v>
      </c>
      <c r="K33" s="44">
        <f t="shared" si="0"/>
        <v>165017.06190476188</v>
      </c>
      <c r="L33" s="5" t="str">
        <f t="shared" si="3"/>
        <v>Y</v>
      </c>
      <c r="M33" s="47">
        <f t="shared" si="9"/>
        <v>1260000</v>
      </c>
      <c r="N33" s="41">
        <f t="shared" si="4"/>
        <v>0</v>
      </c>
      <c r="O33" s="50" t="e">
        <f t="shared" si="5"/>
        <v>#DIV/0!</v>
      </c>
      <c r="P33" t="str">
        <f t="shared" si="6"/>
        <v/>
      </c>
      <c r="S33">
        <v>-7.1413280303555413E-2</v>
      </c>
    </row>
    <row r="34" spans="4:19" x14ac:dyDescent="0.2">
      <c r="D34" s="2" t="s">
        <v>103</v>
      </c>
      <c r="E34">
        <v>1034</v>
      </c>
      <c r="F34">
        <v>18427.207469209301</v>
      </c>
      <c r="G34">
        <v>27.302811930000001</v>
      </c>
      <c r="H34" s="48">
        <f t="shared" si="2"/>
        <v>27302811.93</v>
      </c>
      <c r="I34">
        <v>1034</v>
      </c>
      <c r="J34" s="41">
        <v>18427.207469209301</v>
      </c>
      <c r="K34" s="44">
        <f t="shared" ref="K34:K65" si="10">G34*1000000/I34</f>
        <v>26405.040551257254</v>
      </c>
      <c r="L34" s="5" t="str">
        <f t="shared" si="3"/>
        <v/>
      </c>
      <c r="M34" s="47">
        <f t="shared" si="9"/>
        <v>27302811.93</v>
      </c>
      <c r="N34" s="41">
        <f t="shared" si="4"/>
        <v>19053732.523162417</v>
      </c>
      <c r="O34" s="50">
        <f t="shared" si="5"/>
        <v>1.4329377142672544</v>
      </c>
      <c r="P34">
        <f t="shared" si="6"/>
        <v>0.15622731325992287</v>
      </c>
      <c r="S34">
        <v>0.24760410450760673</v>
      </c>
    </row>
    <row r="35" spans="4:19" x14ac:dyDescent="0.2">
      <c r="D35" s="2" t="s">
        <v>35</v>
      </c>
      <c r="E35">
        <v>30</v>
      </c>
      <c r="F35">
        <v>9096.7719298245593</v>
      </c>
      <c r="G35">
        <v>35.670656880000003</v>
      </c>
      <c r="H35" s="48">
        <f t="shared" si="2"/>
        <v>35670656.880000003</v>
      </c>
      <c r="I35">
        <v>30</v>
      </c>
      <c r="J35" s="41">
        <v>9096.7719298245593</v>
      </c>
      <c r="K35" s="44">
        <f t="shared" si="10"/>
        <v>1189021.8960000002</v>
      </c>
      <c r="L35" s="5" t="str">
        <f t="shared" si="3"/>
        <v>Y</v>
      </c>
      <c r="M35" s="47">
        <f t="shared" si="9"/>
        <v>1800000</v>
      </c>
      <c r="N35" s="41">
        <f t="shared" si="4"/>
        <v>272903.1578947368</v>
      </c>
      <c r="O35" s="50">
        <f t="shared" si="5"/>
        <v>130.70811329255031</v>
      </c>
      <c r="P35">
        <f t="shared" si="6"/>
        <v>2.1163025458730123</v>
      </c>
      <c r="S35">
        <v>0.89410508580182713</v>
      </c>
    </row>
    <row r="36" spans="4:19" x14ac:dyDescent="0.2">
      <c r="D36" s="2" t="s">
        <v>66</v>
      </c>
      <c r="E36">
        <v>8</v>
      </c>
      <c r="F36">
        <v>7741</v>
      </c>
      <c r="G36">
        <v>1.48731412</v>
      </c>
      <c r="H36" s="48">
        <f t="shared" si="2"/>
        <v>1487314.1199999999</v>
      </c>
      <c r="I36">
        <v>8</v>
      </c>
      <c r="J36" s="41">
        <v>7741</v>
      </c>
      <c r="K36" s="44">
        <f t="shared" si="10"/>
        <v>185914.26499999998</v>
      </c>
      <c r="L36" s="5" t="str">
        <f t="shared" si="3"/>
        <v>Y</v>
      </c>
      <c r="M36" s="47">
        <f t="shared" si="9"/>
        <v>480000</v>
      </c>
      <c r="N36" s="41">
        <f t="shared" si="4"/>
        <v>61928</v>
      </c>
      <c r="O36" s="50">
        <f t="shared" si="5"/>
        <v>24.016827929208112</v>
      </c>
      <c r="P36">
        <f t="shared" si="6"/>
        <v>1.3805156465384689</v>
      </c>
      <c r="S36">
        <v>3.0058503603319791</v>
      </c>
    </row>
    <row r="37" spans="4:19" x14ac:dyDescent="0.2">
      <c r="D37" s="2" t="s">
        <v>169</v>
      </c>
      <c r="E37">
        <v>85</v>
      </c>
      <c r="F37">
        <v>4069.8953488371999</v>
      </c>
      <c r="G37">
        <v>0.36396800000000001</v>
      </c>
      <c r="H37" s="48">
        <f t="shared" si="2"/>
        <v>363968</v>
      </c>
      <c r="I37">
        <v>85</v>
      </c>
      <c r="J37" s="41">
        <v>4069.8953488371999</v>
      </c>
      <c r="K37" s="44">
        <f t="shared" si="10"/>
        <v>4281.9764705882353</v>
      </c>
      <c r="L37" s="5" t="str">
        <f t="shared" si="3"/>
        <v/>
      </c>
      <c r="M37" s="47">
        <f t="shared" si="9"/>
        <v>363968</v>
      </c>
      <c r="N37" s="41">
        <f t="shared" si="4"/>
        <v>345941.10465116199</v>
      </c>
      <c r="O37" s="50">
        <f t="shared" si="5"/>
        <v>1.0521097236103696</v>
      </c>
      <c r="P37">
        <f t="shared" si="6"/>
        <v>2.2061034374393322E-2</v>
      </c>
      <c r="S37">
        <v>0.29967591097015561</v>
      </c>
    </row>
    <row r="38" spans="4:19" x14ac:dyDescent="0.2">
      <c r="D38" s="2" t="s">
        <v>147</v>
      </c>
      <c r="E38">
        <v>92</v>
      </c>
      <c r="F38">
        <v>6660.6085867620704</v>
      </c>
      <c r="G38">
        <v>11.92479327</v>
      </c>
      <c r="H38" s="48">
        <f t="shared" si="2"/>
        <v>11924793.27</v>
      </c>
      <c r="I38">
        <v>92</v>
      </c>
      <c r="J38" s="41">
        <v>6660.6085867620704</v>
      </c>
      <c r="K38" s="44">
        <f t="shared" si="10"/>
        <v>129617.3181521739</v>
      </c>
      <c r="L38" s="5" t="str">
        <f t="shared" si="3"/>
        <v>Y</v>
      </c>
      <c r="M38" s="47">
        <f t="shared" si="9"/>
        <v>5520000</v>
      </c>
      <c r="N38" s="41">
        <f t="shared" si="4"/>
        <v>612775.98998211045</v>
      </c>
      <c r="O38" s="50">
        <f t="shared" si="5"/>
        <v>19.460281513882641</v>
      </c>
      <c r="P38">
        <f t="shared" si="6"/>
        <v>1.289149118514116</v>
      </c>
      <c r="S38">
        <v>1.1862755530354054</v>
      </c>
    </row>
    <row r="39" spans="4:19" x14ac:dyDescent="0.2">
      <c r="D39" s="2" t="s">
        <v>174</v>
      </c>
      <c r="E39">
        <v>466</v>
      </c>
      <c r="F39">
        <v>6765.0210526315695</v>
      </c>
      <c r="G39">
        <v>7.9599584099999996</v>
      </c>
      <c r="H39" s="48">
        <f t="shared" si="2"/>
        <v>7959958.4099999992</v>
      </c>
      <c r="I39">
        <v>466</v>
      </c>
      <c r="J39" s="41">
        <v>6765.0210526315695</v>
      </c>
      <c r="K39" s="44">
        <f t="shared" si="10"/>
        <v>17081.455815450641</v>
      </c>
      <c r="L39" s="5" t="s">
        <v>321</v>
      </c>
      <c r="M39" s="47">
        <f t="shared" si="9"/>
        <v>27960000</v>
      </c>
      <c r="N39" s="41">
        <f t="shared" si="4"/>
        <v>3152499.8105263114</v>
      </c>
      <c r="O39" s="50">
        <f t="shared" si="5"/>
        <v>2.5249671335177908</v>
      </c>
      <c r="P39">
        <f t="shared" si="6"/>
        <v>0.40225572945477511</v>
      </c>
      <c r="S39">
        <v>-0.73341952369976726</v>
      </c>
    </row>
    <row r="40" spans="4:19" x14ac:dyDescent="0.2">
      <c r="D40" s="2" t="s">
        <v>43</v>
      </c>
      <c r="E40">
        <v>496</v>
      </c>
      <c r="F40">
        <v>13971.272727272701</v>
      </c>
      <c r="G40">
        <v>5.8790122699999996</v>
      </c>
      <c r="H40" s="48">
        <f t="shared" si="2"/>
        <v>5879012.2699999996</v>
      </c>
      <c r="I40">
        <v>496</v>
      </c>
      <c r="J40" s="41">
        <v>13971.272727272701</v>
      </c>
      <c r="K40" s="44">
        <f t="shared" si="10"/>
        <v>11852.847318548385</v>
      </c>
      <c r="L40" s="5" t="str">
        <f t="shared" si="3"/>
        <v/>
      </c>
      <c r="M40" s="47">
        <f t="shared" si="9"/>
        <v>5879012.2699999996</v>
      </c>
      <c r="N40" s="41">
        <f t="shared" si="4"/>
        <v>6929751.2727272594</v>
      </c>
      <c r="O40" s="50">
        <f t="shared" si="5"/>
        <v>0.84837276817386653</v>
      </c>
      <c r="P40">
        <f t="shared" si="6"/>
        <v>-7.1413280303555413E-2</v>
      </c>
      <c r="S40">
        <v>2.2478091264718949</v>
      </c>
    </row>
    <row r="41" spans="4:19" x14ac:dyDescent="0.2">
      <c r="D41" s="2" t="s">
        <v>178</v>
      </c>
      <c r="E41">
        <v>52</v>
      </c>
      <c r="F41">
        <v>9037.2000000000007</v>
      </c>
      <c r="G41">
        <v>0.83107715000000004</v>
      </c>
      <c r="H41" s="48">
        <f t="shared" si="2"/>
        <v>831077.15</v>
      </c>
      <c r="I41">
        <v>52</v>
      </c>
      <c r="J41" s="41">
        <v>9037.2000000000007</v>
      </c>
      <c r="K41" s="44">
        <f t="shared" si="10"/>
        <v>15982.252884615385</v>
      </c>
      <c r="L41" s="5" t="str">
        <f t="shared" si="3"/>
        <v/>
      </c>
      <c r="M41" s="47">
        <f t="shared" si="9"/>
        <v>831077.15</v>
      </c>
      <c r="N41" s="41">
        <f t="shared" si="4"/>
        <v>469934.4</v>
      </c>
      <c r="O41" s="50">
        <f t="shared" si="5"/>
        <v>1.7684960922205311</v>
      </c>
      <c r="P41">
        <f t="shared" si="6"/>
        <v>0.24760410450760673</v>
      </c>
      <c r="S41">
        <v>0.59653667307613512</v>
      </c>
    </row>
    <row r="42" spans="4:19" x14ac:dyDescent="0.2">
      <c r="D42" s="2" t="s">
        <v>45</v>
      </c>
      <c r="E42">
        <v>244</v>
      </c>
      <c r="F42">
        <v>14150.085896631001</v>
      </c>
      <c r="G42">
        <v>27.05540182</v>
      </c>
      <c r="H42" s="48">
        <f t="shared" si="2"/>
        <v>27055401.82</v>
      </c>
      <c r="I42">
        <v>244</v>
      </c>
      <c r="J42" s="41">
        <v>14150.085896631001</v>
      </c>
      <c r="K42" s="44">
        <f t="shared" si="10"/>
        <v>110882.79434426229</v>
      </c>
      <c r="L42" s="5" t="str">
        <f t="shared" si="3"/>
        <v>Y</v>
      </c>
      <c r="M42" s="47">
        <f t="shared" si="9"/>
        <v>14640000</v>
      </c>
      <c r="N42" s="41">
        <f t="shared" si="4"/>
        <v>3452620.9587779641</v>
      </c>
      <c r="O42" s="50">
        <f t="shared" si="5"/>
        <v>7.8361923139040748</v>
      </c>
      <c r="P42">
        <f t="shared" si="6"/>
        <v>0.89410508580182713</v>
      </c>
      <c r="S42">
        <v>-0.17697481078247804</v>
      </c>
    </row>
    <row r="43" spans="4:19" x14ac:dyDescent="0.2">
      <c r="D43" s="2" t="s">
        <v>179</v>
      </c>
      <c r="E43">
        <v>1</v>
      </c>
      <c r="F43">
        <v>4822</v>
      </c>
      <c r="G43">
        <v>4.88739642</v>
      </c>
      <c r="H43" s="48">
        <f t="shared" si="2"/>
        <v>4887396.42</v>
      </c>
      <c r="I43">
        <v>1</v>
      </c>
      <c r="J43" s="41">
        <v>4822</v>
      </c>
      <c r="K43" s="44">
        <f t="shared" si="10"/>
        <v>4887396.42</v>
      </c>
      <c r="L43" s="5" t="str">
        <f t="shared" si="3"/>
        <v>Y</v>
      </c>
      <c r="M43" s="47">
        <f t="shared" si="9"/>
        <v>60000</v>
      </c>
      <c r="N43" s="41">
        <f t="shared" si="4"/>
        <v>4822</v>
      </c>
      <c r="O43" s="50">
        <f t="shared" si="5"/>
        <v>1013.5620945665698</v>
      </c>
      <c r="P43">
        <f t="shared" si="6"/>
        <v>3.0058503603319791</v>
      </c>
      <c r="S43">
        <v>0.31938865068343564</v>
      </c>
    </row>
    <row r="44" spans="4:19" x14ac:dyDescent="0.2">
      <c r="D44" s="2" t="s">
        <v>177</v>
      </c>
      <c r="E44">
        <v>131</v>
      </c>
      <c r="F44">
        <v>12738.4885496183</v>
      </c>
      <c r="G44">
        <v>3.3270942799999998</v>
      </c>
      <c r="H44" s="48">
        <f t="shared" si="2"/>
        <v>3327094.28</v>
      </c>
      <c r="I44">
        <v>131</v>
      </c>
      <c r="J44" s="41">
        <v>12738.4885496183</v>
      </c>
      <c r="K44" s="44">
        <f t="shared" si="10"/>
        <v>25397.666259541984</v>
      </c>
      <c r="L44" s="5" t="str">
        <f t="shared" si="3"/>
        <v/>
      </c>
      <c r="M44" s="47">
        <f t="shared" si="9"/>
        <v>3327094.28</v>
      </c>
      <c r="N44" s="41">
        <f t="shared" si="4"/>
        <v>1668741.9999999972</v>
      </c>
      <c r="O44" s="50">
        <f t="shared" si="5"/>
        <v>1.9937739207139302</v>
      </c>
      <c r="P44">
        <f t="shared" si="6"/>
        <v>0.29967591097015561</v>
      </c>
      <c r="S44">
        <v>4.2215087567882906E-2</v>
      </c>
    </row>
    <row r="45" spans="4:19" x14ac:dyDescent="0.2">
      <c r="D45" s="2" t="s">
        <v>42</v>
      </c>
      <c r="E45">
        <v>218</v>
      </c>
      <c r="F45">
        <v>14346.344262295001</v>
      </c>
      <c r="G45">
        <v>48.025654790000004</v>
      </c>
      <c r="H45" s="48">
        <f t="shared" si="2"/>
        <v>48025654.790000007</v>
      </c>
      <c r="I45">
        <v>218</v>
      </c>
      <c r="J45" s="41">
        <v>14346.344262295001</v>
      </c>
      <c r="K45" s="44">
        <f t="shared" si="10"/>
        <v>220301.16876146791</v>
      </c>
      <c r="L45" s="5" t="str">
        <f t="shared" si="3"/>
        <v>Y</v>
      </c>
      <c r="M45" s="47">
        <f t="shared" si="9"/>
        <v>13080000</v>
      </c>
      <c r="N45" s="41">
        <f t="shared" si="4"/>
        <v>3127503.0491803102</v>
      </c>
      <c r="O45" s="50">
        <f t="shared" si="5"/>
        <v>15.3559098216026</v>
      </c>
      <c r="P45">
        <f t="shared" si="6"/>
        <v>1.1862755530354054</v>
      </c>
      <c r="S45">
        <v>0.76645846030040665</v>
      </c>
    </row>
    <row r="46" spans="4:19" x14ac:dyDescent="0.2">
      <c r="D46" s="2" t="s">
        <v>33</v>
      </c>
      <c r="E46">
        <v>18</v>
      </c>
      <c r="F46">
        <v>0</v>
      </c>
      <c r="G46">
        <v>5.7412352900000005</v>
      </c>
      <c r="H46" s="48">
        <f t="shared" si="2"/>
        <v>5741235.290000001</v>
      </c>
      <c r="I46">
        <v>18</v>
      </c>
      <c r="J46" s="41">
        <v>0</v>
      </c>
      <c r="K46" s="44">
        <f t="shared" si="10"/>
        <v>318957.51611111115</v>
      </c>
      <c r="L46" s="5" t="str">
        <f t="shared" si="3"/>
        <v>Y</v>
      </c>
      <c r="M46" s="47">
        <f t="shared" si="9"/>
        <v>1080000</v>
      </c>
      <c r="N46" s="41">
        <f t="shared" si="4"/>
        <v>0</v>
      </c>
      <c r="O46" s="50" t="e">
        <f t="shared" si="5"/>
        <v>#DIV/0!</v>
      </c>
      <c r="P46" t="str">
        <f t="shared" si="6"/>
        <v/>
      </c>
      <c r="S46">
        <v>-4.2277183510356364E-2</v>
      </c>
    </row>
    <row r="47" spans="4:19" x14ac:dyDescent="0.2">
      <c r="D47" s="2" t="s">
        <v>46</v>
      </c>
      <c r="E47">
        <v>108</v>
      </c>
      <c r="F47">
        <v>17518.7859445799</v>
      </c>
      <c r="G47">
        <v>0.34954914000000004</v>
      </c>
      <c r="H47" s="48">
        <f t="shared" si="2"/>
        <v>349549.14</v>
      </c>
      <c r="I47">
        <v>108</v>
      </c>
      <c r="J47" s="41">
        <v>17518.7859445799</v>
      </c>
      <c r="K47" s="44">
        <f t="shared" si="10"/>
        <v>3236.5661111111112</v>
      </c>
      <c r="L47" s="5" t="str">
        <f t="shared" si="3"/>
        <v/>
      </c>
      <c r="M47" s="47">
        <f t="shared" si="9"/>
        <v>349549.14</v>
      </c>
      <c r="N47" s="41">
        <f t="shared" si="4"/>
        <v>1892028.8820146292</v>
      </c>
      <c r="O47" s="50">
        <f t="shared" si="5"/>
        <v>0.18474831083328955</v>
      </c>
      <c r="P47">
        <f t="shared" si="6"/>
        <v>-0.73341952369976726</v>
      </c>
      <c r="S47">
        <v>0.4669478765188122</v>
      </c>
    </row>
    <row r="48" spans="4:19" x14ac:dyDescent="0.2">
      <c r="D48" s="2" t="s">
        <v>18</v>
      </c>
      <c r="E48">
        <v>7</v>
      </c>
      <c r="F48">
        <v>4103</v>
      </c>
      <c r="G48">
        <v>5.0816960300000016</v>
      </c>
      <c r="H48" s="48">
        <f t="shared" si="2"/>
        <v>5081696.0300000012</v>
      </c>
      <c r="I48">
        <v>7</v>
      </c>
      <c r="J48" s="41">
        <v>4103</v>
      </c>
      <c r="K48" s="44">
        <f t="shared" si="10"/>
        <v>725956.57571428583</v>
      </c>
      <c r="L48" s="5" t="str">
        <f t="shared" si="3"/>
        <v>Y</v>
      </c>
      <c r="M48" s="47">
        <f t="shared" si="9"/>
        <v>420000</v>
      </c>
      <c r="N48" s="41">
        <f t="shared" si="4"/>
        <v>28721</v>
      </c>
      <c r="O48" s="50">
        <f t="shared" si="5"/>
        <v>176.93311618676233</v>
      </c>
      <c r="P48">
        <f t="shared" si="6"/>
        <v>2.2478091264718949</v>
      </c>
      <c r="S48">
        <v>0.4061807093107086</v>
      </c>
    </row>
    <row r="49" spans="4:19" x14ac:dyDescent="0.2">
      <c r="D49" s="2" t="s">
        <v>143</v>
      </c>
      <c r="E49">
        <v>276</v>
      </c>
      <c r="F49">
        <v>8537.6797405189609</v>
      </c>
      <c r="G49">
        <v>9.3064835699999993</v>
      </c>
      <c r="H49" s="48">
        <f t="shared" si="2"/>
        <v>9306483.5699999984</v>
      </c>
      <c r="I49">
        <v>276</v>
      </c>
      <c r="J49" s="41">
        <v>8537.6797405189609</v>
      </c>
      <c r="K49" s="44">
        <f t="shared" si="10"/>
        <v>33719.143369565209</v>
      </c>
      <c r="L49" s="5" t="str">
        <f t="shared" si="3"/>
        <v/>
      </c>
      <c r="M49" s="47">
        <f t="shared" si="9"/>
        <v>9306483.5699999984</v>
      </c>
      <c r="N49" s="41">
        <f t="shared" si="4"/>
        <v>2356399.6083832332</v>
      </c>
      <c r="O49" s="50">
        <f t="shared" si="5"/>
        <v>3.9494504823760934</v>
      </c>
      <c r="P49">
        <f t="shared" si="6"/>
        <v>0.59653667307613512</v>
      </c>
      <c r="S49">
        <v>0.97610510132361983</v>
      </c>
    </row>
    <row r="50" spans="4:19" x14ac:dyDescent="0.2">
      <c r="D50" s="2" t="s">
        <v>51</v>
      </c>
      <c r="E50">
        <v>0</v>
      </c>
      <c r="F50">
        <v>4010</v>
      </c>
      <c r="G50">
        <v>8.9643946399999983</v>
      </c>
      <c r="H50" s="48">
        <f t="shared" si="2"/>
        <v>8964394.6399999987</v>
      </c>
      <c r="I50">
        <v>0</v>
      </c>
      <c r="J50" s="41">
        <v>4010</v>
      </c>
      <c r="K50" s="44" t="e">
        <f t="shared" si="10"/>
        <v>#DIV/0!</v>
      </c>
      <c r="L50" s="5" t="s">
        <v>321</v>
      </c>
      <c r="M50" s="47">
        <f>G50*1000000</f>
        <v>8964394.6399999987</v>
      </c>
      <c r="N50" s="41">
        <f t="shared" si="4"/>
        <v>0</v>
      </c>
      <c r="O50" s="50" t="e">
        <f t="shared" si="5"/>
        <v>#DIV/0!</v>
      </c>
      <c r="P50" t="str">
        <f t="shared" si="6"/>
        <v/>
      </c>
      <c r="S50">
        <v>0.32718401213300791</v>
      </c>
    </row>
    <row r="51" spans="4:19" x14ac:dyDescent="0.2">
      <c r="D51" s="2" t="s">
        <v>50</v>
      </c>
      <c r="E51">
        <v>194</v>
      </c>
      <c r="F51">
        <v>9410</v>
      </c>
      <c r="G51">
        <v>1.2145531999999999</v>
      </c>
      <c r="H51" s="48">
        <f t="shared" si="2"/>
        <v>1214553.2</v>
      </c>
      <c r="I51">
        <v>194</v>
      </c>
      <c r="J51" s="41">
        <v>9410</v>
      </c>
      <c r="K51" s="44">
        <f t="shared" si="10"/>
        <v>6260.5835051546392</v>
      </c>
      <c r="L51" s="5" t="str">
        <f t="shared" si="3"/>
        <v/>
      </c>
      <c r="M51" s="47">
        <f t="shared" ref="M51:M64" si="11">IF(L51="Y",60000*I51,G51*1000000)</f>
        <v>1214553.2</v>
      </c>
      <c r="N51" s="41">
        <f t="shared" si="4"/>
        <v>1825540</v>
      </c>
      <c r="O51" s="50">
        <f t="shared" si="5"/>
        <v>0.66531174337456311</v>
      </c>
      <c r="P51">
        <f t="shared" si="6"/>
        <v>-0.17697481078247804</v>
      </c>
      <c r="S51">
        <v>-0.62966861228297588</v>
      </c>
    </row>
    <row r="52" spans="4:19" x14ac:dyDescent="0.2">
      <c r="D52" s="2" t="s">
        <v>175</v>
      </c>
      <c r="E52">
        <v>105</v>
      </c>
      <c r="F52">
        <v>10543</v>
      </c>
      <c r="G52">
        <v>2.3096286400000006</v>
      </c>
      <c r="H52" s="48">
        <f t="shared" si="2"/>
        <v>2309628.6400000006</v>
      </c>
      <c r="I52">
        <v>105</v>
      </c>
      <c r="J52" s="41">
        <v>10543</v>
      </c>
      <c r="K52" s="44">
        <f t="shared" si="10"/>
        <v>21996.463238095243</v>
      </c>
      <c r="L52" s="5" t="str">
        <f t="shared" si="3"/>
        <v/>
      </c>
      <c r="M52" s="47">
        <f t="shared" si="11"/>
        <v>2309628.6400000006</v>
      </c>
      <c r="N52" s="41">
        <f t="shared" si="4"/>
        <v>1107015</v>
      </c>
      <c r="O52" s="50">
        <f t="shared" si="5"/>
        <v>2.0863571315655167</v>
      </c>
      <c r="P52">
        <f t="shared" si="6"/>
        <v>0.31938865068343564</v>
      </c>
      <c r="S52">
        <v>-0.2079707594781694</v>
      </c>
    </row>
    <row r="53" spans="4:19" x14ac:dyDescent="0.2">
      <c r="D53" s="2" t="s">
        <v>55</v>
      </c>
      <c r="E53">
        <v>197</v>
      </c>
      <c r="F53">
        <v>6850</v>
      </c>
      <c r="G53">
        <v>1.4872085900000001</v>
      </c>
      <c r="H53" s="48">
        <f t="shared" si="2"/>
        <v>1487208.59</v>
      </c>
      <c r="I53">
        <v>197</v>
      </c>
      <c r="J53" s="41">
        <v>6850</v>
      </c>
      <c r="K53" s="44">
        <f t="shared" si="10"/>
        <v>7549.2821827411171</v>
      </c>
      <c r="L53" s="5" t="str">
        <f t="shared" si="3"/>
        <v/>
      </c>
      <c r="M53" s="47">
        <f t="shared" si="11"/>
        <v>1487208.59</v>
      </c>
      <c r="N53" s="41">
        <f t="shared" si="4"/>
        <v>1349450</v>
      </c>
      <c r="O53" s="50">
        <f t="shared" si="5"/>
        <v>1.1020849901811849</v>
      </c>
      <c r="P53">
        <f t="shared" si="6"/>
        <v>4.2215087567882906E-2</v>
      </c>
      <c r="S53">
        <v>-3.6763070501019722E-3</v>
      </c>
    </row>
    <row r="54" spans="4:19" x14ac:dyDescent="0.2">
      <c r="D54" s="2" t="s">
        <v>135</v>
      </c>
      <c r="E54">
        <v>280</v>
      </c>
      <c r="F54">
        <v>0</v>
      </c>
      <c r="G54">
        <v>14.964582680000001</v>
      </c>
      <c r="H54" s="48">
        <f t="shared" si="2"/>
        <v>14964582.680000002</v>
      </c>
      <c r="I54">
        <v>280</v>
      </c>
      <c r="J54" s="41">
        <v>0</v>
      </c>
      <c r="K54" s="44">
        <f t="shared" si="10"/>
        <v>53444.938142857151</v>
      </c>
      <c r="L54" s="5" t="str">
        <f t="shared" si="3"/>
        <v/>
      </c>
      <c r="M54" s="47">
        <f t="shared" si="11"/>
        <v>14964582.680000002</v>
      </c>
      <c r="N54" s="41">
        <f t="shared" si="4"/>
        <v>0</v>
      </c>
      <c r="O54" s="50" t="e">
        <f t="shared" si="5"/>
        <v>#DIV/0!</v>
      </c>
      <c r="P54" t="str">
        <f t="shared" si="6"/>
        <v/>
      </c>
      <c r="S54">
        <v>0.79280289108249868</v>
      </c>
    </row>
    <row r="55" spans="4:19" x14ac:dyDescent="0.2">
      <c r="D55" s="2" t="s">
        <v>27</v>
      </c>
      <c r="E55">
        <v>107</v>
      </c>
      <c r="F55">
        <v>0</v>
      </c>
      <c r="G55">
        <v>6.5660572600000009</v>
      </c>
      <c r="H55" s="48">
        <f t="shared" si="2"/>
        <v>6566057.2600000007</v>
      </c>
      <c r="I55">
        <v>107</v>
      </c>
      <c r="J55" s="41">
        <v>0</v>
      </c>
      <c r="K55" s="44">
        <f t="shared" si="10"/>
        <v>61365.021121495331</v>
      </c>
      <c r="L55" s="5" t="str">
        <f t="shared" si="3"/>
        <v>Y</v>
      </c>
      <c r="M55" s="47">
        <f t="shared" si="11"/>
        <v>6420000</v>
      </c>
      <c r="N55" s="41">
        <f t="shared" si="4"/>
        <v>0</v>
      </c>
      <c r="O55" s="50" t="e">
        <f t="shared" si="5"/>
        <v>#DIV/0!</v>
      </c>
      <c r="P55" t="str">
        <f t="shared" si="6"/>
        <v/>
      </c>
      <c r="S55">
        <v>0.10489694475292045</v>
      </c>
    </row>
    <row r="56" spans="4:19" x14ac:dyDescent="0.2">
      <c r="D56" s="2" t="s">
        <v>54</v>
      </c>
      <c r="E56">
        <v>770</v>
      </c>
      <c r="F56">
        <v>7941.1325581395304</v>
      </c>
      <c r="G56">
        <v>35.713435609999998</v>
      </c>
      <c r="H56" s="48">
        <f t="shared" si="2"/>
        <v>35713435.609999999</v>
      </c>
      <c r="I56">
        <v>770</v>
      </c>
      <c r="J56" s="41">
        <v>7941.1325581395304</v>
      </c>
      <c r="K56" s="44">
        <f t="shared" si="10"/>
        <v>46381.08520779221</v>
      </c>
      <c r="L56" s="5" t="str">
        <f t="shared" si="3"/>
        <v/>
      </c>
      <c r="M56" s="47">
        <f t="shared" si="11"/>
        <v>35713435.609999999</v>
      </c>
      <c r="N56" s="41">
        <f t="shared" si="4"/>
        <v>6114672.0697674388</v>
      </c>
      <c r="O56" s="50">
        <f t="shared" si="5"/>
        <v>5.8406133971724667</v>
      </c>
      <c r="P56">
        <f t="shared" si="6"/>
        <v>0.76645846030040665</v>
      </c>
      <c r="S56">
        <v>0.28493877650552729</v>
      </c>
    </row>
    <row r="57" spans="4:19" x14ac:dyDescent="0.2">
      <c r="D57" s="2" t="s">
        <v>31</v>
      </c>
      <c r="E57">
        <v>495</v>
      </c>
      <c r="F57">
        <v>0</v>
      </c>
      <c r="G57">
        <v>1.9779995200000002</v>
      </c>
      <c r="H57" s="48">
        <f t="shared" si="2"/>
        <v>1977999.5200000003</v>
      </c>
      <c r="I57">
        <v>495</v>
      </c>
      <c r="J57" s="41">
        <v>0</v>
      </c>
      <c r="K57" s="44">
        <f t="shared" si="10"/>
        <v>3995.9586262626267</v>
      </c>
      <c r="L57" s="5" t="str">
        <f t="shared" si="3"/>
        <v/>
      </c>
      <c r="M57" s="47">
        <f t="shared" si="11"/>
        <v>1977999.5200000003</v>
      </c>
      <c r="N57" s="41">
        <f t="shared" si="4"/>
        <v>0</v>
      </c>
      <c r="O57" s="50" t="e">
        <f t="shared" si="5"/>
        <v>#DIV/0!</v>
      </c>
      <c r="P57" t="str">
        <f t="shared" si="6"/>
        <v/>
      </c>
      <c r="S57">
        <v>0.51597506533016002</v>
      </c>
    </row>
    <row r="58" spans="4:19" x14ac:dyDescent="0.2">
      <c r="D58" s="2" t="s">
        <v>94</v>
      </c>
      <c r="E58">
        <v>891</v>
      </c>
      <c r="F58">
        <v>5124</v>
      </c>
      <c r="G58">
        <v>4.1419956799999991</v>
      </c>
      <c r="H58" s="48">
        <f t="shared" si="2"/>
        <v>4141995.6799999992</v>
      </c>
      <c r="I58">
        <v>891</v>
      </c>
      <c r="J58" s="41">
        <v>5124</v>
      </c>
      <c r="K58" s="44">
        <f t="shared" si="10"/>
        <v>4648.7044668911331</v>
      </c>
      <c r="L58" s="5" t="str">
        <f t="shared" si="3"/>
        <v/>
      </c>
      <c r="M58" s="47">
        <f t="shared" si="11"/>
        <v>4141995.6799999992</v>
      </c>
      <c r="N58" s="41">
        <f t="shared" si="4"/>
        <v>4565484</v>
      </c>
      <c r="O58" s="50">
        <f t="shared" si="5"/>
        <v>0.90724130891708288</v>
      </c>
      <c r="P58">
        <f t="shared" si="6"/>
        <v>-4.2277183510356364E-2</v>
      </c>
      <c r="S58">
        <v>0.61347415370346225</v>
      </c>
    </row>
    <row r="59" spans="4:19" x14ac:dyDescent="0.2">
      <c r="D59" s="2" t="s">
        <v>44</v>
      </c>
      <c r="E59">
        <v>129</v>
      </c>
      <c r="F59">
        <v>24631.7541666666</v>
      </c>
      <c r="G59">
        <v>9.3117847499999993</v>
      </c>
      <c r="H59" s="48">
        <f t="shared" si="2"/>
        <v>9311784.75</v>
      </c>
      <c r="I59">
        <v>129</v>
      </c>
      <c r="J59" s="41">
        <v>24631.7541666666</v>
      </c>
      <c r="K59" s="44">
        <f t="shared" si="10"/>
        <v>72184.377906976748</v>
      </c>
      <c r="L59" s="5" t="str">
        <f t="shared" si="3"/>
        <v>Y</v>
      </c>
      <c r="M59" s="47">
        <f t="shared" si="11"/>
        <v>7740000</v>
      </c>
      <c r="N59" s="41">
        <f t="shared" si="4"/>
        <v>3177496.2874999912</v>
      </c>
      <c r="O59" s="50">
        <f t="shared" si="5"/>
        <v>2.9305415042125444</v>
      </c>
      <c r="P59">
        <f t="shared" si="6"/>
        <v>0.4669478765188122</v>
      </c>
      <c r="S59">
        <v>1.2796275003907379E-2</v>
      </c>
    </row>
    <row r="60" spans="4:19" x14ac:dyDescent="0.2">
      <c r="D60" s="2" t="s">
        <v>14</v>
      </c>
      <c r="E60">
        <v>366</v>
      </c>
      <c r="F60">
        <v>20560.408769767899</v>
      </c>
      <c r="G60">
        <v>19.173153069999998</v>
      </c>
      <c r="H60" s="48">
        <f t="shared" si="2"/>
        <v>19173153.069999997</v>
      </c>
      <c r="I60">
        <v>366</v>
      </c>
      <c r="J60" s="41">
        <v>20560.408769767899</v>
      </c>
      <c r="K60" s="44">
        <f t="shared" si="10"/>
        <v>52385.664125683048</v>
      </c>
      <c r="L60" s="5" t="str">
        <f t="shared" si="3"/>
        <v/>
      </c>
      <c r="M60" s="47">
        <f t="shared" si="11"/>
        <v>19173153.069999997</v>
      </c>
      <c r="N60" s="41">
        <f t="shared" si="4"/>
        <v>7525109.6097350512</v>
      </c>
      <c r="O60" s="50">
        <f t="shared" si="5"/>
        <v>2.547890205505599</v>
      </c>
      <c r="P60">
        <f t="shared" si="6"/>
        <v>0.4061807093107086</v>
      </c>
      <c r="S60">
        <v>0.16946027346803547</v>
      </c>
    </row>
    <row r="61" spans="4:19" x14ac:dyDescent="0.2">
      <c r="D61" s="2" t="s">
        <v>146</v>
      </c>
      <c r="E61">
        <v>105</v>
      </c>
      <c r="F61">
        <v>16172.7055555555</v>
      </c>
      <c r="G61">
        <v>16.072264839999999</v>
      </c>
      <c r="H61" s="48">
        <f t="shared" si="2"/>
        <v>16072264.84</v>
      </c>
      <c r="I61">
        <v>105</v>
      </c>
      <c r="J61" s="41">
        <v>16172.7055555555</v>
      </c>
      <c r="K61" s="44">
        <f t="shared" si="10"/>
        <v>153069.18895238094</v>
      </c>
      <c r="L61" s="5" t="str">
        <f t="shared" si="3"/>
        <v>Y</v>
      </c>
      <c r="M61" s="47">
        <f t="shared" si="11"/>
        <v>6300000</v>
      </c>
      <c r="N61" s="41">
        <f t="shared" si="4"/>
        <v>1698134.0833333274</v>
      </c>
      <c r="O61" s="50">
        <f t="shared" si="5"/>
        <v>9.4646618295601144</v>
      </c>
      <c r="P61">
        <f t="shared" si="6"/>
        <v>0.97610510132361983</v>
      </c>
      <c r="S61">
        <v>3.4710923606636288E-2</v>
      </c>
    </row>
    <row r="62" spans="4:19" x14ac:dyDescent="0.2">
      <c r="D62" s="2" t="s">
        <v>23</v>
      </c>
      <c r="E62">
        <v>248</v>
      </c>
      <c r="F62">
        <v>13881.3761467889</v>
      </c>
      <c r="G62">
        <v>7.3125393400000007</v>
      </c>
      <c r="H62" s="48">
        <f t="shared" si="2"/>
        <v>7312539.3400000008</v>
      </c>
      <c r="I62">
        <v>248</v>
      </c>
      <c r="J62" s="41">
        <v>13881.3761467889</v>
      </c>
      <c r="K62" s="44">
        <f t="shared" si="10"/>
        <v>29486.045725806456</v>
      </c>
      <c r="L62" s="5" t="str">
        <f t="shared" si="3"/>
        <v/>
      </c>
      <c r="M62" s="47">
        <f t="shared" si="11"/>
        <v>7312539.3400000008</v>
      </c>
      <c r="N62" s="41">
        <f t="shared" si="4"/>
        <v>3442581.2844036473</v>
      </c>
      <c r="O62" s="50">
        <f t="shared" si="5"/>
        <v>2.1241442789249172</v>
      </c>
      <c r="P62">
        <f t="shared" si="6"/>
        <v>0.32718401213300791</v>
      </c>
      <c r="S62">
        <v>0.35890457370810086</v>
      </c>
    </row>
    <row r="63" spans="4:19" x14ac:dyDescent="0.2">
      <c r="D63" s="2" t="s">
        <v>22</v>
      </c>
      <c r="E63">
        <v>290</v>
      </c>
      <c r="F63">
        <v>0</v>
      </c>
      <c r="G63">
        <v>11.194782289999999</v>
      </c>
      <c r="H63" s="48">
        <f t="shared" si="2"/>
        <v>11194782.289999999</v>
      </c>
      <c r="I63">
        <v>290</v>
      </c>
      <c r="J63" s="41">
        <v>0</v>
      </c>
      <c r="K63" s="44">
        <f t="shared" si="10"/>
        <v>38602.697551724137</v>
      </c>
      <c r="L63" s="5" t="str">
        <f t="shared" si="3"/>
        <v/>
      </c>
      <c r="M63" s="47">
        <f t="shared" si="11"/>
        <v>11194782.289999999</v>
      </c>
      <c r="N63" s="41">
        <f t="shared" si="4"/>
        <v>0</v>
      </c>
      <c r="O63" s="50" t="e">
        <f t="shared" si="5"/>
        <v>#DIV/0!</v>
      </c>
      <c r="P63" t="str">
        <f t="shared" si="6"/>
        <v/>
      </c>
      <c r="S63">
        <v>0.55336100001919719</v>
      </c>
    </row>
    <row r="64" spans="4:19" x14ac:dyDescent="0.2">
      <c r="D64" s="2" t="s">
        <v>59</v>
      </c>
      <c r="E64">
        <v>614</v>
      </c>
      <c r="F64">
        <v>3740.2524752475201</v>
      </c>
      <c r="G64">
        <v>0</v>
      </c>
      <c r="H64" s="48">
        <f t="shared" si="2"/>
        <v>0</v>
      </c>
      <c r="I64">
        <v>614</v>
      </c>
      <c r="J64" s="41">
        <v>3740.2524752475201</v>
      </c>
      <c r="K64" s="44">
        <f t="shared" si="10"/>
        <v>0</v>
      </c>
      <c r="L64" s="5" t="str">
        <f t="shared" si="3"/>
        <v/>
      </c>
      <c r="M64" s="47">
        <f t="shared" si="11"/>
        <v>0</v>
      </c>
      <c r="N64" s="41">
        <f t="shared" si="4"/>
        <v>2296515.0198019776</v>
      </c>
      <c r="O64" s="50">
        <f t="shared" si="5"/>
        <v>0</v>
      </c>
      <c r="S64">
        <v>-1.0685191194496066</v>
      </c>
    </row>
    <row r="65" spans="4:19" x14ac:dyDescent="0.2">
      <c r="D65" s="2" t="s">
        <v>272</v>
      </c>
      <c r="E65">
        <v>264</v>
      </c>
      <c r="F65">
        <v>8961.6363636363603</v>
      </c>
      <c r="G65">
        <v>0</v>
      </c>
      <c r="H65" s="48">
        <f t="shared" si="2"/>
        <v>0</v>
      </c>
      <c r="I65">
        <v>264</v>
      </c>
      <c r="J65" s="41">
        <v>8961.6363636363603</v>
      </c>
      <c r="K65" s="44">
        <f t="shared" si="10"/>
        <v>0</v>
      </c>
      <c r="L65" s="5" t="str">
        <f t="shared" si="3"/>
        <v/>
      </c>
      <c r="M65" s="47">
        <v>0</v>
      </c>
      <c r="N65" s="41">
        <f t="shared" si="4"/>
        <v>2365871.9999999991</v>
      </c>
      <c r="O65" s="50">
        <f t="shared" si="5"/>
        <v>0</v>
      </c>
      <c r="S65">
        <v>1.0747672601255955</v>
      </c>
    </row>
    <row r="66" spans="4:19" x14ac:dyDescent="0.2">
      <c r="D66" s="2" t="s">
        <v>15</v>
      </c>
      <c r="E66">
        <v>786</v>
      </c>
      <c r="F66">
        <v>14395</v>
      </c>
      <c r="G66">
        <v>2.6543953199999994</v>
      </c>
      <c r="H66" s="48">
        <f t="shared" si="2"/>
        <v>2654395.3199999994</v>
      </c>
      <c r="I66">
        <v>786</v>
      </c>
      <c r="J66" s="41">
        <v>14395</v>
      </c>
      <c r="K66" s="44">
        <f t="shared" ref="K66:K97" si="12">G66*1000000/I66</f>
        <v>3377.0932824427473</v>
      </c>
      <c r="L66" s="5" t="str">
        <f t="shared" si="3"/>
        <v/>
      </c>
      <c r="M66" s="47">
        <v>0</v>
      </c>
      <c r="N66" s="41">
        <f t="shared" si="4"/>
        <v>11314470</v>
      </c>
      <c r="O66" s="50">
        <f t="shared" si="5"/>
        <v>0.23460182580359482</v>
      </c>
      <c r="P66">
        <f t="shared" si="6"/>
        <v>-0.62966861228297588</v>
      </c>
      <c r="S66">
        <v>0.73220956951638183</v>
      </c>
    </row>
    <row r="67" spans="4:19" x14ac:dyDescent="0.2">
      <c r="D67" s="2" t="s">
        <v>140</v>
      </c>
      <c r="E67">
        <v>502</v>
      </c>
      <c r="F67">
        <v>9281.9285714285706</v>
      </c>
      <c r="G67">
        <v>2.8864974599999997</v>
      </c>
      <c r="H67" s="48">
        <f t="shared" ref="H67:H124" si="13">G67*1000000</f>
        <v>2886497.46</v>
      </c>
      <c r="I67">
        <v>502</v>
      </c>
      <c r="J67" s="41">
        <v>9281.9285714285706</v>
      </c>
      <c r="K67" s="44">
        <f t="shared" si="12"/>
        <v>5749.9949402390439</v>
      </c>
      <c r="L67" s="5" t="str">
        <f t="shared" ref="L67:L130" si="14">IF(K67&gt;60000,"Y","")</f>
        <v/>
      </c>
      <c r="M67" s="47">
        <f t="shared" ref="M67:M98" si="15">IF(L67="Y",60000*I67,G67*1000000)</f>
        <v>2886497.46</v>
      </c>
      <c r="N67" s="41">
        <f t="shared" ref="N67:N123" si="16">J67*I67</f>
        <v>4659528.1428571427</v>
      </c>
      <c r="O67" s="50">
        <f t="shared" ref="O67:O123" si="17">H67/N67</f>
        <v>0.61948278269868962</v>
      </c>
      <c r="P67">
        <f t="shared" ref="P67:P124" si="18">IF(N67&gt;0,LOG10(O67),"")</f>
        <v>-0.2079707594781694</v>
      </c>
      <c r="S67">
        <v>-0.10500004348883789</v>
      </c>
    </row>
    <row r="68" spans="4:19" x14ac:dyDescent="0.2">
      <c r="D68" s="2" t="s">
        <v>123</v>
      </c>
      <c r="E68">
        <v>28</v>
      </c>
      <c r="F68">
        <v>0</v>
      </c>
      <c r="G68">
        <v>1.4249906999999999</v>
      </c>
      <c r="H68" s="48">
        <f t="shared" si="13"/>
        <v>1424990.7</v>
      </c>
      <c r="I68">
        <v>28</v>
      </c>
      <c r="J68" s="41">
        <v>0</v>
      </c>
      <c r="K68" s="44">
        <f t="shared" si="12"/>
        <v>50892.525000000001</v>
      </c>
      <c r="L68" s="5" t="str">
        <f t="shared" si="14"/>
        <v/>
      </c>
      <c r="M68" s="47">
        <f t="shared" si="15"/>
        <v>1424990.7</v>
      </c>
      <c r="N68" s="41">
        <f t="shared" si="16"/>
        <v>0</v>
      </c>
      <c r="O68" s="50" t="e">
        <f t="shared" si="17"/>
        <v>#DIV/0!</v>
      </c>
      <c r="P68" t="str">
        <f t="shared" si="18"/>
        <v/>
      </c>
      <c r="S68">
        <v>-7.6107173611329931E-2</v>
      </c>
    </row>
    <row r="69" spans="4:19" x14ac:dyDescent="0.2">
      <c r="D69" s="2" t="s">
        <v>226</v>
      </c>
      <c r="E69">
        <v>288</v>
      </c>
      <c r="F69">
        <v>23710.016062287399</v>
      </c>
      <c r="G69">
        <v>6.7709254000000003</v>
      </c>
      <c r="H69" s="48">
        <f t="shared" si="13"/>
        <v>6770925.4000000004</v>
      </c>
      <c r="I69">
        <v>288</v>
      </c>
      <c r="J69" s="41">
        <v>23710.016062287399</v>
      </c>
      <c r="K69" s="44">
        <f t="shared" si="12"/>
        <v>23510.15763888889</v>
      </c>
      <c r="L69" s="5" t="str">
        <f t="shared" si="14"/>
        <v/>
      </c>
      <c r="M69" s="47">
        <f t="shared" si="15"/>
        <v>6770925.4000000004</v>
      </c>
      <c r="N69" s="41">
        <f t="shared" si="16"/>
        <v>6828484.6259387713</v>
      </c>
      <c r="O69" s="50">
        <f t="shared" si="17"/>
        <v>0.99157071750295434</v>
      </c>
      <c r="P69">
        <f t="shared" si="18"/>
        <v>-3.6763070501019722E-3</v>
      </c>
      <c r="S69">
        <v>0.472037487564611</v>
      </c>
    </row>
    <row r="70" spans="4:19" x14ac:dyDescent="0.2">
      <c r="D70" s="2" t="s">
        <v>120</v>
      </c>
      <c r="E70">
        <v>134</v>
      </c>
      <c r="F70">
        <v>21209</v>
      </c>
      <c r="G70">
        <v>17.6371286</v>
      </c>
      <c r="H70" s="48">
        <f t="shared" si="13"/>
        <v>17637128.600000001</v>
      </c>
      <c r="I70">
        <v>134</v>
      </c>
      <c r="J70" s="41">
        <v>21209</v>
      </c>
      <c r="K70" s="44">
        <f t="shared" si="12"/>
        <v>131620.36268656718</v>
      </c>
      <c r="L70" s="5" t="str">
        <f t="shared" si="14"/>
        <v>Y</v>
      </c>
      <c r="M70" s="47">
        <f t="shared" si="15"/>
        <v>8040000</v>
      </c>
      <c r="N70" s="41">
        <f t="shared" si="16"/>
        <v>2842006</v>
      </c>
      <c r="O70" s="50">
        <f t="shared" si="17"/>
        <v>6.2058731051236347</v>
      </c>
      <c r="P70">
        <f t="shared" si="18"/>
        <v>0.79280289108249868</v>
      </c>
      <c r="S70">
        <v>0.343026563687652</v>
      </c>
    </row>
    <row r="71" spans="4:19" x14ac:dyDescent="0.2">
      <c r="D71" s="2" t="s">
        <v>225</v>
      </c>
      <c r="E71">
        <v>247</v>
      </c>
      <c r="F71">
        <v>24223.9099099099</v>
      </c>
      <c r="G71">
        <v>7.6179504000000007</v>
      </c>
      <c r="H71" s="48">
        <f t="shared" si="13"/>
        <v>7617950.4000000004</v>
      </c>
      <c r="I71">
        <v>247</v>
      </c>
      <c r="J71" s="41">
        <v>24223.9099099099</v>
      </c>
      <c r="K71" s="44">
        <f t="shared" si="12"/>
        <v>30841.904453441297</v>
      </c>
      <c r="L71" s="5" t="str">
        <f t="shared" si="14"/>
        <v/>
      </c>
      <c r="M71" s="47">
        <f t="shared" si="15"/>
        <v>7617950.4000000004</v>
      </c>
      <c r="N71" s="41">
        <f t="shared" si="16"/>
        <v>5983305.7477477454</v>
      </c>
      <c r="O71" s="50">
        <f t="shared" si="17"/>
        <v>1.273200922895771</v>
      </c>
      <c r="P71">
        <f t="shared" si="18"/>
        <v>0.10489694475292045</v>
      </c>
      <c r="S71">
        <v>1.2133427647506412</v>
      </c>
    </row>
    <row r="72" spans="4:19" x14ac:dyDescent="0.2">
      <c r="D72" s="2" t="s">
        <v>224</v>
      </c>
      <c r="E72">
        <v>78</v>
      </c>
      <c r="F72">
        <v>23527.685714285701</v>
      </c>
      <c r="G72">
        <v>3.5368170000000001</v>
      </c>
      <c r="H72" s="48">
        <f t="shared" si="13"/>
        <v>3536817</v>
      </c>
      <c r="I72">
        <v>78</v>
      </c>
      <c r="J72" s="41">
        <v>23527.685714285701</v>
      </c>
      <c r="K72" s="44">
        <f t="shared" si="12"/>
        <v>45343.807692307695</v>
      </c>
      <c r="L72" s="5" t="str">
        <f t="shared" si="14"/>
        <v/>
      </c>
      <c r="M72" s="47">
        <f t="shared" si="15"/>
        <v>3536817</v>
      </c>
      <c r="N72" s="41">
        <f t="shared" si="16"/>
        <v>1835159.4857142847</v>
      </c>
      <c r="O72" s="50">
        <f t="shared" si="17"/>
        <v>1.9272532047117379</v>
      </c>
      <c r="P72">
        <f t="shared" si="18"/>
        <v>0.28493877650552729</v>
      </c>
      <c r="S72">
        <v>0.36662721459321979</v>
      </c>
    </row>
    <row r="73" spans="4:19" x14ac:dyDescent="0.2">
      <c r="D73" s="2" t="s">
        <v>109</v>
      </c>
      <c r="E73">
        <v>324</v>
      </c>
      <c r="F73">
        <v>23565.369168014298</v>
      </c>
      <c r="G73">
        <v>25.049226700000002</v>
      </c>
      <c r="H73" s="48">
        <f t="shared" si="13"/>
        <v>25049226.700000003</v>
      </c>
      <c r="I73">
        <v>324</v>
      </c>
      <c r="J73" s="41">
        <v>23565.369168014298</v>
      </c>
      <c r="K73" s="44">
        <f t="shared" si="12"/>
        <v>77312.428086419764</v>
      </c>
      <c r="L73" s="5" t="str">
        <f t="shared" si="14"/>
        <v>Y</v>
      </c>
      <c r="M73" s="47">
        <f t="shared" si="15"/>
        <v>19440000</v>
      </c>
      <c r="N73" s="41">
        <f t="shared" si="16"/>
        <v>7635179.6104366323</v>
      </c>
      <c r="O73" s="50">
        <f t="shared" si="17"/>
        <v>3.2807645632540026</v>
      </c>
      <c r="P73">
        <f t="shared" si="18"/>
        <v>0.51597506533016002</v>
      </c>
      <c r="S73">
        <v>0.69529724142717375</v>
      </c>
    </row>
    <row r="74" spans="4:19" x14ac:dyDescent="0.2">
      <c r="D74" s="2" t="s">
        <v>286</v>
      </c>
      <c r="E74">
        <v>99</v>
      </c>
      <c r="F74">
        <v>25029.8181818181</v>
      </c>
      <c r="G74">
        <v>10.1757644</v>
      </c>
      <c r="H74" s="48">
        <f t="shared" si="13"/>
        <v>10175764.4</v>
      </c>
      <c r="I74">
        <v>99</v>
      </c>
      <c r="J74" s="41">
        <v>25029.8181818181</v>
      </c>
      <c r="K74" s="44">
        <f t="shared" si="12"/>
        <v>102785.49898989899</v>
      </c>
      <c r="L74" s="5" t="str">
        <f t="shared" si="14"/>
        <v>Y</v>
      </c>
      <c r="M74" s="47">
        <f t="shared" si="15"/>
        <v>5940000</v>
      </c>
      <c r="N74" s="41">
        <f t="shared" si="16"/>
        <v>2477951.9999999921</v>
      </c>
      <c r="O74" s="50">
        <f t="shared" si="17"/>
        <v>4.1065219988119352</v>
      </c>
      <c r="P74">
        <f t="shared" si="18"/>
        <v>0.61347415370346225</v>
      </c>
      <c r="S74">
        <v>-0.35584439641922772</v>
      </c>
    </row>
    <row r="75" spans="4:19" x14ac:dyDescent="0.2">
      <c r="D75" s="2" t="s">
        <v>78</v>
      </c>
      <c r="E75">
        <v>682</v>
      </c>
      <c r="F75">
        <v>24828.177574027901</v>
      </c>
      <c r="G75">
        <v>17.4391572</v>
      </c>
      <c r="H75" s="48">
        <f t="shared" si="13"/>
        <v>17439157.199999999</v>
      </c>
      <c r="I75">
        <v>682</v>
      </c>
      <c r="J75" s="41">
        <v>24828.177574027901</v>
      </c>
      <c r="K75" s="44">
        <f t="shared" si="12"/>
        <v>25570.611730205277</v>
      </c>
      <c r="L75" s="5" t="str">
        <f t="shared" si="14"/>
        <v/>
      </c>
      <c r="M75" s="47">
        <f t="shared" si="15"/>
        <v>17439157.199999999</v>
      </c>
      <c r="N75" s="41">
        <f t="shared" si="16"/>
        <v>16932817.10548703</v>
      </c>
      <c r="O75" s="50">
        <f t="shared" si="17"/>
        <v>1.0299028857016881</v>
      </c>
      <c r="P75">
        <f t="shared" si="18"/>
        <v>1.2796275003907379E-2</v>
      </c>
      <c r="S75">
        <v>-0.48576200030310474</v>
      </c>
    </row>
    <row r="76" spans="4:19" x14ac:dyDescent="0.2">
      <c r="D76" s="2" t="s">
        <v>81</v>
      </c>
      <c r="E76">
        <v>214</v>
      </c>
      <c r="F76">
        <v>23845.297872340401</v>
      </c>
      <c r="G76">
        <v>7.538358699999999</v>
      </c>
      <c r="H76" s="48">
        <f t="shared" si="13"/>
        <v>7538358.6999999993</v>
      </c>
      <c r="I76">
        <v>214</v>
      </c>
      <c r="J76" s="41">
        <v>23845.297872340401</v>
      </c>
      <c r="K76" s="44">
        <f t="shared" si="12"/>
        <v>35225.975233644858</v>
      </c>
      <c r="L76" s="5" t="str">
        <f t="shared" si="14"/>
        <v/>
      </c>
      <c r="M76" s="47">
        <f t="shared" si="15"/>
        <v>7538358.6999999993</v>
      </c>
      <c r="N76" s="41">
        <f t="shared" si="16"/>
        <v>5102893.7446808461</v>
      </c>
      <c r="O76" s="50">
        <f t="shared" si="17"/>
        <v>1.4772713439032181</v>
      </c>
      <c r="P76">
        <f t="shared" si="18"/>
        <v>0.16946027346803547</v>
      </c>
      <c r="S76">
        <v>-0.15796087437211878</v>
      </c>
    </row>
    <row r="77" spans="4:19" x14ac:dyDescent="0.2">
      <c r="D77" s="2" t="s">
        <v>85</v>
      </c>
      <c r="E77">
        <v>213</v>
      </c>
      <c r="F77">
        <v>0</v>
      </c>
      <c r="G77">
        <v>3.3346439999999999</v>
      </c>
      <c r="H77" s="48">
        <f t="shared" si="13"/>
        <v>3334644</v>
      </c>
      <c r="I77">
        <v>213</v>
      </c>
      <c r="J77" s="41">
        <v>0</v>
      </c>
      <c r="K77" s="44">
        <f t="shared" si="12"/>
        <v>15655.605633802817</v>
      </c>
      <c r="L77" s="5" t="str">
        <f t="shared" si="14"/>
        <v/>
      </c>
      <c r="M77" s="47">
        <f t="shared" si="15"/>
        <v>3334644</v>
      </c>
      <c r="N77" s="41">
        <f t="shared" si="16"/>
        <v>0</v>
      </c>
      <c r="O77" s="50" t="e">
        <f t="shared" si="17"/>
        <v>#DIV/0!</v>
      </c>
      <c r="P77" t="str">
        <f t="shared" si="18"/>
        <v/>
      </c>
      <c r="S77">
        <v>0.37698715410283329</v>
      </c>
    </row>
    <row r="78" spans="4:19" x14ac:dyDescent="0.2">
      <c r="D78" s="2" t="s">
        <v>84</v>
      </c>
      <c r="E78">
        <v>206</v>
      </c>
      <c r="F78">
        <v>0</v>
      </c>
      <c r="G78">
        <v>0.1546604</v>
      </c>
      <c r="H78" s="48">
        <f t="shared" si="13"/>
        <v>154660.4</v>
      </c>
      <c r="I78">
        <v>206</v>
      </c>
      <c r="J78" s="41">
        <v>0</v>
      </c>
      <c r="K78" s="44">
        <f t="shared" si="12"/>
        <v>750.77864077669904</v>
      </c>
      <c r="L78" s="5" t="str">
        <f t="shared" si="14"/>
        <v/>
      </c>
      <c r="M78" s="47">
        <f t="shared" si="15"/>
        <v>154660.4</v>
      </c>
      <c r="N78" s="41">
        <f t="shared" si="16"/>
        <v>0</v>
      </c>
      <c r="O78" s="50" t="e">
        <f t="shared" si="17"/>
        <v>#DIV/0!</v>
      </c>
      <c r="P78" t="str">
        <f t="shared" si="18"/>
        <v/>
      </c>
      <c r="S78">
        <v>5.4037286431158134E-2</v>
      </c>
    </row>
    <row r="79" spans="4:19" x14ac:dyDescent="0.2">
      <c r="D79" s="2" t="s">
        <v>80</v>
      </c>
      <c r="E79">
        <v>320</v>
      </c>
      <c r="F79">
        <v>24565.927194738299</v>
      </c>
      <c r="G79">
        <v>8.5151845000000002</v>
      </c>
      <c r="H79" s="48">
        <f t="shared" si="13"/>
        <v>8515184.5</v>
      </c>
      <c r="I79">
        <v>320</v>
      </c>
      <c r="J79" s="41">
        <v>24565.927194738299</v>
      </c>
      <c r="K79" s="44">
        <f t="shared" si="12"/>
        <v>26609.951562499999</v>
      </c>
      <c r="L79" s="5" t="str">
        <f t="shared" si="14"/>
        <v/>
      </c>
      <c r="M79" s="47">
        <f t="shared" si="15"/>
        <v>8515184.5</v>
      </c>
      <c r="N79" s="41">
        <f t="shared" si="16"/>
        <v>7861096.7023162553</v>
      </c>
      <c r="O79" s="50">
        <f t="shared" si="17"/>
        <v>1.0832056674091057</v>
      </c>
      <c r="P79">
        <f t="shared" si="18"/>
        <v>3.4710923606636288E-2</v>
      </c>
      <c r="S79">
        <v>0.82713133972066122</v>
      </c>
    </row>
    <row r="80" spans="4:19" x14ac:dyDescent="0.2">
      <c r="D80" s="2" t="s">
        <v>223</v>
      </c>
      <c r="E80">
        <v>70</v>
      </c>
      <c r="F80">
        <v>24647</v>
      </c>
      <c r="G80">
        <v>3.9424543999999999</v>
      </c>
      <c r="H80" s="48">
        <f t="shared" si="13"/>
        <v>3942454.4</v>
      </c>
      <c r="I80">
        <v>70</v>
      </c>
      <c r="J80" s="41">
        <v>24647</v>
      </c>
      <c r="K80" s="44">
        <f t="shared" si="12"/>
        <v>56320.777142857143</v>
      </c>
      <c r="L80" s="5" t="str">
        <f t="shared" si="14"/>
        <v/>
      </c>
      <c r="M80" s="47">
        <f t="shared" si="15"/>
        <v>3942454.4</v>
      </c>
      <c r="N80" s="41">
        <f t="shared" si="16"/>
        <v>1725290</v>
      </c>
      <c r="O80" s="50">
        <f t="shared" si="17"/>
        <v>2.2850966504181907</v>
      </c>
      <c r="P80">
        <f t="shared" si="18"/>
        <v>0.35890457370810086</v>
      </c>
      <c r="S80">
        <v>1.1395402226903084</v>
      </c>
    </row>
    <row r="81" spans="4:19" x14ac:dyDescent="0.2">
      <c r="D81" s="2" t="s">
        <v>118</v>
      </c>
      <c r="E81">
        <v>139</v>
      </c>
      <c r="F81">
        <v>24926.106382978702</v>
      </c>
      <c r="G81">
        <v>12.3888286</v>
      </c>
      <c r="H81" s="48">
        <f t="shared" si="13"/>
        <v>12388828.6</v>
      </c>
      <c r="I81">
        <v>139</v>
      </c>
      <c r="J81" s="41">
        <v>24926.106382978702</v>
      </c>
      <c r="K81" s="44">
        <f t="shared" si="12"/>
        <v>89128.263309352522</v>
      </c>
      <c r="L81" s="5" t="str">
        <f t="shared" si="14"/>
        <v>Y</v>
      </c>
      <c r="M81" s="47">
        <f t="shared" si="15"/>
        <v>8340000</v>
      </c>
      <c r="N81" s="41">
        <f t="shared" si="16"/>
        <v>3464728.7872340395</v>
      </c>
      <c r="O81" s="50">
        <f t="shared" si="17"/>
        <v>3.5756993868170106</v>
      </c>
      <c r="P81">
        <f t="shared" si="18"/>
        <v>0.55336100001919719</v>
      </c>
      <c r="S81">
        <v>1.2123106131559205</v>
      </c>
    </row>
    <row r="82" spans="4:19" x14ac:dyDescent="0.2">
      <c r="D82" s="2" t="s">
        <v>119</v>
      </c>
      <c r="E82">
        <v>191</v>
      </c>
      <c r="F82">
        <v>24600.8888888888</v>
      </c>
      <c r="G82">
        <v>0.40129619999999999</v>
      </c>
      <c r="H82" s="48">
        <f t="shared" si="13"/>
        <v>401296.2</v>
      </c>
      <c r="I82">
        <v>191</v>
      </c>
      <c r="J82" s="41">
        <v>24600.8888888888</v>
      </c>
      <c r="K82" s="44">
        <f t="shared" si="12"/>
        <v>2101.0272251308902</v>
      </c>
      <c r="L82" s="5" t="str">
        <f t="shared" si="14"/>
        <v/>
      </c>
      <c r="M82" s="47">
        <f t="shared" si="15"/>
        <v>401296.2</v>
      </c>
      <c r="N82" s="41">
        <f t="shared" si="16"/>
        <v>4698769.7777777603</v>
      </c>
      <c r="O82" s="50">
        <f t="shared" si="17"/>
        <v>8.540452479665632E-2</v>
      </c>
      <c r="P82">
        <f t="shared" si="18"/>
        <v>-1.0685191194496066</v>
      </c>
      <c r="S82">
        <v>3.9564420071685742</v>
      </c>
    </row>
    <row r="83" spans="4:19" x14ac:dyDescent="0.2">
      <c r="D83" s="2" t="s">
        <v>221</v>
      </c>
      <c r="E83">
        <v>72</v>
      </c>
      <c r="F83">
        <v>23147.313283699001</v>
      </c>
      <c r="G83">
        <v>19.797043899999998</v>
      </c>
      <c r="H83" s="48">
        <f t="shared" si="13"/>
        <v>19797043.899999999</v>
      </c>
      <c r="I83">
        <v>72</v>
      </c>
      <c r="J83" s="41">
        <v>23147.313283699001</v>
      </c>
      <c r="K83" s="44">
        <f t="shared" si="12"/>
        <v>274958.94305555552</v>
      </c>
      <c r="L83" s="5" t="str">
        <f t="shared" si="14"/>
        <v>Y</v>
      </c>
      <c r="M83" s="47">
        <f t="shared" si="15"/>
        <v>4320000</v>
      </c>
      <c r="N83" s="41">
        <f t="shared" si="16"/>
        <v>1666606.5564263281</v>
      </c>
      <c r="O83" s="50">
        <f t="shared" si="17"/>
        <v>11.878654757275415</v>
      </c>
      <c r="P83">
        <f t="shared" si="18"/>
        <v>1.0747672601255955</v>
      </c>
      <c r="S83">
        <v>0.63366568804257939</v>
      </c>
    </row>
    <row r="84" spans="4:19" x14ac:dyDescent="0.2">
      <c r="D84" s="2" t="s">
        <v>227</v>
      </c>
      <c r="E84">
        <v>131</v>
      </c>
      <c r="F84">
        <v>24191</v>
      </c>
      <c r="G84">
        <v>17.105457199999996</v>
      </c>
      <c r="H84" s="48">
        <f t="shared" si="13"/>
        <v>17105457.199999996</v>
      </c>
      <c r="I84">
        <v>131</v>
      </c>
      <c r="J84" s="41">
        <v>24191</v>
      </c>
      <c r="K84" s="44">
        <f t="shared" si="12"/>
        <v>130576.00916030532</v>
      </c>
      <c r="L84" s="5" t="str">
        <f t="shared" si="14"/>
        <v>Y</v>
      </c>
      <c r="M84" s="47">
        <f t="shared" si="15"/>
        <v>7860000</v>
      </c>
      <c r="N84" s="41">
        <f t="shared" si="16"/>
        <v>3169021</v>
      </c>
      <c r="O84" s="50">
        <f t="shared" si="17"/>
        <v>5.397710270774474</v>
      </c>
      <c r="P84">
        <f t="shared" si="18"/>
        <v>0.73220956951638183</v>
      </c>
      <c r="S84">
        <v>-0.19685702368493252</v>
      </c>
    </row>
    <row r="85" spans="4:19" x14ac:dyDescent="0.2">
      <c r="D85" s="2" t="s">
        <v>86</v>
      </c>
      <c r="E85">
        <v>382</v>
      </c>
      <c r="F85">
        <v>23842</v>
      </c>
      <c r="G85">
        <v>7.1516459000000001</v>
      </c>
      <c r="H85" s="48">
        <f t="shared" si="13"/>
        <v>7151645.9000000004</v>
      </c>
      <c r="I85">
        <v>382</v>
      </c>
      <c r="J85" s="41">
        <v>23842</v>
      </c>
      <c r="K85" s="44">
        <f t="shared" si="12"/>
        <v>18721.586125654452</v>
      </c>
      <c r="L85" s="5" t="str">
        <f t="shared" si="14"/>
        <v/>
      </c>
      <c r="M85" s="47">
        <f t="shared" si="15"/>
        <v>7151645.9000000004</v>
      </c>
      <c r="N85" s="41">
        <f t="shared" si="16"/>
        <v>9107644</v>
      </c>
      <c r="O85" s="50">
        <f t="shared" si="17"/>
        <v>0.78523555597913142</v>
      </c>
      <c r="P85">
        <f t="shared" si="18"/>
        <v>-0.10500004348883789</v>
      </c>
      <c r="S85">
        <v>0.3980127745069249</v>
      </c>
    </row>
    <row r="86" spans="4:19" x14ac:dyDescent="0.2">
      <c r="D86" s="2" t="s">
        <v>228</v>
      </c>
      <c r="E86">
        <v>365</v>
      </c>
      <c r="F86">
        <v>24181.010989010902</v>
      </c>
      <c r="G86">
        <v>7.4073035999999997</v>
      </c>
      <c r="H86" s="48">
        <f t="shared" si="13"/>
        <v>7407303.5999999996</v>
      </c>
      <c r="I86">
        <v>365</v>
      </c>
      <c r="J86" s="41">
        <v>24181.010989010902</v>
      </c>
      <c r="K86" s="44">
        <f t="shared" si="12"/>
        <v>20293.982465753423</v>
      </c>
      <c r="L86" s="5" t="str">
        <f t="shared" si="14"/>
        <v/>
      </c>
      <c r="M86" s="47">
        <f t="shared" si="15"/>
        <v>7407303.5999999996</v>
      </c>
      <c r="N86" s="41">
        <f t="shared" si="16"/>
        <v>8826069.0109889787</v>
      </c>
      <c r="O86" s="50">
        <f t="shared" si="17"/>
        <v>0.83925285319857212</v>
      </c>
      <c r="P86">
        <f t="shared" si="18"/>
        <v>-7.6107173611329931E-2</v>
      </c>
      <c r="S86">
        <v>0.95973918454580787</v>
      </c>
    </row>
    <row r="87" spans="4:19" x14ac:dyDescent="0.2">
      <c r="D87" s="2" t="s">
        <v>229</v>
      </c>
      <c r="E87">
        <v>113</v>
      </c>
      <c r="F87">
        <v>23907.918032786802</v>
      </c>
      <c r="G87">
        <v>8.0104643000000006</v>
      </c>
      <c r="H87" s="48">
        <f t="shared" si="13"/>
        <v>8010464.3000000007</v>
      </c>
      <c r="I87">
        <v>113</v>
      </c>
      <c r="J87" s="41">
        <v>23907.918032786802</v>
      </c>
      <c r="K87" s="44">
        <f t="shared" si="12"/>
        <v>70889.064601769918</v>
      </c>
      <c r="L87" s="5" t="str">
        <f t="shared" si="14"/>
        <v>Y</v>
      </c>
      <c r="M87" s="47">
        <f t="shared" si="15"/>
        <v>6780000</v>
      </c>
      <c r="N87" s="41">
        <f t="shared" si="16"/>
        <v>2701594.7377049085</v>
      </c>
      <c r="O87" s="50">
        <f t="shared" si="17"/>
        <v>2.9650873197973238</v>
      </c>
      <c r="P87">
        <f t="shared" si="18"/>
        <v>0.472037487564611</v>
      </c>
      <c r="S87">
        <v>1.7141744194197981</v>
      </c>
    </row>
    <row r="88" spans="4:19" x14ac:dyDescent="0.2">
      <c r="D88" s="2" t="s">
        <v>122</v>
      </c>
      <c r="E88">
        <v>194</v>
      </c>
      <c r="F88">
        <v>23868</v>
      </c>
      <c r="G88">
        <v>10.201036999999999</v>
      </c>
      <c r="H88" s="48">
        <f t="shared" si="13"/>
        <v>10201037</v>
      </c>
      <c r="I88">
        <v>194</v>
      </c>
      <c r="J88" s="41">
        <v>23868</v>
      </c>
      <c r="K88" s="44">
        <f t="shared" si="12"/>
        <v>52582.66494845361</v>
      </c>
      <c r="L88" s="5" t="str">
        <f t="shared" si="14"/>
        <v/>
      </c>
      <c r="M88" s="47">
        <f t="shared" si="15"/>
        <v>10201037</v>
      </c>
      <c r="N88" s="41">
        <f t="shared" si="16"/>
        <v>4630392</v>
      </c>
      <c r="O88" s="50">
        <f t="shared" si="17"/>
        <v>2.2030612095045083</v>
      </c>
      <c r="P88">
        <f t="shared" si="18"/>
        <v>0.343026563687652</v>
      </c>
      <c r="S88">
        <v>0.99337582480740483</v>
      </c>
    </row>
    <row r="89" spans="4:19" x14ac:dyDescent="0.2">
      <c r="D89" s="2" t="s">
        <v>83</v>
      </c>
      <c r="E89">
        <v>66</v>
      </c>
      <c r="F89">
        <v>22034</v>
      </c>
      <c r="G89">
        <v>23.767310799999997</v>
      </c>
      <c r="H89" s="48">
        <f t="shared" si="13"/>
        <v>23767310.799999997</v>
      </c>
      <c r="I89">
        <v>66</v>
      </c>
      <c r="J89" s="41">
        <v>22034</v>
      </c>
      <c r="K89" s="44">
        <f t="shared" si="12"/>
        <v>360110.76969696966</v>
      </c>
      <c r="L89" s="5" t="str">
        <f t="shared" si="14"/>
        <v>Y</v>
      </c>
      <c r="M89" s="47">
        <f t="shared" si="15"/>
        <v>3960000</v>
      </c>
      <c r="N89" s="41">
        <f t="shared" si="16"/>
        <v>1454244</v>
      </c>
      <c r="O89" s="50">
        <f t="shared" si="17"/>
        <v>16.343413347416249</v>
      </c>
      <c r="P89">
        <f t="shared" si="18"/>
        <v>1.2133427647506412</v>
      </c>
      <c r="S89">
        <v>0.11977798026166347</v>
      </c>
    </row>
    <row r="90" spans="4:19" x14ac:dyDescent="0.2">
      <c r="D90" s="2" t="s">
        <v>79</v>
      </c>
      <c r="E90">
        <v>277</v>
      </c>
      <c r="F90">
        <v>22118.1815540641</v>
      </c>
      <c r="G90">
        <v>14.251363</v>
      </c>
      <c r="H90" s="48">
        <f t="shared" si="13"/>
        <v>14251363</v>
      </c>
      <c r="I90">
        <v>277</v>
      </c>
      <c r="J90" s="41">
        <v>22118.1815540641</v>
      </c>
      <c r="K90" s="44">
        <f t="shared" si="12"/>
        <v>51448.963898916969</v>
      </c>
      <c r="L90" s="5" t="str">
        <f t="shared" si="14"/>
        <v/>
      </c>
      <c r="M90" s="47">
        <f t="shared" si="15"/>
        <v>14251363</v>
      </c>
      <c r="N90" s="41">
        <f t="shared" si="16"/>
        <v>6126736.2904757559</v>
      </c>
      <c r="O90" s="50">
        <f t="shared" si="17"/>
        <v>2.3260937511141591</v>
      </c>
      <c r="P90">
        <f t="shared" si="18"/>
        <v>0.36662721459321979</v>
      </c>
      <c r="S90">
        <v>1.3197575391373537</v>
      </c>
    </row>
    <row r="91" spans="4:19" x14ac:dyDescent="0.2">
      <c r="D91" s="2" t="s">
        <v>217</v>
      </c>
      <c r="E91">
        <v>59</v>
      </c>
      <c r="F91">
        <v>20954</v>
      </c>
      <c r="G91">
        <v>6.1293749999999996</v>
      </c>
      <c r="H91" s="48">
        <f t="shared" si="13"/>
        <v>6129375</v>
      </c>
      <c r="I91">
        <v>59</v>
      </c>
      <c r="J91" s="41">
        <v>20954</v>
      </c>
      <c r="K91" s="44">
        <f t="shared" si="12"/>
        <v>103887.71186440678</v>
      </c>
      <c r="L91" s="5" t="str">
        <f t="shared" si="14"/>
        <v>Y</v>
      </c>
      <c r="M91" s="47">
        <f t="shared" si="15"/>
        <v>3540000</v>
      </c>
      <c r="N91" s="41">
        <f t="shared" si="16"/>
        <v>1236286</v>
      </c>
      <c r="O91" s="50">
        <f t="shared" si="17"/>
        <v>4.9578940471703152</v>
      </c>
      <c r="P91">
        <f t="shared" si="18"/>
        <v>0.69529724142717375</v>
      </c>
      <c r="S91">
        <v>0.70700813419569486</v>
      </c>
    </row>
    <row r="92" spans="4:19" x14ac:dyDescent="0.2">
      <c r="D92" s="2" t="s">
        <v>116</v>
      </c>
      <c r="E92">
        <v>675</v>
      </c>
      <c r="F92">
        <v>11699.1751693077</v>
      </c>
      <c r="G92">
        <v>3.4802834800000002</v>
      </c>
      <c r="H92" s="48">
        <f t="shared" si="13"/>
        <v>3480283.48</v>
      </c>
      <c r="I92">
        <v>675</v>
      </c>
      <c r="J92" s="41">
        <v>11699.1751693077</v>
      </c>
      <c r="K92" s="44">
        <f t="shared" si="12"/>
        <v>5155.9755259259255</v>
      </c>
      <c r="L92" s="5" t="str">
        <f t="shared" si="14"/>
        <v/>
      </c>
      <c r="M92" s="47">
        <f t="shared" si="15"/>
        <v>3480283.48</v>
      </c>
      <c r="N92" s="41">
        <f t="shared" si="16"/>
        <v>7896943.2392826974</v>
      </c>
      <c r="O92" s="50">
        <f t="shared" si="17"/>
        <v>0.44071273840333747</v>
      </c>
      <c r="P92">
        <f t="shared" si="18"/>
        <v>-0.35584439641922772</v>
      </c>
      <c r="S92">
        <v>1.2368884048103819</v>
      </c>
    </row>
    <row r="93" spans="4:19" x14ac:dyDescent="0.2">
      <c r="D93" s="2" t="s">
        <v>61</v>
      </c>
      <c r="E93">
        <v>1021</v>
      </c>
      <c r="F93">
        <v>18631.2678264268</v>
      </c>
      <c r="G93">
        <v>6.2159305099999997</v>
      </c>
      <c r="H93" s="48">
        <f t="shared" si="13"/>
        <v>6215930.5099999998</v>
      </c>
      <c r="I93">
        <v>1021</v>
      </c>
      <c r="J93" s="41">
        <v>18631.2678264268</v>
      </c>
      <c r="K93" s="44">
        <f t="shared" si="12"/>
        <v>6088.0808129285015</v>
      </c>
      <c r="L93" s="5" t="str">
        <f t="shared" si="14"/>
        <v/>
      </c>
      <c r="M93" s="47">
        <f t="shared" si="15"/>
        <v>6215930.5099999998</v>
      </c>
      <c r="N93" s="41">
        <f t="shared" si="16"/>
        <v>19022524.450781763</v>
      </c>
      <c r="O93" s="50">
        <f t="shared" si="17"/>
        <v>0.32676685610697404</v>
      </c>
      <c r="P93">
        <f t="shared" si="18"/>
        <v>-0.48576200030310474</v>
      </c>
      <c r="S93">
        <v>6.8044791549982067E-2</v>
      </c>
    </row>
    <row r="94" spans="4:19" x14ac:dyDescent="0.2">
      <c r="D94" s="2" t="s">
        <v>24</v>
      </c>
      <c r="E94">
        <v>341</v>
      </c>
      <c r="F94">
        <v>12897.208942978201</v>
      </c>
      <c r="G94">
        <v>3.05695637</v>
      </c>
      <c r="H94" s="48">
        <f t="shared" si="13"/>
        <v>3056956.37</v>
      </c>
      <c r="I94">
        <v>341</v>
      </c>
      <c r="J94" s="41">
        <v>12897.208942978201</v>
      </c>
      <c r="K94" s="44">
        <f t="shared" si="12"/>
        <v>8964.6814369501462</v>
      </c>
      <c r="L94" s="5" t="str">
        <f t="shared" si="14"/>
        <v/>
      </c>
      <c r="M94" s="47">
        <f t="shared" si="15"/>
        <v>3056956.37</v>
      </c>
      <c r="N94" s="41">
        <f t="shared" si="16"/>
        <v>4397948.2495555663</v>
      </c>
      <c r="O94" s="50">
        <f t="shared" si="17"/>
        <v>0.69508693521096343</v>
      </c>
      <c r="P94">
        <f t="shared" si="18"/>
        <v>-0.15796087437211878</v>
      </c>
      <c r="S94">
        <v>-0.13278437982616237</v>
      </c>
    </row>
    <row r="95" spans="4:19" x14ac:dyDescent="0.2">
      <c r="D95" s="2" t="s">
        <v>28</v>
      </c>
      <c r="E95">
        <v>104</v>
      </c>
      <c r="F95">
        <v>9406</v>
      </c>
      <c r="G95">
        <v>2.3303731499999998</v>
      </c>
      <c r="H95" s="48">
        <f t="shared" si="13"/>
        <v>2330373.15</v>
      </c>
      <c r="I95">
        <v>104</v>
      </c>
      <c r="J95" s="41">
        <v>9406</v>
      </c>
      <c r="K95" s="44">
        <f t="shared" si="12"/>
        <v>22407.434134615385</v>
      </c>
      <c r="L95" s="5" t="str">
        <f t="shared" si="14"/>
        <v/>
      </c>
      <c r="M95" s="47">
        <f t="shared" si="15"/>
        <v>2330373.15</v>
      </c>
      <c r="N95" s="41">
        <f t="shared" si="16"/>
        <v>978224</v>
      </c>
      <c r="O95" s="50">
        <f t="shared" si="17"/>
        <v>2.3822490043180293</v>
      </c>
      <c r="P95">
        <f t="shared" si="18"/>
        <v>0.37698715410283329</v>
      </c>
      <c r="S95">
        <v>0.31087313613015838</v>
      </c>
    </row>
    <row r="96" spans="4:19" x14ac:dyDescent="0.2">
      <c r="D96" s="2" t="s">
        <v>73</v>
      </c>
      <c r="E96">
        <v>30</v>
      </c>
      <c r="F96">
        <v>10926</v>
      </c>
      <c r="G96">
        <v>0.37121005999999995</v>
      </c>
      <c r="H96" s="48">
        <f t="shared" si="13"/>
        <v>371210.05999999994</v>
      </c>
      <c r="I96">
        <v>30</v>
      </c>
      <c r="J96" s="41">
        <v>10926</v>
      </c>
      <c r="K96" s="44">
        <f t="shared" si="12"/>
        <v>12373.668666666665</v>
      </c>
      <c r="L96" s="5" t="str">
        <f t="shared" si="14"/>
        <v/>
      </c>
      <c r="M96" s="47">
        <f t="shared" si="15"/>
        <v>371210.05999999994</v>
      </c>
      <c r="N96" s="41">
        <f t="shared" si="16"/>
        <v>327780</v>
      </c>
      <c r="O96" s="50">
        <f t="shared" si="17"/>
        <v>1.1324975898468483</v>
      </c>
      <c r="P96">
        <f t="shared" si="18"/>
        <v>5.4037286431158134E-2</v>
      </c>
      <c r="S96">
        <v>0.49605352352563314</v>
      </c>
    </row>
    <row r="97" spans="4:19" x14ac:dyDescent="0.2">
      <c r="D97" s="2" t="s">
        <v>47</v>
      </c>
      <c r="E97">
        <v>87</v>
      </c>
      <c r="F97">
        <v>12000</v>
      </c>
      <c r="G97">
        <v>7.0118374299999999</v>
      </c>
      <c r="H97" s="48">
        <f t="shared" si="13"/>
        <v>7011837.4299999997</v>
      </c>
      <c r="I97">
        <v>87</v>
      </c>
      <c r="J97" s="41">
        <v>12000</v>
      </c>
      <c r="K97" s="44">
        <f t="shared" si="12"/>
        <v>80595.832528735627</v>
      </c>
      <c r="L97" s="5" t="str">
        <f t="shared" si="14"/>
        <v>Y</v>
      </c>
      <c r="M97" s="47">
        <f t="shared" si="15"/>
        <v>5220000</v>
      </c>
      <c r="N97" s="41">
        <f t="shared" si="16"/>
        <v>1044000</v>
      </c>
      <c r="O97" s="50">
        <f t="shared" si="17"/>
        <v>6.7163193773946359</v>
      </c>
      <c r="P97">
        <f t="shared" si="18"/>
        <v>0.82713133972066122</v>
      </c>
      <c r="S97">
        <v>0.57941673448405484</v>
      </c>
    </row>
    <row r="98" spans="4:19" x14ac:dyDescent="0.2">
      <c r="D98" s="2" t="s">
        <v>17</v>
      </c>
      <c r="E98">
        <v>27</v>
      </c>
      <c r="F98">
        <v>13471</v>
      </c>
      <c r="G98">
        <v>5.0153797600000001</v>
      </c>
      <c r="H98" s="48">
        <f t="shared" si="13"/>
        <v>5015379.76</v>
      </c>
      <c r="I98">
        <v>27</v>
      </c>
      <c r="J98" s="41">
        <v>13471</v>
      </c>
      <c r="K98" s="44">
        <f t="shared" ref="K98:K123" si="19">G98*1000000/I98</f>
        <v>185754.80592592593</v>
      </c>
      <c r="L98" s="5" t="str">
        <f t="shared" si="14"/>
        <v>Y</v>
      </c>
      <c r="M98" s="47">
        <f t="shared" si="15"/>
        <v>1620000</v>
      </c>
      <c r="N98" s="41">
        <f t="shared" si="16"/>
        <v>363717</v>
      </c>
      <c r="O98" s="50">
        <f t="shared" si="17"/>
        <v>13.789236576789097</v>
      </c>
      <c r="P98">
        <f t="shared" si="18"/>
        <v>1.1395402226903084</v>
      </c>
      <c r="S98">
        <v>1.5299163013013206</v>
      </c>
    </row>
    <row r="99" spans="4:19" x14ac:dyDescent="0.2">
      <c r="D99" s="2" t="s">
        <v>106</v>
      </c>
      <c r="E99">
        <v>139</v>
      </c>
      <c r="F99">
        <v>8248.4768211920491</v>
      </c>
      <c r="G99">
        <v>18.693867999999998</v>
      </c>
      <c r="H99" s="48">
        <f t="shared" si="13"/>
        <v>18693868</v>
      </c>
      <c r="I99">
        <v>139</v>
      </c>
      <c r="J99" s="41">
        <v>8248.4768211920491</v>
      </c>
      <c r="K99" s="44">
        <f t="shared" si="19"/>
        <v>134488.25899280576</v>
      </c>
      <c r="L99" s="5" t="str">
        <f t="shared" si="14"/>
        <v>Y</v>
      </c>
      <c r="M99" s="47">
        <f t="shared" ref="M99:M120" si="20">IF(L99="Y",60000*I99,G99*1000000)</f>
        <v>8340000</v>
      </c>
      <c r="N99" s="41">
        <f t="shared" si="16"/>
        <v>1146538.2781456949</v>
      </c>
      <c r="O99" s="50">
        <f t="shared" si="17"/>
        <v>16.304617435218766</v>
      </c>
      <c r="P99">
        <f t="shared" si="18"/>
        <v>1.2123106131559205</v>
      </c>
      <c r="S99">
        <v>0.11742975836430579</v>
      </c>
    </row>
    <row r="100" spans="4:19" x14ac:dyDescent="0.2">
      <c r="D100" s="2" t="s">
        <v>276</v>
      </c>
      <c r="E100">
        <v>44</v>
      </c>
      <c r="F100">
        <v>16916</v>
      </c>
      <c r="G100">
        <v>0</v>
      </c>
      <c r="H100" s="48">
        <f t="shared" si="13"/>
        <v>0</v>
      </c>
      <c r="I100">
        <v>44</v>
      </c>
      <c r="J100" s="41">
        <v>16916</v>
      </c>
      <c r="K100" s="44">
        <f t="shared" si="19"/>
        <v>0</v>
      </c>
      <c r="L100" s="5" t="str">
        <f t="shared" si="14"/>
        <v/>
      </c>
      <c r="M100" s="47">
        <f t="shared" si="20"/>
        <v>0</v>
      </c>
      <c r="N100" s="41">
        <f t="shared" si="16"/>
        <v>744304</v>
      </c>
      <c r="O100" s="50">
        <f t="shared" si="17"/>
        <v>0</v>
      </c>
      <c r="S100">
        <v>0.40449924999332776</v>
      </c>
    </row>
    <row r="101" spans="4:19" x14ac:dyDescent="0.2">
      <c r="D101" s="2" t="s">
        <v>161</v>
      </c>
      <c r="E101">
        <v>1</v>
      </c>
      <c r="F101">
        <v>2676</v>
      </c>
      <c r="G101">
        <v>24.206283550000002</v>
      </c>
      <c r="H101" s="48">
        <f t="shared" si="13"/>
        <v>24206283.550000001</v>
      </c>
      <c r="I101">
        <v>1</v>
      </c>
      <c r="J101" s="41">
        <v>2676</v>
      </c>
      <c r="K101" s="44">
        <f t="shared" si="19"/>
        <v>24206283.550000001</v>
      </c>
      <c r="L101" s="5" t="str">
        <f t="shared" si="14"/>
        <v>Y</v>
      </c>
      <c r="M101" s="47">
        <f t="shared" si="20"/>
        <v>60000</v>
      </c>
      <c r="N101" s="41">
        <f t="shared" si="16"/>
        <v>2676</v>
      </c>
      <c r="O101" s="50">
        <f t="shared" si="17"/>
        <v>9045.6963938714507</v>
      </c>
      <c r="P101">
        <f t="shared" si="18"/>
        <v>3.9564420071685742</v>
      </c>
    </row>
    <row r="102" spans="4:19" x14ac:dyDescent="0.2">
      <c r="D102" s="2" t="s">
        <v>158</v>
      </c>
      <c r="E102">
        <v>359</v>
      </c>
      <c r="F102">
        <v>9433.5229416273996</v>
      </c>
      <c r="G102">
        <v>14.569144359999999</v>
      </c>
      <c r="H102" s="48">
        <f t="shared" si="13"/>
        <v>14569144.359999999</v>
      </c>
      <c r="I102">
        <v>359</v>
      </c>
      <c r="J102" s="41">
        <v>9433.5229416273996</v>
      </c>
      <c r="K102" s="44">
        <f t="shared" si="19"/>
        <v>40582.574818941503</v>
      </c>
      <c r="L102" s="5" t="str">
        <f t="shared" si="14"/>
        <v/>
      </c>
      <c r="M102" s="47">
        <f t="shared" si="20"/>
        <v>14569144.359999999</v>
      </c>
      <c r="N102" s="41">
        <f t="shared" si="16"/>
        <v>3386634.7360442365</v>
      </c>
      <c r="O102" s="50">
        <f t="shared" si="17"/>
        <v>4.3019532649740402</v>
      </c>
      <c r="P102">
        <f t="shared" si="18"/>
        <v>0.63366568804257939</v>
      </c>
    </row>
    <row r="103" spans="4:19" x14ac:dyDescent="0.2">
      <c r="D103" s="2" t="s">
        <v>115</v>
      </c>
      <c r="E103">
        <v>603</v>
      </c>
      <c r="F103">
        <v>12820.919866443999</v>
      </c>
      <c r="G103">
        <v>4.9133700499999993</v>
      </c>
      <c r="H103" s="48">
        <f t="shared" si="13"/>
        <v>4913370.0499999989</v>
      </c>
      <c r="I103">
        <v>603</v>
      </c>
      <c r="J103" s="41">
        <v>12820.919866443999</v>
      </c>
      <c r="K103" s="44">
        <f t="shared" si="19"/>
        <v>8148.2090381426187</v>
      </c>
      <c r="L103" s="5" t="str">
        <f t="shared" si="14"/>
        <v/>
      </c>
      <c r="M103" s="47">
        <f t="shared" si="20"/>
        <v>4913370.0499999989</v>
      </c>
      <c r="N103" s="41">
        <f t="shared" si="16"/>
        <v>7731014.6794657316</v>
      </c>
      <c r="O103" s="50">
        <f t="shared" si="17"/>
        <v>0.63554012684135119</v>
      </c>
      <c r="P103">
        <f t="shared" si="18"/>
        <v>-0.19685702368493252</v>
      </c>
    </row>
    <row r="104" spans="4:19" x14ac:dyDescent="0.2">
      <c r="D104" s="2" t="s">
        <v>129</v>
      </c>
      <c r="E104">
        <v>1054</v>
      </c>
      <c r="F104">
        <v>12742.1201501633</v>
      </c>
      <c r="G104">
        <v>0</v>
      </c>
      <c r="H104" s="48">
        <f t="shared" si="13"/>
        <v>0</v>
      </c>
      <c r="I104">
        <v>1054</v>
      </c>
      <c r="J104" s="41">
        <v>12742.1201501633</v>
      </c>
      <c r="K104" s="44">
        <f t="shared" si="19"/>
        <v>0</v>
      </c>
      <c r="L104" s="5" t="str">
        <f t="shared" si="14"/>
        <v/>
      </c>
      <c r="M104" s="47">
        <f t="shared" si="20"/>
        <v>0</v>
      </c>
      <c r="N104" s="41">
        <f t="shared" si="16"/>
        <v>13430194.638272118</v>
      </c>
      <c r="O104" s="50">
        <f t="shared" si="17"/>
        <v>0</v>
      </c>
    </row>
    <row r="105" spans="4:19" x14ac:dyDescent="0.2">
      <c r="D105" s="2" t="s">
        <v>117</v>
      </c>
      <c r="E105">
        <v>656</v>
      </c>
      <c r="F105">
        <v>13245.653767146199</v>
      </c>
      <c r="G105">
        <v>21.726512140000001</v>
      </c>
      <c r="H105" s="48">
        <f t="shared" si="13"/>
        <v>21726512.140000001</v>
      </c>
      <c r="I105">
        <v>656</v>
      </c>
      <c r="J105" s="41">
        <v>13245.653767146199</v>
      </c>
      <c r="K105" s="44">
        <f t="shared" si="19"/>
        <v>33119.683140243906</v>
      </c>
      <c r="L105" s="5" t="str">
        <f t="shared" si="14"/>
        <v/>
      </c>
      <c r="M105" s="47">
        <f t="shared" si="20"/>
        <v>21726512.140000001</v>
      </c>
      <c r="N105" s="41">
        <f t="shared" si="16"/>
        <v>8689148.8712479062</v>
      </c>
      <c r="O105" s="50">
        <f t="shared" si="17"/>
        <v>2.5004189089097415</v>
      </c>
      <c r="P105">
        <f t="shared" si="18"/>
        <v>0.3980127745069249</v>
      </c>
    </row>
    <row r="106" spans="4:19" x14ac:dyDescent="0.2">
      <c r="D106" s="2" t="s">
        <v>32</v>
      </c>
      <c r="E106">
        <v>71</v>
      </c>
      <c r="F106">
        <v>12315.333333333299</v>
      </c>
      <c r="G106">
        <v>7.9697317600000002</v>
      </c>
      <c r="H106" s="48">
        <f t="shared" si="13"/>
        <v>7969731.7599999998</v>
      </c>
      <c r="I106">
        <v>71</v>
      </c>
      <c r="J106" s="41">
        <v>12315.333333333299</v>
      </c>
      <c r="K106" s="44">
        <f t="shared" si="19"/>
        <v>112249.74309859154</v>
      </c>
      <c r="L106" s="5" t="str">
        <f t="shared" si="14"/>
        <v>Y</v>
      </c>
      <c r="M106" s="47">
        <f t="shared" si="20"/>
        <v>4260000</v>
      </c>
      <c r="N106" s="41">
        <f t="shared" si="16"/>
        <v>874388.6666666643</v>
      </c>
      <c r="O106" s="50">
        <f t="shared" si="17"/>
        <v>9.1146329587986674</v>
      </c>
      <c r="P106">
        <f t="shared" si="18"/>
        <v>0.95973918454580787</v>
      </c>
    </row>
    <row r="107" spans="4:19" x14ac:dyDescent="0.2">
      <c r="D107" s="2" t="s">
        <v>149</v>
      </c>
      <c r="E107">
        <v>57</v>
      </c>
      <c r="F107">
        <v>2352</v>
      </c>
      <c r="G107">
        <v>6.9420316999999994</v>
      </c>
      <c r="H107" s="48">
        <f t="shared" si="13"/>
        <v>6942031.6999999993</v>
      </c>
      <c r="I107">
        <v>57</v>
      </c>
      <c r="J107" s="41">
        <v>2352</v>
      </c>
      <c r="K107" s="44">
        <f t="shared" si="19"/>
        <v>121790.0298245614</v>
      </c>
      <c r="L107" s="5" t="str">
        <f t="shared" si="14"/>
        <v>Y</v>
      </c>
      <c r="M107" s="47">
        <f t="shared" si="20"/>
        <v>3420000</v>
      </c>
      <c r="N107" s="41">
        <f t="shared" si="16"/>
        <v>134064</v>
      </c>
      <c r="O107" s="50">
        <f t="shared" si="17"/>
        <v>51.781475265544806</v>
      </c>
      <c r="P107">
        <f t="shared" si="18"/>
        <v>1.7141744194197981</v>
      </c>
    </row>
    <row r="108" spans="4:19" x14ac:dyDescent="0.2">
      <c r="D108" s="2" t="s">
        <v>26</v>
      </c>
      <c r="E108">
        <v>166</v>
      </c>
      <c r="F108">
        <v>12528</v>
      </c>
      <c r="G108">
        <v>20.481683820000001</v>
      </c>
      <c r="H108" s="48">
        <f t="shared" si="13"/>
        <v>20481683.82</v>
      </c>
      <c r="I108">
        <v>166</v>
      </c>
      <c r="J108" s="41">
        <v>12528</v>
      </c>
      <c r="K108" s="44">
        <f t="shared" si="19"/>
        <v>123383.63746987953</v>
      </c>
      <c r="L108" s="5" t="str">
        <f t="shared" si="14"/>
        <v>Y</v>
      </c>
      <c r="M108" s="47">
        <f t="shared" si="20"/>
        <v>9960000</v>
      </c>
      <c r="N108" s="41">
        <f t="shared" si="16"/>
        <v>2079648</v>
      </c>
      <c r="O108" s="50">
        <f t="shared" si="17"/>
        <v>9.848630066241979</v>
      </c>
      <c r="P108">
        <f t="shared" si="18"/>
        <v>0.99337582480740483</v>
      </c>
    </row>
    <row r="109" spans="4:19" x14ac:dyDescent="0.2">
      <c r="D109" s="2" t="s">
        <v>36</v>
      </c>
      <c r="E109">
        <v>779</v>
      </c>
      <c r="F109">
        <v>12290.7566104177</v>
      </c>
      <c r="G109">
        <v>12.615197570000001</v>
      </c>
      <c r="H109" s="48">
        <f t="shared" si="13"/>
        <v>12615197.57</v>
      </c>
      <c r="I109">
        <v>779</v>
      </c>
      <c r="J109" s="41">
        <v>12290.7566104177</v>
      </c>
      <c r="K109" s="44">
        <f t="shared" si="19"/>
        <v>16194.091874197689</v>
      </c>
      <c r="L109" s="5" t="str">
        <f t="shared" si="14"/>
        <v/>
      </c>
      <c r="M109" s="47">
        <f t="shared" si="20"/>
        <v>12615197.57</v>
      </c>
      <c r="N109" s="41">
        <f t="shared" si="16"/>
        <v>9574499.3995153885</v>
      </c>
      <c r="O109" s="50">
        <f t="shared" si="17"/>
        <v>1.3175829924474711</v>
      </c>
      <c r="P109">
        <f t="shared" si="18"/>
        <v>0.11977798026166347</v>
      </c>
    </row>
    <row r="110" spans="4:19" x14ac:dyDescent="0.2">
      <c r="D110" s="2" t="s">
        <v>41</v>
      </c>
      <c r="E110">
        <v>88</v>
      </c>
      <c r="F110">
        <v>15586</v>
      </c>
      <c r="G110">
        <v>28.640123289999998</v>
      </c>
      <c r="H110" s="48">
        <f t="shared" si="13"/>
        <v>28640123.289999999</v>
      </c>
      <c r="I110">
        <v>88</v>
      </c>
      <c r="J110" s="41">
        <v>15586</v>
      </c>
      <c r="K110" s="44">
        <f t="shared" si="19"/>
        <v>325455.94647727272</v>
      </c>
      <c r="L110" s="5" t="str">
        <f t="shared" si="14"/>
        <v>Y</v>
      </c>
      <c r="M110" s="47">
        <f t="shared" si="20"/>
        <v>5280000</v>
      </c>
      <c r="N110" s="41">
        <f t="shared" si="16"/>
        <v>1371568</v>
      </c>
      <c r="O110" s="50">
        <f t="shared" si="17"/>
        <v>20.881300300094491</v>
      </c>
      <c r="P110">
        <f t="shared" si="18"/>
        <v>1.3197575391373537</v>
      </c>
    </row>
    <row r="111" spans="4:19" x14ac:dyDescent="0.2">
      <c r="D111" s="2" t="s">
        <v>49</v>
      </c>
      <c r="E111">
        <v>152</v>
      </c>
      <c r="F111">
        <v>14989.1750672015</v>
      </c>
      <c r="G111">
        <v>11.604580730000002</v>
      </c>
      <c r="H111" s="48">
        <f t="shared" si="13"/>
        <v>11604580.730000002</v>
      </c>
      <c r="I111">
        <v>152</v>
      </c>
      <c r="J111" s="41">
        <v>14989.1750672015</v>
      </c>
      <c r="K111" s="44">
        <f t="shared" si="19"/>
        <v>76345.92585526318</v>
      </c>
      <c r="L111" s="5" t="str">
        <f t="shared" si="14"/>
        <v>Y</v>
      </c>
      <c r="M111" s="47">
        <f t="shared" si="20"/>
        <v>9120000</v>
      </c>
      <c r="N111" s="41">
        <f t="shared" si="16"/>
        <v>2278354.6102146283</v>
      </c>
      <c r="O111" s="50">
        <f t="shared" si="17"/>
        <v>5.0934041074961609</v>
      </c>
      <c r="P111">
        <f t="shared" si="18"/>
        <v>0.70700813419569486</v>
      </c>
    </row>
    <row r="112" spans="4:19" x14ac:dyDescent="0.2">
      <c r="D112" s="2" t="s">
        <v>306</v>
      </c>
      <c r="E112">
        <v>74</v>
      </c>
      <c r="F112">
        <v>10039.4296296296</v>
      </c>
      <c r="G112">
        <v>12.818262600000001</v>
      </c>
      <c r="H112" s="48">
        <f t="shared" si="13"/>
        <v>12818262.600000001</v>
      </c>
      <c r="I112">
        <v>74</v>
      </c>
      <c r="J112" s="41">
        <v>10039.4296296296</v>
      </c>
      <c r="K112" s="44">
        <f t="shared" si="19"/>
        <v>173219.76486486488</v>
      </c>
      <c r="L112" s="5" t="str">
        <f t="shared" si="14"/>
        <v>Y</v>
      </c>
      <c r="M112" s="47">
        <f t="shared" si="20"/>
        <v>4440000</v>
      </c>
      <c r="N112" s="41">
        <f t="shared" si="16"/>
        <v>742917.79259259033</v>
      </c>
      <c r="O112" s="50">
        <f t="shared" si="17"/>
        <v>17.25394482109197</v>
      </c>
      <c r="P112">
        <f t="shared" si="18"/>
        <v>1.2368884048103819</v>
      </c>
    </row>
    <row r="113" spans="4:16" x14ac:dyDescent="0.2">
      <c r="D113" s="2" t="s">
        <v>305</v>
      </c>
      <c r="E113">
        <v>691</v>
      </c>
      <c r="F113">
        <v>9354.4637366789502</v>
      </c>
      <c r="G113">
        <v>7.5603470999999995</v>
      </c>
      <c r="H113" s="48">
        <f t="shared" si="13"/>
        <v>7560347.0999999996</v>
      </c>
      <c r="I113">
        <v>691</v>
      </c>
      <c r="J113" s="41">
        <v>9354.4637366789502</v>
      </c>
      <c r="K113" s="44">
        <f t="shared" si="19"/>
        <v>10941.168017366135</v>
      </c>
      <c r="L113" s="5" t="str">
        <f t="shared" si="14"/>
        <v/>
      </c>
      <c r="M113" s="47">
        <f t="shared" si="20"/>
        <v>7560347.0999999996</v>
      </c>
      <c r="N113" s="41">
        <f t="shared" si="16"/>
        <v>6463934.442045155</v>
      </c>
      <c r="O113" s="50">
        <f t="shared" si="17"/>
        <v>1.1696200151448233</v>
      </c>
      <c r="P113">
        <f t="shared" si="18"/>
        <v>6.8044791549982067E-2</v>
      </c>
    </row>
    <row r="114" spans="4:16" x14ac:dyDescent="0.2">
      <c r="D114" s="2" t="s">
        <v>125</v>
      </c>
      <c r="E114">
        <v>136</v>
      </c>
      <c r="F114">
        <v>27302</v>
      </c>
      <c r="G114">
        <v>2.7349474799999998</v>
      </c>
      <c r="H114" s="48">
        <f t="shared" si="13"/>
        <v>2734947.48</v>
      </c>
      <c r="I114">
        <v>136</v>
      </c>
      <c r="J114" s="41">
        <v>27302</v>
      </c>
      <c r="K114" s="44">
        <f t="shared" si="19"/>
        <v>20109.907941176469</v>
      </c>
      <c r="L114" s="5" t="str">
        <f t="shared" si="14"/>
        <v/>
      </c>
      <c r="M114" s="47">
        <f t="shared" si="20"/>
        <v>2734947.48</v>
      </c>
      <c r="N114" s="41">
        <f t="shared" si="16"/>
        <v>3713072</v>
      </c>
      <c r="O114" s="50">
        <f t="shared" si="17"/>
        <v>0.73657270314176504</v>
      </c>
      <c r="P114">
        <f t="shared" si="18"/>
        <v>-0.13278437982616237</v>
      </c>
    </row>
    <row r="115" spans="4:16" x14ac:dyDescent="0.2">
      <c r="D115" s="2" t="s">
        <v>156</v>
      </c>
      <c r="E115">
        <v>24</v>
      </c>
      <c r="F115">
        <v>24429</v>
      </c>
      <c r="G115">
        <v>1.19947187</v>
      </c>
      <c r="H115" s="48">
        <f t="shared" si="13"/>
        <v>1199471.8700000001</v>
      </c>
      <c r="I115">
        <v>24</v>
      </c>
      <c r="J115" s="41">
        <v>24429</v>
      </c>
      <c r="K115" s="44">
        <f t="shared" si="19"/>
        <v>49977.99458333334</v>
      </c>
      <c r="L115" s="5" t="str">
        <f t="shared" si="14"/>
        <v/>
      </c>
      <c r="M115" s="47">
        <f t="shared" si="20"/>
        <v>1199471.8700000001</v>
      </c>
      <c r="N115" s="41">
        <f t="shared" si="16"/>
        <v>586296</v>
      </c>
      <c r="O115" s="50">
        <f t="shared" si="17"/>
        <v>2.0458469271494266</v>
      </c>
      <c r="P115">
        <f t="shared" si="18"/>
        <v>0.31087313613015838</v>
      </c>
    </row>
    <row r="116" spans="4:16" x14ac:dyDescent="0.2">
      <c r="D116" s="2" t="s">
        <v>278</v>
      </c>
      <c r="E116">
        <v>368</v>
      </c>
      <c r="F116">
        <v>27624</v>
      </c>
      <c r="G116">
        <v>0</v>
      </c>
      <c r="H116" s="48">
        <f t="shared" si="13"/>
        <v>0</v>
      </c>
      <c r="I116">
        <v>368</v>
      </c>
      <c r="J116" s="41">
        <v>27624</v>
      </c>
      <c r="K116" s="44">
        <f t="shared" si="19"/>
        <v>0</v>
      </c>
      <c r="L116" s="5" t="str">
        <f t="shared" si="14"/>
        <v/>
      </c>
      <c r="M116" s="47">
        <f t="shared" si="20"/>
        <v>0</v>
      </c>
      <c r="N116" s="41">
        <f t="shared" si="16"/>
        <v>10165632</v>
      </c>
      <c r="O116" s="50">
        <f t="shared" si="17"/>
        <v>0</v>
      </c>
      <c r="P116" t="e">
        <f t="shared" si="18"/>
        <v>#NUM!</v>
      </c>
    </row>
    <row r="117" spans="4:16" x14ac:dyDescent="0.2">
      <c r="D117" s="2" t="s">
        <v>88</v>
      </c>
      <c r="E117">
        <v>52</v>
      </c>
      <c r="F117">
        <v>21619.393442622899</v>
      </c>
      <c r="G117">
        <v>3.5229004599999998</v>
      </c>
      <c r="H117" s="48">
        <f t="shared" si="13"/>
        <v>3522900.46</v>
      </c>
      <c r="I117">
        <v>52</v>
      </c>
      <c r="J117" s="41">
        <v>21619.393442622899</v>
      </c>
      <c r="K117" s="44">
        <f t="shared" si="19"/>
        <v>67748.085769230762</v>
      </c>
      <c r="L117" s="5" t="str">
        <f t="shared" si="14"/>
        <v>Y</v>
      </c>
      <c r="M117" s="47">
        <f t="shared" si="20"/>
        <v>3120000</v>
      </c>
      <c r="N117" s="41">
        <f t="shared" si="16"/>
        <v>1124208.4590163908</v>
      </c>
      <c r="O117" s="50">
        <f t="shared" si="17"/>
        <v>3.1336719019907644</v>
      </c>
      <c r="P117">
        <f t="shared" si="18"/>
        <v>0.49605352352563314</v>
      </c>
    </row>
    <row r="118" spans="4:16" x14ac:dyDescent="0.2">
      <c r="D118" s="2" t="s">
        <v>138</v>
      </c>
      <c r="E118">
        <v>14</v>
      </c>
      <c r="F118">
        <v>9875.0625</v>
      </c>
      <c r="G118">
        <v>0.52490972999999996</v>
      </c>
      <c r="H118" s="48">
        <f t="shared" si="13"/>
        <v>524909.73</v>
      </c>
      <c r="I118">
        <v>14</v>
      </c>
      <c r="J118" s="41">
        <v>9875.0625</v>
      </c>
      <c r="K118" s="44">
        <f t="shared" si="19"/>
        <v>37493.552142857145</v>
      </c>
      <c r="L118" s="5" t="str">
        <f t="shared" si="14"/>
        <v/>
      </c>
      <c r="M118" s="47">
        <f t="shared" si="20"/>
        <v>524909.73</v>
      </c>
      <c r="N118" s="41">
        <f t="shared" si="16"/>
        <v>138250.875</v>
      </c>
      <c r="O118" s="50">
        <f t="shared" si="17"/>
        <v>3.7967913765464414</v>
      </c>
      <c r="P118">
        <f t="shared" si="18"/>
        <v>0.57941673448405484</v>
      </c>
    </row>
    <row r="119" spans="4:16" x14ac:dyDescent="0.2">
      <c r="D119" s="2" t="s">
        <v>131</v>
      </c>
      <c r="E119">
        <v>257</v>
      </c>
      <c r="F119">
        <v>4627</v>
      </c>
      <c r="G119">
        <v>40.28551539</v>
      </c>
      <c r="H119" s="48">
        <f t="shared" si="13"/>
        <v>40285515.390000001</v>
      </c>
      <c r="I119">
        <v>257</v>
      </c>
      <c r="J119" s="41">
        <v>4627</v>
      </c>
      <c r="K119" s="44">
        <f t="shared" si="19"/>
        <v>156752.97817120622</v>
      </c>
      <c r="L119" s="5" t="s">
        <v>321</v>
      </c>
      <c r="M119" s="47">
        <f t="shared" si="20"/>
        <v>15420000</v>
      </c>
      <c r="N119" s="41">
        <f t="shared" si="16"/>
        <v>1189139</v>
      </c>
      <c r="O119" s="50">
        <f t="shared" si="17"/>
        <v>33.877885924185485</v>
      </c>
      <c r="P119">
        <f t="shared" si="18"/>
        <v>1.5299163013013206</v>
      </c>
    </row>
    <row r="120" spans="4:16" x14ac:dyDescent="0.2">
      <c r="D120" s="2" t="s">
        <v>293</v>
      </c>
      <c r="E120">
        <v>298</v>
      </c>
      <c r="F120">
        <v>10212.983766233699</v>
      </c>
      <c r="G120">
        <v>3.9883996000000002</v>
      </c>
      <c r="H120" s="48">
        <f t="shared" si="13"/>
        <v>3988399.6</v>
      </c>
      <c r="I120">
        <v>298</v>
      </c>
      <c r="J120" s="41">
        <v>10212.983766233699</v>
      </c>
      <c r="K120" s="44">
        <f t="shared" si="19"/>
        <v>13383.891275167785</v>
      </c>
      <c r="L120" s="5" t="str">
        <f t="shared" si="14"/>
        <v/>
      </c>
      <c r="M120" s="47">
        <f t="shared" si="20"/>
        <v>3988399.6</v>
      </c>
      <c r="N120" s="41">
        <f t="shared" si="16"/>
        <v>3043469.1623376426</v>
      </c>
      <c r="O120" s="50">
        <f t="shared" si="17"/>
        <v>1.3104780719830165</v>
      </c>
      <c r="P120">
        <f t="shared" si="18"/>
        <v>0.11742975836430579</v>
      </c>
    </row>
    <row r="121" spans="4:16" x14ac:dyDescent="0.2">
      <c r="D121" s="2" t="s">
        <v>180</v>
      </c>
      <c r="E121">
        <v>0</v>
      </c>
      <c r="F121">
        <v>0</v>
      </c>
      <c r="G121">
        <v>0.38336846000000002</v>
      </c>
      <c r="H121" s="48">
        <f t="shared" si="13"/>
        <v>383368.46</v>
      </c>
      <c r="I121">
        <v>0</v>
      </c>
      <c r="J121" s="41">
        <v>0</v>
      </c>
      <c r="K121" s="44" t="e">
        <f t="shared" si="19"/>
        <v>#DIV/0!</v>
      </c>
      <c r="L121" s="5" t="s">
        <v>321</v>
      </c>
      <c r="M121" s="47">
        <f>G121*1000000</f>
        <v>383368.46</v>
      </c>
      <c r="N121" s="41">
        <f t="shared" si="16"/>
        <v>0</v>
      </c>
      <c r="O121" s="50" t="e">
        <f t="shared" si="17"/>
        <v>#DIV/0!</v>
      </c>
      <c r="P121" t="str">
        <f t="shared" si="18"/>
        <v/>
      </c>
    </row>
    <row r="122" spans="4:16" x14ac:dyDescent="0.2">
      <c r="D122" s="2" t="s">
        <v>58</v>
      </c>
      <c r="E122">
        <v>35</v>
      </c>
      <c r="F122">
        <v>0</v>
      </c>
      <c r="G122">
        <v>1.2862658499999999</v>
      </c>
      <c r="H122" s="48">
        <f t="shared" si="13"/>
        <v>1286265.8499999999</v>
      </c>
      <c r="I122">
        <v>35</v>
      </c>
      <c r="J122" s="41">
        <v>0</v>
      </c>
      <c r="K122" s="44">
        <f t="shared" si="19"/>
        <v>36750.452857142853</v>
      </c>
      <c r="L122" s="5" t="str">
        <f t="shared" si="14"/>
        <v/>
      </c>
      <c r="M122" s="47">
        <f>IF(L122="Y",60000*I122,G122*1000000)</f>
        <v>1286265.8499999999</v>
      </c>
      <c r="N122" s="41">
        <f t="shared" si="16"/>
        <v>0</v>
      </c>
      <c r="O122" s="50" t="e">
        <f t="shared" si="17"/>
        <v>#DIV/0!</v>
      </c>
      <c r="P122" t="str">
        <f t="shared" si="18"/>
        <v/>
      </c>
    </row>
    <row r="123" spans="4:16" x14ac:dyDescent="0.2">
      <c r="D123" s="2" t="s">
        <v>39</v>
      </c>
      <c r="E123">
        <v>1108</v>
      </c>
      <c r="F123">
        <v>9463.3989813242697</v>
      </c>
      <c r="G123">
        <v>26.612529810000005</v>
      </c>
      <c r="H123" s="48">
        <f t="shared" si="13"/>
        <v>26612529.810000006</v>
      </c>
      <c r="I123">
        <v>1108</v>
      </c>
      <c r="J123" s="41">
        <v>9463.3989813242697</v>
      </c>
      <c r="K123" s="44">
        <f t="shared" si="19"/>
        <v>24018.528709386286</v>
      </c>
      <c r="L123" s="5" t="str">
        <f t="shared" si="14"/>
        <v/>
      </c>
      <c r="M123" s="47">
        <f>IF(L123="Y",60000*I123,G123*1000000)</f>
        <v>26612529.810000006</v>
      </c>
      <c r="N123" s="41">
        <f t="shared" si="16"/>
        <v>10485446.07130729</v>
      </c>
      <c r="O123" s="50">
        <f t="shared" si="17"/>
        <v>2.5380446028732515</v>
      </c>
      <c r="P123">
        <f t="shared" si="18"/>
        <v>0.40449924999332776</v>
      </c>
    </row>
    <row r="124" spans="4:16" x14ac:dyDescent="0.2">
      <c r="D124" s="2" t="s">
        <v>315</v>
      </c>
      <c r="E124">
        <v>1593</v>
      </c>
      <c r="F124">
        <v>27624</v>
      </c>
      <c r="G124">
        <f>SUM(G2:G123)</f>
        <v>1179.2636450500004</v>
      </c>
      <c r="H124" s="48">
        <f t="shared" si="13"/>
        <v>1179263645.0500004</v>
      </c>
      <c r="I124">
        <f>SUM(I2:I123)</f>
        <v>31399</v>
      </c>
      <c r="K124" s="44">
        <f>H124/GETPIVOTDATA("Max of Sum of PSPS Minutes for Average Customer Outage on CPZ",$D$1)</f>
        <v>42689.822076817276</v>
      </c>
      <c r="L124" s="5" t="str">
        <f t="shared" si="14"/>
        <v/>
      </c>
      <c r="M124" s="48">
        <f>SUM(M2:M123)</f>
        <v>734192860.13999987</v>
      </c>
      <c r="N124" s="41">
        <f>SUM(N2:N123)</f>
        <v>381825629.04315114</v>
      </c>
      <c r="O124" s="50">
        <f>H124/N124</f>
        <v>3.0884874019725079</v>
      </c>
      <c r="P124">
        <f t="shared" si="18"/>
        <v>0.48974583417784689</v>
      </c>
    </row>
    <row r="125" spans="4:16" x14ac:dyDescent="0.2">
      <c r="G125" s="48"/>
      <c r="H125" s="48"/>
      <c r="L125" s="5" t="str">
        <f t="shared" si="14"/>
        <v/>
      </c>
    </row>
    <row r="126" spans="4:16" x14ac:dyDescent="0.2">
      <c r="L126" s="5">
        <f>COUNTIF(L2:L124,"Y")</f>
        <v>48</v>
      </c>
      <c r="M126" s="54">
        <f>(H124-M124)/H124</f>
        <v>0.37741414888706221</v>
      </c>
    </row>
    <row r="127" spans="4:16" x14ac:dyDescent="0.2">
      <c r="L127" s="5" t="str">
        <f t="shared" si="14"/>
        <v/>
      </c>
    </row>
    <row r="128" spans="4:16" x14ac:dyDescent="0.2">
      <c r="L128" s="5" t="str">
        <f t="shared" si="14"/>
        <v/>
      </c>
    </row>
    <row r="129" spans="12:12" x14ac:dyDescent="0.2">
      <c r="L129" s="5" t="str">
        <f t="shared" si="14"/>
        <v/>
      </c>
    </row>
    <row r="130" spans="12:12" x14ac:dyDescent="0.2">
      <c r="L130" s="5" t="str">
        <f t="shared" si="14"/>
        <v/>
      </c>
    </row>
    <row r="131" spans="12:12" x14ac:dyDescent="0.2">
      <c r="L131" s="5" t="str">
        <f t="shared" ref="L131:L166" si="21">IF(K131&gt;60000,"Y","")</f>
        <v/>
      </c>
    </row>
    <row r="132" spans="12:12" x14ac:dyDescent="0.2">
      <c r="L132" s="5" t="str">
        <f t="shared" si="21"/>
        <v/>
      </c>
    </row>
    <row r="133" spans="12:12" x14ac:dyDescent="0.2">
      <c r="L133" s="5" t="str">
        <f t="shared" si="21"/>
        <v/>
      </c>
    </row>
    <row r="134" spans="12:12" x14ac:dyDescent="0.2">
      <c r="L134" s="5" t="str">
        <f t="shared" si="21"/>
        <v/>
      </c>
    </row>
    <row r="135" spans="12:12" x14ac:dyDescent="0.2">
      <c r="L135" s="5" t="str">
        <f t="shared" si="21"/>
        <v/>
      </c>
    </row>
    <row r="136" spans="12:12" x14ac:dyDescent="0.2">
      <c r="L136" s="5" t="str">
        <f t="shared" si="21"/>
        <v/>
      </c>
    </row>
    <row r="137" spans="12:12" x14ac:dyDescent="0.2">
      <c r="L137" s="5" t="str">
        <f t="shared" si="21"/>
        <v/>
      </c>
    </row>
    <row r="138" spans="12:12" x14ac:dyDescent="0.2">
      <c r="L138" s="5" t="str">
        <f t="shared" si="21"/>
        <v/>
      </c>
    </row>
    <row r="139" spans="12:12" x14ac:dyDescent="0.2">
      <c r="L139" s="5" t="str">
        <f t="shared" si="21"/>
        <v/>
      </c>
    </row>
    <row r="140" spans="12:12" x14ac:dyDescent="0.2">
      <c r="L140" s="5" t="str">
        <f t="shared" si="21"/>
        <v/>
      </c>
    </row>
    <row r="141" spans="12:12" x14ac:dyDescent="0.2">
      <c r="L141" s="5" t="str">
        <f t="shared" si="21"/>
        <v/>
      </c>
    </row>
    <row r="142" spans="12:12" x14ac:dyDescent="0.2">
      <c r="L142" s="5" t="str">
        <f t="shared" si="21"/>
        <v/>
      </c>
    </row>
    <row r="143" spans="12:12" x14ac:dyDescent="0.2">
      <c r="L143" s="5" t="str">
        <f t="shared" si="21"/>
        <v/>
      </c>
    </row>
    <row r="144" spans="12:12" x14ac:dyDescent="0.2">
      <c r="L144" s="5" t="str">
        <f t="shared" si="21"/>
        <v/>
      </c>
    </row>
    <row r="145" spans="12:12" x14ac:dyDescent="0.2">
      <c r="L145" s="5" t="str">
        <f t="shared" si="21"/>
        <v/>
      </c>
    </row>
    <row r="146" spans="12:12" x14ac:dyDescent="0.2">
      <c r="L146" s="5" t="str">
        <f t="shared" si="21"/>
        <v/>
      </c>
    </row>
    <row r="147" spans="12:12" x14ac:dyDescent="0.2">
      <c r="L147" s="5" t="str">
        <f t="shared" si="21"/>
        <v/>
      </c>
    </row>
    <row r="148" spans="12:12" x14ac:dyDescent="0.2">
      <c r="L148" s="5" t="str">
        <f t="shared" si="21"/>
        <v/>
      </c>
    </row>
    <row r="149" spans="12:12" x14ac:dyDescent="0.2">
      <c r="L149" s="5" t="str">
        <f t="shared" si="21"/>
        <v/>
      </c>
    </row>
    <row r="150" spans="12:12" x14ac:dyDescent="0.2">
      <c r="L150" s="5" t="str">
        <f t="shared" si="21"/>
        <v/>
      </c>
    </row>
    <row r="151" spans="12:12" x14ac:dyDescent="0.2">
      <c r="L151" s="5" t="str">
        <f t="shared" si="21"/>
        <v/>
      </c>
    </row>
    <row r="152" spans="12:12" x14ac:dyDescent="0.2">
      <c r="L152" s="5" t="str">
        <f t="shared" si="21"/>
        <v/>
      </c>
    </row>
    <row r="153" spans="12:12" x14ac:dyDescent="0.2">
      <c r="L153" s="5" t="str">
        <f t="shared" si="21"/>
        <v/>
      </c>
    </row>
    <row r="154" spans="12:12" x14ac:dyDescent="0.2">
      <c r="L154" s="5" t="str">
        <f t="shared" si="21"/>
        <v/>
      </c>
    </row>
    <row r="155" spans="12:12" x14ac:dyDescent="0.2">
      <c r="L155" s="5" t="str">
        <f t="shared" si="21"/>
        <v/>
      </c>
    </row>
    <row r="156" spans="12:12" x14ac:dyDescent="0.2">
      <c r="L156" s="5" t="str">
        <f t="shared" si="21"/>
        <v/>
      </c>
    </row>
    <row r="157" spans="12:12" x14ac:dyDescent="0.2">
      <c r="L157" s="5" t="str">
        <f t="shared" si="21"/>
        <v/>
      </c>
    </row>
    <row r="158" spans="12:12" x14ac:dyDescent="0.2">
      <c r="L158" s="5" t="str">
        <f t="shared" si="21"/>
        <v/>
      </c>
    </row>
    <row r="159" spans="12:12" x14ac:dyDescent="0.2">
      <c r="L159" s="5" t="str">
        <f t="shared" si="21"/>
        <v/>
      </c>
    </row>
    <row r="160" spans="12:12" x14ac:dyDescent="0.2">
      <c r="L160" s="5" t="str">
        <f t="shared" si="21"/>
        <v/>
      </c>
    </row>
    <row r="161" spans="12:12" x14ac:dyDescent="0.2">
      <c r="L161" s="5" t="str">
        <f t="shared" si="21"/>
        <v/>
      </c>
    </row>
    <row r="162" spans="12:12" x14ac:dyDescent="0.2">
      <c r="L162" s="5" t="str">
        <f t="shared" si="21"/>
        <v/>
      </c>
    </row>
    <row r="163" spans="12:12" x14ac:dyDescent="0.2">
      <c r="L163" s="5" t="str">
        <f t="shared" si="21"/>
        <v/>
      </c>
    </row>
    <row r="164" spans="12:12" x14ac:dyDescent="0.2">
      <c r="L164" s="5" t="str">
        <f t="shared" si="21"/>
        <v/>
      </c>
    </row>
    <row r="165" spans="12:12" x14ac:dyDescent="0.2">
      <c r="L165" s="5" t="str">
        <f t="shared" si="21"/>
        <v/>
      </c>
    </row>
    <row r="166" spans="12:12" x14ac:dyDescent="0.2">
      <c r="L166" s="5" t="str">
        <f t="shared" si="21"/>
        <v/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B024-584D-AB4A-8411-EBF433DF9240}">
  <dimension ref="A3:O168"/>
  <sheetViews>
    <sheetView topLeftCell="C1" workbookViewId="0">
      <selection activeCell="P126" sqref="P126"/>
    </sheetView>
  </sheetViews>
  <sheetFormatPr baseColWidth="10" defaultRowHeight="15" x14ac:dyDescent="0.2"/>
  <cols>
    <col min="1" max="1" width="26.1640625" bestFit="1" customWidth="1"/>
    <col min="2" max="2" width="28" bestFit="1" customWidth="1"/>
    <col min="3" max="3" width="24.83203125" bestFit="1" customWidth="1"/>
    <col min="4" max="4" width="26.1640625" bestFit="1" customWidth="1"/>
    <col min="5" max="5" width="29" bestFit="1" customWidth="1"/>
    <col min="6" max="6" width="21.5" customWidth="1"/>
    <col min="7" max="7" width="19.33203125" bestFit="1" customWidth="1"/>
    <col min="8" max="8" width="19.33203125" customWidth="1"/>
    <col min="10" max="10" width="12.5" customWidth="1"/>
    <col min="11" max="11" width="24.5" style="44" customWidth="1"/>
    <col min="12" max="12" width="10.83203125" style="5"/>
    <col min="13" max="13" width="17.33203125" style="45" customWidth="1"/>
    <col min="14" max="14" width="15.5" customWidth="1"/>
    <col min="15" max="15" width="14.33203125" customWidth="1"/>
  </cols>
  <sheetData>
    <row r="3" spans="1:15" s="34" customFormat="1" ht="42" customHeight="1" x14ac:dyDescent="0.2">
      <c r="A3" s="42" t="s">
        <v>314</v>
      </c>
      <c r="B3" s="34" t="s">
        <v>316</v>
      </c>
      <c r="C3" s="34" t="s">
        <v>318</v>
      </c>
      <c r="D3" s="42" t="s">
        <v>314</v>
      </c>
      <c r="E3" s="34" t="s">
        <v>317</v>
      </c>
      <c r="F3" s="34" t="s">
        <v>323</v>
      </c>
      <c r="G3" s="34" t="s">
        <v>316</v>
      </c>
      <c r="H3" s="34" t="s">
        <v>324</v>
      </c>
      <c r="I3" s="34" t="s">
        <v>325</v>
      </c>
      <c r="J3" s="34" t="s">
        <v>327</v>
      </c>
      <c r="K3" s="43" t="s">
        <v>326</v>
      </c>
      <c r="L3" s="19" t="s">
        <v>319</v>
      </c>
      <c r="M3" s="46" t="s">
        <v>320</v>
      </c>
      <c r="N3" s="34" t="s">
        <v>322</v>
      </c>
      <c r="O3" s="34" t="s">
        <v>328</v>
      </c>
    </row>
    <row r="4" spans="1:15" x14ac:dyDescent="0.2">
      <c r="A4" s="2" t="s">
        <v>65</v>
      </c>
      <c r="B4">
        <v>2.1015281699999999</v>
      </c>
      <c r="C4">
        <v>0.80094696969696966</v>
      </c>
      <c r="D4" s="2" t="s">
        <v>65</v>
      </c>
      <c r="E4">
        <v>111</v>
      </c>
      <c r="F4" s="49">
        <v>13455.557377049099</v>
      </c>
      <c r="G4">
        <v>2.1015281699999999</v>
      </c>
      <c r="H4" s="48">
        <f>G4*1000000</f>
        <v>2101528.17</v>
      </c>
      <c r="I4">
        <v>111</v>
      </c>
      <c r="J4" s="41">
        <v>13455.557377049099</v>
      </c>
      <c r="K4" s="44">
        <f t="shared" ref="K4:K35" si="0">G4*1000000/I4</f>
        <v>18932.686216216214</v>
      </c>
      <c r="L4" s="5" t="str">
        <f>IF(K4&gt;60000,"Y","")</f>
        <v/>
      </c>
      <c r="M4" s="47">
        <f t="shared" ref="M4:M19" si="1">IF(L4="Y",60000*I4,G4*1000000)</f>
        <v>2101528.17</v>
      </c>
      <c r="N4" s="41">
        <f>J4*I4</f>
        <v>1493566.86885245</v>
      </c>
      <c r="O4" s="50">
        <f>H4/N4</f>
        <v>1.4070532855450013</v>
      </c>
    </row>
    <row r="5" spans="1:15" x14ac:dyDescent="0.2">
      <c r="A5" s="2" t="s">
        <v>166</v>
      </c>
      <c r="B5">
        <v>7.4471210900000004</v>
      </c>
      <c r="C5">
        <v>2.9350378787878788</v>
      </c>
      <c r="D5" s="2" t="s">
        <v>166</v>
      </c>
      <c r="E5">
        <v>276</v>
      </c>
      <c r="F5">
        <v>8508.2508038585202</v>
      </c>
      <c r="G5">
        <v>7.4471210900000004</v>
      </c>
      <c r="H5" s="48">
        <f t="shared" ref="H5:H68" si="2">G5*1000000</f>
        <v>7447121.0900000008</v>
      </c>
      <c r="I5">
        <v>276</v>
      </c>
      <c r="J5" s="41">
        <v>8508.2508038585202</v>
      </c>
      <c r="K5" s="44">
        <f t="shared" si="0"/>
        <v>26982.322789855076</v>
      </c>
      <c r="L5" s="5" t="str">
        <f t="shared" ref="L5:L68" si="3">IF(K5&gt;60000,"Y","")</f>
        <v/>
      </c>
      <c r="M5" s="47">
        <f t="shared" si="1"/>
        <v>7447121.0900000008</v>
      </c>
      <c r="N5" s="41">
        <f t="shared" ref="N5:N68" si="4">J5*I5</f>
        <v>2348277.2218649518</v>
      </c>
      <c r="O5" s="50">
        <f t="shared" ref="O5:O68" si="5">H5/N5</f>
        <v>3.171312577858953</v>
      </c>
    </row>
    <row r="6" spans="1:15" x14ac:dyDescent="0.2">
      <c r="A6" s="2" t="s">
        <v>16</v>
      </c>
      <c r="B6">
        <v>0.59313073999999977</v>
      </c>
      <c r="C6">
        <v>0.14147727272727273</v>
      </c>
      <c r="D6" s="2" t="s">
        <v>16</v>
      </c>
      <c r="E6">
        <v>334</v>
      </c>
      <c r="F6">
        <v>2635</v>
      </c>
      <c r="G6">
        <v>0.59313073999999977</v>
      </c>
      <c r="H6" s="48">
        <f t="shared" si="2"/>
        <v>593130.73999999976</v>
      </c>
      <c r="I6">
        <v>334</v>
      </c>
      <c r="J6" s="41">
        <v>2635</v>
      </c>
      <c r="K6" s="44">
        <f t="shared" si="0"/>
        <v>1775.840538922155</v>
      </c>
      <c r="L6" s="5" t="str">
        <f t="shared" si="3"/>
        <v/>
      </c>
      <c r="M6" s="47">
        <f t="shared" si="1"/>
        <v>593130.73999999976</v>
      </c>
      <c r="N6" s="41">
        <f t="shared" si="4"/>
        <v>880090</v>
      </c>
      <c r="O6" s="50">
        <f t="shared" si="5"/>
        <v>0.67394327852833202</v>
      </c>
    </row>
    <row r="7" spans="1:15" x14ac:dyDescent="0.2">
      <c r="A7" s="2" t="s">
        <v>25</v>
      </c>
      <c r="B7">
        <v>1.8968672099999999</v>
      </c>
      <c r="C7">
        <v>0.55454545454545456</v>
      </c>
      <c r="D7" s="2" t="s">
        <v>25</v>
      </c>
      <c r="E7">
        <v>582</v>
      </c>
      <c r="F7">
        <v>3564.8324873096399</v>
      </c>
      <c r="G7">
        <v>1.8968672099999999</v>
      </c>
      <c r="H7" s="48">
        <f t="shared" si="2"/>
        <v>1896867.21</v>
      </c>
      <c r="I7">
        <v>582</v>
      </c>
      <c r="J7" s="41">
        <v>3564.8324873096399</v>
      </c>
      <c r="K7" s="44">
        <f t="shared" si="0"/>
        <v>3259.2220103092782</v>
      </c>
      <c r="L7" s="5" t="str">
        <f t="shared" si="3"/>
        <v/>
      </c>
      <c r="M7" s="47">
        <f t="shared" si="1"/>
        <v>1896867.21</v>
      </c>
      <c r="N7" s="41">
        <f t="shared" si="4"/>
        <v>2074732.5076142105</v>
      </c>
      <c r="O7" s="50">
        <f t="shared" si="5"/>
        <v>0.91427073275159576</v>
      </c>
    </row>
    <row r="8" spans="1:15" x14ac:dyDescent="0.2">
      <c r="A8" s="2" t="s">
        <v>289</v>
      </c>
      <c r="B8">
        <v>0.5247871999999999</v>
      </c>
      <c r="C8">
        <v>8.3333333333333329E-2</v>
      </c>
      <c r="D8" s="2" t="s">
        <v>289</v>
      </c>
      <c r="E8">
        <v>132</v>
      </c>
      <c r="F8">
        <v>2732</v>
      </c>
      <c r="G8">
        <v>0.5247871999999999</v>
      </c>
      <c r="H8" s="48">
        <f t="shared" si="2"/>
        <v>524787.19999999995</v>
      </c>
      <c r="I8">
        <v>132</v>
      </c>
      <c r="J8" s="41">
        <v>2732</v>
      </c>
      <c r="K8" s="44">
        <f t="shared" si="0"/>
        <v>3975.6606060606059</v>
      </c>
      <c r="L8" s="5" t="str">
        <f t="shared" si="3"/>
        <v/>
      </c>
      <c r="M8" s="47">
        <f t="shared" si="1"/>
        <v>524787.19999999995</v>
      </c>
      <c r="N8" s="41">
        <f t="shared" si="4"/>
        <v>360624</v>
      </c>
      <c r="O8" s="50">
        <f t="shared" si="5"/>
        <v>1.4552198411642041</v>
      </c>
    </row>
    <row r="9" spans="1:15" x14ac:dyDescent="0.2">
      <c r="A9" s="2" t="s">
        <v>152</v>
      </c>
      <c r="B9">
        <v>4.8701668099999997</v>
      </c>
      <c r="C9">
        <v>1.3922348484848481</v>
      </c>
      <c r="D9" s="2" t="s">
        <v>152</v>
      </c>
      <c r="E9">
        <v>186</v>
      </c>
      <c r="F9">
        <v>16498.806466375601</v>
      </c>
      <c r="G9">
        <v>4.8701668099999997</v>
      </c>
      <c r="H9" s="48">
        <f t="shared" si="2"/>
        <v>4870166.8099999996</v>
      </c>
      <c r="I9">
        <v>186</v>
      </c>
      <c r="J9" s="41">
        <v>16498.806466375601</v>
      </c>
      <c r="K9" s="44">
        <f t="shared" si="0"/>
        <v>26183.692526881718</v>
      </c>
      <c r="L9" s="5" t="str">
        <f t="shared" si="3"/>
        <v/>
      </c>
      <c r="M9" s="47">
        <f t="shared" si="1"/>
        <v>4870166.8099999996</v>
      </c>
      <c r="N9" s="41">
        <f t="shared" si="4"/>
        <v>3068778.0027458617</v>
      </c>
      <c r="O9" s="50">
        <f t="shared" si="5"/>
        <v>1.587005252788668</v>
      </c>
    </row>
    <row r="10" spans="1:15" x14ac:dyDescent="0.2">
      <c r="A10" s="2" t="s">
        <v>155</v>
      </c>
      <c r="B10">
        <v>1.1631733</v>
      </c>
      <c r="C10">
        <v>0.1803030303030303</v>
      </c>
      <c r="D10" s="2" t="s">
        <v>155</v>
      </c>
      <c r="E10">
        <v>176</v>
      </c>
      <c r="F10">
        <v>4841</v>
      </c>
      <c r="G10">
        <v>1.1631733</v>
      </c>
      <c r="H10" s="48">
        <f t="shared" si="2"/>
        <v>1163173.3</v>
      </c>
      <c r="I10">
        <v>176</v>
      </c>
      <c r="J10" s="41">
        <v>4841</v>
      </c>
      <c r="K10" s="44">
        <f t="shared" si="0"/>
        <v>6608.9392045454551</v>
      </c>
      <c r="L10" s="5" t="str">
        <f t="shared" si="3"/>
        <v/>
      </c>
      <c r="M10" s="47">
        <f t="shared" si="1"/>
        <v>1163173.3</v>
      </c>
      <c r="N10" s="41">
        <f t="shared" si="4"/>
        <v>852016</v>
      </c>
      <c r="O10" s="50">
        <f t="shared" si="5"/>
        <v>1.365201240352294</v>
      </c>
    </row>
    <row r="11" spans="1:15" x14ac:dyDescent="0.2">
      <c r="A11" s="2" t="s">
        <v>21</v>
      </c>
      <c r="B11">
        <v>1.0573578500000003</v>
      </c>
      <c r="C11">
        <v>0.13617424242424245</v>
      </c>
      <c r="D11" s="2" t="s">
        <v>21</v>
      </c>
      <c r="E11">
        <v>223</v>
      </c>
      <c r="F11">
        <v>7889</v>
      </c>
      <c r="G11">
        <v>1.0573578500000003</v>
      </c>
      <c r="H11" s="48">
        <f t="shared" si="2"/>
        <v>1057357.8500000003</v>
      </c>
      <c r="I11">
        <v>223</v>
      </c>
      <c r="J11" s="41">
        <v>7889</v>
      </c>
      <c r="K11" s="44">
        <f t="shared" si="0"/>
        <v>4741.5150224215258</v>
      </c>
      <c r="L11" s="5" t="str">
        <f t="shared" si="3"/>
        <v/>
      </c>
      <c r="M11" s="47">
        <f t="shared" si="1"/>
        <v>1057357.8500000003</v>
      </c>
      <c r="N11" s="41">
        <f t="shared" si="4"/>
        <v>1759247</v>
      </c>
      <c r="O11" s="50">
        <f t="shared" si="5"/>
        <v>0.60102865032596353</v>
      </c>
    </row>
    <row r="12" spans="1:15" x14ac:dyDescent="0.2">
      <c r="A12" s="2" t="s">
        <v>165</v>
      </c>
      <c r="B12">
        <v>0.80568843999999995</v>
      </c>
      <c r="C12">
        <v>0.30000000000000004</v>
      </c>
      <c r="D12" s="2" t="s">
        <v>165</v>
      </c>
      <c r="E12">
        <v>9</v>
      </c>
      <c r="F12">
        <v>7479.8333333333303</v>
      </c>
      <c r="G12">
        <v>0.80568843999999995</v>
      </c>
      <c r="H12" s="48">
        <f t="shared" si="2"/>
        <v>805688.44</v>
      </c>
      <c r="I12">
        <v>9</v>
      </c>
      <c r="J12" s="41">
        <v>7479.8333333333303</v>
      </c>
      <c r="K12" s="44">
        <f t="shared" si="0"/>
        <v>89520.93777777777</v>
      </c>
      <c r="L12" s="5" t="str">
        <f t="shared" si="3"/>
        <v>Y</v>
      </c>
      <c r="M12" s="47">
        <f t="shared" si="1"/>
        <v>540000</v>
      </c>
      <c r="N12" s="41">
        <f t="shared" si="4"/>
        <v>67318.499999999971</v>
      </c>
      <c r="O12" s="50">
        <f t="shared" si="5"/>
        <v>11.968306483358962</v>
      </c>
    </row>
    <row r="13" spans="1:15" x14ac:dyDescent="0.2">
      <c r="A13" s="2" t="s">
        <v>181</v>
      </c>
      <c r="B13">
        <v>0.41923667999999997</v>
      </c>
      <c r="C13">
        <v>0.14488636363636365</v>
      </c>
      <c r="D13" s="2" t="s">
        <v>181</v>
      </c>
      <c r="E13">
        <v>78</v>
      </c>
      <c r="F13">
        <v>8103.9058823529404</v>
      </c>
      <c r="G13">
        <v>0.41923667999999997</v>
      </c>
      <c r="H13" s="48">
        <f t="shared" si="2"/>
        <v>419236.68</v>
      </c>
      <c r="I13">
        <v>78</v>
      </c>
      <c r="J13" s="41">
        <v>8103.9058823529404</v>
      </c>
      <c r="K13" s="44">
        <f t="shared" si="0"/>
        <v>5374.8292307692309</v>
      </c>
      <c r="L13" s="5" t="str">
        <f t="shared" si="3"/>
        <v/>
      </c>
      <c r="M13" s="47">
        <f t="shared" si="1"/>
        <v>419236.68</v>
      </c>
      <c r="N13" s="41">
        <f t="shared" si="4"/>
        <v>632104.65882352937</v>
      </c>
      <c r="O13" s="50">
        <f t="shared" si="5"/>
        <v>0.66323934517470828</v>
      </c>
    </row>
    <row r="14" spans="1:15" x14ac:dyDescent="0.2">
      <c r="A14" s="2" t="s">
        <v>153</v>
      </c>
      <c r="B14">
        <v>0.25826499000000003</v>
      </c>
      <c r="C14">
        <v>9.6212121212121207E-2</v>
      </c>
      <c r="D14" s="2" t="s">
        <v>153</v>
      </c>
      <c r="E14">
        <v>5</v>
      </c>
      <c r="F14">
        <v>0</v>
      </c>
      <c r="G14">
        <v>0.25826499000000003</v>
      </c>
      <c r="H14" s="48">
        <f t="shared" si="2"/>
        <v>258264.99000000002</v>
      </c>
      <c r="I14">
        <v>5</v>
      </c>
      <c r="J14" s="41">
        <v>0</v>
      </c>
      <c r="K14" s="44">
        <f t="shared" si="0"/>
        <v>51652.998000000007</v>
      </c>
      <c r="L14" s="5" t="str">
        <f t="shared" si="3"/>
        <v/>
      </c>
      <c r="M14" s="47">
        <f t="shared" si="1"/>
        <v>258264.99000000002</v>
      </c>
      <c r="N14" s="41">
        <f t="shared" si="4"/>
        <v>0</v>
      </c>
      <c r="O14" s="50" t="e">
        <f t="shared" si="5"/>
        <v>#DIV/0!</v>
      </c>
    </row>
    <row r="15" spans="1:15" x14ac:dyDescent="0.2">
      <c r="A15" s="2" t="s">
        <v>29</v>
      </c>
      <c r="B15">
        <v>83.335064689999996</v>
      </c>
      <c r="C15">
        <v>12.545454545454547</v>
      </c>
      <c r="D15" s="2" t="s">
        <v>29</v>
      </c>
      <c r="E15">
        <v>8</v>
      </c>
      <c r="F15">
        <v>2589</v>
      </c>
      <c r="G15">
        <v>83.335064689999996</v>
      </c>
      <c r="H15" s="48">
        <f t="shared" si="2"/>
        <v>83335064.689999998</v>
      </c>
      <c r="I15">
        <v>8</v>
      </c>
      <c r="J15" s="41">
        <v>2589</v>
      </c>
      <c r="K15" s="44">
        <f t="shared" si="0"/>
        <v>10416883.08625</v>
      </c>
      <c r="L15" s="5" t="str">
        <f t="shared" si="3"/>
        <v>Y</v>
      </c>
      <c r="M15" s="47">
        <f t="shared" si="1"/>
        <v>480000</v>
      </c>
      <c r="N15" s="41">
        <f t="shared" si="4"/>
        <v>20712</v>
      </c>
      <c r="O15" s="50">
        <f t="shared" si="5"/>
        <v>4023.516062668984</v>
      </c>
    </row>
    <row r="16" spans="1:15" x14ac:dyDescent="0.2">
      <c r="A16" s="2" t="s">
        <v>37</v>
      </c>
      <c r="B16">
        <v>13.411202760000002</v>
      </c>
      <c r="C16">
        <v>4.4263257575757571</v>
      </c>
      <c r="D16" s="2" t="s">
        <v>37</v>
      </c>
      <c r="E16">
        <v>272</v>
      </c>
      <c r="F16">
        <v>2589</v>
      </c>
      <c r="G16">
        <v>13.411202760000002</v>
      </c>
      <c r="H16" s="48">
        <f t="shared" si="2"/>
        <v>13411202.760000002</v>
      </c>
      <c r="I16">
        <v>272</v>
      </c>
      <c r="J16" s="41">
        <v>2589</v>
      </c>
      <c r="K16" s="44">
        <f t="shared" si="0"/>
        <v>49305.892500000009</v>
      </c>
      <c r="L16" s="5" t="str">
        <f t="shared" si="3"/>
        <v/>
      </c>
      <c r="M16" s="47">
        <f t="shared" si="1"/>
        <v>13411202.760000002</v>
      </c>
      <c r="N16" s="41">
        <f t="shared" si="4"/>
        <v>704208</v>
      </c>
      <c r="O16" s="50">
        <f t="shared" si="5"/>
        <v>19.044377172653537</v>
      </c>
    </row>
    <row r="17" spans="1:15" x14ac:dyDescent="0.2">
      <c r="A17" s="2" t="s">
        <v>30</v>
      </c>
      <c r="B17">
        <v>0.89568844999999997</v>
      </c>
      <c r="C17">
        <v>0.23636363636363636</v>
      </c>
      <c r="D17" s="2" t="s">
        <v>30</v>
      </c>
      <c r="E17">
        <v>155</v>
      </c>
      <c r="F17">
        <v>2589</v>
      </c>
      <c r="G17">
        <v>0.89568844999999997</v>
      </c>
      <c r="H17" s="48">
        <f t="shared" si="2"/>
        <v>895688.45</v>
      </c>
      <c r="I17">
        <v>155</v>
      </c>
      <c r="J17" s="41">
        <v>2589</v>
      </c>
      <c r="K17" s="44">
        <f t="shared" si="0"/>
        <v>5778.6351612903227</v>
      </c>
      <c r="L17" s="5" t="str">
        <f t="shared" si="3"/>
        <v/>
      </c>
      <c r="M17" s="47">
        <f t="shared" si="1"/>
        <v>895688.45</v>
      </c>
      <c r="N17" s="41">
        <f t="shared" si="4"/>
        <v>401295</v>
      </c>
      <c r="O17" s="50">
        <f t="shared" si="5"/>
        <v>2.2319950410545855</v>
      </c>
    </row>
    <row r="18" spans="1:15" x14ac:dyDescent="0.2">
      <c r="A18" s="2" t="s">
        <v>162</v>
      </c>
      <c r="B18">
        <v>0.41760390000000008</v>
      </c>
      <c r="C18">
        <v>0.11931818181818182</v>
      </c>
      <c r="D18" s="2" t="s">
        <v>162</v>
      </c>
      <c r="E18">
        <v>107</v>
      </c>
      <c r="F18">
        <v>2589</v>
      </c>
      <c r="G18">
        <v>0.41760390000000008</v>
      </c>
      <c r="H18" s="48">
        <f t="shared" si="2"/>
        <v>417603.90000000008</v>
      </c>
      <c r="I18">
        <v>107</v>
      </c>
      <c r="J18" s="41">
        <v>2589</v>
      </c>
      <c r="K18" s="44">
        <f t="shared" si="0"/>
        <v>3902.8401869158888</v>
      </c>
      <c r="L18" s="5" t="str">
        <f t="shared" si="3"/>
        <v/>
      </c>
      <c r="M18" s="47">
        <f t="shared" si="1"/>
        <v>417603.90000000008</v>
      </c>
      <c r="N18" s="41">
        <f t="shared" si="4"/>
        <v>277023</v>
      </c>
      <c r="O18" s="50">
        <f t="shared" si="5"/>
        <v>1.5074701378585897</v>
      </c>
    </row>
    <row r="19" spans="1:15" x14ac:dyDescent="0.2">
      <c r="A19" s="2" t="s">
        <v>133</v>
      </c>
      <c r="B19">
        <v>0.81526509000000014</v>
      </c>
      <c r="C19">
        <v>0.10549242424242425</v>
      </c>
      <c r="D19" s="2" t="s">
        <v>133</v>
      </c>
      <c r="E19">
        <v>1050</v>
      </c>
      <c r="F19">
        <v>17127.484819734302</v>
      </c>
      <c r="G19">
        <v>0.81526509000000014</v>
      </c>
      <c r="H19" s="48">
        <f t="shared" si="2"/>
        <v>815265.09000000008</v>
      </c>
      <c r="I19">
        <v>1050</v>
      </c>
      <c r="J19" s="41">
        <v>17127.484819734302</v>
      </c>
      <c r="K19" s="44">
        <f t="shared" si="0"/>
        <v>776.44294285714295</v>
      </c>
      <c r="L19" s="5" t="str">
        <f t="shared" si="3"/>
        <v/>
      </c>
      <c r="M19" s="47">
        <f t="shared" si="1"/>
        <v>815265.09000000008</v>
      </c>
      <c r="N19" s="41">
        <f t="shared" si="4"/>
        <v>17983859.060721017</v>
      </c>
      <c r="O19" s="50">
        <f t="shared" si="5"/>
        <v>4.5333156095547944E-2</v>
      </c>
    </row>
    <row r="20" spans="1:15" x14ac:dyDescent="0.2">
      <c r="A20" s="2" t="s">
        <v>283</v>
      </c>
      <c r="B20">
        <v>12.313306800000001</v>
      </c>
      <c r="C20">
        <v>2.0761363636363637</v>
      </c>
      <c r="D20" s="2" t="s">
        <v>283</v>
      </c>
      <c r="E20">
        <v>0</v>
      </c>
      <c r="F20">
        <v>27491</v>
      </c>
      <c r="G20">
        <v>12.313306800000001</v>
      </c>
      <c r="H20" s="48">
        <f t="shared" si="2"/>
        <v>12313306.800000001</v>
      </c>
      <c r="I20">
        <v>0</v>
      </c>
      <c r="J20" s="41">
        <v>27491</v>
      </c>
      <c r="K20" s="44" t="e">
        <f t="shared" si="0"/>
        <v>#DIV/0!</v>
      </c>
      <c r="L20" s="5" t="s">
        <v>321</v>
      </c>
      <c r="M20" s="47">
        <f>G20*1000000</f>
        <v>12313306.800000001</v>
      </c>
      <c r="N20" s="41">
        <f t="shared" si="4"/>
        <v>0</v>
      </c>
      <c r="O20" s="50" t="e">
        <f t="shared" si="5"/>
        <v>#DIV/0!</v>
      </c>
    </row>
    <row r="21" spans="1:15" x14ac:dyDescent="0.2">
      <c r="A21" s="2" t="s">
        <v>154</v>
      </c>
      <c r="B21">
        <v>0</v>
      </c>
      <c r="C21">
        <v>1.5340909090909091E-2</v>
      </c>
      <c r="D21" s="2" t="s">
        <v>154</v>
      </c>
      <c r="E21">
        <v>345</v>
      </c>
      <c r="F21">
        <v>5384.8144927536196</v>
      </c>
      <c r="G21">
        <v>0</v>
      </c>
      <c r="H21" s="48">
        <f t="shared" si="2"/>
        <v>0</v>
      </c>
      <c r="I21">
        <v>345</v>
      </c>
      <c r="J21" s="41">
        <v>5384.8144927536196</v>
      </c>
      <c r="K21" s="44">
        <f t="shared" si="0"/>
        <v>0</v>
      </c>
      <c r="L21" s="5" t="str">
        <f t="shared" si="3"/>
        <v/>
      </c>
      <c r="M21" s="47">
        <v>0</v>
      </c>
      <c r="N21" s="41">
        <f t="shared" si="4"/>
        <v>1857760.9999999988</v>
      </c>
      <c r="O21" s="50">
        <f t="shared" si="5"/>
        <v>0</v>
      </c>
    </row>
    <row r="22" spans="1:15" x14ac:dyDescent="0.2">
      <c r="A22" s="2" t="s">
        <v>60</v>
      </c>
      <c r="B22">
        <v>14.90030307</v>
      </c>
      <c r="C22">
        <v>5.4782196969696964</v>
      </c>
      <c r="D22" s="2" t="s">
        <v>60</v>
      </c>
      <c r="E22">
        <v>6</v>
      </c>
      <c r="F22">
        <v>0</v>
      </c>
      <c r="G22">
        <v>14.90030307</v>
      </c>
      <c r="H22" s="48">
        <f t="shared" si="2"/>
        <v>14900303.07</v>
      </c>
      <c r="I22">
        <v>6</v>
      </c>
      <c r="J22" s="41">
        <v>0</v>
      </c>
      <c r="K22" s="44">
        <f t="shared" si="0"/>
        <v>2483383.8450000002</v>
      </c>
      <c r="L22" s="5" t="s">
        <v>321</v>
      </c>
      <c r="M22" s="47">
        <f>IF(L22="Y",60000*I22,G22*1000000)</f>
        <v>360000</v>
      </c>
      <c r="N22" s="41">
        <f t="shared" si="4"/>
        <v>0</v>
      </c>
      <c r="O22" s="50" t="e">
        <f t="shared" si="5"/>
        <v>#DIV/0!</v>
      </c>
    </row>
    <row r="23" spans="1:15" x14ac:dyDescent="0.2">
      <c r="A23" s="2" t="s">
        <v>308</v>
      </c>
      <c r="B23">
        <v>4.8463767000000004</v>
      </c>
      <c r="C23">
        <v>1.375378787878788</v>
      </c>
      <c r="D23" s="2" t="s">
        <v>308</v>
      </c>
      <c r="E23">
        <v>0</v>
      </c>
      <c r="F23">
        <v>0</v>
      </c>
      <c r="G23">
        <v>4.8463767000000004</v>
      </c>
      <c r="H23" s="48">
        <f t="shared" si="2"/>
        <v>4846376.7</v>
      </c>
      <c r="I23">
        <v>0</v>
      </c>
      <c r="J23" s="41">
        <v>0</v>
      </c>
      <c r="K23" s="44" t="e">
        <f t="shared" si="0"/>
        <v>#DIV/0!</v>
      </c>
      <c r="L23" s="5" t="s">
        <v>321</v>
      </c>
      <c r="M23" s="47">
        <f>G23*1000000</f>
        <v>4846376.7</v>
      </c>
      <c r="N23" s="41">
        <f t="shared" si="4"/>
        <v>0</v>
      </c>
      <c r="O23" s="50" t="e">
        <f t="shared" si="5"/>
        <v>#DIV/0!</v>
      </c>
    </row>
    <row r="24" spans="1:15" x14ac:dyDescent="0.2">
      <c r="A24" s="2" t="s">
        <v>299</v>
      </c>
      <c r="B24">
        <v>5.364045</v>
      </c>
      <c r="C24">
        <v>2.334848484848485</v>
      </c>
      <c r="D24" s="2" t="s">
        <v>299</v>
      </c>
      <c r="E24">
        <v>94</v>
      </c>
      <c r="F24">
        <v>26585.4571428571</v>
      </c>
      <c r="G24">
        <v>5.364045</v>
      </c>
      <c r="H24" s="48">
        <f t="shared" si="2"/>
        <v>5364045</v>
      </c>
      <c r="I24">
        <v>94</v>
      </c>
      <c r="J24" s="41">
        <v>26585.4571428571</v>
      </c>
      <c r="K24" s="44">
        <f t="shared" si="0"/>
        <v>57064.308510638301</v>
      </c>
      <c r="L24" s="5" t="str">
        <f t="shared" si="3"/>
        <v/>
      </c>
      <c r="M24" s="47">
        <f t="shared" ref="M24:M29" si="6">IF(L24="Y",60000*I24,G24*1000000)</f>
        <v>5364045</v>
      </c>
      <c r="N24" s="41">
        <f t="shared" si="4"/>
        <v>2499032.9714285675</v>
      </c>
      <c r="O24" s="50">
        <f t="shared" si="5"/>
        <v>2.1464482707219559</v>
      </c>
    </row>
    <row r="25" spans="1:15" x14ac:dyDescent="0.2">
      <c r="A25" s="2" t="s">
        <v>164</v>
      </c>
      <c r="B25">
        <v>24.041703319999996</v>
      </c>
      <c r="C25">
        <v>8.1310606060606077</v>
      </c>
      <c r="D25" s="2" t="s">
        <v>164</v>
      </c>
      <c r="E25">
        <v>82</v>
      </c>
      <c r="F25">
        <v>22771.9651416122</v>
      </c>
      <c r="G25">
        <v>24.041703319999996</v>
      </c>
      <c r="H25" s="48">
        <f t="shared" si="2"/>
        <v>24041703.319999997</v>
      </c>
      <c r="I25">
        <v>82</v>
      </c>
      <c r="J25" s="41">
        <v>22771.9651416122</v>
      </c>
      <c r="K25" s="44">
        <f t="shared" si="0"/>
        <v>293191.50390243897</v>
      </c>
      <c r="L25" s="5" t="str">
        <f t="shared" si="3"/>
        <v>Y</v>
      </c>
      <c r="M25" s="47">
        <f t="shared" si="6"/>
        <v>4920000</v>
      </c>
      <c r="N25" s="41">
        <f t="shared" si="4"/>
        <v>1867301.1416122003</v>
      </c>
      <c r="O25" s="50">
        <f t="shared" si="5"/>
        <v>12.875107707181469</v>
      </c>
    </row>
    <row r="26" spans="1:15" x14ac:dyDescent="0.2">
      <c r="A26" s="2" t="s">
        <v>48</v>
      </c>
      <c r="B26">
        <v>1.1817113799999996</v>
      </c>
      <c r="C26">
        <v>0.3960227272727273</v>
      </c>
      <c r="D26" s="2" t="s">
        <v>48</v>
      </c>
      <c r="E26">
        <v>12</v>
      </c>
      <c r="F26">
        <v>12021.5</v>
      </c>
      <c r="G26">
        <v>1.1817113799999996</v>
      </c>
      <c r="H26" s="48">
        <f t="shared" si="2"/>
        <v>1181711.3799999997</v>
      </c>
      <c r="I26">
        <v>12</v>
      </c>
      <c r="J26" s="41">
        <v>12021.5</v>
      </c>
      <c r="K26" s="44">
        <f t="shared" si="0"/>
        <v>98475.948333333305</v>
      </c>
      <c r="L26" s="5" t="s">
        <v>321</v>
      </c>
      <c r="M26" s="47">
        <f t="shared" si="6"/>
        <v>720000</v>
      </c>
      <c r="N26" s="41">
        <f t="shared" si="4"/>
        <v>144258</v>
      </c>
      <c r="O26" s="50">
        <f t="shared" si="5"/>
        <v>8.1916523173758105</v>
      </c>
    </row>
    <row r="27" spans="1:15" x14ac:dyDescent="0.2">
      <c r="A27" s="2" t="s">
        <v>63</v>
      </c>
      <c r="B27">
        <v>5.2652049099999996</v>
      </c>
      <c r="C27">
        <v>1.771401515151515</v>
      </c>
      <c r="D27" s="2" t="s">
        <v>63</v>
      </c>
      <c r="E27">
        <v>100</v>
      </c>
      <c r="F27">
        <v>9178.59</v>
      </c>
      <c r="G27">
        <v>5.2652049099999996</v>
      </c>
      <c r="H27" s="48">
        <f t="shared" si="2"/>
        <v>5265204.9099999992</v>
      </c>
      <c r="I27">
        <v>100</v>
      </c>
      <c r="J27" s="41">
        <v>9178.59</v>
      </c>
      <c r="K27" s="44">
        <f t="shared" si="0"/>
        <v>52652.049099999989</v>
      </c>
      <c r="L27" s="5" t="str">
        <f t="shared" si="3"/>
        <v/>
      </c>
      <c r="M27" s="47">
        <f t="shared" si="6"/>
        <v>5265204.9099999992</v>
      </c>
      <c r="N27" s="41">
        <f t="shared" si="4"/>
        <v>917859</v>
      </c>
      <c r="O27" s="50">
        <f t="shared" si="5"/>
        <v>5.7363984119565199</v>
      </c>
    </row>
    <row r="28" spans="1:15" x14ac:dyDescent="0.2">
      <c r="A28" s="2" t="s">
        <v>127</v>
      </c>
      <c r="B28">
        <v>5.6488974399999998</v>
      </c>
      <c r="C28">
        <v>1.8750000000000004</v>
      </c>
      <c r="D28" s="2" t="s">
        <v>127</v>
      </c>
      <c r="E28">
        <v>1593</v>
      </c>
      <c r="F28">
        <v>2621</v>
      </c>
      <c r="G28">
        <v>5.6488974399999998</v>
      </c>
      <c r="H28" s="48">
        <f t="shared" si="2"/>
        <v>5648897.4399999995</v>
      </c>
      <c r="I28">
        <v>1593</v>
      </c>
      <c r="J28" s="41">
        <v>2621</v>
      </c>
      <c r="K28" s="44">
        <f t="shared" si="0"/>
        <v>3546.0749780288761</v>
      </c>
      <c r="L28" s="5" t="str">
        <f t="shared" si="3"/>
        <v/>
      </c>
      <c r="M28" s="47">
        <f t="shared" si="6"/>
        <v>5648897.4399999995</v>
      </c>
      <c r="N28" s="41">
        <f t="shared" si="4"/>
        <v>4175253</v>
      </c>
      <c r="O28" s="50">
        <f t="shared" si="5"/>
        <v>1.3529473399576024</v>
      </c>
    </row>
    <row r="29" spans="1:15" x14ac:dyDescent="0.2">
      <c r="A29" s="2" t="s">
        <v>56</v>
      </c>
      <c r="B29">
        <v>29.507021039999998</v>
      </c>
      <c r="C29">
        <v>17.458901515151517</v>
      </c>
      <c r="D29" s="2" t="s">
        <v>56</v>
      </c>
      <c r="E29">
        <v>78</v>
      </c>
      <c r="F29">
        <v>18108.025641025601</v>
      </c>
      <c r="G29">
        <v>29.507021039999998</v>
      </c>
      <c r="H29" s="48">
        <f t="shared" si="2"/>
        <v>29507021.039999999</v>
      </c>
      <c r="I29">
        <v>78</v>
      </c>
      <c r="J29" s="41">
        <v>18108.025641025601</v>
      </c>
      <c r="K29" s="44">
        <f t="shared" si="0"/>
        <v>378295.14153846155</v>
      </c>
      <c r="L29" s="5" t="str">
        <f t="shared" si="3"/>
        <v>Y</v>
      </c>
      <c r="M29" s="47">
        <f t="shared" si="6"/>
        <v>4680000</v>
      </c>
      <c r="N29" s="41">
        <f t="shared" si="4"/>
        <v>1412425.9999999967</v>
      </c>
      <c r="O29" s="50">
        <f t="shared" si="5"/>
        <v>20.891020867641963</v>
      </c>
    </row>
    <row r="30" spans="1:15" x14ac:dyDescent="0.2">
      <c r="A30" s="2" t="s">
        <v>57</v>
      </c>
      <c r="B30">
        <v>10.861033930000001</v>
      </c>
      <c r="C30">
        <v>4.4327651515151505</v>
      </c>
      <c r="D30" s="2" t="s">
        <v>57</v>
      </c>
      <c r="E30">
        <v>0</v>
      </c>
      <c r="F30">
        <v>15331.090909090901</v>
      </c>
      <c r="G30">
        <v>10.861033930000001</v>
      </c>
      <c r="H30" s="48">
        <f t="shared" si="2"/>
        <v>10861033.930000002</v>
      </c>
      <c r="I30">
        <v>0</v>
      </c>
      <c r="J30" s="41">
        <v>15331.090909090901</v>
      </c>
      <c r="K30" s="44" t="e">
        <f t="shared" si="0"/>
        <v>#DIV/0!</v>
      </c>
      <c r="L30" s="5" t="s">
        <v>321</v>
      </c>
      <c r="M30" s="47">
        <f>G30*1000000</f>
        <v>10861033.930000002</v>
      </c>
      <c r="N30" s="41">
        <f t="shared" si="4"/>
        <v>0</v>
      </c>
      <c r="O30" s="50" t="e">
        <f t="shared" si="5"/>
        <v>#DIV/0!</v>
      </c>
    </row>
    <row r="31" spans="1:15" x14ac:dyDescent="0.2">
      <c r="A31" s="2" t="s">
        <v>38</v>
      </c>
      <c r="B31">
        <v>13.17649978</v>
      </c>
      <c r="C31">
        <v>6.6032196969696972</v>
      </c>
      <c r="D31" s="2" t="s">
        <v>38</v>
      </c>
      <c r="E31">
        <v>40</v>
      </c>
      <c r="F31">
        <v>8839.4556811530492</v>
      </c>
      <c r="G31">
        <v>13.17649978</v>
      </c>
      <c r="H31" s="48">
        <f t="shared" si="2"/>
        <v>13176499.780000001</v>
      </c>
      <c r="I31">
        <v>40</v>
      </c>
      <c r="J31" s="41">
        <v>8839.4556811530492</v>
      </c>
      <c r="K31" s="44">
        <f t="shared" si="0"/>
        <v>329412.49450000003</v>
      </c>
      <c r="L31" s="5" t="str">
        <f t="shared" si="3"/>
        <v>Y</v>
      </c>
      <c r="M31" s="47">
        <f t="shared" ref="M31:M51" si="7">IF(L31="Y",60000*I31,G31*1000000)</f>
        <v>2400000</v>
      </c>
      <c r="N31" s="41">
        <f t="shared" si="4"/>
        <v>353578.22724612197</v>
      </c>
      <c r="O31" s="50">
        <f t="shared" si="5"/>
        <v>37.266151489661674</v>
      </c>
    </row>
    <row r="32" spans="1:15" x14ac:dyDescent="0.2">
      <c r="A32" s="2" t="s">
        <v>34</v>
      </c>
      <c r="B32">
        <v>44.435900500000002</v>
      </c>
      <c r="C32">
        <v>22.322159090909096</v>
      </c>
      <c r="D32" s="2" t="s">
        <v>34</v>
      </c>
      <c r="E32">
        <v>285</v>
      </c>
      <c r="F32">
        <v>10682.0349650349</v>
      </c>
      <c r="G32">
        <v>44.435900500000002</v>
      </c>
      <c r="H32" s="48">
        <f t="shared" si="2"/>
        <v>44435900.5</v>
      </c>
      <c r="I32">
        <v>285</v>
      </c>
      <c r="J32" s="41">
        <v>10682.0349650349</v>
      </c>
      <c r="K32" s="44">
        <f t="shared" si="0"/>
        <v>155915.44035087718</v>
      </c>
      <c r="L32" s="5" t="str">
        <f t="shared" si="3"/>
        <v>Y</v>
      </c>
      <c r="M32" s="47">
        <f t="shared" si="7"/>
        <v>17100000</v>
      </c>
      <c r="N32" s="41">
        <f t="shared" si="4"/>
        <v>3044379.9650349463</v>
      </c>
      <c r="O32" s="50">
        <f t="shared" si="5"/>
        <v>14.59604287584054</v>
      </c>
    </row>
    <row r="33" spans="1:15" x14ac:dyDescent="0.2">
      <c r="A33" s="2" t="s">
        <v>52</v>
      </c>
      <c r="B33">
        <v>1.7448280699999996</v>
      </c>
      <c r="C33">
        <v>0.46685606060606061</v>
      </c>
      <c r="D33" s="2" t="s">
        <v>52</v>
      </c>
      <c r="E33">
        <v>629</v>
      </c>
      <c r="F33">
        <v>5712.6457680250696</v>
      </c>
      <c r="G33">
        <v>1.7448280699999996</v>
      </c>
      <c r="H33" s="48">
        <f t="shared" si="2"/>
        <v>1744828.0699999996</v>
      </c>
      <c r="I33">
        <v>629</v>
      </c>
      <c r="J33" s="41">
        <v>5712.6457680250696</v>
      </c>
      <c r="K33" s="44">
        <f t="shared" si="0"/>
        <v>2773.9714944356115</v>
      </c>
      <c r="L33" s="5" t="str">
        <f t="shared" si="3"/>
        <v/>
      </c>
      <c r="M33" s="47">
        <f t="shared" si="7"/>
        <v>1744828.0699999996</v>
      </c>
      <c r="N33" s="41">
        <f t="shared" si="4"/>
        <v>3593254.1880877689</v>
      </c>
      <c r="O33" s="50">
        <f t="shared" si="5"/>
        <v>0.48558436967370494</v>
      </c>
    </row>
    <row r="34" spans="1:15" x14ac:dyDescent="0.2">
      <c r="A34" s="2" t="s">
        <v>64</v>
      </c>
      <c r="B34">
        <v>0.85012720000000008</v>
      </c>
      <c r="C34">
        <v>0.10738636363636364</v>
      </c>
      <c r="D34" s="2" t="s">
        <v>64</v>
      </c>
      <c r="E34">
        <v>398</v>
      </c>
      <c r="F34">
        <v>11888.665000000001</v>
      </c>
      <c r="G34">
        <v>0.85012720000000008</v>
      </c>
      <c r="H34" s="48">
        <f t="shared" si="2"/>
        <v>850127.20000000007</v>
      </c>
      <c r="I34">
        <v>398</v>
      </c>
      <c r="J34" s="41">
        <v>11888.665000000001</v>
      </c>
      <c r="K34" s="44">
        <f t="shared" si="0"/>
        <v>2135.9979899497489</v>
      </c>
      <c r="L34" s="5" t="s">
        <v>321</v>
      </c>
      <c r="M34" s="47">
        <f t="shared" si="7"/>
        <v>23880000</v>
      </c>
      <c r="N34" s="41">
        <f t="shared" si="4"/>
        <v>4731688.67</v>
      </c>
      <c r="O34" s="50">
        <f t="shared" si="5"/>
        <v>0.17966676577645588</v>
      </c>
    </row>
    <row r="35" spans="1:15" x14ac:dyDescent="0.2">
      <c r="A35" s="2" t="s">
        <v>296</v>
      </c>
      <c r="B35">
        <v>3.4653582999999997</v>
      </c>
      <c r="C35">
        <v>1.3410984848484848</v>
      </c>
      <c r="D35" s="2" t="s">
        <v>296</v>
      </c>
      <c r="E35">
        <v>21</v>
      </c>
      <c r="F35">
        <v>0</v>
      </c>
      <c r="G35">
        <v>3.4653582999999997</v>
      </c>
      <c r="H35" s="48">
        <f t="shared" si="2"/>
        <v>3465358.3</v>
      </c>
      <c r="I35">
        <v>21</v>
      </c>
      <c r="J35" s="41">
        <v>0</v>
      </c>
      <c r="K35" s="44">
        <f t="shared" si="0"/>
        <v>165017.06190476188</v>
      </c>
      <c r="L35" s="5" t="str">
        <f t="shared" si="3"/>
        <v>Y</v>
      </c>
      <c r="M35" s="47">
        <f t="shared" si="7"/>
        <v>1260000</v>
      </c>
      <c r="N35" s="41">
        <f t="shared" si="4"/>
        <v>0</v>
      </c>
      <c r="O35" s="50" t="e">
        <f t="shared" si="5"/>
        <v>#DIV/0!</v>
      </c>
    </row>
    <row r="36" spans="1:15" x14ac:dyDescent="0.2">
      <c r="A36" s="2" t="s">
        <v>103</v>
      </c>
      <c r="B36">
        <v>27.302811930000001</v>
      </c>
      <c r="C36">
        <v>3.5967803030303029</v>
      </c>
      <c r="D36" s="2" t="s">
        <v>103</v>
      </c>
      <c r="E36">
        <v>1034</v>
      </c>
      <c r="F36">
        <v>18427.207469209301</v>
      </c>
      <c r="G36">
        <v>27.302811930000001</v>
      </c>
      <c r="H36" s="48">
        <f t="shared" si="2"/>
        <v>27302811.93</v>
      </c>
      <c r="I36">
        <v>1034</v>
      </c>
      <c r="J36" s="41">
        <v>18427.207469209301</v>
      </c>
      <c r="K36" s="44">
        <f t="shared" ref="K36:K67" si="8">G36*1000000/I36</f>
        <v>26405.040551257254</v>
      </c>
      <c r="L36" s="5" t="str">
        <f t="shared" si="3"/>
        <v/>
      </c>
      <c r="M36" s="47">
        <f t="shared" si="7"/>
        <v>27302811.93</v>
      </c>
      <c r="N36" s="41">
        <f t="shared" si="4"/>
        <v>19053732.523162417</v>
      </c>
      <c r="O36" s="50">
        <f t="shared" si="5"/>
        <v>1.4329377142672544</v>
      </c>
    </row>
    <row r="37" spans="1:15" x14ac:dyDescent="0.2">
      <c r="A37" s="2" t="s">
        <v>35</v>
      </c>
      <c r="B37">
        <v>35.670656880000003</v>
      </c>
      <c r="C37">
        <v>16.242613636363636</v>
      </c>
      <c r="D37" s="2" t="s">
        <v>35</v>
      </c>
      <c r="E37">
        <v>30</v>
      </c>
      <c r="F37">
        <v>9096.7719298245593</v>
      </c>
      <c r="G37">
        <v>35.670656880000003</v>
      </c>
      <c r="H37" s="48">
        <f t="shared" si="2"/>
        <v>35670656.880000003</v>
      </c>
      <c r="I37">
        <v>30</v>
      </c>
      <c r="J37" s="41">
        <v>9096.7719298245593</v>
      </c>
      <c r="K37" s="44">
        <f t="shared" si="8"/>
        <v>1189021.8960000002</v>
      </c>
      <c r="L37" s="5" t="str">
        <f t="shared" si="3"/>
        <v>Y</v>
      </c>
      <c r="M37" s="47">
        <f t="shared" si="7"/>
        <v>1800000</v>
      </c>
      <c r="N37" s="41">
        <f t="shared" si="4"/>
        <v>272903.1578947368</v>
      </c>
      <c r="O37" s="50">
        <f t="shared" si="5"/>
        <v>130.70811329255031</v>
      </c>
    </row>
    <row r="38" spans="1:15" x14ac:dyDescent="0.2">
      <c r="A38" s="2" t="s">
        <v>66</v>
      </c>
      <c r="B38">
        <v>1.48731412</v>
      </c>
      <c r="C38">
        <v>0.5191287878787878</v>
      </c>
      <c r="D38" s="2" t="s">
        <v>66</v>
      </c>
      <c r="E38">
        <v>8</v>
      </c>
      <c r="F38">
        <v>7741</v>
      </c>
      <c r="G38">
        <v>1.48731412</v>
      </c>
      <c r="H38" s="48">
        <f t="shared" si="2"/>
        <v>1487314.1199999999</v>
      </c>
      <c r="I38">
        <v>8</v>
      </c>
      <c r="J38" s="41">
        <v>7741</v>
      </c>
      <c r="K38" s="44">
        <f t="shared" si="8"/>
        <v>185914.26499999998</v>
      </c>
      <c r="L38" s="5" t="str">
        <f t="shared" si="3"/>
        <v>Y</v>
      </c>
      <c r="M38" s="47">
        <f t="shared" si="7"/>
        <v>480000</v>
      </c>
      <c r="N38" s="41">
        <f t="shared" si="4"/>
        <v>61928</v>
      </c>
      <c r="O38" s="50">
        <f t="shared" si="5"/>
        <v>24.016827929208112</v>
      </c>
    </row>
    <row r="39" spans="1:15" x14ac:dyDescent="0.2">
      <c r="A39" s="2" t="s">
        <v>169</v>
      </c>
      <c r="B39">
        <v>0.36396800000000001</v>
      </c>
      <c r="C39">
        <v>0.1321969696969697</v>
      </c>
      <c r="D39" s="2" t="s">
        <v>169</v>
      </c>
      <c r="E39">
        <v>85</v>
      </c>
      <c r="F39">
        <v>4069.8953488371999</v>
      </c>
      <c r="G39">
        <v>0.36396800000000001</v>
      </c>
      <c r="H39" s="48">
        <f t="shared" si="2"/>
        <v>363968</v>
      </c>
      <c r="I39">
        <v>85</v>
      </c>
      <c r="J39" s="41">
        <v>4069.8953488371999</v>
      </c>
      <c r="K39" s="44">
        <f t="shared" si="8"/>
        <v>4281.9764705882353</v>
      </c>
      <c r="L39" s="5" t="str">
        <f t="shared" si="3"/>
        <v/>
      </c>
      <c r="M39" s="47">
        <f t="shared" si="7"/>
        <v>363968</v>
      </c>
      <c r="N39" s="41">
        <f t="shared" si="4"/>
        <v>345941.10465116199</v>
      </c>
      <c r="O39" s="50">
        <f t="shared" si="5"/>
        <v>1.0521097236103696</v>
      </c>
    </row>
    <row r="40" spans="1:15" x14ac:dyDescent="0.2">
      <c r="A40" s="2" t="s">
        <v>147</v>
      </c>
      <c r="B40">
        <v>11.92479327</v>
      </c>
      <c r="C40">
        <v>5.2678030303030301</v>
      </c>
      <c r="D40" s="2" t="s">
        <v>147</v>
      </c>
      <c r="E40">
        <v>92</v>
      </c>
      <c r="F40">
        <v>6660.6085867620704</v>
      </c>
      <c r="G40">
        <v>11.92479327</v>
      </c>
      <c r="H40" s="48">
        <f t="shared" si="2"/>
        <v>11924793.27</v>
      </c>
      <c r="I40">
        <v>92</v>
      </c>
      <c r="J40" s="41">
        <v>6660.6085867620704</v>
      </c>
      <c r="K40" s="44">
        <f t="shared" si="8"/>
        <v>129617.3181521739</v>
      </c>
      <c r="L40" s="5" t="str">
        <f t="shared" si="3"/>
        <v>Y</v>
      </c>
      <c r="M40" s="47">
        <f t="shared" si="7"/>
        <v>5520000</v>
      </c>
      <c r="N40" s="41">
        <f t="shared" si="4"/>
        <v>612775.98998211045</v>
      </c>
      <c r="O40" s="50">
        <f t="shared" si="5"/>
        <v>19.460281513882641</v>
      </c>
    </row>
    <row r="41" spans="1:15" x14ac:dyDescent="0.2">
      <c r="A41" s="2" t="s">
        <v>174</v>
      </c>
      <c r="B41">
        <v>7.9599584099999996</v>
      </c>
      <c r="C41">
        <v>1.6835227272727273</v>
      </c>
      <c r="D41" s="2" t="s">
        <v>174</v>
      </c>
      <c r="E41">
        <v>466</v>
      </c>
      <c r="F41">
        <v>6765.0210526315695</v>
      </c>
      <c r="G41">
        <v>7.9599584099999996</v>
      </c>
      <c r="H41" s="48">
        <f t="shared" si="2"/>
        <v>7959958.4099999992</v>
      </c>
      <c r="I41">
        <v>466</v>
      </c>
      <c r="J41" s="41">
        <v>6765.0210526315695</v>
      </c>
      <c r="K41" s="44">
        <f t="shared" si="8"/>
        <v>17081.455815450641</v>
      </c>
      <c r="L41" s="5" t="s">
        <v>321</v>
      </c>
      <c r="M41" s="47">
        <f t="shared" si="7"/>
        <v>27960000</v>
      </c>
      <c r="N41" s="41">
        <f t="shared" si="4"/>
        <v>3152499.8105263114</v>
      </c>
      <c r="O41" s="50">
        <f t="shared" si="5"/>
        <v>2.5249671335177908</v>
      </c>
    </row>
    <row r="42" spans="1:15" x14ac:dyDescent="0.2">
      <c r="A42" s="2" t="s">
        <v>43</v>
      </c>
      <c r="B42">
        <v>5.8790122699999996</v>
      </c>
      <c r="C42">
        <v>0.99678030303030307</v>
      </c>
      <c r="D42" s="2" t="s">
        <v>43</v>
      </c>
      <c r="E42">
        <v>496</v>
      </c>
      <c r="F42">
        <v>13971.272727272701</v>
      </c>
      <c r="G42">
        <v>5.8790122699999996</v>
      </c>
      <c r="H42" s="48">
        <f t="shared" si="2"/>
        <v>5879012.2699999996</v>
      </c>
      <c r="I42">
        <v>496</v>
      </c>
      <c r="J42" s="41">
        <v>13971.272727272701</v>
      </c>
      <c r="K42" s="44">
        <f t="shared" si="8"/>
        <v>11852.847318548385</v>
      </c>
      <c r="L42" s="5" t="str">
        <f t="shared" si="3"/>
        <v/>
      </c>
      <c r="M42" s="47">
        <f t="shared" si="7"/>
        <v>5879012.2699999996</v>
      </c>
      <c r="N42" s="41">
        <f t="shared" si="4"/>
        <v>6929751.2727272594</v>
      </c>
      <c r="O42" s="50">
        <f t="shared" si="5"/>
        <v>0.84837276817386653</v>
      </c>
    </row>
    <row r="43" spans="1:15" x14ac:dyDescent="0.2">
      <c r="A43" s="2" t="s">
        <v>178</v>
      </c>
      <c r="B43">
        <v>0.83107715000000004</v>
      </c>
      <c r="C43">
        <v>0.28825757575757571</v>
      </c>
      <c r="D43" s="2" t="s">
        <v>178</v>
      </c>
      <c r="E43">
        <v>52</v>
      </c>
      <c r="F43">
        <v>9037.2000000000007</v>
      </c>
      <c r="G43">
        <v>0.83107715000000004</v>
      </c>
      <c r="H43" s="48">
        <f t="shared" si="2"/>
        <v>831077.15</v>
      </c>
      <c r="I43">
        <v>52</v>
      </c>
      <c r="J43" s="41">
        <v>9037.2000000000007</v>
      </c>
      <c r="K43" s="44">
        <f t="shared" si="8"/>
        <v>15982.252884615385</v>
      </c>
      <c r="L43" s="5" t="str">
        <f t="shared" si="3"/>
        <v/>
      </c>
      <c r="M43" s="47">
        <f t="shared" si="7"/>
        <v>831077.15</v>
      </c>
      <c r="N43" s="41">
        <f t="shared" si="4"/>
        <v>469934.4</v>
      </c>
      <c r="O43" s="50">
        <f t="shared" si="5"/>
        <v>1.7684960922205311</v>
      </c>
    </row>
    <row r="44" spans="1:15" x14ac:dyDescent="0.2">
      <c r="A44" s="2" t="s">
        <v>45</v>
      </c>
      <c r="B44">
        <v>27.05540182</v>
      </c>
      <c r="C44">
        <v>11.117045454545453</v>
      </c>
      <c r="D44" s="2" t="s">
        <v>45</v>
      </c>
      <c r="E44">
        <v>244</v>
      </c>
      <c r="F44">
        <v>14150.085896631001</v>
      </c>
      <c r="G44">
        <v>27.05540182</v>
      </c>
      <c r="H44" s="48">
        <f t="shared" si="2"/>
        <v>27055401.82</v>
      </c>
      <c r="I44">
        <v>244</v>
      </c>
      <c r="J44" s="41">
        <v>14150.085896631001</v>
      </c>
      <c r="K44" s="44">
        <f t="shared" si="8"/>
        <v>110882.79434426229</v>
      </c>
      <c r="L44" s="5" t="str">
        <f t="shared" si="3"/>
        <v>Y</v>
      </c>
      <c r="M44" s="47">
        <f t="shared" si="7"/>
        <v>14640000</v>
      </c>
      <c r="N44" s="41">
        <f t="shared" si="4"/>
        <v>3452620.9587779641</v>
      </c>
      <c r="O44" s="50">
        <f t="shared" si="5"/>
        <v>7.8361923139040748</v>
      </c>
    </row>
    <row r="45" spans="1:15" x14ac:dyDescent="0.2">
      <c r="A45" s="2" t="s">
        <v>179</v>
      </c>
      <c r="B45">
        <v>4.88739642</v>
      </c>
      <c r="C45">
        <v>1.5386363636363636</v>
      </c>
      <c r="D45" s="2" t="s">
        <v>179</v>
      </c>
      <c r="E45">
        <v>1</v>
      </c>
      <c r="F45">
        <v>4822</v>
      </c>
      <c r="G45">
        <v>4.88739642</v>
      </c>
      <c r="H45" s="48">
        <f t="shared" si="2"/>
        <v>4887396.42</v>
      </c>
      <c r="I45">
        <v>1</v>
      </c>
      <c r="J45" s="41">
        <v>4822</v>
      </c>
      <c r="K45" s="44">
        <f t="shared" si="8"/>
        <v>4887396.42</v>
      </c>
      <c r="L45" s="5" t="str">
        <f t="shared" si="3"/>
        <v>Y</v>
      </c>
      <c r="M45" s="47">
        <f t="shared" si="7"/>
        <v>60000</v>
      </c>
      <c r="N45" s="41">
        <f t="shared" si="4"/>
        <v>4822</v>
      </c>
      <c r="O45" s="50">
        <f t="shared" si="5"/>
        <v>1013.5620945665698</v>
      </c>
    </row>
    <row r="46" spans="1:15" x14ac:dyDescent="0.2">
      <c r="A46" s="2" t="s">
        <v>177</v>
      </c>
      <c r="B46">
        <v>3.3270942799999998</v>
      </c>
      <c r="C46">
        <v>0.48901515151515146</v>
      </c>
      <c r="D46" s="2" t="s">
        <v>177</v>
      </c>
      <c r="E46">
        <v>131</v>
      </c>
      <c r="F46">
        <v>12738.4885496183</v>
      </c>
      <c r="G46">
        <v>3.3270942799999998</v>
      </c>
      <c r="H46" s="48">
        <f t="shared" si="2"/>
        <v>3327094.28</v>
      </c>
      <c r="I46">
        <v>131</v>
      </c>
      <c r="J46" s="41">
        <v>12738.4885496183</v>
      </c>
      <c r="K46" s="44">
        <f t="shared" si="8"/>
        <v>25397.666259541984</v>
      </c>
      <c r="L46" s="5" t="str">
        <f t="shared" si="3"/>
        <v/>
      </c>
      <c r="M46" s="47">
        <f t="shared" si="7"/>
        <v>3327094.28</v>
      </c>
      <c r="N46" s="41">
        <f t="shared" si="4"/>
        <v>1668741.9999999972</v>
      </c>
      <c r="O46" s="50">
        <f t="shared" si="5"/>
        <v>1.9937739207139302</v>
      </c>
    </row>
    <row r="47" spans="1:15" x14ac:dyDescent="0.2">
      <c r="A47" s="2" t="s">
        <v>42</v>
      </c>
      <c r="B47">
        <v>48.025654790000004</v>
      </c>
      <c r="C47">
        <v>24.012121212121208</v>
      </c>
      <c r="D47" s="2" t="s">
        <v>42</v>
      </c>
      <c r="E47">
        <v>218</v>
      </c>
      <c r="F47">
        <v>14346.344262295001</v>
      </c>
      <c r="G47">
        <v>48.025654790000004</v>
      </c>
      <c r="H47" s="48">
        <f t="shared" si="2"/>
        <v>48025654.790000007</v>
      </c>
      <c r="I47">
        <v>218</v>
      </c>
      <c r="J47" s="41">
        <v>14346.344262295001</v>
      </c>
      <c r="K47" s="44">
        <f t="shared" si="8"/>
        <v>220301.16876146791</v>
      </c>
      <c r="L47" s="5" t="str">
        <f t="shared" si="3"/>
        <v>Y</v>
      </c>
      <c r="M47" s="47">
        <f t="shared" si="7"/>
        <v>13080000</v>
      </c>
      <c r="N47" s="41">
        <f t="shared" si="4"/>
        <v>3127503.0491803102</v>
      </c>
      <c r="O47" s="50">
        <f t="shared" si="5"/>
        <v>15.3559098216026</v>
      </c>
    </row>
    <row r="48" spans="1:15" x14ac:dyDescent="0.2">
      <c r="A48" s="2" t="s">
        <v>33</v>
      </c>
      <c r="B48">
        <v>5.7412352900000005</v>
      </c>
      <c r="C48">
        <v>1.6859848484848485</v>
      </c>
      <c r="D48" s="2" t="s">
        <v>33</v>
      </c>
      <c r="E48">
        <v>18</v>
      </c>
      <c r="F48">
        <v>0</v>
      </c>
      <c r="G48">
        <v>5.7412352900000005</v>
      </c>
      <c r="H48" s="48">
        <f t="shared" si="2"/>
        <v>5741235.290000001</v>
      </c>
      <c r="I48">
        <v>18</v>
      </c>
      <c r="J48" s="41">
        <v>0</v>
      </c>
      <c r="K48" s="44">
        <f t="shared" si="8"/>
        <v>318957.51611111115</v>
      </c>
      <c r="L48" s="5" t="str">
        <f t="shared" si="3"/>
        <v>Y</v>
      </c>
      <c r="M48" s="47">
        <f t="shared" si="7"/>
        <v>1080000</v>
      </c>
      <c r="N48" s="41">
        <f t="shared" si="4"/>
        <v>0</v>
      </c>
      <c r="O48" s="50" t="e">
        <f t="shared" si="5"/>
        <v>#DIV/0!</v>
      </c>
    </row>
    <row r="49" spans="1:15" x14ac:dyDescent="0.2">
      <c r="A49" s="2" t="s">
        <v>46</v>
      </c>
      <c r="B49">
        <v>0.34954914000000004</v>
      </c>
      <c r="C49">
        <v>0.12424242424242424</v>
      </c>
      <c r="D49" s="2" t="s">
        <v>46</v>
      </c>
      <c r="E49">
        <v>108</v>
      </c>
      <c r="F49">
        <v>17518.7859445799</v>
      </c>
      <c r="G49">
        <v>0.34954914000000004</v>
      </c>
      <c r="H49" s="48">
        <f t="shared" si="2"/>
        <v>349549.14</v>
      </c>
      <c r="I49">
        <v>108</v>
      </c>
      <c r="J49" s="41">
        <v>17518.7859445799</v>
      </c>
      <c r="K49" s="44">
        <f t="shared" si="8"/>
        <v>3236.5661111111112</v>
      </c>
      <c r="L49" s="5" t="str">
        <f t="shared" si="3"/>
        <v/>
      </c>
      <c r="M49" s="47">
        <f t="shared" si="7"/>
        <v>349549.14</v>
      </c>
      <c r="N49" s="41">
        <f t="shared" si="4"/>
        <v>1892028.8820146292</v>
      </c>
      <c r="O49" s="50">
        <f t="shared" si="5"/>
        <v>0.18474831083328955</v>
      </c>
    </row>
    <row r="50" spans="1:15" x14ac:dyDescent="0.2">
      <c r="A50" s="2" t="s">
        <v>18</v>
      </c>
      <c r="B50">
        <v>5.0816960300000016</v>
      </c>
      <c r="C50">
        <v>1.7893939393939393</v>
      </c>
      <c r="D50" s="2" t="s">
        <v>18</v>
      </c>
      <c r="E50">
        <v>7</v>
      </c>
      <c r="F50">
        <v>4103</v>
      </c>
      <c r="G50">
        <v>5.0816960300000016</v>
      </c>
      <c r="H50" s="48">
        <f t="shared" si="2"/>
        <v>5081696.0300000012</v>
      </c>
      <c r="I50">
        <v>7</v>
      </c>
      <c r="J50" s="41">
        <v>4103</v>
      </c>
      <c r="K50" s="44">
        <f t="shared" si="8"/>
        <v>725956.57571428583</v>
      </c>
      <c r="L50" s="5" t="str">
        <f t="shared" si="3"/>
        <v>Y</v>
      </c>
      <c r="M50" s="47">
        <f t="shared" si="7"/>
        <v>420000</v>
      </c>
      <c r="N50" s="41">
        <f t="shared" si="4"/>
        <v>28721</v>
      </c>
      <c r="O50" s="50">
        <f t="shared" si="5"/>
        <v>176.93311618676233</v>
      </c>
    </row>
    <row r="51" spans="1:15" x14ac:dyDescent="0.2">
      <c r="A51" s="2" t="s">
        <v>143</v>
      </c>
      <c r="B51">
        <v>9.3064835699999993</v>
      </c>
      <c r="C51">
        <v>4.2509469696969697</v>
      </c>
      <c r="D51" s="2" t="s">
        <v>143</v>
      </c>
      <c r="E51">
        <v>276</v>
      </c>
      <c r="F51">
        <v>8537.6797405189609</v>
      </c>
      <c r="G51">
        <v>9.3064835699999993</v>
      </c>
      <c r="H51" s="48">
        <f t="shared" si="2"/>
        <v>9306483.5699999984</v>
      </c>
      <c r="I51">
        <v>276</v>
      </c>
      <c r="J51" s="41">
        <v>8537.6797405189609</v>
      </c>
      <c r="K51" s="44">
        <f t="shared" si="8"/>
        <v>33719.143369565209</v>
      </c>
      <c r="L51" s="5" t="str">
        <f t="shared" si="3"/>
        <v/>
      </c>
      <c r="M51" s="47">
        <f t="shared" si="7"/>
        <v>9306483.5699999984</v>
      </c>
      <c r="N51" s="41">
        <f t="shared" si="4"/>
        <v>2356399.6083832332</v>
      </c>
      <c r="O51" s="50">
        <f t="shared" si="5"/>
        <v>3.9494504823760934</v>
      </c>
    </row>
    <row r="52" spans="1:15" x14ac:dyDescent="0.2">
      <c r="A52" s="2" t="s">
        <v>51</v>
      </c>
      <c r="B52">
        <v>8.9643946399999983</v>
      </c>
      <c r="C52">
        <v>3.6257575757575755</v>
      </c>
      <c r="D52" s="2" t="s">
        <v>51</v>
      </c>
      <c r="E52">
        <v>0</v>
      </c>
      <c r="F52">
        <v>4010</v>
      </c>
      <c r="G52">
        <v>8.9643946399999983</v>
      </c>
      <c r="H52" s="48">
        <f t="shared" si="2"/>
        <v>8964394.6399999987</v>
      </c>
      <c r="I52">
        <v>0</v>
      </c>
      <c r="J52" s="41">
        <v>4010</v>
      </c>
      <c r="K52" s="44" t="e">
        <f t="shared" si="8"/>
        <v>#DIV/0!</v>
      </c>
      <c r="L52" s="5" t="s">
        <v>321</v>
      </c>
      <c r="M52" s="47">
        <f>G52*1000000</f>
        <v>8964394.6399999987</v>
      </c>
      <c r="N52" s="41">
        <f t="shared" si="4"/>
        <v>0</v>
      </c>
      <c r="O52" s="50" t="e">
        <f t="shared" si="5"/>
        <v>#DIV/0!</v>
      </c>
    </row>
    <row r="53" spans="1:15" x14ac:dyDescent="0.2">
      <c r="A53" s="2" t="s">
        <v>50</v>
      </c>
      <c r="B53">
        <v>1.2145531999999999</v>
      </c>
      <c r="C53">
        <v>0.62878787878787878</v>
      </c>
      <c r="D53" s="2" t="s">
        <v>50</v>
      </c>
      <c r="E53">
        <v>194</v>
      </c>
      <c r="F53">
        <v>9410</v>
      </c>
      <c r="G53">
        <v>1.2145531999999999</v>
      </c>
      <c r="H53" s="48">
        <f t="shared" si="2"/>
        <v>1214553.2</v>
      </c>
      <c r="I53">
        <v>194</v>
      </c>
      <c r="J53" s="41">
        <v>9410</v>
      </c>
      <c r="K53" s="44">
        <f t="shared" si="8"/>
        <v>6260.5835051546392</v>
      </c>
      <c r="L53" s="5" t="str">
        <f t="shared" si="3"/>
        <v/>
      </c>
      <c r="M53" s="47">
        <f t="shared" ref="M53:M66" si="9">IF(L53="Y",60000*I53,G53*1000000)</f>
        <v>1214553.2</v>
      </c>
      <c r="N53" s="41">
        <f t="shared" si="4"/>
        <v>1825540</v>
      </c>
      <c r="O53" s="50">
        <f t="shared" si="5"/>
        <v>0.66531174337456311</v>
      </c>
    </row>
    <row r="54" spans="1:15" x14ac:dyDescent="0.2">
      <c r="A54" s="2" t="s">
        <v>175</v>
      </c>
      <c r="B54">
        <v>2.3096286400000006</v>
      </c>
      <c r="C54">
        <v>0.20776515151515151</v>
      </c>
      <c r="D54" s="2" t="s">
        <v>175</v>
      </c>
      <c r="E54">
        <v>105</v>
      </c>
      <c r="F54">
        <v>10543</v>
      </c>
      <c r="G54">
        <v>2.3096286400000006</v>
      </c>
      <c r="H54" s="48">
        <f t="shared" si="2"/>
        <v>2309628.6400000006</v>
      </c>
      <c r="I54">
        <v>105</v>
      </c>
      <c r="J54" s="41">
        <v>10543</v>
      </c>
      <c r="K54" s="44">
        <f t="shared" si="8"/>
        <v>21996.463238095243</v>
      </c>
      <c r="L54" s="5" t="str">
        <f t="shared" si="3"/>
        <v/>
      </c>
      <c r="M54" s="47">
        <f t="shared" si="9"/>
        <v>2309628.6400000006</v>
      </c>
      <c r="N54" s="41">
        <f t="shared" si="4"/>
        <v>1107015</v>
      </c>
      <c r="O54" s="50">
        <f t="shared" si="5"/>
        <v>2.0863571315655167</v>
      </c>
    </row>
    <row r="55" spans="1:15" x14ac:dyDescent="0.2">
      <c r="A55" s="2" t="s">
        <v>55</v>
      </c>
      <c r="B55">
        <v>1.4872085900000001</v>
      </c>
      <c r="C55">
        <v>0.53068181818181814</v>
      </c>
      <c r="D55" s="2" t="s">
        <v>55</v>
      </c>
      <c r="E55">
        <v>197</v>
      </c>
      <c r="F55">
        <v>6850</v>
      </c>
      <c r="G55">
        <v>1.4872085900000001</v>
      </c>
      <c r="H55" s="48">
        <f t="shared" si="2"/>
        <v>1487208.59</v>
      </c>
      <c r="I55">
        <v>197</v>
      </c>
      <c r="J55" s="41">
        <v>6850</v>
      </c>
      <c r="K55" s="44">
        <f t="shared" si="8"/>
        <v>7549.2821827411171</v>
      </c>
      <c r="L55" s="5" t="str">
        <f t="shared" si="3"/>
        <v/>
      </c>
      <c r="M55" s="47">
        <f t="shared" si="9"/>
        <v>1487208.59</v>
      </c>
      <c r="N55" s="41">
        <f t="shared" si="4"/>
        <v>1349450</v>
      </c>
      <c r="O55" s="50">
        <f t="shared" si="5"/>
        <v>1.1020849901811849</v>
      </c>
    </row>
    <row r="56" spans="1:15" x14ac:dyDescent="0.2">
      <c r="A56" s="2" t="s">
        <v>135</v>
      </c>
      <c r="B56">
        <v>14.964582680000001</v>
      </c>
      <c r="C56">
        <v>6.041856060606059</v>
      </c>
      <c r="D56" s="2" t="s">
        <v>135</v>
      </c>
      <c r="E56">
        <v>280</v>
      </c>
      <c r="F56">
        <v>0</v>
      </c>
      <c r="G56">
        <v>14.964582680000001</v>
      </c>
      <c r="H56" s="48">
        <f t="shared" si="2"/>
        <v>14964582.680000002</v>
      </c>
      <c r="I56">
        <v>280</v>
      </c>
      <c r="J56" s="41">
        <v>0</v>
      </c>
      <c r="K56" s="44">
        <f t="shared" si="8"/>
        <v>53444.938142857151</v>
      </c>
      <c r="L56" s="5" t="str">
        <f t="shared" si="3"/>
        <v/>
      </c>
      <c r="M56" s="47">
        <f t="shared" si="9"/>
        <v>14964582.680000002</v>
      </c>
      <c r="N56" s="41">
        <f t="shared" si="4"/>
        <v>0</v>
      </c>
      <c r="O56" s="50" t="e">
        <f t="shared" si="5"/>
        <v>#DIV/0!</v>
      </c>
    </row>
    <row r="57" spans="1:15" x14ac:dyDescent="0.2">
      <c r="A57" s="2" t="s">
        <v>27</v>
      </c>
      <c r="B57">
        <v>6.5660572600000009</v>
      </c>
      <c r="C57">
        <v>2.9869318181818181</v>
      </c>
      <c r="D57" s="2" t="s">
        <v>27</v>
      </c>
      <c r="E57">
        <v>107</v>
      </c>
      <c r="F57">
        <v>0</v>
      </c>
      <c r="G57">
        <v>6.5660572600000009</v>
      </c>
      <c r="H57" s="48">
        <f t="shared" si="2"/>
        <v>6566057.2600000007</v>
      </c>
      <c r="I57">
        <v>107</v>
      </c>
      <c r="J57" s="41">
        <v>0</v>
      </c>
      <c r="K57" s="44">
        <f t="shared" si="8"/>
        <v>61365.021121495331</v>
      </c>
      <c r="L57" s="5" t="str">
        <f t="shared" si="3"/>
        <v>Y</v>
      </c>
      <c r="M57" s="47">
        <f t="shared" si="9"/>
        <v>6420000</v>
      </c>
      <c r="N57" s="41">
        <f t="shared" si="4"/>
        <v>0</v>
      </c>
      <c r="O57" s="50" t="e">
        <f t="shared" si="5"/>
        <v>#DIV/0!</v>
      </c>
    </row>
    <row r="58" spans="1:15" x14ac:dyDescent="0.2">
      <c r="A58" s="2" t="s">
        <v>54</v>
      </c>
      <c r="B58">
        <v>35.713435609999998</v>
      </c>
      <c r="C58">
        <v>14.246590909090909</v>
      </c>
      <c r="D58" s="2" t="s">
        <v>54</v>
      </c>
      <c r="E58">
        <v>770</v>
      </c>
      <c r="F58">
        <v>7941.1325581395304</v>
      </c>
      <c r="G58">
        <v>35.713435609999998</v>
      </c>
      <c r="H58" s="48">
        <f t="shared" si="2"/>
        <v>35713435.609999999</v>
      </c>
      <c r="I58">
        <v>770</v>
      </c>
      <c r="J58" s="41">
        <v>7941.1325581395304</v>
      </c>
      <c r="K58" s="44">
        <f t="shared" si="8"/>
        <v>46381.08520779221</v>
      </c>
      <c r="L58" s="5" t="str">
        <f t="shared" si="3"/>
        <v/>
      </c>
      <c r="M58" s="47">
        <f t="shared" si="9"/>
        <v>35713435.609999999</v>
      </c>
      <c r="N58" s="41">
        <f t="shared" si="4"/>
        <v>6114672.0697674388</v>
      </c>
      <c r="O58" s="50">
        <f t="shared" si="5"/>
        <v>5.8406133971724667</v>
      </c>
    </row>
    <row r="59" spans="1:15" x14ac:dyDescent="0.2">
      <c r="A59" s="2" t="s">
        <v>31</v>
      </c>
      <c r="B59">
        <v>1.9779995200000002</v>
      </c>
      <c r="C59">
        <v>4.0909090909090909E-2</v>
      </c>
      <c r="D59" s="2" t="s">
        <v>31</v>
      </c>
      <c r="E59">
        <v>495</v>
      </c>
      <c r="F59">
        <v>0</v>
      </c>
      <c r="G59">
        <v>1.9779995200000002</v>
      </c>
      <c r="H59" s="48">
        <f t="shared" si="2"/>
        <v>1977999.5200000003</v>
      </c>
      <c r="I59">
        <v>495</v>
      </c>
      <c r="J59" s="41">
        <v>0</v>
      </c>
      <c r="K59" s="44">
        <f t="shared" si="8"/>
        <v>3995.9586262626267</v>
      </c>
      <c r="L59" s="5" t="str">
        <f t="shared" si="3"/>
        <v/>
      </c>
      <c r="M59" s="47">
        <f t="shared" si="9"/>
        <v>1977999.5200000003</v>
      </c>
      <c r="N59" s="41">
        <f t="shared" si="4"/>
        <v>0</v>
      </c>
      <c r="O59" s="50" t="e">
        <f t="shared" si="5"/>
        <v>#DIV/0!</v>
      </c>
    </row>
    <row r="60" spans="1:15" x14ac:dyDescent="0.2">
      <c r="A60" s="2" t="s">
        <v>94</v>
      </c>
      <c r="B60">
        <v>4.1419956799999991</v>
      </c>
      <c r="C60">
        <v>0.87613636363636349</v>
      </c>
      <c r="D60" s="2" t="s">
        <v>94</v>
      </c>
      <c r="E60">
        <v>891</v>
      </c>
      <c r="F60">
        <v>5124</v>
      </c>
      <c r="G60">
        <v>4.1419956799999991</v>
      </c>
      <c r="H60" s="48">
        <f t="shared" si="2"/>
        <v>4141995.6799999992</v>
      </c>
      <c r="I60">
        <v>891</v>
      </c>
      <c r="J60" s="41">
        <v>5124</v>
      </c>
      <c r="K60" s="44">
        <f t="shared" si="8"/>
        <v>4648.7044668911331</v>
      </c>
      <c r="L60" s="5" t="str">
        <f t="shared" si="3"/>
        <v/>
      </c>
      <c r="M60" s="47">
        <f t="shared" si="9"/>
        <v>4141995.6799999992</v>
      </c>
      <c r="N60" s="41">
        <f t="shared" si="4"/>
        <v>4565484</v>
      </c>
      <c r="O60" s="50">
        <f t="shared" si="5"/>
        <v>0.90724130891708288</v>
      </c>
    </row>
    <row r="61" spans="1:15" x14ac:dyDescent="0.2">
      <c r="A61" s="2" t="s">
        <v>44</v>
      </c>
      <c r="B61">
        <v>9.3117847499999993</v>
      </c>
      <c r="C61">
        <v>2.7844696969696972</v>
      </c>
      <c r="D61" s="2" t="s">
        <v>44</v>
      </c>
      <c r="E61">
        <v>129</v>
      </c>
      <c r="F61">
        <v>24631.7541666666</v>
      </c>
      <c r="G61">
        <v>9.3117847499999993</v>
      </c>
      <c r="H61" s="48">
        <f t="shared" si="2"/>
        <v>9311784.75</v>
      </c>
      <c r="I61">
        <v>129</v>
      </c>
      <c r="J61" s="41">
        <v>24631.7541666666</v>
      </c>
      <c r="K61" s="44">
        <f t="shared" si="8"/>
        <v>72184.377906976748</v>
      </c>
      <c r="L61" s="5" t="str">
        <f t="shared" si="3"/>
        <v>Y</v>
      </c>
      <c r="M61" s="47">
        <f t="shared" si="9"/>
        <v>7740000</v>
      </c>
      <c r="N61" s="41">
        <f t="shared" si="4"/>
        <v>3177496.2874999912</v>
      </c>
      <c r="O61" s="50">
        <f t="shared" si="5"/>
        <v>2.9305415042125444</v>
      </c>
    </row>
    <row r="62" spans="1:15" x14ac:dyDescent="0.2">
      <c r="A62" s="2" t="s">
        <v>14</v>
      </c>
      <c r="B62">
        <v>19.173153069999998</v>
      </c>
      <c r="C62">
        <v>3.4589015151515152</v>
      </c>
      <c r="D62" s="2" t="s">
        <v>14</v>
      </c>
      <c r="E62">
        <v>366</v>
      </c>
      <c r="F62">
        <v>20560.408769767899</v>
      </c>
      <c r="G62">
        <v>19.173153069999998</v>
      </c>
      <c r="H62" s="48">
        <f t="shared" si="2"/>
        <v>19173153.069999997</v>
      </c>
      <c r="I62">
        <v>366</v>
      </c>
      <c r="J62" s="41">
        <v>20560.408769767899</v>
      </c>
      <c r="K62" s="44">
        <f t="shared" si="8"/>
        <v>52385.664125683048</v>
      </c>
      <c r="L62" s="5" t="str">
        <f t="shared" si="3"/>
        <v/>
      </c>
      <c r="M62" s="47">
        <f t="shared" si="9"/>
        <v>19173153.069999997</v>
      </c>
      <c r="N62" s="41">
        <f t="shared" si="4"/>
        <v>7525109.6097350512</v>
      </c>
      <c r="O62" s="50">
        <f t="shared" si="5"/>
        <v>2.547890205505599</v>
      </c>
    </row>
    <row r="63" spans="1:15" x14ac:dyDescent="0.2">
      <c r="A63" s="2" t="s">
        <v>146</v>
      </c>
      <c r="B63">
        <v>16.072264839999999</v>
      </c>
      <c r="C63">
        <v>4.4742424242424246</v>
      </c>
      <c r="D63" s="2" t="s">
        <v>146</v>
      </c>
      <c r="E63">
        <v>105</v>
      </c>
      <c r="F63">
        <v>16172.7055555555</v>
      </c>
      <c r="G63">
        <v>16.072264839999999</v>
      </c>
      <c r="H63" s="48">
        <f t="shared" si="2"/>
        <v>16072264.84</v>
      </c>
      <c r="I63">
        <v>105</v>
      </c>
      <c r="J63" s="41">
        <v>16172.7055555555</v>
      </c>
      <c r="K63" s="44">
        <f t="shared" si="8"/>
        <v>153069.18895238094</v>
      </c>
      <c r="L63" s="5" t="str">
        <f t="shared" si="3"/>
        <v>Y</v>
      </c>
      <c r="M63" s="47">
        <f t="shared" si="9"/>
        <v>6300000</v>
      </c>
      <c r="N63" s="41">
        <f t="shared" si="4"/>
        <v>1698134.0833333274</v>
      </c>
      <c r="O63" s="50">
        <f t="shared" si="5"/>
        <v>9.4646618295601144</v>
      </c>
    </row>
    <row r="64" spans="1:15" x14ac:dyDescent="0.2">
      <c r="A64" s="2" t="s">
        <v>23</v>
      </c>
      <c r="B64">
        <v>7.3125393400000007</v>
      </c>
      <c r="C64">
        <v>2.6102272727272728</v>
      </c>
      <c r="D64" s="2" t="s">
        <v>23</v>
      </c>
      <c r="E64">
        <v>248</v>
      </c>
      <c r="F64">
        <v>13881.3761467889</v>
      </c>
      <c r="G64">
        <v>7.3125393400000007</v>
      </c>
      <c r="H64" s="48">
        <f t="shared" si="2"/>
        <v>7312539.3400000008</v>
      </c>
      <c r="I64">
        <v>248</v>
      </c>
      <c r="J64" s="41">
        <v>13881.3761467889</v>
      </c>
      <c r="K64" s="44">
        <f t="shared" si="8"/>
        <v>29486.045725806456</v>
      </c>
      <c r="L64" s="5" t="str">
        <f t="shared" si="3"/>
        <v/>
      </c>
      <c r="M64" s="47">
        <f t="shared" si="9"/>
        <v>7312539.3400000008</v>
      </c>
      <c r="N64" s="41">
        <f t="shared" si="4"/>
        <v>3442581.2844036473</v>
      </c>
      <c r="O64" s="50">
        <f t="shared" si="5"/>
        <v>2.1241442789249172</v>
      </c>
    </row>
    <row r="65" spans="1:15" x14ac:dyDescent="0.2">
      <c r="A65" s="2" t="s">
        <v>22</v>
      </c>
      <c r="B65">
        <v>11.194782289999999</v>
      </c>
      <c r="C65">
        <v>2.3912878787878791</v>
      </c>
      <c r="D65" s="2" t="s">
        <v>22</v>
      </c>
      <c r="E65">
        <v>290</v>
      </c>
      <c r="F65">
        <v>0</v>
      </c>
      <c r="G65">
        <v>11.194782289999999</v>
      </c>
      <c r="H65" s="48">
        <f t="shared" si="2"/>
        <v>11194782.289999999</v>
      </c>
      <c r="I65">
        <v>290</v>
      </c>
      <c r="J65" s="41">
        <v>0</v>
      </c>
      <c r="K65" s="44">
        <f t="shared" si="8"/>
        <v>38602.697551724137</v>
      </c>
      <c r="L65" s="5" t="str">
        <f t="shared" si="3"/>
        <v/>
      </c>
      <c r="M65" s="47">
        <f t="shared" si="9"/>
        <v>11194782.289999999</v>
      </c>
      <c r="N65" s="41">
        <f t="shared" si="4"/>
        <v>0</v>
      </c>
      <c r="O65" s="50" t="e">
        <f t="shared" si="5"/>
        <v>#DIV/0!</v>
      </c>
    </row>
    <row r="66" spans="1:15" x14ac:dyDescent="0.2">
      <c r="A66" s="2" t="s">
        <v>59</v>
      </c>
      <c r="B66">
        <v>0</v>
      </c>
      <c r="C66">
        <v>0.11837121212121213</v>
      </c>
      <c r="D66" s="2" t="s">
        <v>59</v>
      </c>
      <c r="E66">
        <v>614</v>
      </c>
      <c r="F66">
        <v>3740.2524752475201</v>
      </c>
      <c r="G66">
        <v>0</v>
      </c>
      <c r="H66" s="48">
        <f t="shared" si="2"/>
        <v>0</v>
      </c>
      <c r="I66">
        <v>614</v>
      </c>
      <c r="J66" s="41">
        <v>3740.2524752475201</v>
      </c>
      <c r="K66" s="44">
        <f t="shared" si="8"/>
        <v>0</v>
      </c>
      <c r="L66" s="5" t="str">
        <f t="shared" si="3"/>
        <v/>
      </c>
      <c r="M66" s="47">
        <f t="shared" si="9"/>
        <v>0</v>
      </c>
      <c r="N66" s="41">
        <f t="shared" si="4"/>
        <v>2296515.0198019776</v>
      </c>
      <c r="O66" s="50">
        <f t="shared" si="5"/>
        <v>0</v>
      </c>
    </row>
    <row r="67" spans="1:15" x14ac:dyDescent="0.2">
      <c r="A67" s="2" t="s">
        <v>272</v>
      </c>
      <c r="B67">
        <v>0</v>
      </c>
      <c r="C67">
        <v>0.1553030303030303</v>
      </c>
      <c r="D67" s="2" t="s">
        <v>272</v>
      </c>
      <c r="E67">
        <v>264</v>
      </c>
      <c r="F67">
        <v>8961.6363636363603</v>
      </c>
      <c r="G67">
        <v>0</v>
      </c>
      <c r="H67" s="48">
        <f t="shared" si="2"/>
        <v>0</v>
      </c>
      <c r="I67">
        <v>264</v>
      </c>
      <c r="J67" s="41">
        <v>8961.6363636363603</v>
      </c>
      <c r="K67" s="44">
        <f t="shared" si="8"/>
        <v>0</v>
      </c>
      <c r="L67" s="5" t="str">
        <f t="shared" si="3"/>
        <v/>
      </c>
      <c r="M67" s="47">
        <v>0</v>
      </c>
      <c r="N67" s="41">
        <f t="shared" si="4"/>
        <v>2365871.9999999991</v>
      </c>
      <c r="O67" s="50">
        <f t="shared" si="5"/>
        <v>0</v>
      </c>
    </row>
    <row r="68" spans="1:15" x14ac:dyDescent="0.2">
      <c r="A68" s="2" t="s">
        <v>15</v>
      </c>
      <c r="B68">
        <v>2.6543953199999994</v>
      </c>
      <c r="C68">
        <v>0.60530303030303034</v>
      </c>
      <c r="D68" s="2" t="s">
        <v>15</v>
      </c>
      <c r="E68">
        <v>786</v>
      </c>
      <c r="F68">
        <v>14395</v>
      </c>
      <c r="G68">
        <v>2.6543953199999994</v>
      </c>
      <c r="H68" s="48">
        <f t="shared" si="2"/>
        <v>2654395.3199999994</v>
      </c>
      <c r="I68">
        <v>786</v>
      </c>
      <c r="J68" s="41">
        <v>14395</v>
      </c>
      <c r="K68" s="44">
        <f t="shared" ref="K68:K99" si="10">G68*1000000/I68</f>
        <v>3377.0932824427473</v>
      </c>
      <c r="L68" s="5" t="str">
        <f t="shared" si="3"/>
        <v/>
      </c>
      <c r="M68" s="47">
        <v>0</v>
      </c>
      <c r="N68" s="41">
        <f t="shared" si="4"/>
        <v>11314470</v>
      </c>
      <c r="O68" s="50">
        <f t="shared" si="5"/>
        <v>0.23460182580359482</v>
      </c>
    </row>
    <row r="69" spans="1:15" x14ac:dyDescent="0.2">
      <c r="A69" s="2" t="s">
        <v>140</v>
      </c>
      <c r="B69">
        <v>2.8864974599999997</v>
      </c>
      <c r="C69">
        <v>1.6340909090909093</v>
      </c>
      <c r="D69" s="2" t="s">
        <v>140</v>
      </c>
      <c r="E69">
        <v>502</v>
      </c>
      <c r="F69">
        <v>9281.9285714285706</v>
      </c>
      <c r="G69">
        <v>2.8864974599999997</v>
      </c>
      <c r="H69" s="48">
        <f t="shared" ref="H69:H126" si="11">G69*1000000</f>
        <v>2886497.46</v>
      </c>
      <c r="I69">
        <v>502</v>
      </c>
      <c r="J69" s="41">
        <v>9281.9285714285706</v>
      </c>
      <c r="K69" s="44">
        <f t="shared" si="10"/>
        <v>5749.9949402390439</v>
      </c>
      <c r="L69" s="5" t="str">
        <f t="shared" ref="L69:L132" si="12">IF(K69&gt;60000,"Y","")</f>
        <v/>
      </c>
      <c r="M69" s="47">
        <f t="shared" ref="M69:M100" si="13">IF(L69="Y",60000*I69,G69*1000000)</f>
        <v>2886497.46</v>
      </c>
      <c r="N69" s="41">
        <f t="shared" ref="N69:N125" si="14">J69*I69</f>
        <v>4659528.1428571427</v>
      </c>
      <c r="O69" s="50">
        <f t="shared" ref="O69:O125" si="15">H69/N69</f>
        <v>0.61948278269868962</v>
      </c>
    </row>
    <row r="70" spans="1:15" x14ac:dyDescent="0.2">
      <c r="A70" s="2" t="s">
        <v>123</v>
      </c>
      <c r="B70">
        <v>1.4249906999999999</v>
      </c>
      <c r="C70">
        <v>0.47178030303030305</v>
      </c>
      <c r="D70" s="2" t="s">
        <v>123</v>
      </c>
      <c r="E70">
        <v>28</v>
      </c>
      <c r="F70">
        <v>0</v>
      </c>
      <c r="G70">
        <v>1.4249906999999999</v>
      </c>
      <c r="H70" s="48">
        <f t="shared" si="11"/>
        <v>1424990.7</v>
      </c>
      <c r="I70">
        <v>28</v>
      </c>
      <c r="J70" s="41">
        <v>0</v>
      </c>
      <c r="K70" s="44">
        <f t="shared" si="10"/>
        <v>50892.525000000001</v>
      </c>
      <c r="L70" s="5" t="str">
        <f t="shared" si="12"/>
        <v/>
      </c>
      <c r="M70" s="47">
        <f t="shared" si="13"/>
        <v>1424990.7</v>
      </c>
      <c r="N70" s="41">
        <f t="shared" si="14"/>
        <v>0</v>
      </c>
      <c r="O70" s="50" t="e">
        <f t="shared" si="15"/>
        <v>#DIV/0!</v>
      </c>
    </row>
    <row r="71" spans="1:15" x14ac:dyDescent="0.2">
      <c r="A71" s="2" t="s">
        <v>226</v>
      </c>
      <c r="B71">
        <v>6.7709254000000003</v>
      </c>
      <c r="C71">
        <v>2.1435606060606061</v>
      </c>
      <c r="D71" s="2" t="s">
        <v>226</v>
      </c>
      <c r="E71">
        <v>288</v>
      </c>
      <c r="F71">
        <v>23710.016062287399</v>
      </c>
      <c r="G71">
        <v>6.7709254000000003</v>
      </c>
      <c r="H71" s="48">
        <f t="shared" si="11"/>
        <v>6770925.4000000004</v>
      </c>
      <c r="I71">
        <v>288</v>
      </c>
      <c r="J71" s="41">
        <v>23710.016062287399</v>
      </c>
      <c r="K71" s="44">
        <f t="shared" si="10"/>
        <v>23510.15763888889</v>
      </c>
      <c r="L71" s="5" t="str">
        <f t="shared" si="12"/>
        <v/>
      </c>
      <c r="M71" s="47">
        <f t="shared" si="13"/>
        <v>6770925.4000000004</v>
      </c>
      <c r="N71" s="41">
        <f t="shared" si="14"/>
        <v>6828484.6259387713</v>
      </c>
      <c r="O71" s="50">
        <f t="shared" si="15"/>
        <v>0.99157071750295434</v>
      </c>
    </row>
    <row r="72" spans="1:15" x14ac:dyDescent="0.2">
      <c r="A72" s="2" t="s">
        <v>120</v>
      </c>
      <c r="B72">
        <v>17.6371286</v>
      </c>
      <c r="C72">
        <v>7.233522727272728</v>
      </c>
      <c r="D72" s="2" t="s">
        <v>120</v>
      </c>
      <c r="E72">
        <v>134</v>
      </c>
      <c r="F72">
        <v>21209</v>
      </c>
      <c r="G72">
        <v>17.6371286</v>
      </c>
      <c r="H72" s="48">
        <f t="shared" si="11"/>
        <v>17637128.600000001</v>
      </c>
      <c r="I72">
        <v>134</v>
      </c>
      <c r="J72" s="41">
        <v>21209</v>
      </c>
      <c r="K72" s="44">
        <f t="shared" si="10"/>
        <v>131620.36268656718</v>
      </c>
      <c r="L72" s="5" t="str">
        <f t="shared" si="12"/>
        <v>Y</v>
      </c>
      <c r="M72" s="47">
        <f t="shared" si="13"/>
        <v>8040000</v>
      </c>
      <c r="N72" s="41">
        <f t="shared" si="14"/>
        <v>2842006</v>
      </c>
      <c r="O72" s="50">
        <f t="shared" si="15"/>
        <v>6.2058731051236347</v>
      </c>
    </row>
    <row r="73" spans="1:15" x14ac:dyDescent="0.2">
      <c r="A73" s="2" t="s">
        <v>225</v>
      </c>
      <c r="B73">
        <v>7.6179504000000007</v>
      </c>
      <c r="C73">
        <v>2.8789772727272727</v>
      </c>
      <c r="D73" s="2" t="s">
        <v>225</v>
      </c>
      <c r="E73">
        <v>247</v>
      </c>
      <c r="F73">
        <v>24223.9099099099</v>
      </c>
      <c r="G73">
        <v>7.6179504000000007</v>
      </c>
      <c r="H73" s="48">
        <f t="shared" si="11"/>
        <v>7617950.4000000004</v>
      </c>
      <c r="I73">
        <v>247</v>
      </c>
      <c r="J73" s="41">
        <v>24223.9099099099</v>
      </c>
      <c r="K73" s="44">
        <f t="shared" si="10"/>
        <v>30841.904453441297</v>
      </c>
      <c r="L73" s="5" t="str">
        <f t="shared" si="12"/>
        <v/>
      </c>
      <c r="M73" s="47">
        <f t="shared" si="13"/>
        <v>7617950.4000000004</v>
      </c>
      <c r="N73" s="41">
        <f t="shared" si="14"/>
        <v>5983305.7477477454</v>
      </c>
      <c r="O73" s="50">
        <f t="shared" si="15"/>
        <v>1.273200922895771</v>
      </c>
    </row>
    <row r="74" spans="1:15" x14ac:dyDescent="0.2">
      <c r="A74" s="2" t="s">
        <v>224</v>
      </c>
      <c r="B74">
        <v>3.5368170000000001</v>
      </c>
      <c r="C74">
        <v>0.71212121212121215</v>
      </c>
      <c r="D74" s="2" t="s">
        <v>224</v>
      </c>
      <c r="E74">
        <v>78</v>
      </c>
      <c r="F74">
        <v>23527.685714285701</v>
      </c>
      <c r="G74">
        <v>3.5368170000000001</v>
      </c>
      <c r="H74" s="48">
        <f t="shared" si="11"/>
        <v>3536817</v>
      </c>
      <c r="I74">
        <v>78</v>
      </c>
      <c r="J74" s="41">
        <v>23527.685714285701</v>
      </c>
      <c r="K74" s="44">
        <f t="shared" si="10"/>
        <v>45343.807692307695</v>
      </c>
      <c r="L74" s="5" t="str">
        <f t="shared" si="12"/>
        <v/>
      </c>
      <c r="M74" s="47">
        <f t="shared" si="13"/>
        <v>3536817</v>
      </c>
      <c r="N74" s="41">
        <f t="shared" si="14"/>
        <v>1835159.4857142847</v>
      </c>
      <c r="O74" s="50">
        <f t="shared" si="15"/>
        <v>1.9272532047117379</v>
      </c>
    </row>
    <row r="75" spans="1:15" x14ac:dyDescent="0.2">
      <c r="A75" s="2" t="s">
        <v>109</v>
      </c>
      <c r="B75">
        <v>25.049226700000002</v>
      </c>
      <c r="C75">
        <v>8.8999999999999986</v>
      </c>
      <c r="D75" s="2" t="s">
        <v>109</v>
      </c>
      <c r="E75">
        <v>324</v>
      </c>
      <c r="F75">
        <v>23565.369168014298</v>
      </c>
      <c r="G75">
        <v>25.049226700000002</v>
      </c>
      <c r="H75" s="48">
        <f t="shared" si="11"/>
        <v>25049226.700000003</v>
      </c>
      <c r="I75">
        <v>324</v>
      </c>
      <c r="J75" s="41">
        <v>23565.369168014298</v>
      </c>
      <c r="K75" s="44">
        <f t="shared" si="10"/>
        <v>77312.428086419764</v>
      </c>
      <c r="L75" s="5" t="str">
        <f t="shared" si="12"/>
        <v>Y</v>
      </c>
      <c r="M75" s="47">
        <f t="shared" si="13"/>
        <v>19440000</v>
      </c>
      <c r="N75" s="41">
        <f t="shared" si="14"/>
        <v>7635179.6104366323</v>
      </c>
      <c r="O75" s="50">
        <f t="shared" si="15"/>
        <v>3.2807645632540026</v>
      </c>
    </row>
    <row r="76" spans="1:15" x14ac:dyDescent="0.2">
      <c r="A76" s="2" t="s">
        <v>286</v>
      </c>
      <c r="B76">
        <v>10.1757644</v>
      </c>
      <c r="C76">
        <v>2.427840909090909</v>
      </c>
      <c r="D76" s="2" t="s">
        <v>286</v>
      </c>
      <c r="E76">
        <v>99</v>
      </c>
      <c r="F76">
        <v>25029.8181818181</v>
      </c>
      <c r="G76">
        <v>10.1757644</v>
      </c>
      <c r="H76" s="48">
        <f t="shared" si="11"/>
        <v>10175764.4</v>
      </c>
      <c r="I76">
        <v>99</v>
      </c>
      <c r="J76" s="41">
        <v>25029.8181818181</v>
      </c>
      <c r="K76" s="44">
        <f t="shared" si="10"/>
        <v>102785.49898989899</v>
      </c>
      <c r="L76" s="5" t="str">
        <f t="shared" si="12"/>
        <v>Y</v>
      </c>
      <c r="M76" s="47">
        <f t="shared" si="13"/>
        <v>5940000</v>
      </c>
      <c r="N76" s="41">
        <f t="shared" si="14"/>
        <v>2477951.9999999921</v>
      </c>
      <c r="O76" s="50">
        <f t="shared" si="15"/>
        <v>4.1065219988119352</v>
      </c>
    </row>
    <row r="77" spans="1:15" x14ac:dyDescent="0.2">
      <c r="A77" s="2" t="s">
        <v>78</v>
      </c>
      <c r="B77">
        <v>17.4391572</v>
      </c>
      <c r="C77">
        <v>5.1545454545454543</v>
      </c>
      <c r="D77" s="2" t="s">
        <v>78</v>
      </c>
      <c r="E77">
        <v>682</v>
      </c>
      <c r="F77">
        <v>24828.177574027901</v>
      </c>
      <c r="G77">
        <v>17.4391572</v>
      </c>
      <c r="H77" s="48">
        <f t="shared" si="11"/>
        <v>17439157.199999999</v>
      </c>
      <c r="I77">
        <v>682</v>
      </c>
      <c r="J77" s="41">
        <v>24828.177574027901</v>
      </c>
      <c r="K77" s="44">
        <f t="shared" si="10"/>
        <v>25570.611730205277</v>
      </c>
      <c r="L77" s="5" t="str">
        <f t="shared" si="12"/>
        <v/>
      </c>
      <c r="M77" s="47">
        <f t="shared" si="13"/>
        <v>17439157.199999999</v>
      </c>
      <c r="N77" s="41">
        <f t="shared" si="14"/>
        <v>16932817.10548703</v>
      </c>
      <c r="O77" s="50">
        <f t="shared" si="15"/>
        <v>1.0299028857016881</v>
      </c>
    </row>
    <row r="78" spans="1:15" x14ac:dyDescent="0.2">
      <c r="A78" s="2" t="s">
        <v>81</v>
      </c>
      <c r="B78">
        <v>7.538358699999999</v>
      </c>
      <c r="C78">
        <v>3.4121212121212121</v>
      </c>
      <c r="D78" s="2" t="s">
        <v>81</v>
      </c>
      <c r="E78">
        <v>214</v>
      </c>
      <c r="F78">
        <v>23845.297872340401</v>
      </c>
      <c r="G78">
        <v>7.538358699999999</v>
      </c>
      <c r="H78" s="48">
        <f t="shared" si="11"/>
        <v>7538358.6999999993</v>
      </c>
      <c r="I78">
        <v>214</v>
      </c>
      <c r="J78" s="41">
        <v>23845.297872340401</v>
      </c>
      <c r="K78" s="44">
        <f t="shared" si="10"/>
        <v>35225.975233644858</v>
      </c>
      <c r="L78" s="5" t="str">
        <f t="shared" si="12"/>
        <v/>
      </c>
      <c r="M78" s="47">
        <f t="shared" si="13"/>
        <v>7538358.6999999993</v>
      </c>
      <c r="N78" s="41">
        <f t="shared" si="14"/>
        <v>5102893.7446808461</v>
      </c>
      <c r="O78" s="50">
        <f t="shared" si="15"/>
        <v>1.4772713439032181</v>
      </c>
    </row>
    <row r="79" spans="1:15" x14ac:dyDescent="0.2">
      <c r="A79" s="2" t="s">
        <v>85</v>
      </c>
      <c r="B79">
        <v>3.3346439999999999</v>
      </c>
      <c r="C79">
        <v>1.2731060606060607</v>
      </c>
      <c r="D79" s="2" t="s">
        <v>85</v>
      </c>
      <c r="E79">
        <v>213</v>
      </c>
      <c r="F79">
        <v>0</v>
      </c>
      <c r="G79">
        <v>3.3346439999999999</v>
      </c>
      <c r="H79" s="48">
        <f t="shared" si="11"/>
        <v>3334644</v>
      </c>
      <c r="I79">
        <v>213</v>
      </c>
      <c r="J79" s="41">
        <v>0</v>
      </c>
      <c r="K79" s="44">
        <f t="shared" si="10"/>
        <v>15655.605633802817</v>
      </c>
      <c r="L79" s="5" t="str">
        <f t="shared" si="12"/>
        <v/>
      </c>
      <c r="M79" s="47">
        <f t="shared" si="13"/>
        <v>3334644</v>
      </c>
      <c r="N79" s="41">
        <f t="shared" si="14"/>
        <v>0</v>
      </c>
      <c r="O79" s="50" t="e">
        <f t="shared" si="15"/>
        <v>#DIV/0!</v>
      </c>
    </row>
    <row r="80" spans="1:15" x14ac:dyDescent="0.2">
      <c r="A80" s="2" t="s">
        <v>84</v>
      </c>
      <c r="B80">
        <v>0.1546604</v>
      </c>
      <c r="C80">
        <v>7.3863636363636367E-2</v>
      </c>
      <c r="D80" s="2" t="s">
        <v>84</v>
      </c>
      <c r="E80">
        <v>206</v>
      </c>
      <c r="F80">
        <v>0</v>
      </c>
      <c r="G80">
        <v>0.1546604</v>
      </c>
      <c r="H80" s="48">
        <f t="shared" si="11"/>
        <v>154660.4</v>
      </c>
      <c r="I80">
        <v>206</v>
      </c>
      <c r="J80" s="41">
        <v>0</v>
      </c>
      <c r="K80" s="44">
        <f t="shared" si="10"/>
        <v>750.77864077669904</v>
      </c>
      <c r="L80" s="5" t="str">
        <f t="shared" si="12"/>
        <v/>
      </c>
      <c r="M80" s="47">
        <f t="shared" si="13"/>
        <v>154660.4</v>
      </c>
      <c r="N80" s="41">
        <f t="shared" si="14"/>
        <v>0</v>
      </c>
      <c r="O80" s="50" t="e">
        <f t="shared" si="15"/>
        <v>#DIV/0!</v>
      </c>
    </row>
    <row r="81" spans="1:15" x14ac:dyDescent="0.2">
      <c r="A81" s="2" t="s">
        <v>80</v>
      </c>
      <c r="B81">
        <v>8.5151845000000002</v>
      </c>
      <c r="C81">
        <v>3.6821969696969696</v>
      </c>
      <c r="D81" s="2" t="s">
        <v>80</v>
      </c>
      <c r="E81">
        <v>320</v>
      </c>
      <c r="F81">
        <v>24565.927194738299</v>
      </c>
      <c r="G81">
        <v>8.5151845000000002</v>
      </c>
      <c r="H81" s="48">
        <f t="shared" si="11"/>
        <v>8515184.5</v>
      </c>
      <c r="I81">
        <v>320</v>
      </c>
      <c r="J81" s="41">
        <v>24565.927194738299</v>
      </c>
      <c r="K81" s="44">
        <f t="shared" si="10"/>
        <v>26609.951562499999</v>
      </c>
      <c r="L81" s="5" t="str">
        <f t="shared" si="12"/>
        <v/>
      </c>
      <c r="M81" s="47">
        <f t="shared" si="13"/>
        <v>8515184.5</v>
      </c>
      <c r="N81" s="41">
        <f t="shared" si="14"/>
        <v>7861096.7023162553</v>
      </c>
      <c r="O81" s="50">
        <f t="shared" si="15"/>
        <v>1.0832056674091057</v>
      </c>
    </row>
    <row r="82" spans="1:15" x14ac:dyDescent="0.2">
      <c r="A82" s="2" t="s">
        <v>223</v>
      </c>
      <c r="B82">
        <v>3.9424543999999999</v>
      </c>
      <c r="C82">
        <v>1.6600378787878789</v>
      </c>
      <c r="D82" s="2" t="s">
        <v>223</v>
      </c>
      <c r="E82">
        <v>70</v>
      </c>
      <c r="F82">
        <v>24647</v>
      </c>
      <c r="G82">
        <v>3.9424543999999999</v>
      </c>
      <c r="H82" s="48">
        <f t="shared" si="11"/>
        <v>3942454.4</v>
      </c>
      <c r="I82">
        <v>70</v>
      </c>
      <c r="J82" s="41">
        <v>24647</v>
      </c>
      <c r="K82" s="44">
        <f t="shared" si="10"/>
        <v>56320.777142857143</v>
      </c>
      <c r="L82" s="5" t="str">
        <f t="shared" si="12"/>
        <v/>
      </c>
      <c r="M82" s="47">
        <f t="shared" si="13"/>
        <v>3942454.4</v>
      </c>
      <c r="N82" s="41">
        <f t="shared" si="14"/>
        <v>1725290</v>
      </c>
      <c r="O82" s="50">
        <f t="shared" si="15"/>
        <v>2.2850966504181907</v>
      </c>
    </row>
    <row r="83" spans="1:15" x14ac:dyDescent="0.2">
      <c r="A83" s="2" t="s">
        <v>118</v>
      </c>
      <c r="B83">
        <v>12.3888286</v>
      </c>
      <c r="C83">
        <v>4.5946969696969697</v>
      </c>
      <c r="D83" s="2" t="s">
        <v>118</v>
      </c>
      <c r="E83">
        <v>139</v>
      </c>
      <c r="F83">
        <v>24926.106382978702</v>
      </c>
      <c r="G83">
        <v>12.3888286</v>
      </c>
      <c r="H83" s="48">
        <f t="shared" si="11"/>
        <v>12388828.6</v>
      </c>
      <c r="I83">
        <v>139</v>
      </c>
      <c r="J83" s="41">
        <v>24926.106382978702</v>
      </c>
      <c r="K83" s="44">
        <f t="shared" si="10"/>
        <v>89128.263309352522</v>
      </c>
      <c r="L83" s="5" t="str">
        <f t="shared" si="12"/>
        <v>Y</v>
      </c>
      <c r="M83" s="47">
        <f t="shared" si="13"/>
        <v>8340000</v>
      </c>
      <c r="N83" s="41">
        <f t="shared" si="14"/>
        <v>3464728.7872340395</v>
      </c>
      <c r="O83" s="50">
        <f t="shared" si="15"/>
        <v>3.5756993868170106</v>
      </c>
    </row>
    <row r="84" spans="1:15" x14ac:dyDescent="0.2">
      <c r="A84" s="2" t="s">
        <v>119</v>
      </c>
      <c r="B84">
        <v>0.40129619999999999</v>
      </c>
      <c r="C84">
        <v>9.2992424242424238E-2</v>
      </c>
      <c r="D84" s="2" t="s">
        <v>119</v>
      </c>
      <c r="E84">
        <v>191</v>
      </c>
      <c r="F84">
        <v>24600.8888888888</v>
      </c>
      <c r="G84">
        <v>0.40129619999999999</v>
      </c>
      <c r="H84" s="48">
        <f t="shared" si="11"/>
        <v>401296.2</v>
      </c>
      <c r="I84">
        <v>191</v>
      </c>
      <c r="J84" s="41">
        <v>24600.8888888888</v>
      </c>
      <c r="K84" s="44">
        <f t="shared" si="10"/>
        <v>2101.0272251308902</v>
      </c>
      <c r="L84" s="5" t="str">
        <f t="shared" si="12"/>
        <v/>
      </c>
      <c r="M84" s="47">
        <f t="shared" si="13"/>
        <v>401296.2</v>
      </c>
      <c r="N84" s="41">
        <f t="shared" si="14"/>
        <v>4698769.7777777603</v>
      </c>
      <c r="O84" s="50">
        <f t="shared" si="15"/>
        <v>8.540452479665632E-2</v>
      </c>
    </row>
    <row r="85" spans="1:15" x14ac:dyDescent="0.2">
      <c r="A85" s="2" t="s">
        <v>221</v>
      </c>
      <c r="B85">
        <v>19.797043899999998</v>
      </c>
      <c r="C85">
        <v>6.047727272727272</v>
      </c>
      <c r="D85" s="2" t="s">
        <v>221</v>
      </c>
      <c r="E85">
        <v>72</v>
      </c>
      <c r="F85">
        <v>23147.313283699001</v>
      </c>
      <c r="G85">
        <v>19.797043899999998</v>
      </c>
      <c r="H85" s="48">
        <f t="shared" si="11"/>
        <v>19797043.899999999</v>
      </c>
      <c r="I85">
        <v>72</v>
      </c>
      <c r="J85" s="41">
        <v>23147.313283699001</v>
      </c>
      <c r="K85" s="44">
        <f t="shared" si="10"/>
        <v>274958.94305555552</v>
      </c>
      <c r="L85" s="5" t="str">
        <f t="shared" si="12"/>
        <v>Y</v>
      </c>
      <c r="M85" s="47">
        <f t="shared" si="13"/>
        <v>4320000</v>
      </c>
      <c r="N85" s="41">
        <f t="shared" si="14"/>
        <v>1666606.5564263281</v>
      </c>
      <c r="O85" s="50">
        <f t="shared" si="15"/>
        <v>11.878654757275415</v>
      </c>
    </row>
    <row r="86" spans="1:15" x14ac:dyDescent="0.2">
      <c r="A86" s="2" t="s">
        <v>227</v>
      </c>
      <c r="B86">
        <v>17.105457199999996</v>
      </c>
      <c r="C86">
        <v>4.9357954545454543</v>
      </c>
      <c r="D86" s="2" t="s">
        <v>227</v>
      </c>
      <c r="E86">
        <v>131</v>
      </c>
      <c r="F86">
        <v>24191</v>
      </c>
      <c r="G86">
        <v>17.105457199999996</v>
      </c>
      <c r="H86" s="48">
        <f t="shared" si="11"/>
        <v>17105457.199999996</v>
      </c>
      <c r="I86">
        <v>131</v>
      </c>
      <c r="J86" s="41">
        <v>24191</v>
      </c>
      <c r="K86" s="44">
        <f t="shared" si="10"/>
        <v>130576.00916030532</v>
      </c>
      <c r="L86" s="5" t="str">
        <f t="shared" si="12"/>
        <v>Y</v>
      </c>
      <c r="M86" s="47">
        <f t="shared" si="13"/>
        <v>7860000</v>
      </c>
      <c r="N86" s="41">
        <f t="shared" si="14"/>
        <v>3169021</v>
      </c>
      <c r="O86" s="50">
        <f t="shared" si="15"/>
        <v>5.397710270774474</v>
      </c>
    </row>
    <row r="87" spans="1:15" x14ac:dyDescent="0.2">
      <c r="A87" s="2" t="s">
        <v>86</v>
      </c>
      <c r="B87">
        <v>7.1516459000000001</v>
      </c>
      <c r="C87">
        <v>2.1310606060606059</v>
      </c>
      <c r="D87" s="2" t="s">
        <v>86</v>
      </c>
      <c r="E87">
        <v>382</v>
      </c>
      <c r="F87">
        <v>23842</v>
      </c>
      <c r="G87">
        <v>7.1516459000000001</v>
      </c>
      <c r="H87" s="48">
        <f t="shared" si="11"/>
        <v>7151645.9000000004</v>
      </c>
      <c r="I87">
        <v>382</v>
      </c>
      <c r="J87" s="41">
        <v>23842</v>
      </c>
      <c r="K87" s="44">
        <f t="shared" si="10"/>
        <v>18721.586125654452</v>
      </c>
      <c r="L87" s="5" t="str">
        <f t="shared" si="12"/>
        <v/>
      </c>
      <c r="M87" s="47">
        <f t="shared" si="13"/>
        <v>7151645.9000000004</v>
      </c>
      <c r="N87" s="41">
        <f t="shared" si="14"/>
        <v>9107644</v>
      </c>
      <c r="O87" s="50">
        <f t="shared" si="15"/>
        <v>0.78523555597913142</v>
      </c>
    </row>
    <row r="88" spans="1:15" x14ac:dyDescent="0.2">
      <c r="A88" s="2" t="s">
        <v>228</v>
      </c>
      <c r="B88">
        <v>7.4073035999999997</v>
      </c>
      <c r="C88">
        <v>2.603030303030303</v>
      </c>
      <c r="D88" s="2" t="s">
        <v>228</v>
      </c>
      <c r="E88">
        <v>365</v>
      </c>
      <c r="F88">
        <v>24181.010989010902</v>
      </c>
      <c r="G88">
        <v>7.4073035999999997</v>
      </c>
      <c r="H88" s="48">
        <f t="shared" si="11"/>
        <v>7407303.5999999996</v>
      </c>
      <c r="I88">
        <v>365</v>
      </c>
      <c r="J88" s="41">
        <v>24181.010989010902</v>
      </c>
      <c r="K88" s="44">
        <f t="shared" si="10"/>
        <v>20293.982465753423</v>
      </c>
      <c r="L88" s="5" t="str">
        <f t="shared" si="12"/>
        <v/>
      </c>
      <c r="M88" s="47">
        <f t="shared" si="13"/>
        <v>7407303.5999999996</v>
      </c>
      <c r="N88" s="41">
        <f t="shared" si="14"/>
        <v>8826069.0109889787</v>
      </c>
      <c r="O88" s="50">
        <f t="shared" si="15"/>
        <v>0.83925285319857212</v>
      </c>
    </row>
    <row r="89" spans="1:15" x14ac:dyDescent="0.2">
      <c r="A89" s="2" t="s">
        <v>229</v>
      </c>
      <c r="B89">
        <v>8.0104643000000006</v>
      </c>
      <c r="C89">
        <v>1.8270833333333334</v>
      </c>
      <c r="D89" s="2" t="s">
        <v>229</v>
      </c>
      <c r="E89">
        <v>113</v>
      </c>
      <c r="F89">
        <v>23907.918032786802</v>
      </c>
      <c r="G89">
        <v>8.0104643000000006</v>
      </c>
      <c r="H89" s="48">
        <f t="shared" si="11"/>
        <v>8010464.3000000007</v>
      </c>
      <c r="I89">
        <v>113</v>
      </c>
      <c r="J89" s="41">
        <v>23907.918032786802</v>
      </c>
      <c r="K89" s="44">
        <f t="shared" si="10"/>
        <v>70889.064601769918</v>
      </c>
      <c r="L89" s="5" t="str">
        <f t="shared" si="12"/>
        <v>Y</v>
      </c>
      <c r="M89" s="47">
        <f t="shared" si="13"/>
        <v>6780000</v>
      </c>
      <c r="N89" s="41">
        <f t="shared" si="14"/>
        <v>2701594.7377049085</v>
      </c>
      <c r="O89" s="50">
        <f t="shared" si="15"/>
        <v>2.9650873197973238</v>
      </c>
    </row>
    <row r="90" spans="1:15" x14ac:dyDescent="0.2">
      <c r="A90" s="2" t="s">
        <v>122</v>
      </c>
      <c r="B90">
        <v>10.201036999999999</v>
      </c>
      <c r="C90">
        <v>2.6496212121212119</v>
      </c>
      <c r="D90" s="2" t="s">
        <v>122</v>
      </c>
      <c r="E90">
        <v>194</v>
      </c>
      <c r="F90">
        <v>23868</v>
      </c>
      <c r="G90">
        <v>10.201036999999999</v>
      </c>
      <c r="H90" s="48">
        <f t="shared" si="11"/>
        <v>10201037</v>
      </c>
      <c r="I90">
        <v>194</v>
      </c>
      <c r="J90" s="41">
        <v>23868</v>
      </c>
      <c r="K90" s="44">
        <f t="shared" si="10"/>
        <v>52582.66494845361</v>
      </c>
      <c r="L90" s="5" t="str">
        <f t="shared" si="12"/>
        <v/>
      </c>
      <c r="M90" s="47">
        <f t="shared" si="13"/>
        <v>10201037</v>
      </c>
      <c r="N90" s="41">
        <f t="shared" si="14"/>
        <v>4630392</v>
      </c>
      <c r="O90" s="50">
        <f t="shared" si="15"/>
        <v>2.2030612095045083</v>
      </c>
    </row>
    <row r="91" spans="1:15" x14ac:dyDescent="0.2">
      <c r="A91" s="2" t="s">
        <v>83</v>
      </c>
      <c r="B91">
        <v>23.767310799999997</v>
      </c>
      <c r="C91">
        <v>7.303598484848485</v>
      </c>
      <c r="D91" s="2" t="s">
        <v>83</v>
      </c>
      <c r="E91">
        <v>66</v>
      </c>
      <c r="F91">
        <v>22034</v>
      </c>
      <c r="G91">
        <v>23.767310799999997</v>
      </c>
      <c r="H91" s="48">
        <f t="shared" si="11"/>
        <v>23767310.799999997</v>
      </c>
      <c r="I91">
        <v>66</v>
      </c>
      <c r="J91" s="41">
        <v>22034</v>
      </c>
      <c r="K91" s="44">
        <f t="shared" si="10"/>
        <v>360110.76969696966</v>
      </c>
      <c r="L91" s="5" t="str">
        <f t="shared" si="12"/>
        <v>Y</v>
      </c>
      <c r="M91" s="47">
        <f t="shared" si="13"/>
        <v>3960000</v>
      </c>
      <c r="N91" s="41">
        <f t="shared" si="14"/>
        <v>1454244</v>
      </c>
      <c r="O91" s="50">
        <f t="shared" si="15"/>
        <v>16.343413347416249</v>
      </c>
    </row>
    <row r="92" spans="1:15" x14ac:dyDescent="0.2">
      <c r="A92" s="2" t="s">
        <v>79</v>
      </c>
      <c r="B92">
        <v>14.251363</v>
      </c>
      <c r="C92">
        <v>5.197159090909091</v>
      </c>
      <c r="D92" s="2" t="s">
        <v>79</v>
      </c>
      <c r="E92">
        <v>277</v>
      </c>
      <c r="F92">
        <v>22118.1815540641</v>
      </c>
      <c r="G92">
        <v>14.251363</v>
      </c>
      <c r="H92" s="48">
        <f t="shared" si="11"/>
        <v>14251363</v>
      </c>
      <c r="I92">
        <v>277</v>
      </c>
      <c r="J92" s="41">
        <v>22118.1815540641</v>
      </c>
      <c r="K92" s="44">
        <f t="shared" si="10"/>
        <v>51448.963898916969</v>
      </c>
      <c r="L92" s="5" t="str">
        <f t="shared" si="12"/>
        <v/>
      </c>
      <c r="M92" s="47">
        <f t="shared" si="13"/>
        <v>14251363</v>
      </c>
      <c r="N92" s="41">
        <f t="shared" si="14"/>
        <v>6126736.2904757559</v>
      </c>
      <c r="O92" s="50">
        <f t="shared" si="15"/>
        <v>2.3260937511141591</v>
      </c>
    </row>
    <row r="93" spans="1:15" x14ac:dyDescent="0.2">
      <c r="A93" s="2" t="s">
        <v>217</v>
      </c>
      <c r="B93">
        <v>6.1293749999999996</v>
      </c>
      <c r="C93">
        <v>0.82954545454545459</v>
      </c>
      <c r="D93" s="2" t="s">
        <v>217</v>
      </c>
      <c r="E93">
        <v>59</v>
      </c>
      <c r="F93">
        <v>20954</v>
      </c>
      <c r="G93">
        <v>6.1293749999999996</v>
      </c>
      <c r="H93" s="48">
        <f t="shared" si="11"/>
        <v>6129375</v>
      </c>
      <c r="I93">
        <v>59</v>
      </c>
      <c r="J93" s="41">
        <v>20954</v>
      </c>
      <c r="K93" s="44">
        <f t="shared" si="10"/>
        <v>103887.71186440678</v>
      </c>
      <c r="L93" s="5" t="str">
        <f t="shared" si="12"/>
        <v>Y</v>
      </c>
      <c r="M93" s="47">
        <f t="shared" si="13"/>
        <v>3540000</v>
      </c>
      <c r="N93" s="41">
        <f t="shared" si="14"/>
        <v>1236286</v>
      </c>
      <c r="O93" s="50">
        <f t="shared" si="15"/>
        <v>4.9578940471703152</v>
      </c>
    </row>
    <row r="94" spans="1:15" x14ac:dyDescent="0.2">
      <c r="A94" s="2" t="s">
        <v>116</v>
      </c>
      <c r="B94">
        <v>3.4802834800000002</v>
      </c>
      <c r="C94">
        <v>9.8106060606060613E-2</v>
      </c>
      <c r="D94" s="2" t="s">
        <v>116</v>
      </c>
      <c r="E94">
        <v>675</v>
      </c>
      <c r="F94">
        <v>11699.1751693077</v>
      </c>
      <c r="G94">
        <v>3.4802834800000002</v>
      </c>
      <c r="H94" s="48">
        <f t="shared" si="11"/>
        <v>3480283.48</v>
      </c>
      <c r="I94">
        <v>675</v>
      </c>
      <c r="J94" s="41">
        <v>11699.1751693077</v>
      </c>
      <c r="K94" s="44">
        <f t="shared" si="10"/>
        <v>5155.9755259259255</v>
      </c>
      <c r="L94" s="5" t="str">
        <f t="shared" si="12"/>
        <v/>
      </c>
      <c r="M94" s="47">
        <f t="shared" si="13"/>
        <v>3480283.48</v>
      </c>
      <c r="N94" s="41">
        <f t="shared" si="14"/>
        <v>7896943.2392826974</v>
      </c>
      <c r="O94" s="50">
        <f t="shared" si="15"/>
        <v>0.44071273840333747</v>
      </c>
    </row>
    <row r="95" spans="1:15" x14ac:dyDescent="0.2">
      <c r="A95" s="2" t="s">
        <v>61</v>
      </c>
      <c r="B95">
        <v>6.2159305099999997</v>
      </c>
      <c r="C95">
        <v>1.3017045454545455</v>
      </c>
      <c r="D95" s="2" t="s">
        <v>61</v>
      </c>
      <c r="E95">
        <v>1021</v>
      </c>
      <c r="F95">
        <v>18631.2678264268</v>
      </c>
      <c r="G95">
        <v>6.2159305099999997</v>
      </c>
      <c r="H95" s="48">
        <f t="shared" si="11"/>
        <v>6215930.5099999998</v>
      </c>
      <c r="I95">
        <v>1021</v>
      </c>
      <c r="J95" s="41">
        <v>18631.2678264268</v>
      </c>
      <c r="K95" s="44">
        <f t="shared" si="10"/>
        <v>6088.0808129285015</v>
      </c>
      <c r="L95" s="5" t="str">
        <f t="shared" si="12"/>
        <v/>
      </c>
      <c r="M95" s="47">
        <f t="shared" si="13"/>
        <v>6215930.5099999998</v>
      </c>
      <c r="N95" s="41">
        <f t="shared" si="14"/>
        <v>19022524.450781763</v>
      </c>
      <c r="O95" s="50">
        <f t="shared" si="15"/>
        <v>0.32676685610697404</v>
      </c>
    </row>
    <row r="96" spans="1:15" x14ac:dyDescent="0.2">
      <c r="A96" s="2" t="s">
        <v>24</v>
      </c>
      <c r="B96">
        <v>3.05695637</v>
      </c>
      <c r="C96">
        <v>0.90719696969696972</v>
      </c>
      <c r="D96" s="2" t="s">
        <v>24</v>
      </c>
      <c r="E96">
        <v>341</v>
      </c>
      <c r="F96">
        <v>12897.208942978201</v>
      </c>
      <c r="G96">
        <v>3.05695637</v>
      </c>
      <c r="H96" s="48">
        <f t="shared" si="11"/>
        <v>3056956.37</v>
      </c>
      <c r="I96">
        <v>341</v>
      </c>
      <c r="J96" s="41">
        <v>12897.208942978201</v>
      </c>
      <c r="K96" s="44">
        <f t="shared" si="10"/>
        <v>8964.6814369501462</v>
      </c>
      <c r="L96" s="5" t="str">
        <f t="shared" si="12"/>
        <v/>
      </c>
      <c r="M96" s="47">
        <f t="shared" si="13"/>
        <v>3056956.37</v>
      </c>
      <c r="N96" s="41">
        <f t="shared" si="14"/>
        <v>4397948.2495555663</v>
      </c>
      <c r="O96" s="50">
        <f t="shared" si="15"/>
        <v>0.69508693521096343</v>
      </c>
    </row>
    <row r="97" spans="1:15" x14ac:dyDescent="0.2">
      <c r="A97" s="2" t="s">
        <v>28</v>
      </c>
      <c r="B97">
        <v>2.3303731499999998</v>
      </c>
      <c r="C97">
        <v>0.63124999999999987</v>
      </c>
      <c r="D97" s="2" t="s">
        <v>28</v>
      </c>
      <c r="E97">
        <v>104</v>
      </c>
      <c r="F97">
        <v>9406</v>
      </c>
      <c r="G97">
        <v>2.3303731499999998</v>
      </c>
      <c r="H97" s="48">
        <f t="shared" si="11"/>
        <v>2330373.15</v>
      </c>
      <c r="I97">
        <v>104</v>
      </c>
      <c r="J97" s="41">
        <v>9406</v>
      </c>
      <c r="K97" s="44">
        <f t="shared" si="10"/>
        <v>22407.434134615385</v>
      </c>
      <c r="L97" s="5" t="str">
        <f t="shared" si="12"/>
        <v/>
      </c>
      <c r="M97" s="47">
        <f t="shared" si="13"/>
        <v>2330373.15</v>
      </c>
      <c r="N97" s="41">
        <f t="shared" si="14"/>
        <v>978224</v>
      </c>
      <c r="O97" s="50">
        <f t="shared" si="15"/>
        <v>2.3822490043180293</v>
      </c>
    </row>
    <row r="98" spans="1:15" x14ac:dyDescent="0.2">
      <c r="A98" s="2" t="s">
        <v>73</v>
      </c>
      <c r="B98">
        <v>0.37121005999999995</v>
      </c>
      <c r="C98">
        <v>0.37178030303030307</v>
      </c>
      <c r="D98" s="2" t="s">
        <v>73</v>
      </c>
      <c r="E98">
        <v>30</v>
      </c>
      <c r="F98">
        <v>10926</v>
      </c>
      <c r="G98">
        <v>0.37121005999999995</v>
      </c>
      <c r="H98" s="48">
        <f t="shared" si="11"/>
        <v>371210.05999999994</v>
      </c>
      <c r="I98">
        <v>30</v>
      </c>
      <c r="J98" s="41">
        <v>10926</v>
      </c>
      <c r="K98" s="44">
        <f t="shared" si="10"/>
        <v>12373.668666666665</v>
      </c>
      <c r="L98" s="5" t="str">
        <f t="shared" si="12"/>
        <v/>
      </c>
      <c r="M98" s="47">
        <f t="shared" si="13"/>
        <v>371210.05999999994</v>
      </c>
      <c r="N98" s="41">
        <f t="shared" si="14"/>
        <v>327780</v>
      </c>
      <c r="O98" s="50">
        <f t="shared" si="15"/>
        <v>1.1324975898468483</v>
      </c>
    </row>
    <row r="99" spans="1:15" x14ac:dyDescent="0.2">
      <c r="A99" s="2" t="s">
        <v>47</v>
      </c>
      <c r="B99">
        <v>7.0118374299999999</v>
      </c>
      <c r="C99">
        <v>2.8876893939393939</v>
      </c>
      <c r="D99" s="2" t="s">
        <v>47</v>
      </c>
      <c r="E99">
        <v>87</v>
      </c>
      <c r="F99">
        <v>12000</v>
      </c>
      <c r="G99">
        <v>7.0118374299999999</v>
      </c>
      <c r="H99" s="48">
        <f t="shared" si="11"/>
        <v>7011837.4299999997</v>
      </c>
      <c r="I99">
        <v>87</v>
      </c>
      <c r="J99" s="41">
        <v>12000</v>
      </c>
      <c r="K99" s="44">
        <f t="shared" si="10"/>
        <v>80595.832528735627</v>
      </c>
      <c r="L99" s="5" t="str">
        <f t="shared" si="12"/>
        <v>Y</v>
      </c>
      <c r="M99" s="47">
        <f t="shared" si="13"/>
        <v>5220000</v>
      </c>
      <c r="N99" s="41">
        <f t="shared" si="14"/>
        <v>1044000</v>
      </c>
      <c r="O99" s="50">
        <f t="shared" si="15"/>
        <v>6.7163193773946359</v>
      </c>
    </row>
    <row r="100" spans="1:15" x14ac:dyDescent="0.2">
      <c r="A100" s="2" t="s">
        <v>17</v>
      </c>
      <c r="B100">
        <v>5.0153797600000001</v>
      </c>
      <c r="C100">
        <v>1.9696969696969697</v>
      </c>
      <c r="D100" s="2" t="s">
        <v>17</v>
      </c>
      <c r="E100">
        <v>27</v>
      </c>
      <c r="F100">
        <v>13471</v>
      </c>
      <c r="G100">
        <v>5.0153797600000001</v>
      </c>
      <c r="H100" s="48">
        <f t="shared" si="11"/>
        <v>5015379.76</v>
      </c>
      <c r="I100">
        <v>27</v>
      </c>
      <c r="J100" s="41">
        <v>13471</v>
      </c>
      <c r="K100" s="44">
        <f t="shared" ref="K100:K125" si="16">G100*1000000/I100</f>
        <v>185754.80592592593</v>
      </c>
      <c r="L100" s="5" t="str">
        <f t="shared" si="12"/>
        <v>Y</v>
      </c>
      <c r="M100" s="47">
        <f t="shared" si="13"/>
        <v>1620000</v>
      </c>
      <c r="N100" s="41">
        <f t="shared" si="14"/>
        <v>363717</v>
      </c>
      <c r="O100" s="50">
        <f t="shared" si="15"/>
        <v>13.789236576789097</v>
      </c>
    </row>
    <row r="101" spans="1:15" x14ac:dyDescent="0.2">
      <c r="A101" s="2" t="s">
        <v>106</v>
      </c>
      <c r="B101">
        <v>18.693867999999998</v>
      </c>
      <c r="C101">
        <v>5.0310606060606053</v>
      </c>
      <c r="D101" s="2" t="s">
        <v>106</v>
      </c>
      <c r="E101">
        <v>139</v>
      </c>
      <c r="F101">
        <v>8248.4768211920491</v>
      </c>
      <c r="G101">
        <v>18.693867999999998</v>
      </c>
      <c r="H101" s="48">
        <f t="shared" si="11"/>
        <v>18693868</v>
      </c>
      <c r="I101">
        <v>139</v>
      </c>
      <c r="J101" s="41">
        <v>8248.4768211920491</v>
      </c>
      <c r="K101" s="44">
        <f t="shared" si="16"/>
        <v>134488.25899280576</v>
      </c>
      <c r="L101" s="5" t="str">
        <f t="shared" si="12"/>
        <v>Y</v>
      </c>
      <c r="M101" s="47">
        <f t="shared" ref="M101:M122" si="17">IF(L101="Y",60000*I101,G101*1000000)</f>
        <v>8340000</v>
      </c>
      <c r="N101" s="41">
        <f t="shared" si="14"/>
        <v>1146538.2781456949</v>
      </c>
      <c r="O101" s="50">
        <f t="shared" si="15"/>
        <v>16.304617435218766</v>
      </c>
    </row>
    <row r="102" spans="1:15" x14ac:dyDescent="0.2">
      <c r="A102" s="2" t="s">
        <v>276</v>
      </c>
      <c r="B102">
        <v>0</v>
      </c>
      <c r="C102">
        <v>0.15814393939393939</v>
      </c>
      <c r="D102" s="2" t="s">
        <v>276</v>
      </c>
      <c r="E102">
        <v>44</v>
      </c>
      <c r="F102">
        <v>16916</v>
      </c>
      <c r="G102">
        <v>0</v>
      </c>
      <c r="H102" s="48">
        <f t="shared" si="11"/>
        <v>0</v>
      </c>
      <c r="I102">
        <v>44</v>
      </c>
      <c r="J102" s="41">
        <v>16916</v>
      </c>
      <c r="K102" s="44">
        <f t="shared" si="16"/>
        <v>0</v>
      </c>
      <c r="L102" s="5" t="str">
        <f t="shared" si="12"/>
        <v/>
      </c>
      <c r="M102" s="47">
        <f t="shared" si="17"/>
        <v>0</v>
      </c>
      <c r="N102" s="41">
        <f t="shared" si="14"/>
        <v>744304</v>
      </c>
      <c r="O102" s="50">
        <f t="shared" si="15"/>
        <v>0</v>
      </c>
    </row>
    <row r="103" spans="1:15" x14ac:dyDescent="0.2">
      <c r="A103" s="2" t="s">
        <v>161</v>
      </c>
      <c r="B103">
        <v>24.206283550000002</v>
      </c>
      <c r="C103">
        <v>3.2327651515151521</v>
      </c>
      <c r="D103" s="2" t="s">
        <v>161</v>
      </c>
      <c r="E103">
        <v>1</v>
      </c>
      <c r="F103">
        <v>2676</v>
      </c>
      <c r="G103">
        <v>24.206283550000002</v>
      </c>
      <c r="H103" s="48">
        <f t="shared" si="11"/>
        <v>24206283.550000001</v>
      </c>
      <c r="I103">
        <v>1</v>
      </c>
      <c r="J103" s="41">
        <v>2676</v>
      </c>
      <c r="K103" s="44">
        <f t="shared" si="16"/>
        <v>24206283.550000001</v>
      </c>
      <c r="L103" s="5" t="str">
        <f t="shared" si="12"/>
        <v>Y</v>
      </c>
      <c r="M103" s="47">
        <f t="shared" si="17"/>
        <v>60000</v>
      </c>
      <c r="N103" s="41">
        <f t="shared" si="14"/>
        <v>2676</v>
      </c>
      <c r="O103" s="50">
        <f t="shared" si="15"/>
        <v>9045.6963938714507</v>
      </c>
    </row>
    <row r="104" spans="1:15" x14ac:dyDescent="0.2">
      <c r="A104" s="2" t="s">
        <v>158</v>
      </c>
      <c r="B104">
        <v>14.569144359999999</v>
      </c>
      <c r="C104">
        <v>4.1168560606060609</v>
      </c>
      <c r="D104" s="2" t="s">
        <v>158</v>
      </c>
      <c r="E104">
        <v>359</v>
      </c>
      <c r="F104">
        <v>9433.5229416273996</v>
      </c>
      <c r="G104">
        <v>14.569144359999999</v>
      </c>
      <c r="H104" s="48">
        <f t="shared" si="11"/>
        <v>14569144.359999999</v>
      </c>
      <c r="I104">
        <v>359</v>
      </c>
      <c r="J104" s="41">
        <v>9433.5229416273996</v>
      </c>
      <c r="K104" s="44">
        <f t="shared" si="16"/>
        <v>40582.574818941503</v>
      </c>
      <c r="L104" s="5" t="str">
        <f t="shared" si="12"/>
        <v/>
      </c>
      <c r="M104" s="47">
        <f t="shared" si="17"/>
        <v>14569144.359999999</v>
      </c>
      <c r="N104" s="41">
        <f t="shared" si="14"/>
        <v>3386634.7360442365</v>
      </c>
      <c r="O104" s="50">
        <f t="shared" si="15"/>
        <v>4.3019532649740402</v>
      </c>
    </row>
    <row r="105" spans="1:15" x14ac:dyDescent="0.2">
      <c r="A105" s="2" t="s">
        <v>115</v>
      </c>
      <c r="B105">
        <v>4.9133700499999993</v>
      </c>
      <c r="C105">
        <v>5.3977272727272728E-2</v>
      </c>
      <c r="D105" s="2" t="s">
        <v>115</v>
      </c>
      <c r="E105">
        <v>603</v>
      </c>
      <c r="F105">
        <v>12820.919866443999</v>
      </c>
      <c r="G105">
        <v>4.9133700499999993</v>
      </c>
      <c r="H105" s="48">
        <f t="shared" si="11"/>
        <v>4913370.0499999989</v>
      </c>
      <c r="I105">
        <v>603</v>
      </c>
      <c r="J105" s="41">
        <v>12820.919866443999</v>
      </c>
      <c r="K105" s="44">
        <f t="shared" si="16"/>
        <v>8148.2090381426187</v>
      </c>
      <c r="L105" s="5" t="str">
        <f t="shared" si="12"/>
        <v/>
      </c>
      <c r="M105" s="47">
        <f t="shared" si="17"/>
        <v>4913370.0499999989</v>
      </c>
      <c r="N105" s="41">
        <f t="shared" si="14"/>
        <v>7731014.6794657316</v>
      </c>
      <c r="O105" s="50">
        <f t="shared" si="15"/>
        <v>0.63554012684135119</v>
      </c>
    </row>
    <row r="106" spans="1:15" x14ac:dyDescent="0.2">
      <c r="A106" s="2" t="s">
        <v>129</v>
      </c>
      <c r="B106">
        <v>0</v>
      </c>
      <c r="C106">
        <v>0.34734848484848491</v>
      </c>
      <c r="D106" s="2" t="s">
        <v>129</v>
      </c>
      <c r="E106">
        <v>1054</v>
      </c>
      <c r="F106">
        <v>12742.1201501633</v>
      </c>
      <c r="G106">
        <v>0</v>
      </c>
      <c r="H106" s="48">
        <f t="shared" si="11"/>
        <v>0</v>
      </c>
      <c r="I106">
        <v>1054</v>
      </c>
      <c r="J106" s="41">
        <v>12742.1201501633</v>
      </c>
      <c r="K106" s="44">
        <f t="shared" si="16"/>
        <v>0</v>
      </c>
      <c r="L106" s="5" t="str">
        <f t="shared" si="12"/>
        <v/>
      </c>
      <c r="M106" s="47">
        <f t="shared" si="17"/>
        <v>0</v>
      </c>
      <c r="N106" s="41">
        <f t="shared" si="14"/>
        <v>13430194.638272118</v>
      </c>
      <c r="O106" s="50">
        <f t="shared" si="15"/>
        <v>0</v>
      </c>
    </row>
    <row r="107" spans="1:15" x14ac:dyDescent="0.2">
      <c r="A107" s="2" t="s">
        <v>117</v>
      </c>
      <c r="B107">
        <v>21.726512140000001</v>
      </c>
      <c r="C107">
        <v>6.2950757575757565</v>
      </c>
      <c r="D107" s="2" t="s">
        <v>117</v>
      </c>
      <c r="E107">
        <v>656</v>
      </c>
      <c r="F107">
        <v>13245.653767146199</v>
      </c>
      <c r="G107">
        <v>21.726512140000001</v>
      </c>
      <c r="H107" s="48">
        <f t="shared" si="11"/>
        <v>21726512.140000001</v>
      </c>
      <c r="I107">
        <v>656</v>
      </c>
      <c r="J107" s="41">
        <v>13245.653767146199</v>
      </c>
      <c r="K107" s="44">
        <f t="shared" si="16"/>
        <v>33119.683140243906</v>
      </c>
      <c r="L107" s="5" t="str">
        <f t="shared" si="12"/>
        <v/>
      </c>
      <c r="M107" s="47">
        <f t="shared" si="17"/>
        <v>21726512.140000001</v>
      </c>
      <c r="N107" s="41">
        <f t="shared" si="14"/>
        <v>8689148.8712479062</v>
      </c>
      <c r="O107" s="50">
        <f t="shared" si="15"/>
        <v>2.5004189089097415</v>
      </c>
    </row>
    <row r="108" spans="1:15" x14ac:dyDescent="0.2">
      <c r="A108" s="2" t="s">
        <v>32</v>
      </c>
      <c r="B108">
        <v>7.9697317600000002</v>
      </c>
      <c r="C108">
        <v>3.1106060606060604</v>
      </c>
      <c r="D108" s="2" t="s">
        <v>32</v>
      </c>
      <c r="E108">
        <v>71</v>
      </c>
      <c r="F108">
        <v>12315.333333333299</v>
      </c>
      <c r="G108">
        <v>7.9697317600000002</v>
      </c>
      <c r="H108" s="48">
        <f t="shared" si="11"/>
        <v>7969731.7599999998</v>
      </c>
      <c r="I108">
        <v>71</v>
      </c>
      <c r="J108" s="41">
        <v>12315.333333333299</v>
      </c>
      <c r="K108" s="44">
        <f t="shared" si="16"/>
        <v>112249.74309859154</v>
      </c>
      <c r="L108" s="5" t="str">
        <f t="shared" si="12"/>
        <v>Y</v>
      </c>
      <c r="M108" s="47">
        <f t="shared" si="17"/>
        <v>4260000</v>
      </c>
      <c r="N108" s="41">
        <f t="shared" si="14"/>
        <v>874388.6666666643</v>
      </c>
      <c r="O108" s="50">
        <f t="shared" si="15"/>
        <v>9.1146329587986674</v>
      </c>
    </row>
    <row r="109" spans="1:15" x14ac:dyDescent="0.2">
      <c r="A109" s="2" t="s">
        <v>149</v>
      </c>
      <c r="B109">
        <v>6.9420316999999994</v>
      </c>
      <c r="C109">
        <v>1.573863636363636</v>
      </c>
      <c r="D109" s="2" t="s">
        <v>149</v>
      </c>
      <c r="E109">
        <v>57</v>
      </c>
      <c r="F109">
        <v>2352</v>
      </c>
      <c r="G109">
        <v>6.9420316999999994</v>
      </c>
      <c r="H109" s="48">
        <f t="shared" si="11"/>
        <v>6942031.6999999993</v>
      </c>
      <c r="I109">
        <v>57</v>
      </c>
      <c r="J109" s="41">
        <v>2352</v>
      </c>
      <c r="K109" s="44">
        <f t="shared" si="16"/>
        <v>121790.0298245614</v>
      </c>
      <c r="L109" s="5" t="str">
        <f t="shared" si="12"/>
        <v>Y</v>
      </c>
      <c r="M109" s="47">
        <f t="shared" si="17"/>
        <v>3420000</v>
      </c>
      <c r="N109" s="41">
        <f t="shared" si="14"/>
        <v>134064</v>
      </c>
      <c r="O109" s="50">
        <f t="shared" si="15"/>
        <v>51.781475265544806</v>
      </c>
    </row>
    <row r="110" spans="1:15" x14ac:dyDescent="0.2">
      <c r="A110" s="2" t="s">
        <v>26</v>
      </c>
      <c r="B110">
        <v>20.481683820000001</v>
      </c>
      <c r="C110">
        <v>6.199431818181818</v>
      </c>
      <c r="D110" s="2" t="s">
        <v>26</v>
      </c>
      <c r="E110">
        <v>166</v>
      </c>
      <c r="F110">
        <v>12528</v>
      </c>
      <c r="G110">
        <v>20.481683820000001</v>
      </c>
      <c r="H110" s="48">
        <f t="shared" si="11"/>
        <v>20481683.82</v>
      </c>
      <c r="I110">
        <v>166</v>
      </c>
      <c r="J110" s="41">
        <v>12528</v>
      </c>
      <c r="K110" s="44">
        <f t="shared" si="16"/>
        <v>123383.63746987953</v>
      </c>
      <c r="L110" s="5" t="str">
        <f t="shared" si="12"/>
        <v>Y</v>
      </c>
      <c r="M110" s="47">
        <f t="shared" si="17"/>
        <v>9960000</v>
      </c>
      <c r="N110" s="41">
        <f t="shared" si="14"/>
        <v>2079648</v>
      </c>
      <c r="O110" s="50">
        <f t="shared" si="15"/>
        <v>9.848630066241979</v>
      </c>
    </row>
    <row r="111" spans="1:15" x14ac:dyDescent="0.2">
      <c r="A111" s="2" t="s">
        <v>36</v>
      </c>
      <c r="B111">
        <v>12.615197570000001</v>
      </c>
      <c r="C111">
        <v>3.6136363636363642</v>
      </c>
      <c r="D111" s="2" t="s">
        <v>36</v>
      </c>
      <c r="E111">
        <v>779</v>
      </c>
      <c r="F111">
        <v>12290.7566104177</v>
      </c>
      <c r="G111">
        <v>12.615197570000001</v>
      </c>
      <c r="H111" s="48">
        <f t="shared" si="11"/>
        <v>12615197.57</v>
      </c>
      <c r="I111">
        <v>779</v>
      </c>
      <c r="J111" s="41">
        <v>12290.7566104177</v>
      </c>
      <c r="K111" s="44">
        <f t="shared" si="16"/>
        <v>16194.091874197689</v>
      </c>
      <c r="L111" s="5" t="str">
        <f t="shared" si="12"/>
        <v/>
      </c>
      <c r="M111" s="47">
        <f t="shared" si="17"/>
        <v>12615197.57</v>
      </c>
      <c r="N111" s="41">
        <f t="shared" si="14"/>
        <v>9574499.3995153885</v>
      </c>
      <c r="O111" s="50">
        <f t="shared" si="15"/>
        <v>1.3175829924474711</v>
      </c>
    </row>
    <row r="112" spans="1:15" x14ac:dyDescent="0.2">
      <c r="A112" s="2" t="s">
        <v>41</v>
      </c>
      <c r="B112">
        <v>28.640123289999998</v>
      </c>
      <c r="C112">
        <v>11.573863636363637</v>
      </c>
      <c r="D112" s="2" t="s">
        <v>41</v>
      </c>
      <c r="E112">
        <v>88</v>
      </c>
      <c r="F112">
        <v>15586</v>
      </c>
      <c r="G112">
        <v>28.640123289999998</v>
      </c>
      <c r="H112" s="48">
        <f t="shared" si="11"/>
        <v>28640123.289999999</v>
      </c>
      <c r="I112">
        <v>88</v>
      </c>
      <c r="J112" s="41">
        <v>15586</v>
      </c>
      <c r="K112" s="44">
        <f t="shared" si="16"/>
        <v>325455.94647727272</v>
      </c>
      <c r="L112" s="5" t="str">
        <f t="shared" si="12"/>
        <v>Y</v>
      </c>
      <c r="M112" s="47">
        <f t="shared" si="17"/>
        <v>5280000</v>
      </c>
      <c r="N112" s="41">
        <f t="shared" si="14"/>
        <v>1371568</v>
      </c>
      <c r="O112" s="50">
        <f t="shared" si="15"/>
        <v>20.881300300094491</v>
      </c>
    </row>
    <row r="113" spans="1:15" x14ac:dyDescent="0.2">
      <c r="A113" s="2" t="s">
        <v>49</v>
      </c>
      <c r="B113">
        <v>11.604580730000002</v>
      </c>
      <c r="C113">
        <v>3.0812499999999998</v>
      </c>
      <c r="D113" s="2" t="s">
        <v>49</v>
      </c>
      <c r="E113">
        <v>152</v>
      </c>
      <c r="F113">
        <v>14989.1750672015</v>
      </c>
      <c r="G113">
        <v>11.604580730000002</v>
      </c>
      <c r="H113" s="48">
        <f t="shared" si="11"/>
        <v>11604580.730000002</v>
      </c>
      <c r="I113">
        <v>152</v>
      </c>
      <c r="J113" s="41">
        <v>14989.1750672015</v>
      </c>
      <c r="K113" s="44">
        <f t="shared" si="16"/>
        <v>76345.92585526318</v>
      </c>
      <c r="L113" s="5" t="str">
        <f t="shared" si="12"/>
        <v>Y</v>
      </c>
      <c r="M113" s="47">
        <f t="shared" si="17"/>
        <v>9120000</v>
      </c>
      <c r="N113" s="41">
        <f t="shared" si="14"/>
        <v>2278354.6102146283</v>
      </c>
      <c r="O113" s="50">
        <f t="shared" si="15"/>
        <v>5.0934041074961609</v>
      </c>
    </row>
    <row r="114" spans="1:15" x14ac:dyDescent="0.2">
      <c r="A114" s="2" t="s">
        <v>306</v>
      </c>
      <c r="B114">
        <v>12.818262600000001</v>
      </c>
      <c r="C114">
        <v>4.9007575757575754</v>
      </c>
      <c r="D114" s="2" t="s">
        <v>306</v>
      </c>
      <c r="E114">
        <v>74</v>
      </c>
      <c r="F114">
        <v>10039.4296296296</v>
      </c>
      <c r="G114">
        <v>12.818262600000001</v>
      </c>
      <c r="H114" s="48">
        <f t="shared" si="11"/>
        <v>12818262.600000001</v>
      </c>
      <c r="I114">
        <v>74</v>
      </c>
      <c r="J114" s="41">
        <v>10039.4296296296</v>
      </c>
      <c r="K114" s="44">
        <f t="shared" si="16"/>
        <v>173219.76486486488</v>
      </c>
      <c r="L114" s="5" t="str">
        <f t="shared" si="12"/>
        <v>Y</v>
      </c>
      <c r="M114" s="47">
        <f t="shared" si="17"/>
        <v>4440000</v>
      </c>
      <c r="N114" s="41">
        <f t="shared" si="14"/>
        <v>742917.79259259033</v>
      </c>
      <c r="O114" s="50">
        <f t="shared" si="15"/>
        <v>17.25394482109197</v>
      </c>
    </row>
    <row r="115" spans="1:15" x14ac:dyDescent="0.2">
      <c r="A115" s="2" t="s">
        <v>305</v>
      </c>
      <c r="B115">
        <v>7.5603470999999995</v>
      </c>
      <c r="C115">
        <v>2.5507575757575758</v>
      </c>
      <c r="D115" s="2" t="s">
        <v>305</v>
      </c>
      <c r="E115">
        <v>691</v>
      </c>
      <c r="F115">
        <v>9354.4637366789502</v>
      </c>
      <c r="G115">
        <v>7.5603470999999995</v>
      </c>
      <c r="H115" s="48">
        <f t="shared" si="11"/>
        <v>7560347.0999999996</v>
      </c>
      <c r="I115">
        <v>691</v>
      </c>
      <c r="J115" s="41">
        <v>9354.4637366789502</v>
      </c>
      <c r="K115" s="44">
        <f t="shared" si="16"/>
        <v>10941.168017366135</v>
      </c>
      <c r="L115" s="5" t="str">
        <f t="shared" si="12"/>
        <v/>
      </c>
      <c r="M115" s="47">
        <f t="shared" si="17"/>
        <v>7560347.0999999996</v>
      </c>
      <c r="N115" s="41">
        <f t="shared" si="14"/>
        <v>6463934.442045155</v>
      </c>
      <c r="O115" s="50">
        <f t="shared" si="15"/>
        <v>1.1696200151448233</v>
      </c>
    </row>
    <row r="116" spans="1:15" x14ac:dyDescent="0.2">
      <c r="A116" s="2" t="s">
        <v>125</v>
      </c>
      <c r="B116">
        <v>2.7349474799999998</v>
      </c>
      <c r="C116">
        <v>0.74185606060606069</v>
      </c>
      <c r="D116" s="2" t="s">
        <v>125</v>
      </c>
      <c r="E116">
        <v>136</v>
      </c>
      <c r="F116">
        <v>27302</v>
      </c>
      <c r="G116">
        <v>2.7349474799999998</v>
      </c>
      <c r="H116" s="48">
        <f t="shared" si="11"/>
        <v>2734947.48</v>
      </c>
      <c r="I116">
        <v>136</v>
      </c>
      <c r="J116" s="41">
        <v>27302</v>
      </c>
      <c r="K116" s="44">
        <f t="shared" si="16"/>
        <v>20109.907941176469</v>
      </c>
      <c r="L116" s="5" t="str">
        <f t="shared" si="12"/>
        <v/>
      </c>
      <c r="M116" s="47">
        <f t="shared" si="17"/>
        <v>2734947.48</v>
      </c>
      <c r="N116" s="41">
        <f t="shared" si="14"/>
        <v>3713072</v>
      </c>
      <c r="O116" s="50">
        <f t="shared" si="15"/>
        <v>0.73657270314176504</v>
      </c>
    </row>
    <row r="117" spans="1:15" x14ac:dyDescent="0.2">
      <c r="A117" s="2" t="s">
        <v>156</v>
      </c>
      <c r="B117">
        <v>1.19947187</v>
      </c>
      <c r="C117">
        <v>0.30435606060606063</v>
      </c>
      <c r="D117" s="2" t="s">
        <v>156</v>
      </c>
      <c r="E117">
        <v>24</v>
      </c>
      <c r="F117">
        <v>24429</v>
      </c>
      <c r="G117">
        <v>1.19947187</v>
      </c>
      <c r="H117" s="48">
        <f t="shared" si="11"/>
        <v>1199471.8700000001</v>
      </c>
      <c r="I117">
        <v>24</v>
      </c>
      <c r="J117" s="41">
        <v>24429</v>
      </c>
      <c r="K117" s="44">
        <f t="shared" si="16"/>
        <v>49977.99458333334</v>
      </c>
      <c r="L117" s="5" t="str">
        <f t="shared" si="12"/>
        <v/>
      </c>
      <c r="M117" s="47">
        <f t="shared" si="17"/>
        <v>1199471.8700000001</v>
      </c>
      <c r="N117" s="41">
        <f t="shared" si="14"/>
        <v>586296</v>
      </c>
      <c r="O117" s="50">
        <f t="shared" si="15"/>
        <v>2.0458469271494266</v>
      </c>
    </row>
    <row r="118" spans="1:15" x14ac:dyDescent="0.2">
      <c r="A118" s="2" t="s">
        <v>278</v>
      </c>
      <c r="B118">
        <v>0</v>
      </c>
      <c r="C118">
        <v>0.95738636363636365</v>
      </c>
      <c r="D118" s="2" t="s">
        <v>278</v>
      </c>
      <c r="E118">
        <v>368</v>
      </c>
      <c r="F118">
        <v>27624</v>
      </c>
      <c r="G118">
        <v>0</v>
      </c>
      <c r="H118" s="48">
        <f t="shared" si="11"/>
        <v>0</v>
      </c>
      <c r="I118">
        <v>368</v>
      </c>
      <c r="J118" s="41">
        <v>27624</v>
      </c>
      <c r="K118" s="44">
        <f t="shared" si="16"/>
        <v>0</v>
      </c>
      <c r="L118" s="5" t="str">
        <f t="shared" si="12"/>
        <v/>
      </c>
      <c r="M118" s="47">
        <f t="shared" si="17"/>
        <v>0</v>
      </c>
      <c r="N118" s="41">
        <f t="shared" si="14"/>
        <v>10165632</v>
      </c>
      <c r="O118" s="50">
        <f t="shared" si="15"/>
        <v>0</v>
      </c>
    </row>
    <row r="119" spans="1:15" x14ac:dyDescent="0.2">
      <c r="A119" s="2" t="s">
        <v>88</v>
      </c>
      <c r="B119">
        <v>3.5229004599999998</v>
      </c>
      <c r="C119">
        <v>0.26988636363636365</v>
      </c>
      <c r="D119" s="2" t="s">
        <v>88</v>
      </c>
      <c r="E119">
        <v>52</v>
      </c>
      <c r="F119">
        <v>21619.393442622899</v>
      </c>
      <c r="G119">
        <v>3.5229004599999998</v>
      </c>
      <c r="H119" s="48">
        <f t="shared" si="11"/>
        <v>3522900.46</v>
      </c>
      <c r="I119">
        <v>52</v>
      </c>
      <c r="J119" s="41">
        <v>21619.393442622899</v>
      </c>
      <c r="K119" s="44">
        <f t="shared" si="16"/>
        <v>67748.085769230762</v>
      </c>
      <c r="L119" s="5" t="str">
        <f t="shared" si="12"/>
        <v>Y</v>
      </c>
      <c r="M119" s="47">
        <f t="shared" si="17"/>
        <v>3120000</v>
      </c>
      <c r="N119" s="41">
        <f t="shared" si="14"/>
        <v>1124208.4590163908</v>
      </c>
      <c r="O119" s="50">
        <f t="shared" si="15"/>
        <v>3.1336719019907644</v>
      </c>
    </row>
    <row r="120" spans="1:15" x14ac:dyDescent="0.2">
      <c r="A120" s="2" t="s">
        <v>138</v>
      </c>
      <c r="B120">
        <v>0.52490972999999996</v>
      </c>
      <c r="C120">
        <v>0.19791666666666666</v>
      </c>
      <c r="D120" s="2" t="s">
        <v>138</v>
      </c>
      <c r="E120">
        <v>14</v>
      </c>
      <c r="F120">
        <v>9875.0625</v>
      </c>
      <c r="G120">
        <v>0.52490972999999996</v>
      </c>
      <c r="H120" s="48">
        <f t="shared" si="11"/>
        <v>524909.73</v>
      </c>
      <c r="I120">
        <v>14</v>
      </c>
      <c r="J120" s="41">
        <v>9875.0625</v>
      </c>
      <c r="K120" s="44">
        <f t="shared" si="16"/>
        <v>37493.552142857145</v>
      </c>
      <c r="L120" s="5" t="str">
        <f t="shared" si="12"/>
        <v/>
      </c>
      <c r="M120" s="47">
        <f t="shared" si="17"/>
        <v>524909.73</v>
      </c>
      <c r="N120" s="41">
        <f t="shared" si="14"/>
        <v>138250.875</v>
      </c>
      <c r="O120" s="50">
        <f t="shared" si="15"/>
        <v>3.7967913765464414</v>
      </c>
    </row>
    <row r="121" spans="1:15" x14ac:dyDescent="0.2">
      <c r="A121" s="2" t="s">
        <v>131</v>
      </c>
      <c r="B121">
        <v>40.28551539</v>
      </c>
      <c r="C121">
        <v>9.5452651515151494</v>
      </c>
      <c r="D121" s="2" t="s">
        <v>131</v>
      </c>
      <c r="E121">
        <v>257</v>
      </c>
      <c r="F121">
        <v>4627</v>
      </c>
      <c r="G121">
        <v>40.28551539</v>
      </c>
      <c r="H121" s="48">
        <f t="shared" si="11"/>
        <v>40285515.390000001</v>
      </c>
      <c r="I121">
        <v>257</v>
      </c>
      <c r="J121" s="41">
        <v>4627</v>
      </c>
      <c r="K121" s="44">
        <f t="shared" si="16"/>
        <v>156752.97817120622</v>
      </c>
      <c r="L121" s="5" t="s">
        <v>321</v>
      </c>
      <c r="M121" s="47">
        <f t="shared" si="17"/>
        <v>15420000</v>
      </c>
      <c r="N121" s="41">
        <f t="shared" si="14"/>
        <v>1189139</v>
      </c>
      <c r="O121" s="50">
        <f t="shared" si="15"/>
        <v>33.877885924185485</v>
      </c>
    </row>
    <row r="122" spans="1:15" x14ac:dyDescent="0.2">
      <c r="A122" s="2" t="s">
        <v>293</v>
      </c>
      <c r="B122">
        <v>3.9883996000000002</v>
      </c>
      <c r="C122">
        <v>0.84356060606060601</v>
      </c>
      <c r="D122" s="2" t="s">
        <v>293</v>
      </c>
      <c r="E122">
        <v>298</v>
      </c>
      <c r="F122">
        <v>10212.983766233699</v>
      </c>
      <c r="G122">
        <v>3.9883996000000002</v>
      </c>
      <c r="H122" s="48">
        <f t="shared" si="11"/>
        <v>3988399.6</v>
      </c>
      <c r="I122">
        <v>298</v>
      </c>
      <c r="J122" s="41">
        <v>10212.983766233699</v>
      </c>
      <c r="K122" s="44">
        <f t="shared" si="16"/>
        <v>13383.891275167785</v>
      </c>
      <c r="L122" s="5" t="str">
        <f t="shared" si="12"/>
        <v/>
      </c>
      <c r="M122" s="47">
        <f t="shared" si="17"/>
        <v>3988399.6</v>
      </c>
      <c r="N122" s="41">
        <f t="shared" si="14"/>
        <v>3043469.1623376426</v>
      </c>
      <c r="O122" s="50">
        <f t="shared" si="15"/>
        <v>1.3104780719830165</v>
      </c>
    </row>
    <row r="123" spans="1:15" x14ac:dyDescent="0.2">
      <c r="A123" s="2" t="s">
        <v>180</v>
      </c>
      <c r="B123">
        <v>0.38336846000000002</v>
      </c>
      <c r="C123">
        <v>9.962121212121211E-2</v>
      </c>
      <c r="D123" s="2" t="s">
        <v>180</v>
      </c>
      <c r="E123">
        <v>0</v>
      </c>
      <c r="F123">
        <v>0</v>
      </c>
      <c r="G123">
        <v>0.38336846000000002</v>
      </c>
      <c r="H123" s="48">
        <f t="shared" si="11"/>
        <v>383368.46</v>
      </c>
      <c r="I123">
        <v>0</v>
      </c>
      <c r="J123" s="41">
        <v>0</v>
      </c>
      <c r="K123" s="44" t="e">
        <f t="shared" si="16"/>
        <v>#DIV/0!</v>
      </c>
      <c r="L123" s="5" t="s">
        <v>321</v>
      </c>
      <c r="M123" s="47">
        <f>G123*1000000</f>
        <v>383368.46</v>
      </c>
      <c r="N123" s="41">
        <f t="shared" si="14"/>
        <v>0</v>
      </c>
      <c r="O123" s="50" t="e">
        <f t="shared" si="15"/>
        <v>#DIV/0!</v>
      </c>
    </row>
    <row r="124" spans="1:15" x14ac:dyDescent="0.2">
      <c r="A124" s="2" t="s">
        <v>58</v>
      </c>
      <c r="B124">
        <v>1.2862658499999999</v>
      </c>
      <c r="C124">
        <v>0.33806818181818182</v>
      </c>
      <c r="D124" s="2" t="s">
        <v>58</v>
      </c>
      <c r="E124">
        <v>35</v>
      </c>
      <c r="F124">
        <v>0</v>
      </c>
      <c r="G124">
        <v>1.2862658499999999</v>
      </c>
      <c r="H124" s="48">
        <f t="shared" si="11"/>
        <v>1286265.8499999999</v>
      </c>
      <c r="I124">
        <v>35</v>
      </c>
      <c r="J124" s="41">
        <v>0</v>
      </c>
      <c r="K124" s="44">
        <f t="shared" si="16"/>
        <v>36750.452857142853</v>
      </c>
      <c r="L124" s="5" t="str">
        <f t="shared" si="12"/>
        <v/>
      </c>
      <c r="M124" s="47">
        <f>IF(L124="Y",60000*I124,G124*1000000)</f>
        <v>1286265.8499999999</v>
      </c>
      <c r="N124" s="41">
        <f t="shared" si="14"/>
        <v>0</v>
      </c>
      <c r="O124" s="50" t="e">
        <f t="shared" si="15"/>
        <v>#DIV/0!</v>
      </c>
    </row>
    <row r="125" spans="1:15" x14ac:dyDescent="0.2">
      <c r="A125" s="2" t="s">
        <v>39</v>
      </c>
      <c r="B125">
        <v>26.612529810000005</v>
      </c>
      <c r="C125">
        <v>7.1003787878787872</v>
      </c>
      <c r="D125" s="2" t="s">
        <v>39</v>
      </c>
      <c r="E125">
        <v>1108</v>
      </c>
      <c r="F125">
        <v>9463.3989813242697</v>
      </c>
      <c r="G125">
        <v>26.612529810000005</v>
      </c>
      <c r="H125" s="48">
        <f t="shared" si="11"/>
        <v>26612529.810000006</v>
      </c>
      <c r="I125">
        <v>1108</v>
      </c>
      <c r="J125" s="41">
        <v>9463.3989813242697</v>
      </c>
      <c r="K125" s="44">
        <f t="shared" si="16"/>
        <v>24018.528709386286</v>
      </c>
      <c r="L125" s="5" t="str">
        <f t="shared" si="12"/>
        <v/>
      </c>
      <c r="M125" s="47">
        <f>IF(L125="Y",60000*I125,G125*1000000)</f>
        <v>26612529.810000006</v>
      </c>
      <c r="N125" s="41">
        <f t="shared" si="14"/>
        <v>10485446.07130729</v>
      </c>
      <c r="O125" s="50">
        <f t="shared" si="15"/>
        <v>2.5380446028732515</v>
      </c>
    </row>
    <row r="126" spans="1:15" x14ac:dyDescent="0.2">
      <c r="A126" s="2" t="s">
        <v>315</v>
      </c>
      <c r="B126">
        <v>1179.2636450500004</v>
      </c>
      <c r="C126">
        <v>384.17708333333343</v>
      </c>
      <c r="D126" s="2" t="s">
        <v>315</v>
      </c>
      <c r="E126">
        <v>1593</v>
      </c>
      <c r="F126">
        <v>27624</v>
      </c>
      <c r="G126">
        <f>SUM(G4:G125)</f>
        <v>1179.2636450500004</v>
      </c>
      <c r="H126" s="48">
        <f t="shared" si="11"/>
        <v>1179263645.0500004</v>
      </c>
      <c r="I126">
        <f>SUM(I4:I125)</f>
        <v>31399</v>
      </c>
      <c r="K126" s="44">
        <f>H126/GETPIVOTDATA("Max of Sum of PSPS Minutes for Average Customer Outage on CPZ",$D$3)</f>
        <v>42689.822076817276</v>
      </c>
      <c r="L126" s="5" t="str">
        <f t="shared" si="12"/>
        <v/>
      </c>
      <c r="M126" s="48">
        <f>SUM(M4:M125)</f>
        <v>734192860.13999987</v>
      </c>
      <c r="N126" s="41">
        <f>SUM(N4:N125)</f>
        <v>381825629.04315114</v>
      </c>
      <c r="O126" s="50">
        <f>H126/N126</f>
        <v>3.0884874019725079</v>
      </c>
    </row>
    <row r="127" spans="1:15" x14ac:dyDescent="0.2">
      <c r="G127" s="48"/>
      <c r="H127" s="48"/>
      <c r="L127" s="5" t="str">
        <f t="shared" si="12"/>
        <v/>
      </c>
      <c r="M127" s="45">
        <f t="shared" ref="M127:M167" si="18">IF(L127="Y",60000*G127,I127)</f>
        <v>0</v>
      </c>
    </row>
    <row r="128" spans="1:15" x14ac:dyDescent="0.2">
      <c r="L128" s="5" t="str">
        <f t="shared" si="12"/>
        <v/>
      </c>
      <c r="M128" s="45">
        <f t="shared" si="18"/>
        <v>0</v>
      </c>
    </row>
    <row r="129" spans="12:13" x14ac:dyDescent="0.2">
      <c r="L129" s="5" t="str">
        <f t="shared" si="12"/>
        <v/>
      </c>
      <c r="M129" s="45">
        <f t="shared" si="18"/>
        <v>0</v>
      </c>
    </row>
    <row r="130" spans="12:13" x14ac:dyDescent="0.2">
      <c r="L130" s="5" t="str">
        <f t="shared" si="12"/>
        <v/>
      </c>
      <c r="M130" s="45">
        <f t="shared" si="18"/>
        <v>0</v>
      </c>
    </row>
    <row r="131" spans="12:13" x14ac:dyDescent="0.2">
      <c r="L131" s="5" t="str">
        <f t="shared" si="12"/>
        <v/>
      </c>
      <c r="M131" s="45">
        <f t="shared" si="18"/>
        <v>0</v>
      </c>
    </row>
    <row r="132" spans="12:13" x14ac:dyDescent="0.2">
      <c r="L132" s="5" t="str">
        <f t="shared" si="12"/>
        <v/>
      </c>
      <c r="M132" s="45">
        <f t="shared" si="18"/>
        <v>0</v>
      </c>
    </row>
    <row r="133" spans="12:13" x14ac:dyDescent="0.2">
      <c r="L133" s="5" t="str">
        <f t="shared" ref="L133:L168" si="19">IF(K133&gt;60000,"Y","")</f>
        <v/>
      </c>
      <c r="M133" s="45">
        <f t="shared" si="18"/>
        <v>0</v>
      </c>
    </row>
    <row r="134" spans="12:13" x14ac:dyDescent="0.2">
      <c r="L134" s="5" t="str">
        <f t="shared" si="19"/>
        <v/>
      </c>
      <c r="M134" s="45">
        <f t="shared" si="18"/>
        <v>0</v>
      </c>
    </row>
    <row r="135" spans="12:13" x14ac:dyDescent="0.2">
      <c r="L135" s="5" t="str">
        <f t="shared" si="19"/>
        <v/>
      </c>
      <c r="M135" s="45">
        <f t="shared" si="18"/>
        <v>0</v>
      </c>
    </row>
    <row r="136" spans="12:13" x14ac:dyDescent="0.2">
      <c r="L136" s="5" t="str">
        <f t="shared" si="19"/>
        <v/>
      </c>
      <c r="M136" s="45">
        <f t="shared" si="18"/>
        <v>0</v>
      </c>
    </row>
    <row r="137" spans="12:13" x14ac:dyDescent="0.2">
      <c r="L137" s="5" t="str">
        <f t="shared" si="19"/>
        <v/>
      </c>
      <c r="M137" s="45">
        <f t="shared" si="18"/>
        <v>0</v>
      </c>
    </row>
    <row r="138" spans="12:13" x14ac:dyDescent="0.2">
      <c r="L138" s="5" t="str">
        <f t="shared" si="19"/>
        <v/>
      </c>
      <c r="M138" s="45">
        <f t="shared" si="18"/>
        <v>0</v>
      </c>
    </row>
    <row r="139" spans="12:13" x14ac:dyDescent="0.2">
      <c r="L139" s="5" t="str">
        <f t="shared" si="19"/>
        <v/>
      </c>
      <c r="M139" s="45">
        <f t="shared" si="18"/>
        <v>0</v>
      </c>
    </row>
    <row r="140" spans="12:13" x14ac:dyDescent="0.2">
      <c r="L140" s="5" t="str">
        <f t="shared" si="19"/>
        <v/>
      </c>
      <c r="M140" s="45">
        <f t="shared" si="18"/>
        <v>0</v>
      </c>
    </row>
    <row r="141" spans="12:13" x14ac:dyDescent="0.2">
      <c r="L141" s="5" t="str">
        <f t="shared" si="19"/>
        <v/>
      </c>
      <c r="M141" s="45">
        <f t="shared" si="18"/>
        <v>0</v>
      </c>
    </row>
    <row r="142" spans="12:13" x14ac:dyDescent="0.2">
      <c r="L142" s="5" t="str">
        <f t="shared" si="19"/>
        <v/>
      </c>
      <c r="M142" s="45">
        <f t="shared" si="18"/>
        <v>0</v>
      </c>
    </row>
    <row r="143" spans="12:13" x14ac:dyDescent="0.2">
      <c r="L143" s="5" t="str">
        <f t="shared" si="19"/>
        <v/>
      </c>
      <c r="M143" s="45">
        <f t="shared" si="18"/>
        <v>0</v>
      </c>
    </row>
    <row r="144" spans="12:13" x14ac:dyDescent="0.2">
      <c r="L144" s="5" t="str">
        <f t="shared" si="19"/>
        <v/>
      </c>
      <c r="M144" s="45">
        <f t="shared" si="18"/>
        <v>0</v>
      </c>
    </row>
    <row r="145" spans="12:13" x14ac:dyDescent="0.2">
      <c r="L145" s="5" t="str">
        <f t="shared" si="19"/>
        <v/>
      </c>
      <c r="M145" s="45">
        <f t="shared" si="18"/>
        <v>0</v>
      </c>
    </row>
    <row r="146" spans="12:13" x14ac:dyDescent="0.2">
      <c r="L146" s="5" t="str">
        <f t="shared" si="19"/>
        <v/>
      </c>
      <c r="M146" s="45">
        <f t="shared" si="18"/>
        <v>0</v>
      </c>
    </row>
    <row r="147" spans="12:13" x14ac:dyDescent="0.2">
      <c r="L147" s="5" t="str">
        <f t="shared" si="19"/>
        <v/>
      </c>
      <c r="M147" s="45">
        <f t="shared" si="18"/>
        <v>0</v>
      </c>
    </row>
    <row r="148" spans="12:13" x14ac:dyDescent="0.2">
      <c r="L148" s="5" t="str">
        <f t="shared" si="19"/>
        <v/>
      </c>
      <c r="M148" s="45">
        <f t="shared" si="18"/>
        <v>0</v>
      </c>
    </row>
    <row r="149" spans="12:13" x14ac:dyDescent="0.2">
      <c r="L149" s="5" t="str">
        <f t="shared" si="19"/>
        <v/>
      </c>
      <c r="M149" s="45">
        <f t="shared" si="18"/>
        <v>0</v>
      </c>
    </row>
    <row r="150" spans="12:13" x14ac:dyDescent="0.2">
      <c r="L150" s="5" t="str">
        <f t="shared" si="19"/>
        <v/>
      </c>
      <c r="M150" s="45">
        <f t="shared" si="18"/>
        <v>0</v>
      </c>
    </row>
    <row r="151" spans="12:13" x14ac:dyDescent="0.2">
      <c r="L151" s="5" t="str">
        <f t="shared" si="19"/>
        <v/>
      </c>
      <c r="M151" s="45">
        <f t="shared" si="18"/>
        <v>0</v>
      </c>
    </row>
    <row r="152" spans="12:13" x14ac:dyDescent="0.2">
      <c r="L152" s="5" t="str">
        <f t="shared" si="19"/>
        <v/>
      </c>
      <c r="M152" s="45">
        <f t="shared" si="18"/>
        <v>0</v>
      </c>
    </row>
    <row r="153" spans="12:13" x14ac:dyDescent="0.2">
      <c r="L153" s="5" t="str">
        <f t="shared" si="19"/>
        <v/>
      </c>
      <c r="M153" s="45">
        <f t="shared" si="18"/>
        <v>0</v>
      </c>
    </row>
    <row r="154" spans="12:13" x14ac:dyDescent="0.2">
      <c r="L154" s="5" t="str">
        <f t="shared" si="19"/>
        <v/>
      </c>
      <c r="M154" s="45">
        <f t="shared" si="18"/>
        <v>0</v>
      </c>
    </row>
    <row r="155" spans="12:13" x14ac:dyDescent="0.2">
      <c r="L155" s="5" t="str">
        <f t="shared" si="19"/>
        <v/>
      </c>
      <c r="M155" s="45">
        <f t="shared" si="18"/>
        <v>0</v>
      </c>
    </row>
    <row r="156" spans="12:13" x14ac:dyDescent="0.2">
      <c r="L156" s="5" t="str">
        <f t="shared" si="19"/>
        <v/>
      </c>
      <c r="M156" s="45">
        <f t="shared" si="18"/>
        <v>0</v>
      </c>
    </row>
    <row r="157" spans="12:13" x14ac:dyDescent="0.2">
      <c r="L157" s="5" t="str">
        <f t="shared" si="19"/>
        <v/>
      </c>
      <c r="M157" s="45">
        <f t="shared" si="18"/>
        <v>0</v>
      </c>
    </row>
    <row r="158" spans="12:13" x14ac:dyDescent="0.2">
      <c r="L158" s="5" t="str">
        <f t="shared" si="19"/>
        <v/>
      </c>
      <c r="M158" s="45">
        <f t="shared" si="18"/>
        <v>0</v>
      </c>
    </row>
    <row r="159" spans="12:13" x14ac:dyDescent="0.2">
      <c r="L159" s="5" t="str">
        <f t="shared" si="19"/>
        <v/>
      </c>
      <c r="M159" s="45">
        <f t="shared" si="18"/>
        <v>0</v>
      </c>
    </row>
    <row r="160" spans="12:13" x14ac:dyDescent="0.2">
      <c r="L160" s="5" t="str">
        <f t="shared" si="19"/>
        <v/>
      </c>
      <c r="M160" s="45">
        <f t="shared" si="18"/>
        <v>0</v>
      </c>
    </row>
    <row r="161" spans="12:13" x14ac:dyDescent="0.2">
      <c r="L161" s="5" t="str">
        <f t="shared" si="19"/>
        <v/>
      </c>
      <c r="M161" s="45">
        <f t="shared" si="18"/>
        <v>0</v>
      </c>
    </row>
    <row r="162" spans="12:13" x14ac:dyDescent="0.2">
      <c r="L162" s="5" t="str">
        <f t="shared" si="19"/>
        <v/>
      </c>
      <c r="M162" s="45">
        <f t="shared" si="18"/>
        <v>0</v>
      </c>
    </row>
    <row r="163" spans="12:13" x14ac:dyDescent="0.2">
      <c r="L163" s="5" t="str">
        <f t="shared" si="19"/>
        <v/>
      </c>
      <c r="M163" s="45">
        <f t="shared" si="18"/>
        <v>0</v>
      </c>
    </row>
    <row r="164" spans="12:13" x14ac:dyDescent="0.2">
      <c r="L164" s="5" t="str">
        <f t="shared" si="19"/>
        <v/>
      </c>
      <c r="M164" s="45">
        <f t="shared" si="18"/>
        <v>0</v>
      </c>
    </row>
    <row r="165" spans="12:13" x14ac:dyDescent="0.2">
      <c r="L165" s="5" t="str">
        <f t="shared" si="19"/>
        <v/>
      </c>
      <c r="M165" s="45">
        <f t="shared" si="18"/>
        <v>0</v>
      </c>
    </row>
    <row r="166" spans="12:13" x14ac:dyDescent="0.2">
      <c r="L166" s="5" t="str">
        <f t="shared" si="19"/>
        <v/>
      </c>
      <c r="M166" s="45">
        <f t="shared" si="18"/>
        <v>0</v>
      </c>
    </row>
    <row r="167" spans="12:13" x14ac:dyDescent="0.2">
      <c r="L167" s="5" t="str">
        <f t="shared" si="19"/>
        <v/>
      </c>
      <c r="M167" s="45">
        <f t="shared" si="18"/>
        <v>0</v>
      </c>
    </row>
    <row r="168" spans="12:13" x14ac:dyDescent="0.2">
      <c r="L168" s="5" t="str">
        <f t="shared" si="19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729A-15CE-4201-80D8-FA89E380A142}">
  <sheetPr filterMode="1"/>
  <dimension ref="A1:AR282"/>
  <sheetViews>
    <sheetView zoomScaleNormal="100" workbookViewId="0">
      <pane xSplit="1" ySplit="5" topLeftCell="J6" activePane="bottomRight" state="frozen"/>
      <selection pane="topRight" activeCell="O34" sqref="O34"/>
      <selection pane="bottomLeft" activeCell="O34" sqref="O34"/>
      <selection pane="bottomRight" activeCell="L42" sqref="L42"/>
    </sheetView>
  </sheetViews>
  <sheetFormatPr baseColWidth="10" defaultColWidth="0" defaultRowHeight="15" zeroHeight="1" x14ac:dyDescent="0.2"/>
  <cols>
    <col min="1" max="1" width="11.83203125" style="2" customWidth="1"/>
    <col min="2" max="2" width="13.1640625" style="2" bestFit="1" customWidth="1"/>
    <col min="3" max="3" width="25.6640625" style="2" bestFit="1" customWidth="1"/>
    <col min="4" max="4" width="29.5" style="6" bestFit="1" customWidth="1"/>
    <col min="5" max="5" width="27.33203125" style="2" bestFit="1" customWidth="1"/>
    <col min="6" max="7" width="16.83203125" style="2" bestFit="1" customWidth="1"/>
    <col min="8" max="8" width="9.6640625" style="5" bestFit="1" customWidth="1"/>
    <col min="9" max="9" width="18.83203125" style="5" bestFit="1" customWidth="1"/>
    <col min="10" max="25" width="14.5" style="2" customWidth="1"/>
    <col min="26" max="26" width="14.5" style="13" customWidth="1"/>
    <col min="27" max="27" width="9.1640625" style="2" customWidth="1"/>
    <col min="28" max="44" width="0" style="2" hidden="1" customWidth="1"/>
    <col min="45" max="16384" width="9.1640625" style="2" hidden="1"/>
  </cols>
  <sheetData>
    <row r="1" spans="1:27" ht="24" x14ac:dyDescent="0.3">
      <c r="A1" s="1" t="s">
        <v>236</v>
      </c>
      <c r="B1" s="1"/>
      <c r="C1" s="1"/>
      <c r="J1" s="3"/>
    </row>
    <row r="2" spans="1:27" x14ac:dyDescent="0.2">
      <c r="A2" s="2" t="s">
        <v>234</v>
      </c>
      <c r="G2" s="3"/>
      <c r="U2" s="4"/>
      <c r="V2" s="4"/>
      <c r="W2" s="4"/>
      <c r="X2" s="4"/>
      <c r="Y2" s="4"/>
    </row>
    <row r="3" spans="1:27" s="16" customFormat="1" x14ac:dyDescent="0.2">
      <c r="A3" s="15"/>
      <c r="D3" s="17"/>
      <c r="H3" s="19"/>
      <c r="I3" s="19"/>
      <c r="M3" s="18"/>
      <c r="V3" s="15"/>
      <c r="W3" s="15"/>
      <c r="X3" s="15"/>
      <c r="Y3" s="15"/>
      <c r="Z3" s="38"/>
    </row>
    <row r="4" spans="1:27" x14ac:dyDescent="0.2">
      <c r="D4" s="2"/>
      <c r="G4" s="3"/>
      <c r="J4" s="9">
        <f ca="1">SUBTOTAL(9,OFFSET(J5,1,0,33000,1))</f>
        <v>21.515909090909098</v>
      </c>
      <c r="K4" s="9">
        <f ca="1">SUBTOTAL(9,OFFSET(K5,1,0,33000,1))</f>
        <v>384.17708333333348</v>
      </c>
      <c r="L4" s="9">
        <f t="shared" ref="L4:T4" ca="1" si="0">SUBTOTAL(9,OFFSET(L5,1,0,33000,1))</f>
        <v>1.0842803030303032</v>
      </c>
      <c r="M4" s="9">
        <f t="shared" ca="1" si="0"/>
        <v>406.77727272727287</v>
      </c>
      <c r="N4" s="8">
        <f ca="1">SUBTOTAL(9,OFFSET(N5,1,0,33000,1))</f>
        <v>9.9905303030303028</v>
      </c>
      <c r="O4" s="8">
        <f t="shared" ca="1" si="0"/>
        <v>9.1621212121212139</v>
      </c>
      <c r="P4" s="8">
        <f t="shared" ca="1" si="0"/>
        <v>0</v>
      </c>
      <c r="Q4" s="9">
        <f t="shared" ca="1" si="0"/>
        <v>19.152651515151515</v>
      </c>
      <c r="R4" s="8">
        <f t="shared" ca="1" si="0"/>
        <v>11.35568181818182</v>
      </c>
      <c r="S4" s="8">
        <f t="shared" ca="1" si="0"/>
        <v>362.60113636363661</v>
      </c>
      <c r="T4" s="8">
        <f t="shared" ca="1" si="0"/>
        <v>1.0842803030303032</v>
      </c>
      <c r="U4" s="9">
        <f t="shared" ref="U4:Z4" ca="1" si="1">SUBTOTAL(9,OFFSET(U5,1,0,33000,1))</f>
        <v>375.04109848484865</v>
      </c>
      <c r="V4" s="8">
        <f t="shared" ca="1" si="1"/>
        <v>0.16969696969696968</v>
      </c>
      <c r="W4" s="8">
        <f t="shared" ca="1" si="1"/>
        <v>14.139772727272728</v>
      </c>
      <c r="X4" s="8">
        <f t="shared" ca="1" si="1"/>
        <v>0</v>
      </c>
      <c r="Y4" s="9">
        <f t="shared" ca="1" si="1"/>
        <v>14.309469696969696</v>
      </c>
      <c r="Z4" s="33">
        <f t="shared" ca="1" si="1"/>
        <v>1179.2636450499997</v>
      </c>
      <c r="AA4" s="20"/>
    </row>
    <row r="5" spans="1:27" s="25" customFormat="1" ht="43.5" customHeight="1" x14ac:dyDescent="0.2">
      <c r="A5" s="22" t="s">
        <v>0</v>
      </c>
      <c r="B5" s="22" t="s">
        <v>235</v>
      </c>
      <c r="C5" s="22" t="s">
        <v>68</v>
      </c>
      <c r="D5" s="22" t="s">
        <v>238</v>
      </c>
      <c r="E5" s="22" t="s">
        <v>2</v>
      </c>
      <c r="F5" s="22" t="s">
        <v>245</v>
      </c>
      <c r="G5" s="22" t="s">
        <v>244</v>
      </c>
      <c r="H5" s="22" t="s">
        <v>246</v>
      </c>
      <c r="I5" s="22" t="s">
        <v>248</v>
      </c>
      <c r="J5" s="10" t="s">
        <v>3</v>
      </c>
      <c r="K5" s="10" t="s">
        <v>4</v>
      </c>
      <c r="L5" s="10" t="s">
        <v>5</v>
      </c>
      <c r="M5" s="10" t="s">
        <v>6</v>
      </c>
      <c r="N5" s="24" t="s">
        <v>230</v>
      </c>
      <c r="O5" s="24" t="s">
        <v>231</v>
      </c>
      <c r="P5" s="24" t="s">
        <v>232</v>
      </c>
      <c r="Q5" s="7" t="s">
        <v>233</v>
      </c>
      <c r="R5" s="24" t="s">
        <v>7</v>
      </c>
      <c r="S5" s="24" t="s">
        <v>8</v>
      </c>
      <c r="T5" s="24" t="s">
        <v>9</v>
      </c>
      <c r="U5" s="7" t="s">
        <v>10</v>
      </c>
      <c r="V5" s="24" t="s">
        <v>239</v>
      </c>
      <c r="W5" s="24" t="s">
        <v>240</v>
      </c>
      <c r="X5" s="24" t="s">
        <v>241</v>
      </c>
      <c r="Y5" s="7" t="s">
        <v>243</v>
      </c>
      <c r="Z5" s="21" t="s">
        <v>242</v>
      </c>
    </row>
    <row r="6" spans="1:27" x14ac:dyDescent="0.2">
      <c r="A6" s="2">
        <v>35056733</v>
      </c>
      <c r="B6" s="2">
        <v>152762101</v>
      </c>
      <c r="C6" s="2" t="s">
        <v>102</v>
      </c>
      <c r="D6" s="6" t="s">
        <v>103</v>
      </c>
      <c r="E6" s="2" t="s">
        <v>184</v>
      </c>
      <c r="F6" s="14">
        <v>44810</v>
      </c>
      <c r="G6" s="14">
        <v>45125</v>
      </c>
      <c r="H6" s="5" t="s">
        <v>13</v>
      </c>
      <c r="I6" s="5" t="s">
        <v>12</v>
      </c>
      <c r="J6" s="11">
        <v>1.7454545454545454</v>
      </c>
      <c r="K6" s="11">
        <v>0.5734848484848486</v>
      </c>
      <c r="L6" s="11">
        <v>0</v>
      </c>
      <c r="M6" s="12">
        <v>2.3189393939393939</v>
      </c>
      <c r="N6" s="11">
        <v>1.6231060606060606</v>
      </c>
      <c r="O6" s="11">
        <v>0</v>
      </c>
      <c r="P6" s="11">
        <v>0</v>
      </c>
      <c r="Q6" s="12">
        <v>1.6231060606060606</v>
      </c>
      <c r="R6" s="11">
        <v>0.12234848484848485</v>
      </c>
      <c r="S6" s="11">
        <v>0.5734848484848486</v>
      </c>
      <c r="T6" s="11">
        <v>0</v>
      </c>
      <c r="U6" s="12">
        <v>0.69583333333333341</v>
      </c>
      <c r="V6" s="23">
        <v>0</v>
      </c>
      <c r="W6" s="23">
        <v>0</v>
      </c>
      <c r="X6" s="23">
        <v>0</v>
      </c>
      <c r="Y6" s="12">
        <v>0</v>
      </c>
      <c r="Z6" s="13">
        <v>5.1789854900000005</v>
      </c>
    </row>
    <row r="7" spans="1:27" x14ac:dyDescent="0.2">
      <c r="A7" s="2">
        <v>35057010</v>
      </c>
      <c r="B7" s="2">
        <v>152762101</v>
      </c>
      <c r="C7" s="2" t="s">
        <v>102</v>
      </c>
      <c r="D7" s="6" t="s">
        <v>103</v>
      </c>
      <c r="E7" s="2" t="s">
        <v>184</v>
      </c>
      <c r="F7" s="14">
        <v>44677</v>
      </c>
      <c r="G7" s="14">
        <v>45128</v>
      </c>
      <c r="H7" s="5" t="s">
        <v>13</v>
      </c>
      <c r="I7" s="5" t="s">
        <v>12</v>
      </c>
      <c r="J7" s="11">
        <v>0.62518939393939399</v>
      </c>
      <c r="K7" s="11">
        <v>2.2348484848484844</v>
      </c>
      <c r="L7" s="11">
        <v>0</v>
      </c>
      <c r="M7" s="12">
        <v>2.8600378787878782</v>
      </c>
      <c r="N7" s="11">
        <v>0</v>
      </c>
      <c r="O7" s="11">
        <v>0</v>
      </c>
      <c r="P7" s="11">
        <v>0</v>
      </c>
      <c r="Q7" s="12">
        <v>0</v>
      </c>
      <c r="R7" s="11">
        <v>0.62518939393939399</v>
      </c>
      <c r="S7" s="11">
        <v>2.2348484848484844</v>
      </c>
      <c r="T7" s="11">
        <v>0</v>
      </c>
      <c r="U7" s="12">
        <v>2.8600378787878782</v>
      </c>
      <c r="V7" s="23">
        <v>0</v>
      </c>
      <c r="W7" s="23">
        <v>0</v>
      </c>
      <c r="X7" s="23">
        <v>0</v>
      </c>
      <c r="Y7" s="12">
        <v>0</v>
      </c>
      <c r="Z7" s="13">
        <v>8.8479027999999982</v>
      </c>
    </row>
    <row r="8" spans="1:27" x14ac:dyDescent="0.2">
      <c r="A8" s="2">
        <v>35062376</v>
      </c>
      <c r="B8" s="2">
        <v>153652109</v>
      </c>
      <c r="C8" s="2" t="s">
        <v>105</v>
      </c>
      <c r="D8" s="6" t="s">
        <v>106</v>
      </c>
      <c r="E8" s="2" t="s">
        <v>184</v>
      </c>
      <c r="F8" s="14">
        <v>44783</v>
      </c>
      <c r="G8" s="14">
        <v>45147</v>
      </c>
      <c r="H8" s="5" t="s">
        <v>13</v>
      </c>
      <c r="I8" s="5" t="s">
        <v>12</v>
      </c>
      <c r="J8" s="11">
        <v>0.1941287878787879</v>
      </c>
      <c r="K8" s="11">
        <v>5.0310606060606053</v>
      </c>
      <c r="L8" s="11">
        <v>0</v>
      </c>
      <c r="M8" s="12">
        <v>5.2251893939393934</v>
      </c>
      <c r="N8" s="11">
        <v>0</v>
      </c>
      <c r="O8" s="11">
        <v>0.97178030303030305</v>
      </c>
      <c r="P8" s="11">
        <v>0</v>
      </c>
      <c r="Q8" s="12">
        <v>0.97178030303030305</v>
      </c>
      <c r="R8" s="11">
        <v>0.1941287878787879</v>
      </c>
      <c r="S8" s="11">
        <v>4.0592803030303024</v>
      </c>
      <c r="T8" s="11">
        <v>0</v>
      </c>
      <c r="U8" s="12">
        <v>4.2534090909090905</v>
      </c>
      <c r="V8" s="23">
        <v>0</v>
      </c>
      <c r="W8" s="23">
        <v>0</v>
      </c>
      <c r="X8" s="23">
        <v>0</v>
      </c>
      <c r="Y8" s="12">
        <v>0</v>
      </c>
      <c r="Z8" s="13">
        <v>18.693867999999998</v>
      </c>
    </row>
    <row r="9" spans="1:27" x14ac:dyDescent="0.2">
      <c r="A9" s="2">
        <v>35094513</v>
      </c>
      <c r="B9" s="2">
        <v>162821702</v>
      </c>
      <c r="C9" s="2" t="s">
        <v>114</v>
      </c>
      <c r="D9" s="6" t="s">
        <v>115</v>
      </c>
      <c r="E9" s="2" t="s">
        <v>208</v>
      </c>
      <c r="F9" s="14">
        <v>44634</v>
      </c>
      <c r="G9" s="14">
        <v>44924</v>
      </c>
      <c r="H9" s="5" t="s">
        <v>13</v>
      </c>
      <c r="I9" s="5" t="s">
        <v>12</v>
      </c>
      <c r="J9" s="11">
        <v>1.6825757575757574</v>
      </c>
      <c r="K9" s="11">
        <v>5.3977272727272728E-2</v>
      </c>
      <c r="L9" s="11">
        <v>4.8484848484848485E-2</v>
      </c>
      <c r="M9" s="12">
        <v>1.7850378787878787</v>
      </c>
      <c r="N9" s="11">
        <v>1.4829545454545452</v>
      </c>
      <c r="O9" s="11">
        <v>5.3977272727272728E-2</v>
      </c>
      <c r="P9" s="11">
        <v>0</v>
      </c>
      <c r="Q9" s="12">
        <v>1.5369318181818179</v>
      </c>
      <c r="R9" s="11">
        <v>0.19962121212121212</v>
      </c>
      <c r="S9" s="11">
        <v>0</v>
      </c>
      <c r="T9" s="11">
        <v>4.8484848484848485E-2</v>
      </c>
      <c r="U9" s="12">
        <v>0.24810606060606061</v>
      </c>
      <c r="V9" s="23">
        <v>0</v>
      </c>
      <c r="W9" s="23">
        <v>0</v>
      </c>
      <c r="X9" s="23">
        <v>0</v>
      </c>
      <c r="Y9" s="12">
        <v>0</v>
      </c>
      <c r="Z9" s="13">
        <v>4.9133700499999993</v>
      </c>
    </row>
    <row r="10" spans="1:27" x14ac:dyDescent="0.2">
      <c r="A10" s="2">
        <v>35109541</v>
      </c>
      <c r="B10" s="2">
        <v>152762101</v>
      </c>
      <c r="C10" s="2" t="s">
        <v>102</v>
      </c>
      <c r="D10" s="6" t="s">
        <v>103</v>
      </c>
      <c r="E10" s="2" t="s">
        <v>199</v>
      </c>
      <c r="F10" s="14">
        <v>44851</v>
      </c>
      <c r="G10" s="14">
        <v>45132</v>
      </c>
      <c r="H10" s="5" t="s">
        <v>13</v>
      </c>
      <c r="I10" s="5" t="s">
        <v>12</v>
      </c>
      <c r="J10" s="11">
        <v>2.2746212121212128</v>
      </c>
      <c r="K10" s="11">
        <v>0.34223484848484848</v>
      </c>
      <c r="L10" s="11">
        <v>0</v>
      </c>
      <c r="M10" s="12">
        <v>2.6168560606060614</v>
      </c>
      <c r="N10" s="11">
        <v>1.5992424242424248</v>
      </c>
      <c r="O10" s="11">
        <v>3.4090909090909089E-3</v>
      </c>
      <c r="P10" s="11">
        <v>0</v>
      </c>
      <c r="Q10" s="12">
        <v>1.6026515151515157</v>
      </c>
      <c r="R10" s="11">
        <v>0.67537878787878802</v>
      </c>
      <c r="S10" s="11">
        <v>0.33882575757575756</v>
      </c>
      <c r="T10" s="11">
        <v>0</v>
      </c>
      <c r="U10" s="12">
        <v>1.0142045454545456</v>
      </c>
      <c r="V10" s="23">
        <v>0</v>
      </c>
      <c r="W10" s="23">
        <v>0</v>
      </c>
      <c r="X10" s="23">
        <v>0</v>
      </c>
      <c r="Y10" s="12">
        <v>0</v>
      </c>
      <c r="Z10" s="13">
        <v>6.8842021100000022</v>
      </c>
    </row>
    <row r="11" spans="1:27" x14ac:dyDescent="0.2">
      <c r="A11" s="2">
        <v>35109546</v>
      </c>
      <c r="B11" s="2">
        <v>152762101</v>
      </c>
      <c r="C11" s="2" t="s">
        <v>102</v>
      </c>
      <c r="D11" s="6" t="s">
        <v>103</v>
      </c>
      <c r="E11" s="2" t="s">
        <v>199</v>
      </c>
      <c r="F11" s="14">
        <v>44802</v>
      </c>
      <c r="G11" s="14">
        <v>44913</v>
      </c>
      <c r="H11" s="5" t="s">
        <v>13</v>
      </c>
      <c r="I11" s="5" t="s">
        <v>12</v>
      </c>
      <c r="J11" s="11">
        <v>2.3513257575757582</v>
      </c>
      <c r="K11" s="11">
        <v>0.44621212121212117</v>
      </c>
      <c r="L11" s="11">
        <v>0</v>
      </c>
      <c r="M11" s="12">
        <v>2.7975378787878795</v>
      </c>
      <c r="N11" s="11">
        <v>2.2215909090909096</v>
      </c>
      <c r="O11" s="11">
        <v>0.44621212121212117</v>
      </c>
      <c r="P11" s="11">
        <v>0</v>
      </c>
      <c r="Q11" s="12">
        <v>2.6678030303030309</v>
      </c>
      <c r="R11" s="11">
        <v>0.12973484848484848</v>
      </c>
      <c r="S11" s="11">
        <v>0</v>
      </c>
      <c r="T11" s="11">
        <v>0</v>
      </c>
      <c r="U11" s="12">
        <v>0.12973484848484848</v>
      </c>
      <c r="V11" s="23">
        <v>0</v>
      </c>
      <c r="W11" s="23">
        <v>0</v>
      </c>
      <c r="X11" s="23">
        <v>0</v>
      </c>
      <c r="Y11" s="12">
        <v>0</v>
      </c>
      <c r="Z11" s="13">
        <v>6.3917215300000008</v>
      </c>
    </row>
    <row r="12" spans="1:27" x14ac:dyDescent="0.2">
      <c r="A12" s="2">
        <v>35114040</v>
      </c>
      <c r="B12" s="2">
        <v>163751102</v>
      </c>
      <c r="C12" s="2" t="s">
        <v>98</v>
      </c>
      <c r="D12" s="6" t="s">
        <v>116</v>
      </c>
      <c r="E12" s="2" t="s">
        <v>207</v>
      </c>
      <c r="F12" s="14">
        <v>44033</v>
      </c>
      <c r="G12" s="14">
        <v>45084</v>
      </c>
      <c r="H12" s="5" t="s">
        <v>13</v>
      </c>
      <c r="I12" s="5" t="s">
        <v>12</v>
      </c>
      <c r="J12" s="11">
        <v>1.3950757575757573</v>
      </c>
      <c r="K12" s="11">
        <v>9.8106060606060613E-2</v>
      </c>
      <c r="L12" s="11">
        <v>0</v>
      </c>
      <c r="M12" s="12">
        <v>1.4931818181818179</v>
      </c>
      <c r="N12" s="11">
        <v>1.2725378787878785</v>
      </c>
      <c r="O12" s="11">
        <v>4.0719696969696968E-2</v>
      </c>
      <c r="P12" s="11">
        <v>0</v>
      </c>
      <c r="Q12" s="12">
        <v>1.3132575757575755</v>
      </c>
      <c r="R12" s="11">
        <v>0.12253787878787879</v>
      </c>
      <c r="S12" s="11">
        <v>5.7386363636363638E-2</v>
      </c>
      <c r="T12" s="11">
        <v>0</v>
      </c>
      <c r="U12" s="12">
        <v>0.17992424242424243</v>
      </c>
      <c r="V12" s="23">
        <v>0</v>
      </c>
      <c r="W12" s="23">
        <v>0</v>
      </c>
      <c r="X12" s="23">
        <v>0</v>
      </c>
      <c r="Y12" s="12">
        <v>0</v>
      </c>
      <c r="Z12" s="13">
        <v>3.4802834800000002</v>
      </c>
    </row>
    <row r="13" spans="1:27" x14ac:dyDescent="0.2">
      <c r="A13" s="2">
        <v>35145001</v>
      </c>
      <c r="B13" s="2">
        <v>12022215</v>
      </c>
      <c r="C13" s="2" t="s">
        <v>126</v>
      </c>
      <c r="D13" s="6" t="s">
        <v>127</v>
      </c>
      <c r="E13" s="2" t="s">
        <v>214</v>
      </c>
      <c r="F13" s="14">
        <v>44687</v>
      </c>
      <c r="G13" s="14">
        <v>45217</v>
      </c>
      <c r="H13" s="5" t="s">
        <v>13</v>
      </c>
      <c r="I13" s="5" t="s">
        <v>12</v>
      </c>
      <c r="J13" s="11">
        <v>4.0340909090909094E-2</v>
      </c>
      <c r="K13" s="11">
        <v>1.8750000000000004</v>
      </c>
      <c r="L13" s="11">
        <v>0</v>
      </c>
      <c r="M13" s="12">
        <v>1.9153409090909095</v>
      </c>
      <c r="N13" s="11">
        <v>0</v>
      </c>
      <c r="O13" s="11">
        <v>0</v>
      </c>
      <c r="P13" s="11">
        <v>0</v>
      </c>
      <c r="Q13" s="12">
        <v>0</v>
      </c>
      <c r="R13" s="11">
        <v>4.0340909090909094E-2</v>
      </c>
      <c r="S13" s="11">
        <v>1.8750000000000004</v>
      </c>
      <c r="T13" s="11">
        <v>0</v>
      </c>
      <c r="U13" s="12">
        <v>1.9153409090909095</v>
      </c>
      <c r="V13" s="23">
        <v>0</v>
      </c>
      <c r="W13" s="23">
        <v>0</v>
      </c>
      <c r="X13" s="23">
        <v>0</v>
      </c>
      <c r="Y13" s="12">
        <v>0</v>
      </c>
      <c r="Z13" s="13">
        <v>5.6488974399999998</v>
      </c>
    </row>
    <row r="14" spans="1:27" x14ac:dyDescent="0.2">
      <c r="A14" s="2">
        <v>35148392</v>
      </c>
      <c r="B14" s="2">
        <v>162821702</v>
      </c>
      <c r="C14" s="2" t="s">
        <v>114</v>
      </c>
      <c r="D14" s="6" t="s">
        <v>129</v>
      </c>
      <c r="E14" s="2" t="s">
        <v>208</v>
      </c>
      <c r="F14" s="14">
        <v>44032</v>
      </c>
      <c r="G14" s="14">
        <v>45091</v>
      </c>
      <c r="H14" s="5" t="s">
        <v>128</v>
      </c>
      <c r="I14" s="5" t="s">
        <v>11</v>
      </c>
      <c r="J14" s="11">
        <v>0</v>
      </c>
      <c r="K14" s="11">
        <v>0.34734848484848491</v>
      </c>
      <c r="L14" s="11">
        <v>0</v>
      </c>
      <c r="M14" s="12">
        <v>0.34734848484848491</v>
      </c>
      <c r="N14" s="11">
        <v>0</v>
      </c>
      <c r="O14" s="11">
        <v>0</v>
      </c>
      <c r="P14" s="11">
        <v>0</v>
      </c>
      <c r="Q14" s="12">
        <v>0</v>
      </c>
      <c r="R14" s="11">
        <v>0</v>
      </c>
      <c r="S14" s="11">
        <v>0.34734848484848491</v>
      </c>
      <c r="T14" s="11">
        <v>0</v>
      </c>
      <c r="U14" s="12">
        <v>0.34734848484848491</v>
      </c>
      <c r="V14" s="23">
        <v>0</v>
      </c>
      <c r="W14" s="23">
        <v>0</v>
      </c>
      <c r="X14" s="23">
        <v>0</v>
      </c>
      <c r="Y14" s="12">
        <v>0</v>
      </c>
      <c r="Z14" s="13" t="s">
        <v>237</v>
      </c>
    </row>
    <row r="15" spans="1:27" x14ac:dyDescent="0.2">
      <c r="A15" s="2">
        <v>35192280</v>
      </c>
      <c r="B15" s="2">
        <v>12022212</v>
      </c>
      <c r="C15" s="2" t="s">
        <v>134</v>
      </c>
      <c r="D15" s="6" t="s">
        <v>63</v>
      </c>
      <c r="E15" s="2" t="s">
        <v>214</v>
      </c>
      <c r="F15" s="14">
        <v>45005</v>
      </c>
      <c r="G15" s="14">
        <v>45184</v>
      </c>
      <c r="H15" s="5" t="s">
        <v>13</v>
      </c>
      <c r="I15" s="5" t="s">
        <v>12</v>
      </c>
      <c r="J15" s="11">
        <v>0</v>
      </c>
      <c r="K15" s="11">
        <v>1.6784090909090907</v>
      </c>
      <c r="L15" s="11">
        <v>0</v>
      </c>
      <c r="M15" s="12">
        <v>1.6784090909090907</v>
      </c>
      <c r="N15" s="11">
        <v>0</v>
      </c>
      <c r="O15" s="11">
        <v>0</v>
      </c>
      <c r="P15" s="11">
        <v>0</v>
      </c>
      <c r="Q15" s="12">
        <v>0</v>
      </c>
      <c r="R15" s="11">
        <v>0</v>
      </c>
      <c r="S15" s="11">
        <v>1.6784090909090907</v>
      </c>
      <c r="T15" s="11">
        <v>0</v>
      </c>
      <c r="U15" s="12">
        <v>1.6784090909090907</v>
      </c>
      <c r="V15" s="23">
        <v>0</v>
      </c>
      <c r="W15" s="23">
        <v>0</v>
      </c>
      <c r="X15" s="23">
        <v>0</v>
      </c>
      <c r="Y15" s="12">
        <v>0</v>
      </c>
      <c r="Z15" s="13">
        <v>3.8714060399999997</v>
      </c>
    </row>
    <row r="16" spans="1:27" x14ac:dyDescent="0.2">
      <c r="A16" s="2">
        <v>35219093</v>
      </c>
      <c r="B16" s="2">
        <v>14652106</v>
      </c>
      <c r="C16" s="2" t="s">
        <v>148</v>
      </c>
      <c r="D16" s="6" t="s">
        <v>149</v>
      </c>
      <c r="E16" s="2" t="s">
        <v>210</v>
      </c>
      <c r="F16" s="14">
        <v>45089</v>
      </c>
      <c r="G16" s="14">
        <v>45236</v>
      </c>
      <c r="H16" s="5" t="s">
        <v>13</v>
      </c>
      <c r="I16" s="5" t="s">
        <v>12</v>
      </c>
      <c r="J16" s="11">
        <v>0</v>
      </c>
      <c r="K16" s="11">
        <v>1.573863636363636</v>
      </c>
      <c r="L16" s="11">
        <v>0</v>
      </c>
      <c r="M16" s="12">
        <v>1.573863636363636</v>
      </c>
      <c r="N16" s="11">
        <v>0</v>
      </c>
      <c r="O16" s="11">
        <v>0</v>
      </c>
      <c r="P16" s="11">
        <v>0</v>
      </c>
      <c r="Q16" s="12">
        <v>0</v>
      </c>
      <c r="R16" s="11">
        <v>0</v>
      </c>
      <c r="S16" s="11">
        <v>1.573863636363636</v>
      </c>
      <c r="T16" s="11">
        <v>0</v>
      </c>
      <c r="U16" s="12">
        <v>1.573863636363636</v>
      </c>
      <c r="V16" s="23">
        <v>0</v>
      </c>
      <c r="W16" s="23">
        <v>0</v>
      </c>
      <c r="X16" s="23">
        <v>0</v>
      </c>
      <c r="Y16" s="12">
        <v>0</v>
      </c>
      <c r="Z16" s="13">
        <v>6.9420316999999994</v>
      </c>
    </row>
    <row r="17" spans="1:26" x14ac:dyDescent="0.2">
      <c r="A17" s="2">
        <v>35219096</v>
      </c>
      <c r="B17" s="2">
        <v>14452104</v>
      </c>
      <c r="C17" s="2" t="s">
        <v>150</v>
      </c>
      <c r="D17" s="6" t="s">
        <v>18</v>
      </c>
      <c r="E17" s="2" t="s">
        <v>210</v>
      </c>
      <c r="F17" s="14">
        <v>44725</v>
      </c>
      <c r="G17" s="14">
        <v>45105</v>
      </c>
      <c r="H17" s="5" t="s">
        <v>13</v>
      </c>
      <c r="I17" s="5" t="s">
        <v>12</v>
      </c>
      <c r="J17" s="11">
        <v>0.11287878787878787</v>
      </c>
      <c r="K17" s="11">
        <v>1.7893939393939393</v>
      </c>
      <c r="L17" s="11">
        <v>0</v>
      </c>
      <c r="M17" s="12">
        <v>1.9022727272727271</v>
      </c>
      <c r="N17" s="11">
        <v>0.11287878787878787</v>
      </c>
      <c r="O17" s="11">
        <v>1.7609848484848485</v>
      </c>
      <c r="P17" s="11">
        <v>0</v>
      </c>
      <c r="Q17" s="12">
        <v>1.8738636363636363</v>
      </c>
      <c r="R17" s="11">
        <v>0</v>
      </c>
      <c r="S17" s="11">
        <v>2.8409090909090908E-2</v>
      </c>
      <c r="T17" s="11">
        <v>0</v>
      </c>
      <c r="U17" s="12">
        <v>2.8409090909090908E-2</v>
      </c>
      <c r="V17" s="23">
        <v>0</v>
      </c>
      <c r="W17" s="23">
        <v>0</v>
      </c>
      <c r="X17" s="23">
        <v>0</v>
      </c>
      <c r="Y17" s="12">
        <v>0</v>
      </c>
      <c r="Z17" s="13">
        <v>5.0816960300000016</v>
      </c>
    </row>
    <row r="18" spans="1:26" x14ac:dyDescent="0.2">
      <c r="A18" s="2">
        <v>35219588</v>
      </c>
      <c r="B18" s="2">
        <v>254452102</v>
      </c>
      <c r="C18" s="2" t="s">
        <v>110</v>
      </c>
      <c r="D18" s="6" t="s">
        <v>31</v>
      </c>
      <c r="E18" s="2" t="s">
        <v>189</v>
      </c>
      <c r="F18" s="14">
        <v>44712</v>
      </c>
      <c r="G18" s="14">
        <v>44918</v>
      </c>
      <c r="H18" s="5" t="s">
        <v>13</v>
      </c>
      <c r="I18" s="5" t="s">
        <v>12</v>
      </c>
      <c r="J18" s="11">
        <v>0.88181818181818195</v>
      </c>
      <c r="K18" s="11">
        <v>4.0909090909090909E-2</v>
      </c>
      <c r="L18" s="11">
        <v>0</v>
      </c>
      <c r="M18" s="12">
        <v>0.92272727272727284</v>
      </c>
      <c r="N18" s="11">
        <v>0.87045454545454559</v>
      </c>
      <c r="O18" s="11">
        <v>4.0909090909090909E-2</v>
      </c>
      <c r="P18" s="11">
        <v>0</v>
      </c>
      <c r="Q18" s="12">
        <v>0.91136363636363649</v>
      </c>
      <c r="R18" s="11">
        <v>1.1363636363636364E-2</v>
      </c>
      <c r="S18" s="11">
        <v>0</v>
      </c>
      <c r="T18" s="11">
        <v>0</v>
      </c>
      <c r="U18" s="12">
        <v>1.1363636363636364E-2</v>
      </c>
      <c r="V18" s="23">
        <v>0</v>
      </c>
      <c r="W18" s="23">
        <v>0</v>
      </c>
      <c r="X18" s="23">
        <v>0</v>
      </c>
      <c r="Y18" s="12">
        <v>0</v>
      </c>
      <c r="Z18" s="13">
        <v>1.9779995200000002</v>
      </c>
    </row>
    <row r="19" spans="1:26" x14ac:dyDescent="0.2">
      <c r="A19" s="2">
        <v>35220895</v>
      </c>
      <c r="B19" s="2">
        <v>43141103</v>
      </c>
      <c r="C19" s="2" t="s">
        <v>145</v>
      </c>
      <c r="D19" s="6" t="s">
        <v>146</v>
      </c>
      <c r="E19" s="2" t="s">
        <v>213</v>
      </c>
      <c r="F19" s="14">
        <v>45145</v>
      </c>
      <c r="G19" s="14">
        <v>45233</v>
      </c>
      <c r="H19" s="5" t="s">
        <v>13</v>
      </c>
      <c r="I19" s="5" t="s">
        <v>12</v>
      </c>
      <c r="J19" s="11">
        <v>0</v>
      </c>
      <c r="K19" s="11">
        <v>2.0683712121212121</v>
      </c>
      <c r="L19" s="11">
        <v>0</v>
      </c>
      <c r="M19" s="12">
        <v>2.0683712121212121</v>
      </c>
      <c r="N19" s="11">
        <v>0</v>
      </c>
      <c r="O19" s="11">
        <v>0</v>
      </c>
      <c r="P19" s="11">
        <v>0</v>
      </c>
      <c r="Q19" s="12">
        <v>0</v>
      </c>
      <c r="R19" s="11">
        <v>0</v>
      </c>
      <c r="S19" s="11">
        <v>2.0683712121212121</v>
      </c>
      <c r="T19" s="11">
        <v>0</v>
      </c>
      <c r="U19" s="12">
        <v>2.0683712121212121</v>
      </c>
      <c r="V19" s="23">
        <v>0</v>
      </c>
      <c r="W19" s="23">
        <v>0</v>
      </c>
      <c r="X19" s="23">
        <v>0</v>
      </c>
      <c r="Y19" s="12">
        <v>0</v>
      </c>
      <c r="Z19" s="13">
        <v>9.3880769799999992</v>
      </c>
    </row>
    <row r="20" spans="1:26" x14ac:dyDescent="0.2">
      <c r="A20" s="2">
        <v>35223030</v>
      </c>
      <c r="B20" s="2">
        <v>103191101</v>
      </c>
      <c r="C20" s="2" t="s">
        <v>96</v>
      </c>
      <c r="D20" s="6" t="s">
        <v>152</v>
      </c>
      <c r="E20" s="2" t="s">
        <v>188</v>
      </c>
      <c r="F20" s="14">
        <v>44774</v>
      </c>
      <c r="G20" s="14">
        <v>44916</v>
      </c>
      <c r="H20" s="5" t="s">
        <v>13</v>
      </c>
      <c r="I20" s="5" t="s">
        <v>12</v>
      </c>
      <c r="J20" s="11">
        <v>0.28352272727272732</v>
      </c>
      <c r="K20" s="11">
        <v>1.3922348484848481</v>
      </c>
      <c r="L20" s="11">
        <v>0</v>
      </c>
      <c r="M20" s="12">
        <v>1.6757575757575753</v>
      </c>
      <c r="N20" s="11">
        <v>0.28352272727272732</v>
      </c>
      <c r="O20" s="11">
        <v>1.2624999999999997</v>
      </c>
      <c r="P20" s="11">
        <v>0</v>
      </c>
      <c r="Q20" s="12">
        <v>1.5460227272727272</v>
      </c>
      <c r="R20" s="11">
        <v>0</v>
      </c>
      <c r="S20" s="11">
        <v>0.12973484848484848</v>
      </c>
      <c r="T20" s="11">
        <v>0</v>
      </c>
      <c r="U20" s="12">
        <v>0.12973484848484848</v>
      </c>
      <c r="V20" s="23">
        <v>0</v>
      </c>
      <c r="W20" s="23">
        <v>0</v>
      </c>
      <c r="X20" s="23">
        <v>0</v>
      </c>
      <c r="Y20" s="12">
        <v>0</v>
      </c>
      <c r="Z20" s="13">
        <v>4.8701668099999997</v>
      </c>
    </row>
    <row r="21" spans="1:26" x14ac:dyDescent="0.2">
      <c r="A21" s="2">
        <v>35223032</v>
      </c>
      <c r="B21" s="2">
        <v>152282101</v>
      </c>
      <c r="C21" s="2" t="s">
        <v>104</v>
      </c>
      <c r="D21" s="6" t="s">
        <v>22</v>
      </c>
      <c r="E21" s="2" t="s">
        <v>184</v>
      </c>
      <c r="F21" s="14">
        <v>45082</v>
      </c>
      <c r="G21" s="14">
        <v>45244</v>
      </c>
      <c r="H21" s="5" t="s">
        <v>13</v>
      </c>
      <c r="I21" s="5" t="s">
        <v>12</v>
      </c>
      <c r="J21" s="11">
        <v>0</v>
      </c>
      <c r="K21" s="11">
        <v>0.93579545454545454</v>
      </c>
      <c r="L21" s="11">
        <v>0</v>
      </c>
      <c r="M21" s="12">
        <v>0.93579545454545454</v>
      </c>
      <c r="N21" s="11">
        <v>0</v>
      </c>
      <c r="O21" s="11">
        <v>0</v>
      </c>
      <c r="P21" s="11">
        <v>0</v>
      </c>
      <c r="Q21" s="12">
        <v>0</v>
      </c>
      <c r="R21" s="11">
        <v>0</v>
      </c>
      <c r="S21" s="11">
        <v>0.93579545454545454</v>
      </c>
      <c r="T21" s="11">
        <v>0</v>
      </c>
      <c r="U21" s="12">
        <v>0.93579545454545454</v>
      </c>
      <c r="V21" s="23">
        <v>0</v>
      </c>
      <c r="W21" s="23">
        <v>0</v>
      </c>
      <c r="X21" s="23">
        <v>0</v>
      </c>
      <c r="Y21" s="12">
        <v>0</v>
      </c>
      <c r="Z21" s="13">
        <v>5.5403300200000007</v>
      </c>
    </row>
    <row r="22" spans="1:26" x14ac:dyDescent="0.2">
      <c r="A22" s="2">
        <v>35225593</v>
      </c>
      <c r="B22" s="2">
        <v>12022212</v>
      </c>
      <c r="C22" s="2" t="s">
        <v>134</v>
      </c>
      <c r="D22" s="6" t="s">
        <v>63</v>
      </c>
      <c r="E22" s="2" t="s">
        <v>210</v>
      </c>
      <c r="F22" s="14">
        <v>44501</v>
      </c>
      <c r="G22" s="14">
        <v>45176</v>
      </c>
      <c r="H22" s="5" t="s">
        <v>13</v>
      </c>
      <c r="I22" s="5" t="s">
        <v>12</v>
      </c>
      <c r="J22" s="11">
        <v>1.1026515151515153</v>
      </c>
      <c r="K22" s="11">
        <v>9.2992424242424238E-2</v>
      </c>
      <c r="L22" s="11">
        <v>0</v>
      </c>
      <c r="M22" s="12">
        <v>1.1956439393939395</v>
      </c>
      <c r="N22" s="11">
        <v>0</v>
      </c>
      <c r="O22" s="11">
        <v>0</v>
      </c>
      <c r="P22" s="11">
        <v>0</v>
      </c>
      <c r="Q22" s="12">
        <v>0</v>
      </c>
      <c r="R22" s="11">
        <v>1.1026515151515153</v>
      </c>
      <c r="S22" s="11">
        <v>9.2992424242424238E-2</v>
      </c>
      <c r="T22" s="11">
        <v>0</v>
      </c>
      <c r="U22" s="12">
        <v>1.1956439393939395</v>
      </c>
      <c r="V22" s="23">
        <v>0</v>
      </c>
      <c r="W22" s="23">
        <v>0</v>
      </c>
      <c r="X22" s="23">
        <v>0</v>
      </c>
      <c r="Y22" s="12">
        <v>0</v>
      </c>
      <c r="Z22" s="13">
        <v>1.3937988699999999</v>
      </c>
    </row>
    <row r="23" spans="1:26" x14ac:dyDescent="0.2">
      <c r="A23" s="2">
        <v>35226799</v>
      </c>
      <c r="B23" s="2">
        <v>103611101</v>
      </c>
      <c r="C23" s="2" t="s">
        <v>137</v>
      </c>
      <c r="D23" s="6" t="s">
        <v>138</v>
      </c>
      <c r="E23" s="2" t="s">
        <v>193</v>
      </c>
      <c r="F23" s="14">
        <v>45133</v>
      </c>
      <c r="G23" s="14">
        <v>45156</v>
      </c>
      <c r="H23" s="5" t="s">
        <v>13</v>
      </c>
      <c r="I23" s="5" t="s">
        <v>12</v>
      </c>
      <c r="J23" s="11">
        <v>0</v>
      </c>
      <c r="K23" s="11">
        <v>0.19791666666666666</v>
      </c>
      <c r="L23" s="11">
        <v>0</v>
      </c>
      <c r="M23" s="12">
        <v>0.19791666666666666</v>
      </c>
      <c r="N23" s="11">
        <v>0</v>
      </c>
      <c r="O23" s="11">
        <v>0</v>
      </c>
      <c r="P23" s="11">
        <v>0</v>
      </c>
      <c r="Q23" s="12">
        <v>0</v>
      </c>
      <c r="R23" s="11">
        <v>0</v>
      </c>
      <c r="S23" s="11">
        <v>0.19791666666666666</v>
      </c>
      <c r="T23" s="11">
        <v>0</v>
      </c>
      <c r="U23" s="12">
        <v>0.19791666666666666</v>
      </c>
      <c r="V23" s="23">
        <v>0</v>
      </c>
      <c r="W23" s="23">
        <v>0</v>
      </c>
      <c r="X23" s="23">
        <v>0</v>
      </c>
      <c r="Y23" s="12">
        <v>0</v>
      </c>
      <c r="Z23" s="13">
        <v>0.52490972999999996</v>
      </c>
    </row>
    <row r="24" spans="1:26" x14ac:dyDescent="0.2">
      <c r="A24" s="2">
        <v>35226878</v>
      </c>
      <c r="B24" s="2">
        <v>43141101</v>
      </c>
      <c r="C24" s="2" t="s">
        <v>75</v>
      </c>
      <c r="D24" s="6" t="s">
        <v>14</v>
      </c>
      <c r="E24" s="2" t="s">
        <v>206</v>
      </c>
      <c r="F24" s="14">
        <v>45019</v>
      </c>
      <c r="G24" s="14">
        <v>45139</v>
      </c>
      <c r="H24" s="5" t="s">
        <v>13</v>
      </c>
      <c r="I24" s="5" t="s">
        <v>12</v>
      </c>
      <c r="J24" s="11">
        <v>0</v>
      </c>
      <c r="K24" s="11">
        <v>0.70511363636363633</v>
      </c>
      <c r="L24" s="11">
        <v>0</v>
      </c>
      <c r="M24" s="12">
        <v>0.70511363636363633</v>
      </c>
      <c r="N24" s="11">
        <v>0</v>
      </c>
      <c r="O24" s="11">
        <v>0</v>
      </c>
      <c r="P24" s="11">
        <v>0</v>
      </c>
      <c r="Q24" s="12">
        <v>0</v>
      </c>
      <c r="R24" s="11">
        <v>0</v>
      </c>
      <c r="S24" s="11">
        <v>0.70511363636363633</v>
      </c>
      <c r="T24" s="11">
        <v>0</v>
      </c>
      <c r="U24" s="12">
        <v>0.70511363636363633</v>
      </c>
      <c r="V24" s="23">
        <v>0</v>
      </c>
      <c r="W24" s="23">
        <v>0</v>
      </c>
      <c r="X24" s="23">
        <v>0</v>
      </c>
      <c r="Y24" s="12">
        <v>0</v>
      </c>
      <c r="Z24" s="13">
        <v>3.9738056500000001</v>
      </c>
    </row>
    <row r="25" spans="1:26" x14ac:dyDescent="0.2">
      <c r="A25" s="2">
        <v>35227001</v>
      </c>
      <c r="B25" s="2">
        <v>43141101</v>
      </c>
      <c r="C25" s="2" t="s">
        <v>75</v>
      </c>
      <c r="D25" s="6" t="s">
        <v>14</v>
      </c>
      <c r="E25" s="2" t="s">
        <v>206</v>
      </c>
      <c r="F25" s="14">
        <v>44872</v>
      </c>
      <c r="G25" s="14">
        <v>45128</v>
      </c>
      <c r="H25" s="5" t="s">
        <v>13</v>
      </c>
      <c r="I25" s="5" t="s">
        <v>12</v>
      </c>
      <c r="J25" s="11">
        <v>0</v>
      </c>
      <c r="K25" s="11">
        <v>0.69924242424242422</v>
      </c>
      <c r="L25" s="11">
        <v>0</v>
      </c>
      <c r="M25" s="12">
        <v>0.69924242424242422</v>
      </c>
      <c r="N25" s="11">
        <v>0</v>
      </c>
      <c r="O25" s="11">
        <v>0</v>
      </c>
      <c r="P25" s="11">
        <v>0</v>
      </c>
      <c r="Q25" s="12">
        <v>0</v>
      </c>
      <c r="R25" s="11">
        <v>0</v>
      </c>
      <c r="S25" s="11">
        <v>0.69924242424242422</v>
      </c>
      <c r="T25" s="11">
        <v>0</v>
      </c>
      <c r="U25" s="12">
        <v>0.69924242424242422</v>
      </c>
      <c r="V25" s="23">
        <v>0</v>
      </c>
      <c r="W25" s="23">
        <v>0</v>
      </c>
      <c r="X25" s="23">
        <v>0</v>
      </c>
      <c r="Y25" s="12">
        <v>0</v>
      </c>
      <c r="Z25" s="13">
        <v>5.0486603099999998</v>
      </c>
    </row>
    <row r="26" spans="1:26" x14ac:dyDescent="0.2">
      <c r="A26" s="2">
        <v>35227002</v>
      </c>
      <c r="B26" s="2">
        <v>43141101</v>
      </c>
      <c r="C26" s="2" t="s">
        <v>75</v>
      </c>
      <c r="D26" s="6" t="s">
        <v>14</v>
      </c>
      <c r="E26" s="2" t="s">
        <v>206</v>
      </c>
      <c r="F26" s="14">
        <v>44858</v>
      </c>
      <c r="G26" s="14">
        <v>45217</v>
      </c>
      <c r="H26" s="5" t="s">
        <v>13</v>
      </c>
      <c r="I26" s="5" t="s">
        <v>12</v>
      </c>
      <c r="J26" s="11">
        <v>0</v>
      </c>
      <c r="K26" s="11">
        <v>0.43674242424242427</v>
      </c>
      <c r="L26" s="11">
        <v>0</v>
      </c>
      <c r="M26" s="12">
        <v>0.43674242424242427</v>
      </c>
      <c r="N26" s="11">
        <v>0</v>
      </c>
      <c r="O26" s="11">
        <v>0</v>
      </c>
      <c r="P26" s="11">
        <v>0</v>
      </c>
      <c r="Q26" s="12">
        <v>0</v>
      </c>
      <c r="R26" s="11">
        <v>0</v>
      </c>
      <c r="S26" s="11">
        <v>0.43674242424242427</v>
      </c>
      <c r="T26" s="11">
        <v>0</v>
      </c>
      <c r="U26" s="12">
        <v>0.43674242424242427</v>
      </c>
      <c r="V26" s="23">
        <v>0</v>
      </c>
      <c r="W26" s="23">
        <v>0</v>
      </c>
      <c r="X26" s="23">
        <v>0</v>
      </c>
      <c r="Y26" s="12">
        <v>0</v>
      </c>
      <c r="Z26" s="13">
        <v>2.9735510300000003</v>
      </c>
    </row>
    <row r="27" spans="1:26" x14ac:dyDescent="0.2">
      <c r="A27" s="2">
        <v>35227025</v>
      </c>
      <c r="B27" s="2">
        <v>43141101</v>
      </c>
      <c r="C27" s="2" t="s">
        <v>75</v>
      </c>
      <c r="D27" s="6" t="s">
        <v>14</v>
      </c>
      <c r="E27" s="2" t="s">
        <v>206</v>
      </c>
      <c r="F27" s="14">
        <v>44837</v>
      </c>
      <c r="G27" s="14">
        <v>45217</v>
      </c>
      <c r="H27" s="5" t="s">
        <v>13</v>
      </c>
      <c r="I27" s="5" t="s">
        <v>12</v>
      </c>
      <c r="J27" s="11">
        <v>0</v>
      </c>
      <c r="K27" s="11">
        <v>0.69261363636363638</v>
      </c>
      <c r="L27" s="11">
        <v>0</v>
      </c>
      <c r="M27" s="12">
        <v>0.69261363636363638</v>
      </c>
      <c r="N27" s="11">
        <v>0</v>
      </c>
      <c r="O27" s="11">
        <v>0</v>
      </c>
      <c r="P27" s="11">
        <v>0</v>
      </c>
      <c r="Q27" s="12">
        <v>0</v>
      </c>
      <c r="R27" s="11">
        <v>0</v>
      </c>
      <c r="S27" s="11">
        <v>0.69261363636363638</v>
      </c>
      <c r="T27" s="11">
        <v>0</v>
      </c>
      <c r="U27" s="12">
        <v>0.69261363636363638</v>
      </c>
      <c r="V27" s="23">
        <v>0</v>
      </c>
      <c r="W27" s="23">
        <v>0</v>
      </c>
      <c r="X27" s="23">
        <v>0</v>
      </c>
      <c r="Y27" s="12">
        <v>0</v>
      </c>
      <c r="Z27" s="13">
        <v>3.9615997999999992</v>
      </c>
    </row>
    <row r="28" spans="1:26" x14ac:dyDescent="0.2">
      <c r="A28" s="2">
        <v>35227030</v>
      </c>
      <c r="B28" s="2">
        <v>43141101</v>
      </c>
      <c r="C28" s="2" t="s">
        <v>75</v>
      </c>
      <c r="D28" s="6" t="s">
        <v>44</v>
      </c>
      <c r="E28" s="2" t="s">
        <v>206</v>
      </c>
      <c r="F28" s="14">
        <v>44788</v>
      </c>
      <c r="G28" s="14">
        <v>45162</v>
      </c>
      <c r="H28" s="5" t="s">
        <v>13</v>
      </c>
      <c r="I28" s="5" t="s">
        <v>12</v>
      </c>
      <c r="J28" s="11">
        <v>0</v>
      </c>
      <c r="K28" s="11">
        <v>1.3719696969696971</v>
      </c>
      <c r="L28" s="11">
        <v>0</v>
      </c>
      <c r="M28" s="12">
        <v>1.3719696969696971</v>
      </c>
      <c r="N28" s="11">
        <v>0</v>
      </c>
      <c r="O28" s="11">
        <v>0</v>
      </c>
      <c r="P28" s="11">
        <v>0</v>
      </c>
      <c r="Q28" s="12">
        <v>0</v>
      </c>
      <c r="R28" s="11">
        <v>0</v>
      </c>
      <c r="S28" s="11">
        <v>1.3719696969696971</v>
      </c>
      <c r="T28" s="11">
        <v>0</v>
      </c>
      <c r="U28" s="12">
        <v>1.3719696969696971</v>
      </c>
      <c r="V28" s="23">
        <v>0</v>
      </c>
      <c r="W28" s="23">
        <v>0</v>
      </c>
      <c r="X28" s="23">
        <v>0</v>
      </c>
      <c r="Y28" s="12">
        <v>0</v>
      </c>
      <c r="Z28" s="13">
        <v>3.4313006699999993</v>
      </c>
    </row>
    <row r="29" spans="1:26" x14ac:dyDescent="0.2">
      <c r="A29" s="2">
        <v>35227031</v>
      </c>
      <c r="B29" s="2">
        <v>43141101</v>
      </c>
      <c r="C29" s="2" t="s">
        <v>75</v>
      </c>
      <c r="D29" s="6" t="s">
        <v>44</v>
      </c>
      <c r="E29" s="2" t="s">
        <v>206</v>
      </c>
      <c r="F29" s="14">
        <v>44956</v>
      </c>
      <c r="G29" s="14">
        <v>45167</v>
      </c>
      <c r="H29" s="5" t="s">
        <v>13</v>
      </c>
      <c r="I29" s="5" t="s">
        <v>12</v>
      </c>
      <c r="J29" s="11">
        <v>0.13958333333333334</v>
      </c>
      <c r="K29" s="11">
        <v>1.4125000000000001</v>
      </c>
      <c r="L29" s="11">
        <v>0</v>
      </c>
      <c r="M29" s="12">
        <v>1.5520833333333335</v>
      </c>
      <c r="N29" s="11">
        <v>0</v>
      </c>
      <c r="O29" s="11">
        <v>0</v>
      </c>
      <c r="P29" s="11">
        <v>0</v>
      </c>
      <c r="Q29" s="12">
        <v>0</v>
      </c>
      <c r="R29" s="11">
        <v>0.13958333333333334</v>
      </c>
      <c r="S29" s="11">
        <v>1.4125000000000001</v>
      </c>
      <c r="T29" s="11">
        <v>0</v>
      </c>
      <c r="U29" s="12">
        <v>1.5520833333333335</v>
      </c>
      <c r="V29" s="23">
        <v>0</v>
      </c>
      <c r="W29" s="23">
        <v>0</v>
      </c>
      <c r="X29" s="23">
        <v>0</v>
      </c>
      <c r="Y29" s="12">
        <v>0</v>
      </c>
      <c r="Z29" s="13">
        <v>5.8804840800000004</v>
      </c>
    </row>
    <row r="30" spans="1:26" x14ac:dyDescent="0.2">
      <c r="A30" s="2">
        <v>35227652</v>
      </c>
      <c r="B30" s="2">
        <v>63601104</v>
      </c>
      <c r="C30" s="2" t="s">
        <v>71</v>
      </c>
      <c r="D30" s="6" t="s">
        <v>36</v>
      </c>
      <c r="E30" s="2" t="s">
        <v>192</v>
      </c>
      <c r="F30" s="14">
        <v>44879</v>
      </c>
      <c r="G30" s="14">
        <v>45035</v>
      </c>
      <c r="H30" s="5" t="s">
        <v>13</v>
      </c>
      <c r="I30" s="5" t="s">
        <v>12</v>
      </c>
      <c r="J30" s="11">
        <v>7.575757575757576E-3</v>
      </c>
      <c r="K30" s="11">
        <v>0.45871212121212124</v>
      </c>
      <c r="L30" s="11">
        <v>0</v>
      </c>
      <c r="M30" s="12">
        <v>0.46628787878787881</v>
      </c>
      <c r="N30" s="11">
        <v>0</v>
      </c>
      <c r="O30" s="11">
        <v>0</v>
      </c>
      <c r="P30" s="11">
        <v>0</v>
      </c>
      <c r="Q30" s="12">
        <v>0</v>
      </c>
      <c r="R30" s="11">
        <v>7.575757575757576E-3</v>
      </c>
      <c r="S30" s="11">
        <v>0.45871212121212124</v>
      </c>
      <c r="T30" s="11">
        <v>0</v>
      </c>
      <c r="U30" s="12">
        <v>0.46628787878787881</v>
      </c>
      <c r="V30" s="23">
        <v>0</v>
      </c>
      <c r="W30" s="23">
        <v>0</v>
      </c>
      <c r="X30" s="23">
        <v>0</v>
      </c>
      <c r="Y30" s="12">
        <v>0</v>
      </c>
      <c r="Z30" s="13">
        <v>1.4614517699999998</v>
      </c>
    </row>
    <row r="31" spans="1:26" x14ac:dyDescent="0.2">
      <c r="A31" s="2">
        <v>35227864</v>
      </c>
      <c r="B31" s="2">
        <v>43141103</v>
      </c>
      <c r="C31" s="2" t="s">
        <v>145</v>
      </c>
      <c r="D31" s="6" t="s">
        <v>146</v>
      </c>
      <c r="E31" s="2" t="s">
        <v>206</v>
      </c>
      <c r="F31" s="14">
        <v>44823</v>
      </c>
      <c r="G31" s="14">
        <v>45069</v>
      </c>
      <c r="H31" s="5" t="s">
        <v>13</v>
      </c>
      <c r="I31" s="5" t="s">
        <v>12</v>
      </c>
      <c r="J31" s="11">
        <v>0</v>
      </c>
      <c r="K31" s="11">
        <v>1.4473484848484848</v>
      </c>
      <c r="L31" s="11">
        <v>0</v>
      </c>
      <c r="M31" s="12">
        <v>1.4473484848484848</v>
      </c>
      <c r="N31" s="11">
        <v>0</v>
      </c>
      <c r="O31" s="11">
        <v>0.34242424242424241</v>
      </c>
      <c r="P31" s="11">
        <v>0</v>
      </c>
      <c r="Q31" s="12">
        <v>0.34242424242424241</v>
      </c>
      <c r="R31" s="11">
        <v>0</v>
      </c>
      <c r="S31" s="11">
        <v>1.1049242424242425</v>
      </c>
      <c r="T31" s="11">
        <v>0</v>
      </c>
      <c r="U31" s="12">
        <v>1.1049242424242425</v>
      </c>
      <c r="V31" s="23">
        <v>0</v>
      </c>
      <c r="W31" s="23">
        <v>0</v>
      </c>
      <c r="X31" s="23">
        <v>0</v>
      </c>
      <c r="Y31" s="12">
        <v>0</v>
      </c>
      <c r="Z31" s="13">
        <v>3.7218522900000006</v>
      </c>
    </row>
    <row r="32" spans="1:26" x14ac:dyDescent="0.2">
      <c r="A32" s="2">
        <v>35228186</v>
      </c>
      <c r="B32" s="2">
        <v>43141103</v>
      </c>
      <c r="C32" s="2" t="s">
        <v>145</v>
      </c>
      <c r="D32" s="6" t="s">
        <v>146</v>
      </c>
      <c r="E32" s="2" t="s">
        <v>206</v>
      </c>
      <c r="F32" s="14">
        <v>45126</v>
      </c>
      <c r="G32" s="14">
        <v>45230</v>
      </c>
      <c r="H32" s="5" t="s">
        <v>13</v>
      </c>
      <c r="I32" s="5" t="s">
        <v>12</v>
      </c>
      <c r="J32" s="11">
        <v>0</v>
      </c>
      <c r="K32" s="11">
        <v>0.95852272727272725</v>
      </c>
      <c r="L32" s="11">
        <v>0</v>
      </c>
      <c r="M32" s="12">
        <v>0.95852272727272725</v>
      </c>
      <c r="N32" s="11">
        <v>0</v>
      </c>
      <c r="O32" s="11">
        <v>0</v>
      </c>
      <c r="P32" s="11">
        <v>0</v>
      </c>
      <c r="Q32" s="12">
        <v>0</v>
      </c>
      <c r="R32" s="11">
        <v>0</v>
      </c>
      <c r="S32" s="11">
        <v>0.95852272727272725</v>
      </c>
      <c r="T32" s="11">
        <v>0</v>
      </c>
      <c r="U32" s="12">
        <v>0.95852272727272725</v>
      </c>
      <c r="V32" s="23">
        <v>0</v>
      </c>
      <c r="W32" s="23">
        <v>0</v>
      </c>
      <c r="X32" s="23">
        <v>0</v>
      </c>
      <c r="Y32" s="12">
        <v>0</v>
      </c>
      <c r="Z32" s="13">
        <v>2.96233557</v>
      </c>
    </row>
    <row r="33" spans="1:26" x14ac:dyDescent="0.2">
      <c r="A33" s="2">
        <v>35233995</v>
      </c>
      <c r="B33" s="2">
        <v>153082106</v>
      </c>
      <c r="C33" s="2" t="s">
        <v>70</v>
      </c>
      <c r="D33" s="6" t="s">
        <v>61</v>
      </c>
      <c r="E33" s="2" t="s">
        <v>199</v>
      </c>
      <c r="F33" s="14">
        <v>44883</v>
      </c>
      <c r="G33" s="14">
        <v>45054</v>
      </c>
      <c r="H33" s="5" t="s">
        <v>13</v>
      </c>
      <c r="I33" s="5" t="s">
        <v>12</v>
      </c>
      <c r="J33" s="11">
        <v>0</v>
      </c>
      <c r="K33" s="11">
        <v>0.66041666666666665</v>
      </c>
      <c r="L33" s="11">
        <v>0</v>
      </c>
      <c r="M33" s="12">
        <v>0.66041666666666665</v>
      </c>
      <c r="N33" s="11">
        <v>0</v>
      </c>
      <c r="O33" s="11">
        <v>0</v>
      </c>
      <c r="P33" s="11">
        <v>0</v>
      </c>
      <c r="Q33" s="12">
        <v>0</v>
      </c>
      <c r="R33" s="11">
        <v>0</v>
      </c>
      <c r="S33" s="11">
        <v>0.66041666666666665</v>
      </c>
      <c r="T33" s="11">
        <v>0</v>
      </c>
      <c r="U33" s="12">
        <v>0.66041666666666665</v>
      </c>
      <c r="V33" s="23">
        <v>0</v>
      </c>
      <c r="W33" s="23">
        <v>0</v>
      </c>
      <c r="X33" s="23">
        <v>0</v>
      </c>
      <c r="Y33" s="12">
        <v>0</v>
      </c>
      <c r="Z33" s="13">
        <v>2.56539297</v>
      </c>
    </row>
    <row r="34" spans="1:26" x14ac:dyDescent="0.2">
      <c r="A34" s="2">
        <v>35233996</v>
      </c>
      <c r="B34" s="2">
        <v>153082106</v>
      </c>
      <c r="C34" s="2" t="s">
        <v>70</v>
      </c>
      <c r="D34" s="6" t="s">
        <v>61</v>
      </c>
      <c r="E34" s="2" t="s">
        <v>199</v>
      </c>
      <c r="F34" s="14">
        <v>44880</v>
      </c>
      <c r="G34" s="14">
        <v>45148</v>
      </c>
      <c r="H34" s="5" t="s">
        <v>13</v>
      </c>
      <c r="I34" s="5" t="s">
        <v>12</v>
      </c>
      <c r="J34" s="11">
        <v>0</v>
      </c>
      <c r="K34" s="11">
        <v>0.64128787878787896</v>
      </c>
      <c r="L34" s="11">
        <v>0</v>
      </c>
      <c r="M34" s="12">
        <v>0.64128787878787896</v>
      </c>
      <c r="N34" s="11">
        <v>0</v>
      </c>
      <c r="O34" s="11">
        <v>0</v>
      </c>
      <c r="P34" s="11">
        <v>0</v>
      </c>
      <c r="Q34" s="12">
        <v>0</v>
      </c>
      <c r="R34" s="11">
        <v>0</v>
      </c>
      <c r="S34" s="11">
        <v>0.64128787878787896</v>
      </c>
      <c r="T34" s="11">
        <v>0</v>
      </c>
      <c r="U34" s="12">
        <v>0.64128787878787896</v>
      </c>
      <c r="V34" s="23">
        <v>0</v>
      </c>
      <c r="W34" s="23">
        <v>0</v>
      </c>
      <c r="X34" s="23">
        <v>0</v>
      </c>
      <c r="Y34" s="12">
        <v>0</v>
      </c>
      <c r="Z34" s="13">
        <v>3.6505375399999993</v>
      </c>
    </row>
    <row r="35" spans="1:26" x14ac:dyDescent="0.2">
      <c r="A35" s="2">
        <v>35234399</v>
      </c>
      <c r="B35" s="2">
        <v>103521103</v>
      </c>
      <c r="C35" s="2" t="s">
        <v>91</v>
      </c>
      <c r="D35" s="6" t="s">
        <v>15</v>
      </c>
      <c r="E35" s="2" t="s">
        <v>193</v>
      </c>
      <c r="F35" s="14">
        <v>44865</v>
      </c>
      <c r="G35" s="14">
        <v>45031</v>
      </c>
      <c r="H35" s="5" t="s">
        <v>13</v>
      </c>
      <c r="I35" s="5" t="s">
        <v>12</v>
      </c>
      <c r="J35" s="11">
        <v>2.7840909090909093E-2</v>
      </c>
      <c r="K35" s="11">
        <v>0.60530303030303034</v>
      </c>
      <c r="L35" s="11">
        <v>0</v>
      </c>
      <c r="M35" s="12">
        <v>0.63314393939393943</v>
      </c>
      <c r="N35" s="11">
        <v>0</v>
      </c>
      <c r="O35" s="11">
        <v>0</v>
      </c>
      <c r="P35" s="11">
        <v>0</v>
      </c>
      <c r="Q35" s="12">
        <v>0</v>
      </c>
      <c r="R35" s="11">
        <v>2.7840909090909093E-2</v>
      </c>
      <c r="S35" s="11">
        <v>0.60530303030303034</v>
      </c>
      <c r="T35" s="11">
        <v>0</v>
      </c>
      <c r="U35" s="12">
        <v>0.63314393939393943</v>
      </c>
      <c r="V35" s="23">
        <v>0</v>
      </c>
      <c r="W35" s="23">
        <v>0</v>
      </c>
      <c r="X35" s="23">
        <v>0</v>
      </c>
      <c r="Y35" s="12">
        <v>0</v>
      </c>
      <c r="Z35" s="13">
        <v>2.6543953199999994</v>
      </c>
    </row>
    <row r="36" spans="1:26" x14ac:dyDescent="0.2">
      <c r="A36" s="2">
        <v>35234526</v>
      </c>
      <c r="B36" s="2">
        <v>163011101</v>
      </c>
      <c r="C36" s="2" t="s">
        <v>93</v>
      </c>
      <c r="D36" s="6" t="s">
        <v>94</v>
      </c>
      <c r="E36" s="2" t="s">
        <v>207</v>
      </c>
      <c r="F36" s="14">
        <v>44873</v>
      </c>
      <c r="G36" s="14">
        <v>45043</v>
      </c>
      <c r="H36" s="5" t="s">
        <v>13</v>
      </c>
      <c r="I36" s="5" t="s">
        <v>12</v>
      </c>
      <c r="J36" s="11">
        <v>0</v>
      </c>
      <c r="K36" s="11">
        <v>0.87613636363636349</v>
      </c>
      <c r="L36" s="11">
        <v>0</v>
      </c>
      <c r="M36" s="12">
        <v>0.87613636363636349</v>
      </c>
      <c r="N36" s="11">
        <v>0</v>
      </c>
      <c r="O36" s="11">
        <v>0</v>
      </c>
      <c r="P36" s="11">
        <v>0</v>
      </c>
      <c r="Q36" s="12">
        <v>0</v>
      </c>
      <c r="R36" s="11">
        <v>0</v>
      </c>
      <c r="S36" s="11">
        <v>0.87613636363636349</v>
      </c>
      <c r="T36" s="11">
        <v>0</v>
      </c>
      <c r="U36" s="12">
        <v>0.87613636363636349</v>
      </c>
      <c r="V36" s="23">
        <v>0</v>
      </c>
      <c r="W36" s="23">
        <v>0</v>
      </c>
      <c r="X36" s="23">
        <v>0</v>
      </c>
      <c r="Y36" s="12">
        <v>0</v>
      </c>
      <c r="Z36" s="13">
        <v>4.1419956799999991</v>
      </c>
    </row>
    <row r="37" spans="1:26" x14ac:dyDescent="0.2">
      <c r="A37" s="2">
        <v>35234758</v>
      </c>
      <c r="B37" s="2">
        <v>43141101</v>
      </c>
      <c r="C37" s="2" t="s">
        <v>75</v>
      </c>
      <c r="D37" s="6" t="s">
        <v>14</v>
      </c>
      <c r="E37" s="2" t="s">
        <v>206</v>
      </c>
      <c r="F37" s="14">
        <v>45152</v>
      </c>
      <c r="G37" s="14">
        <v>45212</v>
      </c>
      <c r="H37" s="5" t="s">
        <v>13</v>
      </c>
      <c r="I37" s="5" t="s">
        <v>12</v>
      </c>
      <c r="J37" s="11">
        <v>0</v>
      </c>
      <c r="K37" s="11">
        <v>0.80208333333333337</v>
      </c>
      <c r="L37" s="11">
        <v>0</v>
      </c>
      <c r="M37" s="12">
        <v>0.80208333333333337</v>
      </c>
      <c r="N37" s="11">
        <v>0</v>
      </c>
      <c r="O37" s="11">
        <v>0</v>
      </c>
      <c r="P37" s="11">
        <v>0</v>
      </c>
      <c r="Q37" s="12">
        <v>0</v>
      </c>
      <c r="R37" s="11">
        <v>0</v>
      </c>
      <c r="S37" s="11">
        <v>0.80208333333333337</v>
      </c>
      <c r="T37" s="11">
        <v>0</v>
      </c>
      <c r="U37" s="12">
        <v>0.80208333333333337</v>
      </c>
      <c r="V37" s="23">
        <v>0</v>
      </c>
      <c r="W37" s="23">
        <v>0</v>
      </c>
      <c r="X37" s="23">
        <v>0</v>
      </c>
      <c r="Y37" s="12">
        <v>0</v>
      </c>
      <c r="Z37" s="13">
        <v>2.7075016399999998</v>
      </c>
    </row>
    <row r="38" spans="1:26" x14ac:dyDescent="0.2">
      <c r="A38" s="2">
        <v>35234862</v>
      </c>
      <c r="B38" s="2">
        <v>43141101</v>
      </c>
      <c r="C38" s="2" t="s">
        <v>75</v>
      </c>
      <c r="D38" s="6" t="s">
        <v>14</v>
      </c>
      <c r="E38" s="2" t="s">
        <v>206</v>
      </c>
      <c r="F38" s="14">
        <v>45047</v>
      </c>
      <c r="G38" s="14">
        <v>45105</v>
      </c>
      <c r="H38" s="5" t="s">
        <v>13</v>
      </c>
      <c r="I38" s="5" t="s">
        <v>12</v>
      </c>
      <c r="J38" s="11">
        <v>3.787878787878788E-3</v>
      </c>
      <c r="K38" s="11">
        <v>0.12310606060606061</v>
      </c>
      <c r="L38" s="11">
        <v>0</v>
      </c>
      <c r="M38" s="12">
        <v>0.12689393939393939</v>
      </c>
      <c r="N38" s="11">
        <v>0</v>
      </c>
      <c r="O38" s="11">
        <v>0</v>
      </c>
      <c r="P38" s="11">
        <v>0</v>
      </c>
      <c r="Q38" s="12">
        <v>0</v>
      </c>
      <c r="R38" s="11">
        <v>3.787878787878788E-3</v>
      </c>
      <c r="S38" s="11">
        <v>0.12310606060606061</v>
      </c>
      <c r="T38" s="11">
        <v>0</v>
      </c>
      <c r="U38" s="12">
        <v>0.12689393939393939</v>
      </c>
      <c r="V38" s="23">
        <v>0</v>
      </c>
      <c r="W38" s="23">
        <v>0</v>
      </c>
      <c r="X38" s="23">
        <v>0</v>
      </c>
      <c r="Y38" s="12">
        <v>0</v>
      </c>
      <c r="Z38" s="13">
        <v>0.50803463999999998</v>
      </c>
    </row>
    <row r="39" spans="1:26" x14ac:dyDescent="0.2">
      <c r="A39" s="2">
        <v>35237937</v>
      </c>
      <c r="B39" s="2">
        <v>83622103</v>
      </c>
      <c r="C39" s="2" t="s">
        <v>72</v>
      </c>
      <c r="D39" s="6" t="s">
        <v>154</v>
      </c>
      <c r="E39" s="2" t="s">
        <v>186</v>
      </c>
      <c r="F39" s="14">
        <v>44958</v>
      </c>
      <c r="G39" s="14">
        <v>45343</v>
      </c>
      <c r="H39" s="5" t="s">
        <v>67</v>
      </c>
      <c r="I39" s="5" t="s">
        <v>11</v>
      </c>
      <c r="J39" s="11">
        <v>5.5113636363636365E-2</v>
      </c>
      <c r="K39" s="11">
        <v>1.5340909090909091E-2</v>
      </c>
      <c r="L39" s="11">
        <v>0</v>
      </c>
      <c r="M39" s="12">
        <v>7.045454545454545E-2</v>
      </c>
      <c r="N39" s="11">
        <v>0</v>
      </c>
      <c r="O39" s="11">
        <v>0</v>
      </c>
      <c r="P39" s="11">
        <v>0</v>
      </c>
      <c r="Q39" s="12">
        <v>0</v>
      </c>
      <c r="R39" s="11">
        <v>5.5113636363636365E-2</v>
      </c>
      <c r="S39" s="11">
        <v>1.5340909090909091E-2</v>
      </c>
      <c r="T39" s="11">
        <v>0</v>
      </c>
      <c r="U39" s="12">
        <v>7.045454545454545E-2</v>
      </c>
      <c r="V39" s="23">
        <v>0</v>
      </c>
      <c r="W39" s="23">
        <v>0</v>
      </c>
      <c r="X39" s="23">
        <v>0</v>
      </c>
      <c r="Y39" s="12">
        <v>0</v>
      </c>
      <c r="Z39" s="13" t="s">
        <v>237</v>
      </c>
    </row>
    <row r="40" spans="1:26" x14ac:dyDescent="0.2">
      <c r="A40" s="2">
        <v>35240166</v>
      </c>
      <c r="B40" s="2">
        <v>102541101</v>
      </c>
      <c r="C40" s="2" t="s">
        <v>87</v>
      </c>
      <c r="D40" s="6" t="s">
        <v>88</v>
      </c>
      <c r="E40" s="2" t="s">
        <v>193</v>
      </c>
      <c r="F40" s="14">
        <v>44648</v>
      </c>
      <c r="G40" s="14">
        <v>44953</v>
      </c>
      <c r="H40" s="5" t="s">
        <v>13</v>
      </c>
      <c r="I40" s="5" t="s">
        <v>12</v>
      </c>
      <c r="J40" s="11">
        <v>0.4632575757575757</v>
      </c>
      <c r="K40" s="11">
        <v>1.5340909090909089E-2</v>
      </c>
      <c r="L40" s="11">
        <v>0</v>
      </c>
      <c r="M40" s="12">
        <v>0.47859848484848477</v>
      </c>
      <c r="N40" s="11">
        <v>0.4632575757575757</v>
      </c>
      <c r="O40" s="11">
        <v>0</v>
      </c>
      <c r="P40" s="11">
        <v>0</v>
      </c>
      <c r="Q40" s="12">
        <v>0.4632575757575757</v>
      </c>
      <c r="R40" s="11">
        <v>0</v>
      </c>
      <c r="S40" s="11">
        <v>1.5340909090909089E-2</v>
      </c>
      <c r="T40" s="11">
        <v>0</v>
      </c>
      <c r="U40" s="12">
        <v>1.5340909090909089E-2</v>
      </c>
      <c r="V40" s="23">
        <v>0</v>
      </c>
      <c r="W40" s="23">
        <v>0</v>
      </c>
      <c r="X40" s="23">
        <v>0</v>
      </c>
      <c r="Y40" s="12">
        <v>0</v>
      </c>
      <c r="Z40" s="13">
        <v>2.4705390099999995</v>
      </c>
    </row>
    <row r="41" spans="1:26" x14ac:dyDescent="0.2">
      <c r="A41" s="2">
        <v>35254259</v>
      </c>
      <c r="B41" s="2">
        <v>102541101</v>
      </c>
      <c r="C41" s="2" t="s">
        <v>87</v>
      </c>
      <c r="D41" s="6" t="s">
        <v>88</v>
      </c>
      <c r="E41" s="2" t="s">
        <v>193</v>
      </c>
      <c r="F41" s="14">
        <v>44963</v>
      </c>
      <c r="G41" s="14">
        <v>45030</v>
      </c>
      <c r="H41" s="5" t="s">
        <v>13</v>
      </c>
      <c r="I41" s="5" t="s">
        <v>12</v>
      </c>
      <c r="J41" s="11">
        <v>0.24848484848484848</v>
      </c>
      <c r="K41" s="11">
        <v>0.25454545454545457</v>
      </c>
      <c r="L41" s="11">
        <v>0</v>
      </c>
      <c r="M41" s="12">
        <v>0.50303030303030305</v>
      </c>
      <c r="N41" s="11">
        <v>0</v>
      </c>
      <c r="O41" s="11">
        <v>0</v>
      </c>
      <c r="P41" s="11">
        <v>0</v>
      </c>
      <c r="Q41" s="12">
        <v>0</v>
      </c>
      <c r="R41" s="11">
        <v>0.24848484848484848</v>
      </c>
      <c r="S41" s="11">
        <v>0.25454545454545457</v>
      </c>
      <c r="T41" s="11">
        <v>0</v>
      </c>
      <c r="U41" s="12">
        <v>0.50303030303030305</v>
      </c>
      <c r="V41" s="23">
        <v>0</v>
      </c>
      <c r="W41" s="23">
        <v>0</v>
      </c>
      <c r="X41" s="23">
        <v>0</v>
      </c>
      <c r="Y41" s="12">
        <v>0</v>
      </c>
      <c r="Z41" s="13">
        <v>1.05236145</v>
      </c>
    </row>
    <row r="42" spans="1:26" x14ac:dyDescent="0.2">
      <c r="A42" s="2">
        <v>35254650</v>
      </c>
      <c r="B42" s="2">
        <v>102541101</v>
      </c>
      <c r="C42" s="2" t="s">
        <v>87</v>
      </c>
      <c r="D42" s="6" t="s">
        <v>156</v>
      </c>
      <c r="E42" s="2" t="s">
        <v>205</v>
      </c>
      <c r="F42" s="14">
        <v>44844</v>
      </c>
      <c r="G42" s="14">
        <v>44911</v>
      </c>
      <c r="H42" s="5" t="s">
        <v>13</v>
      </c>
      <c r="I42" s="5" t="s">
        <v>12</v>
      </c>
      <c r="J42" s="11">
        <v>7.575757575757576E-3</v>
      </c>
      <c r="K42" s="11">
        <v>0.30435606060606063</v>
      </c>
      <c r="L42" s="11">
        <v>0</v>
      </c>
      <c r="M42" s="12">
        <v>0.3119318181818182</v>
      </c>
      <c r="N42" s="11">
        <v>0</v>
      </c>
      <c r="O42" s="11">
        <v>0.30435606060606063</v>
      </c>
      <c r="P42" s="11">
        <v>0</v>
      </c>
      <c r="Q42" s="12">
        <v>0.30435606060606063</v>
      </c>
      <c r="R42" s="11">
        <v>7.575757575757576E-3</v>
      </c>
      <c r="S42" s="11">
        <v>0</v>
      </c>
      <c r="T42" s="11">
        <v>0</v>
      </c>
      <c r="U42" s="12">
        <v>7.575757575757576E-3</v>
      </c>
      <c r="V42" s="23">
        <v>0</v>
      </c>
      <c r="W42" s="23">
        <v>0</v>
      </c>
      <c r="X42" s="23">
        <v>0</v>
      </c>
      <c r="Y42" s="12">
        <v>0</v>
      </c>
      <c r="Z42" s="13">
        <v>1.19947187</v>
      </c>
    </row>
    <row r="43" spans="1:26" x14ac:dyDescent="0.2">
      <c r="A43" s="2">
        <v>35254945</v>
      </c>
      <c r="B43" s="2">
        <v>102541101</v>
      </c>
      <c r="C43" s="2" t="s">
        <v>87</v>
      </c>
      <c r="D43" s="6" t="s">
        <v>125</v>
      </c>
      <c r="E43" s="2" t="s">
        <v>205</v>
      </c>
      <c r="F43" s="14">
        <v>45061</v>
      </c>
      <c r="G43" s="14">
        <v>45107</v>
      </c>
      <c r="H43" s="5" t="s">
        <v>13</v>
      </c>
      <c r="I43" s="5" t="s">
        <v>12</v>
      </c>
      <c r="J43" s="11">
        <v>2.840909090909091E-3</v>
      </c>
      <c r="K43" s="11">
        <v>0.49147727272727276</v>
      </c>
      <c r="L43" s="11">
        <v>0</v>
      </c>
      <c r="M43" s="12">
        <v>0.49431818181818188</v>
      </c>
      <c r="N43" s="11">
        <v>0</v>
      </c>
      <c r="O43" s="11">
        <v>0</v>
      </c>
      <c r="P43" s="11">
        <v>0</v>
      </c>
      <c r="Q43" s="12">
        <v>0</v>
      </c>
      <c r="R43" s="11">
        <v>2.840909090909091E-3</v>
      </c>
      <c r="S43" s="11">
        <v>0.49147727272727276</v>
      </c>
      <c r="T43" s="11">
        <v>0</v>
      </c>
      <c r="U43" s="12">
        <v>0.49431818181818188</v>
      </c>
      <c r="V43" s="23">
        <v>0</v>
      </c>
      <c r="W43" s="23">
        <v>0</v>
      </c>
      <c r="X43" s="23">
        <v>0</v>
      </c>
      <c r="Y43" s="12">
        <v>0</v>
      </c>
      <c r="Z43" s="13">
        <v>1.5067185999999999</v>
      </c>
    </row>
    <row r="44" spans="1:26" x14ac:dyDescent="0.2">
      <c r="A44" s="2">
        <v>35254947</v>
      </c>
      <c r="B44" s="2">
        <v>102541101</v>
      </c>
      <c r="C44" s="2" t="s">
        <v>87</v>
      </c>
      <c r="D44" s="6" t="s">
        <v>125</v>
      </c>
      <c r="E44" s="2" t="s">
        <v>205</v>
      </c>
      <c r="F44" s="14">
        <v>45033</v>
      </c>
      <c r="G44" s="14">
        <v>45079</v>
      </c>
      <c r="H44" s="5" t="s">
        <v>13</v>
      </c>
      <c r="I44" s="5" t="s">
        <v>12</v>
      </c>
      <c r="J44" s="11">
        <v>1.3446969696969697E-2</v>
      </c>
      <c r="K44" s="11">
        <v>0.25037878787878787</v>
      </c>
      <c r="L44" s="11">
        <v>0</v>
      </c>
      <c r="M44" s="12">
        <v>0.26382575757575755</v>
      </c>
      <c r="N44" s="11">
        <v>0</v>
      </c>
      <c r="O44" s="11">
        <v>0</v>
      </c>
      <c r="P44" s="11">
        <v>0</v>
      </c>
      <c r="Q44" s="12">
        <v>0</v>
      </c>
      <c r="R44" s="11">
        <v>1.3446969696969697E-2</v>
      </c>
      <c r="S44" s="11">
        <v>0.25037878787878787</v>
      </c>
      <c r="T44" s="11">
        <v>0</v>
      </c>
      <c r="U44" s="12">
        <v>0.26382575757575755</v>
      </c>
      <c r="V44" s="23">
        <v>0</v>
      </c>
      <c r="W44" s="23">
        <v>0</v>
      </c>
      <c r="X44" s="23">
        <v>0</v>
      </c>
      <c r="Y44" s="12">
        <v>0</v>
      </c>
      <c r="Z44" s="13">
        <v>1.2282288799999996</v>
      </c>
    </row>
    <row r="45" spans="1:26" x14ac:dyDescent="0.2">
      <c r="A45" s="2">
        <v>35256083</v>
      </c>
      <c r="B45" s="2">
        <v>42871101</v>
      </c>
      <c r="C45" s="2" t="s">
        <v>62</v>
      </c>
      <c r="D45" s="6" t="s">
        <v>26</v>
      </c>
      <c r="E45" s="2" t="s">
        <v>206</v>
      </c>
      <c r="F45" s="14">
        <v>44956</v>
      </c>
      <c r="G45" s="14">
        <v>45190</v>
      </c>
      <c r="H45" s="5" t="s">
        <v>13</v>
      </c>
      <c r="I45" s="5" t="s">
        <v>12</v>
      </c>
      <c r="J45" s="11">
        <v>8.9015151515151516E-3</v>
      </c>
      <c r="K45" s="11">
        <v>1.8592803030303027</v>
      </c>
      <c r="L45" s="11">
        <v>0</v>
      </c>
      <c r="M45" s="12">
        <v>1.8681818181818177</v>
      </c>
      <c r="N45" s="11">
        <v>0</v>
      </c>
      <c r="O45" s="11">
        <v>0</v>
      </c>
      <c r="P45" s="11">
        <v>0</v>
      </c>
      <c r="Q45" s="12">
        <v>0</v>
      </c>
      <c r="R45" s="11">
        <v>8.9015151515151516E-3</v>
      </c>
      <c r="S45" s="11">
        <v>1.8592803030303027</v>
      </c>
      <c r="T45" s="11">
        <v>0</v>
      </c>
      <c r="U45" s="12">
        <v>1.8681818181818177</v>
      </c>
      <c r="V45" s="23">
        <v>0</v>
      </c>
      <c r="W45" s="23">
        <v>0</v>
      </c>
      <c r="X45" s="23">
        <v>0</v>
      </c>
      <c r="Y45" s="12">
        <v>0</v>
      </c>
      <c r="Z45" s="13">
        <v>5.9755479500000002</v>
      </c>
    </row>
    <row r="46" spans="1:26" x14ac:dyDescent="0.2">
      <c r="A46" s="2">
        <v>35259512</v>
      </c>
      <c r="B46" s="2">
        <v>103351104</v>
      </c>
      <c r="C46" s="2" t="s">
        <v>124</v>
      </c>
      <c r="D46" s="6" t="s">
        <v>64</v>
      </c>
      <c r="E46" s="2" t="s">
        <v>193</v>
      </c>
      <c r="F46" s="14">
        <v>44942</v>
      </c>
      <c r="G46" s="14">
        <v>45105</v>
      </c>
      <c r="H46" s="5" t="s">
        <v>13</v>
      </c>
      <c r="I46" s="5" t="s">
        <v>12</v>
      </c>
      <c r="J46" s="11">
        <v>0</v>
      </c>
      <c r="K46" s="11">
        <v>0.10738636363636364</v>
      </c>
      <c r="L46" s="11">
        <v>0</v>
      </c>
      <c r="M46" s="12">
        <v>0.10738636363636364</v>
      </c>
      <c r="N46" s="11">
        <v>0</v>
      </c>
      <c r="O46" s="11">
        <v>0</v>
      </c>
      <c r="P46" s="11">
        <v>0</v>
      </c>
      <c r="Q46" s="12">
        <v>0</v>
      </c>
      <c r="R46" s="11">
        <v>0</v>
      </c>
      <c r="S46" s="11">
        <v>0.10738636363636364</v>
      </c>
      <c r="T46" s="11">
        <v>0</v>
      </c>
      <c r="U46" s="12">
        <v>0.10738636363636364</v>
      </c>
      <c r="V46" s="23">
        <v>0</v>
      </c>
      <c r="W46" s="23">
        <v>0</v>
      </c>
      <c r="X46" s="23">
        <v>0</v>
      </c>
      <c r="Y46" s="12">
        <v>0</v>
      </c>
      <c r="Z46" s="13">
        <v>0.85012720000000008</v>
      </c>
    </row>
    <row r="47" spans="1:26" x14ac:dyDescent="0.2">
      <c r="A47" s="2">
        <v>35274593</v>
      </c>
      <c r="B47" s="2">
        <v>254452101</v>
      </c>
      <c r="C47" s="2" t="s">
        <v>111</v>
      </c>
      <c r="D47" s="6" t="s">
        <v>27</v>
      </c>
      <c r="E47" s="2" t="s">
        <v>189</v>
      </c>
      <c r="F47" s="14">
        <v>45131</v>
      </c>
      <c r="G47" s="14">
        <v>45260</v>
      </c>
      <c r="H47" s="5" t="s">
        <v>13</v>
      </c>
      <c r="I47" s="5" t="s">
        <v>12</v>
      </c>
      <c r="J47" s="11">
        <v>0</v>
      </c>
      <c r="K47" s="11">
        <v>2.9869318181818181</v>
      </c>
      <c r="L47" s="11">
        <v>0</v>
      </c>
      <c r="M47" s="12">
        <v>2.9869318181818181</v>
      </c>
      <c r="N47" s="11">
        <v>0</v>
      </c>
      <c r="O47" s="11">
        <v>0</v>
      </c>
      <c r="P47" s="11">
        <v>0</v>
      </c>
      <c r="Q47" s="12">
        <v>0</v>
      </c>
      <c r="R47" s="11">
        <v>0</v>
      </c>
      <c r="S47" s="11">
        <v>2.9869318181818181</v>
      </c>
      <c r="T47" s="11">
        <v>0</v>
      </c>
      <c r="U47" s="12">
        <v>2.9869318181818181</v>
      </c>
      <c r="V47" s="23">
        <v>0</v>
      </c>
      <c r="W47" s="23">
        <v>0</v>
      </c>
      <c r="X47" s="23">
        <v>0</v>
      </c>
      <c r="Y47" s="12">
        <v>0</v>
      </c>
      <c r="Z47" s="13">
        <v>6.5660572600000009</v>
      </c>
    </row>
    <row r="48" spans="1:26" x14ac:dyDescent="0.2">
      <c r="A48" s="2">
        <v>35277924</v>
      </c>
      <c r="B48" s="2">
        <v>254151101</v>
      </c>
      <c r="C48" s="2" t="s">
        <v>89</v>
      </c>
      <c r="D48" s="6" t="s">
        <v>25</v>
      </c>
      <c r="E48" s="2" t="s">
        <v>194</v>
      </c>
      <c r="F48" s="14">
        <v>45054</v>
      </c>
      <c r="G48" s="14">
        <v>45100</v>
      </c>
      <c r="H48" s="5" t="s">
        <v>13</v>
      </c>
      <c r="I48" s="5" t="s">
        <v>12</v>
      </c>
      <c r="J48" s="11">
        <v>0</v>
      </c>
      <c r="K48" s="11">
        <v>0.12632575757575759</v>
      </c>
      <c r="L48" s="11">
        <v>0</v>
      </c>
      <c r="M48" s="12">
        <v>0.12632575757575759</v>
      </c>
      <c r="N48" s="11">
        <v>0</v>
      </c>
      <c r="O48" s="11">
        <v>0</v>
      </c>
      <c r="P48" s="11">
        <v>0</v>
      </c>
      <c r="Q48" s="12">
        <v>0</v>
      </c>
      <c r="R48" s="11">
        <v>0</v>
      </c>
      <c r="S48" s="11">
        <v>0.12632575757575759</v>
      </c>
      <c r="T48" s="11">
        <v>0</v>
      </c>
      <c r="U48" s="12">
        <v>0.12632575757575759</v>
      </c>
      <c r="V48" s="23">
        <v>0</v>
      </c>
      <c r="W48" s="23">
        <v>0</v>
      </c>
      <c r="X48" s="23">
        <v>0</v>
      </c>
      <c r="Y48" s="12">
        <v>0</v>
      </c>
      <c r="Z48" s="13">
        <v>0.41023019000000005</v>
      </c>
    </row>
    <row r="49" spans="1:26" x14ac:dyDescent="0.2">
      <c r="A49" s="2">
        <v>35277925</v>
      </c>
      <c r="B49" s="2">
        <v>254151101</v>
      </c>
      <c r="C49" s="2" t="s">
        <v>89</v>
      </c>
      <c r="D49" s="6" t="s">
        <v>16</v>
      </c>
      <c r="E49" s="2" t="s">
        <v>194</v>
      </c>
      <c r="F49" s="14">
        <v>45086</v>
      </c>
      <c r="G49" s="14">
        <v>45147</v>
      </c>
      <c r="H49" s="5" t="s">
        <v>13</v>
      </c>
      <c r="I49" s="5" t="s">
        <v>12</v>
      </c>
      <c r="J49" s="11">
        <v>2.7651515151515149E-2</v>
      </c>
      <c r="K49" s="11">
        <v>0.14147727272727273</v>
      </c>
      <c r="L49" s="11">
        <v>5.7007575757575757E-2</v>
      </c>
      <c r="M49" s="12">
        <v>0.22613636363636364</v>
      </c>
      <c r="N49" s="11">
        <v>0</v>
      </c>
      <c r="O49" s="11">
        <v>0</v>
      </c>
      <c r="P49" s="11">
        <v>0</v>
      </c>
      <c r="Q49" s="12">
        <v>0</v>
      </c>
      <c r="R49" s="11">
        <v>2.7651515151515149E-2</v>
      </c>
      <c r="S49" s="11">
        <v>0.14147727272727273</v>
      </c>
      <c r="T49" s="11">
        <v>5.7007575757575757E-2</v>
      </c>
      <c r="U49" s="12">
        <v>0.22613636363636364</v>
      </c>
      <c r="V49" s="23">
        <v>0</v>
      </c>
      <c r="W49" s="23">
        <v>0</v>
      </c>
      <c r="X49" s="23">
        <v>0</v>
      </c>
      <c r="Y49" s="12">
        <v>0</v>
      </c>
      <c r="Z49" s="13">
        <v>0.59313073999999977</v>
      </c>
    </row>
    <row r="50" spans="1:26" x14ac:dyDescent="0.2">
      <c r="A50" s="2">
        <v>35277938</v>
      </c>
      <c r="B50" s="2">
        <v>254151101</v>
      </c>
      <c r="C50" s="2" t="s">
        <v>89</v>
      </c>
      <c r="D50" s="6" t="s">
        <v>25</v>
      </c>
      <c r="E50" s="2" t="s">
        <v>195</v>
      </c>
      <c r="F50" s="14">
        <v>45047</v>
      </c>
      <c r="G50" s="14">
        <v>45219</v>
      </c>
      <c r="H50" s="5" t="s">
        <v>13</v>
      </c>
      <c r="I50" s="5" t="s">
        <v>12</v>
      </c>
      <c r="J50" s="11">
        <v>2.6704545454545453E-2</v>
      </c>
      <c r="K50" s="11">
        <v>0.42821969696969697</v>
      </c>
      <c r="L50" s="11">
        <v>0</v>
      </c>
      <c r="M50" s="12">
        <v>0.45492424242424245</v>
      </c>
      <c r="N50" s="11">
        <v>0</v>
      </c>
      <c r="O50" s="11">
        <v>0</v>
      </c>
      <c r="P50" s="11">
        <v>0</v>
      </c>
      <c r="Q50" s="12">
        <v>0</v>
      </c>
      <c r="R50" s="11">
        <v>2.6704545454545453E-2</v>
      </c>
      <c r="S50" s="11">
        <v>0.42821969696969697</v>
      </c>
      <c r="T50" s="11">
        <v>0</v>
      </c>
      <c r="U50" s="12">
        <v>0.45492424242424245</v>
      </c>
      <c r="V50" s="23">
        <v>0</v>
      </c>
      <c r="W50" s="23">
        <v>0</v>
      </c>
      <c r="X50" s="23">
        <v>0</v>
      </c>
      <c r="Y50" s="12">
        <v>0</v>
      </c>
      <c r="Z50" s="13">
        <v>1.4866370199999999</v>
      </c>
    </row>
    <row r="51" spans="1:26" x14ac:dyDescent="0.2">
      <c r="A51" s="2">
        <v>35278899</v>
      </c>
      <c r="B51" s="2">
        <v>162821701</v>
      </c>
      <c r="C51" s="2" t="s">
        <v>113</v>
      </c>
      <c r="D51" s="6" t="s">
        <v>158</v>
      </c>
      <c r="E51" s="2" t="s">
        <v>208</v>
      </c>
      <c r="F51" s="14">
        <v>45019</v>
      </c>
      <c r="G51" s="14">
        <v>45390</v>
      </c>
      <c r="H51" s="5" t="s">
        <v>13</v>
      </c>
      <c r="I51" s="5" t="s">
        <v>12</v>
      </c>
      <c r="J51" s="11">
        <v>0</v>
      </c>
      <c r="K51" s="11">
        <v>1.5323863636363637</v>
      </c>
      <c r="L51" s="11">
        <v>0</v>
      </c>
      <c r="M51" s="12">
        <v>1.5323863636363637</v>
      </c>
      <c r="N51" s="11">
        <v>0</v>
      </c>
      <c r="O51" s="11">
        <v>0</v>
      </c>
      <c r="P51" s="11">
        <v>0</v>
      </c>
      <c r="Q51" s="12">
        <v>0</v>
      </c>
      <c r="R51" s="11">
        <v>0</v>
      </c>
      <c r="S51" s="11">
        <v>1.5323863636363637</v>
      </c>
      <c r="T51" s="11">
        <v>0</v>
      </c>
      <c r="U51" s="12">
        <v>1.5323863636363637</v>
      </c>
      <c r="V51" s="23">
        <v>0</v>
      </c>
      <c r="W51" s="23">
        <v>0</v>
      </c>
      <c r="X51" s="23">
        <v>0</v>
      </c>
      <c r="Y51" s="12">
        <v>0</v>
      </c>
      <c r="Z51" s="13">
        <v>5.3693089599999997</v>
      </c>
    </row>
    <row r="52" spans="1:26" x14ac:dyDescent="0.2">
      <c r="A52" s="2">
        <v>35279120</v>
      </c>
      <c r="B52" s="2">
        <v>162821701</v>
      </c>
      <c r="C52" s="2" t="s">
        <v>113</v>
      </c>
      <c r="D52" s="6" t="s">
        <v>158</v>
      </c>
      <c r="E52" s="2" t="s">
        <v>208</v>
      </c>
      <c r="F52" s="14">
        <v>45167</v>
      </c>
      <c r="G52" s="14">
        <v>45338</v>
      </c>
      <c r="H52" s="5" t="s">
        <v>13</v>
      </c>
      <c r="I52" s="5" t="s">
        <v>12</v>
      </c>
      <c r="J52" s="11">
        <v>0</v>
      </c>
      <c r="K52" s="11">
        <v>0.98768939393939392</v>
      </c>
      <c r="L52" s="11">
        <v>0</v>
      </c>
      <c r="M52" s="12">
        <v>0.98768939393939392</v>
      </c>
      <c r="N52" s="11">
        <v>0</v>
      </c>
      <c r="O52" s="11">
        <v>0</v>
      </c>
      <c r="P52" s="11">
        <v>0</v>
      </c>
      <c r="Q52" s="12">
        <v>0</v>
      </c>
      <c r="R52" s="11">
        <v>0</v>
      </c>
      <c r="S52" s="11">
        <v>0.98768939393939392</v>
      </c>
      <c r="T52" s="11">
        <v>0</v>
      </c>
      <c r="U52" s="12">
        <v>0.98768939393939392</v>
      </c>
      <c r="V52" s="23">
        <v>0</v>
      </c>
      <c r="W52" s="23">
        <v>0</v>
      </c>
      <c r="X52" s="23">
        <v>0</v>
      </c>
      <c r="Y52" s="12">
        <v>0</v>
      </c>
      <c r="Z52" s="13">
        <v>4.4389406999999999</v>
      </c>
    </row>
    <row r="53" spans="1:26" x14ac:dyDescent="0.2">
      <c r="A53" s="2">
        <v>35283343</v>
      </c>
      <c r="B53" s="2">
        <v>42871101</v>
      </c>
      <c r="C53" s="2" t="s">
        <v>62</v>
      </c>
      <c r="D53" s="6" t="s">
        <v>26</v>
      </c>
      <c r="E53" s="2" t="s">
        <v>213</v>
      </c>
      <c r="F53" s="14">
        <v>45131</v>
      </c>
      <c r="G53" s="14">
        <v>45226</v>
      </c>
      <c r="H53" s="5" t="s">
        <v>13</v>
      </c>
      <c r="I53" s="5" t="s">
        <v>12</v>
      </c>
      <c r="J53" s="11">
        <v>0.18731060606060607</v>
      </c>
      <c r="K53" s="11">
        <v>0.55909090909090897</v>
      </c>
      <c r="L53" s="11">
        <v>0</v>
      </c>
      <c r="M53" s="12">
        <v>0.74640151515151509</v>
      </c>
      <c r="N53" s="11">
        <v>0</v>
      </c>
      <c r="O53" s="11">
        <v>0</v>
      </c>
      <c r="P53" s="11">
        <v>0</v>
      </c>
      <c r="Q53" s="12">
        <v>0</v>
      </c>
      <c r="R53" s="11">
        <v>0.18731060606060607</v>
      </c>
      <c r="S53" s="11">
        <v>0.55909090909090897</v>
      </c>
      <c r="T53" s="11">
        <v>0</v>
      </c>
      <c r="U53" s="12">
        <v>0.74640151515151509</v>
      </c>
      <c r="V53" s="23">
        <v>0</v>
      </c>
      <c r="W53" s="23">
        <v>0</v>
      </c>
      <c r="X53" s="23">
        <v>0</v>
      </c>
      <c r="Y53" s="12">
        <v>0</v>
      </c>
      <c r="Z53" s="13">
        <v>1.6655370699999996</v>
      </c>
    </row>
    <row r="54" spans="1:26" x14ac:dyDescent="0.2">
      <c r="A54" s="2">
        <v>35284364</v>
      </c>
      <c r="B54" s="2">
        <v>162821702</v>
      </c>
      <c r="C54" s="2" t="s">
        <v>114</v>
      </c>
      <c r="D54" s="6" t="s">
        <v>32</v>
      </c>
      <c r="E54" s="2" t="s">
        <v>208</v>
      </c>
      <c r="F54" s="14">
        <v>45117</v>
      </c>
      <c r="G54" s="14">
        <v>45215</v>
      </c>
      <c r="H54" s="5" t="s">
        <v>13</v>
      </c>
      <c r="I54" s="5" t="s">
        <v>12</v>
      </c>
      <c r="J54" s="11">
        <v>4.734848484848485E-3</v>
      </c>
      <c r="K54" s="11">
        <v>0.80984848484848482</v>
      </c>
      <c r="L54" s="11">
        <v>0</v>
      </c>
      <c r="M54" s="12">
        <v>0.81458333333333333</v>
      </c>
      <c r="N54" s="11">
        <v>0</v>
      </c>
      <c r="O54" s="11">
        <v>0</v>
      </c>
      <c r="P54" s="11">
        <v>0</v>
      </c>
      <c r="Q54" s="12">
        <v>0</v>
      </c>
      <c r="R54" s="11">
        <v>4.734848484848485E-3</v>
      </c>
      <c r="S54" s="11">
        <v>0.80984848484848482</v>
      </c>
      <c r="T54" s="11">
        <v>0</v>
      </c>
      <c r="U54" s="12">
        <v>0.81458333333333333</v>
      </c>
      <c r="V54" s="23">
        <v>0</v>
      </c>
      <c r="W54" s="23">
        <v>0</v>
      </c>
      <c r="X54" s="23">
        <v>0</v>
      </c>
      <c r="Y54" s="12">
        <v>0</v>
      </c>
      <c r="Z54" s="13">
        <v>0.68435971000000018</v>
      </c>
    </row>
    <row r="55" spans="1:26" x14ac:dyDescent="0.2">
      <c r="A55" s="2">
        <v>35285064</v>
      </c>
      <c r="B55" s="2">
        <v>42281105</v>
      </c>
      <c r="C55" s="2" t="s">
        <v>151</v>
      </c>
      <c r="D55" s="6" t="s">
        <v>28</v>
      </c>
      <c r="E55" s="2" t="s">
        <v>203</v>
      </c>
      <c r="F55" s="14">
        <v>45117</v>
      </c>
      <c r="G55" s="14">
        <v>45219</v>
      </c>
      <c r="H55" s="5" t="s">
        <v>13</v>
      </c>
      <c r="I55" s="5" t="s">
        <v>12</v>
      </c>
      <c r="J55" s="11">
        <v>2.1401515151515151E-2</v>
      </c>
      <c r="K55" s="11">
        <v>0.63124999999999987</v>
      </c>
      <c r="L55" s="11">
        <v>0</v>
      </c>
      <c r="M55" s="12">
        <v>0.65265151515151498</v>
      </c>
      <c r="N55" s="11">
        <v>0</v>
      </c>
      <c r="O55" s="11">
        <v>0</v>
      </c>
      <c r="P55" s="11">
        <v>0</v>
      </c>
      <c r="Q55" s="12">
        <v>0</v>
      </c>
      <c r="R55" s="11">
        <v>2.1401515151515151E-2</v>
      </c>
      <c r="S55" s="11">
        <v>0.63124999999999987</v>
      </c>
      <c r="T55" s="11">
        <v>0</v>
      </c>
      <c r="U55" s="12">
        <v>0.65265151515151498</v>
      </c>
      <c r="V55" s="23">
        <v>0</v>
      </c>
      <c r="W55" s="23">
        <v>0</v>
      </c>
      <c r="X55" s="23">
        <v>0</v>
      </c>
      <c r="Y55" s="12">
        <v>0</v>
      </c>
      <c r="Z55" s="13">
        <v>2.3303731499999998</v>
      </c>
    </row>
    <row r="56" spans="1:26" x14ac:dyDescent="0.2">
      <c r="A56" s="2">
        <v>35290808</v>
      </c>
      <c r="B56" s="2">
        <v>42281105</v>
      </c>
      <c r="C56" s="2" t="s">
        <v>151</v>
      </c>
      <c r="D56" s="6" t="s">
        <v>24</v>
      </c>
      <c r="E56" s="2" t="s">
        <v>204</v>
      </c>
      <c r="F56" s="14">
        <v>45082</v>
      </c>
      <c r="G56" s="14">
        <v>45170</v>
      </c>
      <c r="H56" s="5" t="s">
        <v>13</v>
      </c>
      <c r="I56" s="5" t="s">
        <v>12</v>
      </c>
      <c r="J56" s="11">
        <v>0</v>
      </c>
      <c r="K56" s="11">
        <v>0.20587121212121212</v>
      </c>
      <c r="L56" s="11">
        <v>0</v>
      </c>
      <c r="M56" s="12">
        <v>0.20587121212121212</v>
      </c>
      <c r="N56" s="11">
        <v>0</v>
      </c>
      <c r="O56" s="11">
        <v>0</v>
      </c>
      <c r="P56" s="11">
        <v>0</v>
      </c>
      <c r="Q56" s="12">
        <v>0</v>
      </c>
      <c r="R56" s="11">
        <v>0</v>
      </c>
      <c r="S56" s="11">
        <v>0.20587121212121212</v>
      </c>
      <c r="T56" s="11">
        <v>0</v>
      </c>
      <c r="U56" s="12">
        <v>0.20587121212121212</v>
      </c>
      <c r="V56" s="23">
        <v>0</v>
      </c>
      <c r="W56" s="23">
        <v>0</v>
      </c>
      <c r="X56" s="23">
        <v>0</v>
      </c>
      <c r="Y56" s="12">
        <v>0</v>
      </c>
      <c r="Z56" s="13">
        <v>1.4194543799999999</v>
      </c>
    </row>
    <row r="57" spans="1:26" x14ac:dyDescent="0.2">
      <c r="A57" s="2">
        <v>35293508</v>
      </c>
      <c r="B57" s="2">
        <v>152282101</v>
      </c>
      <c r="C57" s="2" t="s">
        <v>104</v>
      </c>
      <c r="D57" s="6" t="s">
        <v>22</v>
      </c>
      <c r="E57" s="2" t="s">
        <v>184</v>
      </c>
      <c r="F57" s="14">
        <v>45047</v>
      </c>
      <c r="G57" s="14">
        <v>45135</v>
      </c>
      <c r="H57" s="5" t="s">
        <v>13</v>
      </c>
      <c r="I57" s="5" t="s">
        <v>12</v>
      </c>
      <c r="J57" s="11">
        <v>0</v>
      </c>
      <c r="K57" s="11">
        <v>0.46212121212121204</v>
      </c>
      <c r="L57" s="11">
        <v>0</v>
      </c>
      <c r="M57" s="12">
        <v>0.46212121212121204</v>
      </c>
      <c r="N57" s="11">
        <v>0</v>
      </c>
      <c r="O57" s="11">
        <v>0</v>
      </c>
      <c r="P57" s="11">
        <v>0</v>
      </c>
      <c r="Q57" s="12">
        <v>0</v>
      </c>
      <c r="R57" s="11">
        <v>0</v>
      </c>
      <c r="S57" s="11">
        <v>0.46212121212121204</v>
      </c>
      <c r="T57" s="11">
        <v>0</v>
      </c>
      <c r="U57" s="12">
        <v>0.46212121212121204</v>
      </c>
      <c r="V57" s="23">
        <v>0</v>
      </c>
      <c r="W57" s="23">
        <v>0</v>
      </c>
      <c r="X57" s="23">
        <v>0</v>
      </c>
      <c r="Y57" s="12">
        <v>0</v>
      </c>
      <c r="Z57" s="13">
        <v>1.6009110599999998</v>
      </c>
    </row>
    <row r="58" spans="1:26" x14ac:dyDescent="0.2">
      <c r="A58" s="2">
        <v>35293662</v>
      </c>
      <c r="B58" s="2">
        <v>152282101</v>
      </c>
      <c r="C58" s="2" t="s">
        <v>104</v>
      </c>
      <c r="D58" s="6" t="s">
        <v>23</v>
      </c>
      <c r="E58" s="2" t="s">
        <v>199</v>
      </c>
      <c r="F58" s="14">
        <v>45001</v>
      </c>
      <c r="G58" s="14">
        <v>45149</v>
      </c>
      <c r="H58" s="5" t="s">
        <v>13</v>
      </c>
      <c r="I58" s="5" t="s">
        <v>12</v>
      </c>
      <c r="J58" s="11">
        <v>6.0606060606060606E-3</v>
      </c>
      <c r="K58" s="11">
        <v>0.5890151515151516</v>
      </c>
      <c r="L58" s="11">
        <v>0</v>
      </c>
      <c r="M58" s="12">
        <v>0.5950757575757577</v>
      </c>
      <c r="N58" s="11">
        <v>0</v>
      </c>
      <c r="O58" s="11">
        <v>0</v>
      </c>
      <c r="P58" s="11">
        <v>0</v>
      </c>
      <c r="Q58" s="12">
        <v>0</v>
      </c>
      <c r="R58" s="11">
        <v>6.0606060606060606E-3</v>
      </c>
      <c r="S58" s="11">
        <v>0.5890151515151516</v>
      </c>
      <c r="T58" s="11">
        <v>0</v>
      </c>
      <c r="U58" s="12">
        <v>0.5950757575757577</v>
      </c>
      <c r="V58" s="23">
        <v>0</v>
      </c>
      <c r="W58" s="23">
        <v>0</v>
      </c>
      <c r="X58" s="23">
        <v>0</v>
      </c>
      <c r="Y58" s="12">
        <v>0</v>
      </c>
      <c r="Z58" s="13">
        <v>1.69748689</v>
      </c>
    </row>
    <row r="59" spans="1:26" x14ac:dyDescent="0.2">
      <c r="A59" s="2">
        <v>35293663</v>
      </c>
      <c r="B59" s="2">
        <v>152282101</v>
      </c>
      <c r="C59" s="2" t="s">
        <v>104</v>
      </c>
      <c r="D59" s="6" t="s">
        <v>23</v>
      </c>
      <c r="E59" s="2" t="s">
        <v>184</v>
      </c>
      <c r="F59" s="14">
        <v>45061</v>
      </c>
      <c r="G59" s="14">
        <v>45219</v>
      </c>
      <c r="H59" s="5" t="s">
        <v>13</v>
      </c>
      <c r="I59" s="5" t="s">
        <v>12</v>
      </c>
      <c r="J59" s="11">
        <v>5.3787878787878787E-2</v>
      </c>
      <c r="K59" s="11">
        <v>1.0653409090909092</v>
      </c>
      <c r="L59" s="11">
        <v>0</v>
      </c>
      <c r="M59" s="12">
        <v>1.1191287878787879</v>
      </c>
      <c r="N59" s="11">
        <v>0</v>
      </c>
      <c r="O59" s="11">
        <v>0</v>
      </c>
      <c r="P59" s="11">
        <v>0</v>
      </c>
      <c r="Q59" s="12">
        <v>0</v>
      </c>
      <c r="R59" s="11">
        <v>5.3787878787878787E-2</v>
      </c>
      <c r="S59" s="11">
        <v>1.0653409090909092</v>
      </c>
      <c r="T59" s="11">
        <v>0</v>
      </c>
      <c r="U59" s="12">
        <v>1.1191287878787879</v>
      </c>
      <c r="V59" s="23">
        <v>0</v>
      </c>
      <c r="W59" s="23">
        <v>0</v>
      </c>
      <c r="X59" s="23">
        <v>0</v>
      </c>
      <c r="Y59" s="12">
        <v>0</v>
      </c>
      <c r="Z59" s="13">
        <v>3.7300078600000002</v>
      </c>
    </row>
    <row r="60" spans="1:26" x14ac:dyDescent="0.2">
      <c r="A60" s="2">
        <v>35293665</v>
      </c>
      <c r="B60" s="2">
        <v>152282101</v>
      </c>
      <c r="C60" s="2" t="s">
        <v>104</v>
      </c>
      <c r="D60" s="6" t="s">
        <v>23</v>
      </c>
      <c r="E60" s="2" t="s">
        <v>184</v>
      </c>
      <c r="F60" s="14">
        <v>44970</v>
      </c>
      <c r="G60" s="14">
        <v>45042</v>
      </c>
      <c r="H60" s="5" t="s">
        <v>13</v>
      </c>
      <c r="I60" s="5" t="s">
        <v>12</v>
      </c>
      <c r="J60" s="11">
        <v>0</v>
      </c>
      <c r="K60" s="11">
        <v>0.30170454545454545</v>
      </c>
      <c r="L60" s="11">
        <v>0</v>
      </c>
      <c r="M60" s="12">
        <v>0.30170454545454545</v>
      </c>
      <c r="N60" s="11">
        <v>0</v>
      </c>
      <c r="O60" s="11">
        <v>0</v>
      </c>
      <c r="P60" s="11">
        <v>0</v>
      </c>
      <c r="Q60" s="12">
        <v>0</v>
      </c>
      <c r="R60" s="11">
        <v>0</v>
      </c>
      <c r="S60" s="11">
        <v>0.30170454545454545</v>
      </c>
      <c r="T60" s="11">
        <v>0</v>
      </c>
      <c r="U60" s="12">
        <v>0.30170454545454545</v>
      </c>
      <c r="V60" s="23">
        <v>0</v>
      </c>
      <c r="W60" s="23">
        <v>0</v>
      </c>
      <c r="X60" s="23">
        <v>0</v>
      </c>
      <c r="Y60" s="12">
        <v>0</v>
      </c>
      <c r="Z60" s="13">
        <v>0.97159021999999995</v>
      </c>
    </row>
    <row r="61" spans="1:26" x14ac:dyDescent="0.2">
      <c r="A61" s="2">
        <v>35293670</v>
      </c>
      <c r="B61" s="2">
        <v>152282101</v>
      </c>
      <c r="C61" s="2" t="s">
        <v>104</v>
      </c>
      <c r="D61" s="6" t="s">
        <v>23</v>
      </c>
      <c r="E61" s="2" t="s">
        <v>199</v>
      </c>
      <c r="F61" s="14">
        <v>45042</v>
      </c>
      <c r="G61" s="14">
        <v>45125</v>
      </c>
      <c r="H61" s="5" t="s">
        <v>13</v>
      </c>
      <c r="I61" s="5" t="s">
        <v>12</v>
      </c>
      <c r="J61" s="11">
        <v>0</v>
      </c>
      <c r="K61" s="11">
        <v>0.65416666666666656</v>
      </c>
      <c r="L61" s="11">
        <v>0</v>
      </c>
      <c r="M61" s="12">
        <v>0.65416666666666656</v>
      </c>
      <c r="N61" s="11">
        <v>0</v>
      </c>
      <c r="O61" s="11">
        <v>0</v>
      </c>
      <c r="P61" s="11">
        <v>0</v>
      </c>
      <c r="Q61" s="12">
        <v>0</v>
      </c>
      <c r="R61" s="11">
        <v>0</v>
      </c>
      <c r="S61" s="11">
        <v>0.65416666666666656</v>
      </c>
      <c r="T61" s="11">
        <v>0</v>
      </c>
      <c r="U61" s="12">
        <v>0.65416666666666656</v>
      </c>
      <c r="V61" s="23">
        <v>0</v>
      </c>
      <c r="W61" s="23">
        <v>0</v>
      </c>
      <c r="X61" s="23">
        <v>0</v>
      </c>
      <c r="Y61" s="12">
        <v>0</v>
      </c>
      <c r="Z61" s="13">
        <v>0.91345437000000018</v>
      </c>
    </row>
    <row r="62" spans="1:26" x14ac:dyDescent="0.2">
      <c r="A62" s="2">
        <v>35293846</v>
      </c>
      <c r="B62" s="2">
        <v>42281105</v>
      </c>
      <c r="C62" s="2" t="s">
        <v>151</v>
      </c>
      <c r="D62" s="6" t="s">
        <v>24</v>
      </c>
      <c r="E62" s="2" t="s">
        <v>203</v>
      </c>
      <c r="F62" s="14">
        <v>45103</v>
      </c>
      <c r="G62" s="14">
        <v>45154</v>
      </c>
      <c r="H62" s="5" t="s">
        <v>13</v>
      </c>
      <c r="I62" s="5" t="s">
        <v>12</v>
      </c>
      <c r="J62" s="11">
        <v>0</v>
      </c>
      <c r="K62" s="11">
        <v>0.70132575757575755</v>
      </c>
      <c r="L62" s="11">
        <v>0</v>
      </c>
      <c r="M62" s="12">
        <v>0.70132575757575755</v>
      </c>
      <c r="N62" s="11">
        <v>0</v>
      </c>
      <c r="O62" s="11">
        <v>0</v>
      </c>
      <c r="P62" s="11">
        <v>0</v>
      </c>
      <c r="Q62" s="12">
        <v>0</v>
      </c>
      <c r="R62" s="11">
        <v>0</v>
      </c>
      <c r="S62" s="11">
        <v>0.70132575757575755</v>
      </c>
      <c r="T62" s="11">
        <v>0</v>
      </c>
      <c r="U62" s="12">
        <v>0.70132575757575755</v>
      </c>
      <c r="V62" s="23">
        <v>0</v>
      </c>
      <c r="W62" s="23">
        <v>0</v>
      </c>
      <c r="X62" s="23">
        <v>0</v>
      </c>
      <c r="Y62" s="12">
        <v>0</v>
      </c>
      <c r="Z62" s="13">
        <v>1.6375019900000003</v>
      </c>
    </row>
    <row r="63" spans="1:26" x14ac:dyDescent="0.2">
      <c r="A63" s="2">
        <v>35298571</v>
      </c>
      <c r="B63" s="2">
        <v>103261103</v>
      </c>
      <c r="C63" s="2" t="s">
        <v>163</v>
      </c>
      <c r="D63" s="6" t="s">
        <v>65</v>
      </c>
      <c r="E63" s="2" t="s">
        <v>198</v>
      </c>
      <c r="F63" s="14">
        <v>45113</v>
      </c>
      <c r="G63" s="14">
        <v>45128</v>
      </c>
      <c r="H63" s="5" t="s">
        <v>13</v>
      </c>
      <c r="I63" s="5" t="s">
        <v>12</v>
      </c>
      <c r="J63" s="11">
        <v>0</v>
      </c>
      <c r="K63" s="11">
        <v>0.29678030303030301</v>
      </c>
      <c r="L63" s="11">
        <v>0</v>
      </c>
      <c r="M63" s="12">
        <v>0.29678030303030301</v>
      </c>
      <c r="N63" s="11">
        <v>0</v>
      </c>
      <c r="O63" s="11">
        <v>0</v>
      </c>
      <c r="P63" s="11">
        <v>0</v>
      </c>
      <c r="Q63" s="12">
        <v>0</v>
      </c>
      <c r="R63" s="11">
        <v>0</v>
      </c>
      <c r="S63" s="11">
        <v>0.29678030303030301</v>
      </c>
      <c r="T63" s="11">
        <v>0</v>
      </c>
      <c r="U63" s="12">
        <v>0.29678030303030301</v>
      </c>
      <c r="V63" s="23">
        <v>0</v>
      </c>
      <c r="W63" s="23">
        <v>0</v>
      </c>
      <c r="X63" s="23">
        <v>0</v>
      </c>
      <c r="Y63" s="12">
        <v>0</v>
      </c>
      <c r="Z63" s="13">
        <v>0.61248038000000005</v>
      </c>
    </row>
    <row r="64" spans="1:26" x14ac:dyDescent="0.2">
      <c r="A64" s="2">
        <v>35299631</v>
      </c>
      <c r="B64" s="2">
        <v>103091102</v>
      </c>
      <c r="C64" s="2" t="s">
        <v>112</v>
      </c>
      <c r="D64" s="6" t="s">
        <v>164</v>
      </c>
      <c r="E64" s="2" t="s">
        <v>187</v>
      </c>
      <c r="F64" s="14">
        <v>45047</v>
      </c>
      <c r="G64" s="14">
        <v>45338</v>
      </c>
      <c r="H64" s="5" t="s">
        <v>13</v>
      </c>
      <c r="I64" s="5" t="s">
        <v>12</v>
      </c>
      <c r="J64" s="11">
        <v>0</v>
      </c>
      <c r="K64" s="11">
        <v>3.5236742424242427</v>
      </c>
      <c r="L64" s="11">
        <v>0</v>
      </c>
      <c r="M64" s="12">
        <v>3.5236742424242427</v>
      </c>
      <c r="N64" s="11">
        <v>0</v>
      </c>
      <c r="O64" s="11">
        <v>0</v>
      </c>
      <c r="P64" s="11">
        <v>0</v>
      </c>
      <c r="Q64" s="12">
        <v>0</v>
      </c>
      <c r="R64" s="11">
        <v>0</v>
      </c>
      <c r="S64" s="11">
        <v>3.5236742424242427</v>
      </c>
      <c r="T64" s="11">
        <v>0</v>
      </c>
      <c r="U64" s="12">
        <v>3.5236742424242427</v>
      </c>
      <c r="V64" s="23">
        <v>0</v>
      </c>
      <c r="W64" s="23">
        <v>0</v>
      </c>
      <c r="X64" s="23">
        <v>0</v>
      </c>
      <c r="Y64" s="12">
        <v>0</v>
      </c>
      <c r="Z64" s="13">
        <v>8.5067035099999995</v>
      </c>
    </row>
    <row r="65" spans="1:26" x14ac:dyDescent="0.2">
      <c r="A65" s="2">
        <v>35299634</v>
      </c>
      <c r="B65" s="2">
        <v>103091102</v>
      </c>
      <c r="C65" s="2" t="s">
        <v>112</v>
      </c>
      <c r="D65" s="6" t="s">
        <v>60</v>
      </c>
      <c r="E65" s="2" t="s">
        <v>187</v>
      </c>
      <c r="F65" s="14">
        <v>45138</v>
      </c>
      <c r="G65" s="14">
        <v>45381</v>
      </c>
      <c r="H65" s="5" t="s">
        <v>13</v>
      </c>
      <c r="I65" s="5" t="s">
        <v>12</v>
      </c>
      <c r="J65" s="11">
        <v>0</v>
      </c>
      <c r="K65" s="11">
        <v>2.3219696969696968</v>
      </c>
      <c r="L65" s="11">
        <v>0</v>
      </c>
      <c r="M65" s="12">
        <v>2.3219696969696968</v>
      </c>
      <c r="N65" s="11">
        <v>0</v>
      </c>
      <c r="O65" s="11">
        <v>0</v>
      </c>
      <c r="P65" s="11">
        <v>0</v>
      </c>
      <c r="Q65" s="12">
        <v>0</v>
      </c>
      <c r="R65" s="11">
        <v>0</v>
      </c>
      <c r="S65" s="11">
        <v>2.3219696969696968</v>
      </c>
      <c r="T65" s="11">
        <v>0</v>
      </c>
      <c r="U65" s="12">
        <v>2.3219696969696968</v>
      </c>
      <c r="V65" s="23">
        <v>0</v>
      </c>
      <c r="W65" s="23">
        <v>0</v>
      </c>
      <c r="X65" s="23">
        <v>0</v>
      </c>
      <c r="Y65" s="12">
        <v>0</v>
      </c>
      <c r="Z65" s="13">
        <v>7.1414483199999994</v>
      </c>
    </row>
    <row r="66" spans="1:26" x14ac:dyDescent="0.2">
      <c r="A66" s="2">
        <v>35300933</v>
      </c>
      <c r="B66" s="2">
        <v>152282101</v>
      </c>
      <c r="C66" s="2" t="s">
        <v>104</v>
      </c>
      <c r="D66" s="6" t="s">
        <v>22</v>
      </c>
      <c r="E66" s="2" t="s">
        <v>199</v>
      </c>
      <c r="F66" s="14">
        <v>44991</v>
      </c>
      <c r="G66" s="14">
        <v>45084</v>
      </c>
      <c r="H66" s="5" t="s">
        <v>13</v>
      </c>
      <c r="I66" s="5" t="s">
        <v>12</v>
      </c>
      <c r="J66" s="11">
        <v>1.5151515151515152E-2</v>
      </c>
      <c r="K66" s="11">
        <v>0.49431818181818188</v>
      </c>
      <c r="L66" s="11">
        <v>0</v>
      </c>
      <c r="M66" s="12">
        <v>0.50946969696969702</v>
      </c>
      <c r="N66" s="11">
        <v>0</v>
      </c>
      <c r="O66" s="11">
        <v>0</v>
      </c>
      <c r="P66" s="11">
        <v>0</v>
      </c>
      <c r="Q66" s="12">
        <v>0</v>
      </c>
      <c r="R66" s="11">
        <v>1.5151515151515152E-2</v>
      </c>
      <c r="S66" s="11">
        <v>0.49431818181818188</v>
      </c>
      <c r="T66" s="11">
        <v>0</v>
      </c>
      <c r="U66" s="12">
        <v>0.50946969696969702</v>
      </c>
      <c r="V66" s="23">
        <v>0</v>
      </c>
      <c r="W66" s="23">
        <v>0</v>
      </c>
      <c r="X66" s="23">
        <v>0</v>
      </c>
      <c r="Y66" s="12">
        <v>0</v>
      </c>
      <c r="Z66" s="13">
        <v>1.9089915499999996</v>
      </c>
    </row>
    <row r="67" spans="1:26" x14ac:dyDescent="0.2">
      <c r="A67" s="2">
        <v>35301112</v>
      </c>
      <c r="B67" s="2">
        <v>152282101</v>
      </c>
      <c r="C67" s="2" t="s">
        <v>104</v>
      </c>
      <c r="D67" s="6" t="s">
        <v>22</v>
      </c>
      <c r="E67" s="2" t="s">
        <v>184</v>
      </c>
      <c r="F67" s="14">
        <v>45047</v>
      </c>
      <c r="G67" s="14">
        <v>45156</v>
      </c>
      <c r="H67" s="5" t="s">
        <v>13</v>
      </c>
      <c r="I67" s="5" t="s">
        <v>12</v>
      </c>
      <c r="J67" s="11">
        <v>6.7234848484848481E-2</v>
      </c>
      <c r="K67" s="11">
        <v>0.49905303030303028</v>
      </c>
      <c r="L67" s="11">
        <v>0</v>
      </c>
      <c r="M67" s="12">
        <v>0.56628787878787878</v>
      </c>
      <c r="N67" s="11">
        <v>0</v>
      </c>
      <c r="O67" s="11">
        <v>0</v>
      </c>
      <c r="P67" s="11">
        <v>0</v>
      </c>
      <c r="Q67" s="12">
        <v>0</v>
      </c>
      <c r="R67" s="11">
        <v>6.7234848484848481E-2</v>
      </c>
      <c r="S67" s="11">
        <v>0.49905303030303028</v>
      </c>
      <c r="T67" s="11">
        <v>0</v>
      </c>
      <c r="U67" s="12">
        <v>0.56628787878787878</v>
      </c>
      <c r="V67" s="23">
        <v>0</v>
      </c>
      <c r="W67" s="23">
        <v>0</v>
      </c>
      <c r="X67" s="23">
        <v>0</v>
      </c>
      <c r="Y67" s="12">
        <v>0</v>
      </c>
      <c r="Z67" s="13">
        <v>2.14454966</v>
      </c>
    </row>
    <row r="68" spans="1:26" x14ac:dyDescent="0.2">
      <c r="A68" s="2">
        <v>35311895</v>
      </c>
      <c r="B68" s="2">
        <v>103261103</v>
      </c>
      <c r="C68" s="2" t="s">
        <v>163</v>
      </c>
      <c r="D68" s="6" t="s">
        <v>166</v>
      </c>
      <c r="E68" s="2" t="s">
        <v>198</v>
      </c>
      <c r="F68" s="14">
        <v>45124</v>
      </c>
      <c r="G68" s="14">
        <v>45240</v>
      </c>
      <c r="H68" s="5" t="s">
        <v>13</v>
      </c>
      <c r="I68" s="5" t="s">
        <v>12</v>
      </c>
      <c r="J68" s="11">
        <v>0</v>
      </c>
      <c r="K68" s="11">
        <v>2.4659090909090908</v>
      </c>
      <c r="L68" s="11">
        <v>0</v>
      </c>
      <c r="M68" s="12">
        <v>2.4659090909090908</v>
      </c>
      <c r="N68" s="11">
        <v>0</v>
      </c>
      <c r="O68" s="11">
        <v>0</v>
      </c>
      <c r="P68" s="11">
        <v>0</v>
      </c>
      <c r="Q68" s="12">
        <v>0</v>
      </c>
      <c r="R68" s="11">
        <v>0</v>
      </c>
      <c r="S68" s="11">
        <v>2.4659090909090908</v>
      </c>
      <c r="T68" s="11">
        <v>0</v>
      </c>
      <c r="U68" s="12">
        <v>2.4659090909090908</v>
      </c>
      <c r="V68" s="23">
        <v>0</v>
      </c>
      <c r="W68" s="23">
        <v>0</v>
      </c>
      <c r="X68" s="23">
        <v>0</v>
      </c>
      <c r="Y68" s="12">
        <v>0</v>
      </c>
      <c r="Z68" s="13">
        <v>5.5073270300000008</v>
      </c>
    </row>
    <row r="69" spans="1:26" x14ac:dyDescent="0.2">
      <c r="A69" s="2">
        <v>35311897</v>
      </c>
      <c r="B69" s="2">
        <v>103331102</v>
      </c>
      <c r="C69" s="2" t="s">
        <v>130</v>
      </c>
      <c r="D69" s="6" t="s">
        <v>56</v>
      </c>
      <c r="E69" s="2" t="s">
        <v>205</v>
      </c>
      <c r="F69" s="14">
        <v>45222</v>
      </c>
      <c r="G69" s="14">
        <v>45401</v>
      </c>
      <c r="H69" s="5" t="s">
        <v>13</v>
      </c>
      <c r="I69" s="5" t="s">
        <v>12</v>
      </c>
      <c r="J69" s="11">
        <v>0</v>
      </c>
      <c r="K69" s="11">
        <v>4.1132575757575758</v>
      </c>
      <c r="L69" s="11">
        <v>0</v>
      </c>
      <c r="M69" s="12">
        <v>4.1132575757575758</v>
      </c>
      <c r="N69" s="11">
        <v>0</v>
      </c>
      <c r="O69" s="11">
        <v>0</v>
      </c>
      <c r="P69" s="11">
        <v>0</v>
      </c>
      <c r="Q69" s="12">
        <v>0</v>
      </c>
      <c r="R69" s="11">
        <v>0</v>
      </c>
      <c r="S69" s="11">
        <v>4.1132575757575758</v>
      </c>
      <c r="T69" s="11">
        <v>0</v>
      </c>
      <c r="U69" s="12">
        <v>4.1132575757575758</v>
      </c>
      <c r="V69" s="23">
        <v>0</v>
      </c>
      <c r="W69" s="23">
        <v>0</v>
      </c>
      <c r="X69" s="23">
        <v>0</v>
      </c>
      <c r="Y69" s="12">
        <v>0</v>
      </c>
      <c r="Z69" s="13">
        <v>8.1381353700000005</v>
      </c>
    </row>
    <row r="70" spans="1:26" x14ac:dyDescent="0.2">
      <c r="A70" s="2">
        <v>35311898</v>
      </c>
      <c r="B70" s="2">
        <v>103331102</v>
      </c>
      <c r="C70" s="2" t="s">
        <v>130</v>
      </c>
      <c r="D70" s="6" t="s">
        <v>57</v>
      </c>
      <c r="E70" s="2" t="s">
        <v>205</v>
      </c>
      <c r="F70" s="14">
        <v>45194</v>
      </c>
      <c r="G70" s="14">
        <v>45373</v>
      </c>
      <c r="H70" s="5" t="s">
        <v>13</v>
      </c>
      <c r="I70" s="5" t="s">
        <v>12</v>
      </c>
      <c r="J70" s="11">
        <v>0</v>
      </c>
      <c r="K70" s="11">
        <v>2.0880681818181821</v>
      </c>
      <c r="L70" s="11">
        <v>0</v>
      </c>
      <c r="M70" s="12">
        <v>2.0880681818181821</v>
      </c>
      <c r="N70" s="11">
        <v>0</v>
      </c>
      <c r="O70" s="11">
        <v>0</v>
      </c>
      <c r="P70" s="11">
        <v>0</v>
      </c>
      <c r="Q70" s="12">
        <v>0</v>
      </c>
      <c r="R70" s="11">
        <v>0</v>
      </c>
      <c r="S70" s="11">
        <v>2.0880681818181821</v>
      </c>
      <c r="T70" s="11">
        <v>0</v>
      </c>
      <c r="U70" s="12">
        <v>2.0880681818181821</v>
      </c>
      <c r="V70" s="23">
        <v>0</v>
      </c>
      <c r="W70" s="23">
        <v>0</v>
      </c>
      <c r="X70" s="23">
        <v>0</v>
      </c>
      <c r="Y70" s="12">
        <v>0</v>
      </c>
      <c r="Z70" s="13">
        <v>5.4290785300000008</v>
      </c>
    </row>
    <row r="71" spans="1:26" x14ac:dyDescent="0.2">
      <c r="A71" s="2">
        <v>35311899</v>
      </c>
      <c r="B71" s="2">
        <v>102931102</v>
      </c>
      <c r="C71" s="2" t="s">
        <v>159</v>
      </c>
      <c r="D71" s="6" t="s">
        <v>38</v>
      </c>
      <c r="E71" s="2" t="s">
        <v>193</v>
      </c>
      <c r="F71" s="14">
        <v>45099</v>
      </c>
      <c r="G71" s="14">
        <v>45322</v>
      </c>
      <c r="H71" s="5" t="s">
        <v>13</v>
      </c>
      <c r="I71" s="5" t="s">
        <v>12</v>
      </c>
      <c r="J71" s="11">
        <v>0</v>
      </c>
      <c r="K71" s="11">
        <v>3.3390151515151523</v>
      </c>
      <c r="L71" s="11">
        <v>0</v>
      </c>
      <c r="M71" s="12">
        <v>3.3390151515151523</v>
      </c>
      <c r="N71" s="11">
        <v>0</v>
      </c>
      <c r="O71" s="11">
        <v>0</v>
      </c>
      <c r="P71" s="11">
        <v>0</v>
      </c>
      <c r="Q71" s="12">
        <v>0</v>
      </c>
      <c r="R71" s="11">
        <v>0</v>
      </c>
      <c r="S71" s="11">
        <v>3.3390151515151523</v>
      </c>
      <c r="T71" s="11">
        <v>0</v>
      </c>
      <c r="U71" s="12">
        <v>3.3390151515151523</v>
      </c>
      <c r="V71" s="23">
        <v>0</v>
      </c>
      <c r="W71" s="23">
        <v>0</v>
      </c>
      <c r="X71" s="23">
        <v>0</v>
      </c>
      <c r="Y71" s="12">
        <v>0</v>
      </c>
      <c r="Z71" s="13">
        <v>7.1568792400000003</v>
      </c>
    </row>
    <row r="72" spans="1:26" x14ac:dyDescent="0.2">
      <c r="A72" s="2">
        <v>35312541</v>
      </c>
      <c r="B72" s="2">
        <v>163351701</v>
      </c>
      <c r="C72" s="2" t="s">
        <v>167</v>
      </c>
      <c r="D72" s="6" t="s">
        <v>52</v>
      </c>
      <c r="E72" s="2" t="s">
        <v>209</v>
      </c>
      <c r="F72" s="14">
        <v>45093</v>
      </c>
      <c r="G72" s="14">
        <v>45180</v>
      </c>
      <c r="H72" s="5" t="s">
        <v>13</v>
      </c>
      <c r="I72" s="5" t="s">
        <v>12</v>
      </c>
      <c r="J72" s="11">
        <v>0</v>
      </c>
      <c r="K72" s="11">
        <v>0.46685606060606061</v>
      </c>
      <c r="L72" s="11">
        <v>0</v>
      </c>
      <c r="M72" s="12">
        <v>0.46685606060606061</v>
      </c>
      <c r="N72" s="11">
        <v>0</v>
      </c>
      <c r="O72" s="11">
        <v>0</v>
      </c>
      <c r="P72" s="11">
        <v>0</v>
      </c>
      <c r="Q72" s="12">
        <v>0</v>
      </c>
      <c r="R72" s="11">
        <v>0</v>
      </c>
      <c r="S72" s="11">
        <v>0.46685606060606061</v>
      </c>
      <c r="T72" s="11">
        <v>0</v>
      </c>
      <c r="U72" s="12">
        <v>0.46685606060606061</v>
      </c>
      <c r="V72" s="23">
        <v>0</v>
      </c>
      <c r="W72" s="23">
        <v>0</v>
      </c>
      <c r="X72" s="23">
        <v>0</v>
      </c>
      <c r="Y72" s="12">
        <v>0</v>
      </c>
      <c r="Z72" s="13">
        <v>1.7448280699999996</v>
      </c>
    </row>
    <row r="73" spans="1:26" x14ac:dyDescent="0.2">
      <c r="A73" s="2">
        <v>35312544</v>
      </c>
      <c r="B73" s="2">
        <v>102781101</v>
      </c>
      <c r="C73" s="2" t="s">
        <v>97</v>
      </c>
      <c r="D73" s="6" t="s">
        <v>66</v>
      </c>
      <c r="E73" s="2" t="s">
        <v>215</v>
      </c>
      <c r="F73" s="14">
        <v>45089</v>
      </c>
      <c r="G73" s="14">
        <v>45164</v>
      </c>
      <c r="H73" s="5" t="s">
        <v>13</v>
      </c>
      <c r="I73" s="5" t="s">
        <v>12</v>
      </c>
      <c r="J73" s="11">
        <v>7.7840909090909086E-2</v>
      </c>
      <c r="K73" s="11">
        <v>0.5191287878787878</v>
      </c>
      <c r="L73" s="11">
        <v>0</v>
      </c>
      <c r="M73" s="12">
        <v>0.59696969696969693</v>
      </c>
      <c r="N73" s="11">
        <v>0</v>
      </c>
      <c r="O73" s="11">
        <v>0</v>
      </c>
      <c r="P73" s="11">
        <v>0</v>
      </c>
      <c r="Q73" s="12">
        <v>0</v>
      </c>
      <c r="R73" s="11">
        <v>7.7840909090909086E-2</v>
      </c>
      <c r="S73" s="11">
        <v>0.5191287878787878</v>
      </c>
      <c r="T73" s="11">
        <v>0</v>
      </c>
      <c r="U73" s="12">
        <v>0.59696969696969693</v>
      </c>
      <c r="V73" s="23">
        <v>0</v>
      </c>
      <c r="W73" s="23">
        <v>0</v>
      </c>
      <c r="X73" s="23">
        <v>0</v>
      </c>
      <c r="Y73" s="12">
        <v>0</v>
      </c>
      <c r="Z73" s="13">
        <v>1.48731412</v>
      </c>
    </row>
    <row r="74" spans="1:26" x14ac:dyDescent="0.2">
      <c r="A74" s="2">
        <v>35312549</v>
      </c>
      <c r="B74" s="2">
        <v>103441103</v>
      </c>
      <c r="C74" s="2" t="s">
        <v>170</v>
      </c>
      <c r="D74" s="6" t="s">
        <v>33</v>
      </c>
      <c r="E74" s="2" t="s">
        <v>193</v>
      </c>
      <c r="F74" s="14">
        <v>45152</v>
      </c>
      <c r="G74" s="14">
        <v>45210</v>
      </c>
      <c r="H74" s="5" t="s">
        <v>13</v>
      </c>
      <c r="I74" s="5" t="s">
        <v>12</v>
      </c>
      <c r="J74" s="11">
        <v>0</v>
      </c>
      <c r="K74" s="11">
        <v>0.94488636363636358</v>
      </c>
      <c r="L74" s="11">
        <v>0</v>
      </c>
      <c r="M74" s="12">
        <v>0.94488636363636358</v>
      </c>
      <c r="N74" s="11">
        <v>0</v>
      </c>
      <c r="O74" s="11">
        <v>0</v>
      </c>
      <c r="P74" s="11">
        <v>0</v>
      </c>
      <c r="Q74" s="12">
        <v>0</v>
      </c>
      <c r="R74" s="11">
        <v>0</v>
      </c>
      <c r="S74" s="11">
        <v>0.94488636363636358</v>
      </c>
      <c r="T74" s="11">
        <v>0</v>
      </c>
      <c r="U74" s="12">
        <v>0.94488636363636358</v>
      </c>
      <c r="V74" s="23">
        <v>0</v>
      </c>
      <c r="W74" s="23">
        <v>0</v>
      </c>
      <c r="X74" s="23">
        <v>0</v>
      </c>
      <c r="Y74" s="12">
        <v>0</v>
      </c>
      <c r="Z74" s="13">
        <v>2.6878055500000002</v>
      </c>
    </row>
    <row r="75" spans="1:26" x14ac:dyDescent="0.2">
      <c r="A75" s="2">
        <v>35312552</v>
      </c>
      <c r="B75" s="2">
        <v>43191101</v>
      </c>
      <c r="C75" s="2" t="s">
        <v>101</v>
      </c>
      <c r="D75" s="6" t="s">
        <v>47</v>
      </c>
      <c r="E75" s="2" t="s">
        <v>206</v>
      </c>
      <c r="F75" s="14">
        <v>45040</v>
      </c>
      <c r="G75" s="14">
        <v>45121</v>
      </c>
      <c r="H75" s="5" t="s">
        <v>13</v>
      </c>
      <c r="I75" s="5" t="s">
        <v>12</v>
      </c>
      <c r="J75" s="11">
        <v>0</v>
      </c>
      <c r="K75" s="11">
        <v>0.73409090909090902</v>
      </c>
      <c r="L75" s="11">
        <v>0</v>
      </c>
      <c r="M75" s="12">
        <v>0.73409090909090902</v>
      </c>
      <c r="N75" s="11">
        <v>0</v>
      </c>
      <c r="O75" s="11">
        <v>0</v>
      </c>
      <c r="P75" s="11">
        <v>0</v>
      </c>
      <c r="Q75" s="12">
        <v>0</v>
      </c>
      <c r="R75" s="11">
        <v>0</v>
      </c>
      <c r="S75" s="11">
        <v>0.73409090909090902</v>
      </c>
      <c r="T75" s="11">
        <v>0</v>
      </c>
      <c r="U75" s="12">
        <v>0.73409090909090902</v>
      </c>
      <c r="V75" s="23">
        <v>0</v>
      </c>
      <c r="W75" s="23">
        <v>0</v>
      </c>
      <c r="X75" s="23">
        <v>0</v>
      </c>
      <c r="Y75" s="12">
        <v>0</v>
      </c>
      <c r="Z75" s="13">
        <v>1.6470055900000002</v>
      </c>
    </row>
    <row r="76" spans="1:26" x14ac:dyDescent="0.2">
      <c r="A76" s="2">
        <v>35316278</v>
      </c>
      <c r="B76" s="2">
        <v>102781101</v>
      </c>
      <c r="C76" s="2" t="s">
        <v>97</v>
      </c>
      <c r="D76" s="6" t="s">
        <v>35</v>
      </c>
      <c r="E76" s="2" t="s">
        <v>216</v>
      </c>
      <c r="F76" s="14">
        <v>45131</v>
      </c>
      <c r="G76" s="14">
        <v>45205</v>
      </c>
      <c r="H76" s="5" t="s">
        <v>13</v>
      </c>
      <c r="I76" s="5" t="s">
        <v>12</v>
      </c>
      <c r="J76" s="11">
        <v>0</v>
      </c>
      <c r="K76" s="11">
        <v>2.5395833333333337</v>
      </c>
      <c r="L76" s="11">
        <v>0</v>
      </c>
      <c r="M76" s="12">
        <v>2.5395833333333337</v>
      </c>
      <c r="N76" s="11">
        <v>0</v>
      </c>
      <c r="O76" s="11">
        <v>0</v>
      </c>
      <c r="P76" s="11">
        <v>0</v>
      </c>
      <c r="Q76" s="12">
        <v>0</v>
      </c>
      <c r="R76" s="11">
        <v>0</v>
      </c>
      <c r="S76" s="11">
        <v>2.5395833333333337</v>
      </c>
      <c r="T76" s="11">
        <v>0</v>
      </c>
      <c r="U76" s="12">
        <v>2.5395833333333337</v>
      </c>
      <c r="V76" s="23">
        <v>0</v>
      </c>
      <c r="W76" s="23">
        <v>0</v>
      </c>
      <c r="X76" s="23">
        <v>0</v>
      </c>
      <c r="Y76" s="12">
        <v>0</v>
      </c>
      <c r="Z76" s="13">
        <v>5.35980028</v>
      </c>
    </row>
    <row r="77" spans="1:26" x14ac:dyDescent="0.2">
      <c r="A77" s="2">
        <v>35316567</v>
      </c>
      <c r="B77" s="2">
        <v>102931102</v>
      </c>
      <c r="C77" s="2" t="s">
        <v>159</v>
      </c>
      <c r="D77" s="6" t="s">
        <v>34</v>
      </c>
      <c r="E77" s="2" t="s">
        <v>193</v>
      </c>
      <c r="F77" s="14">
        <v>45026</v>
      </c>
      <c r="G77" s="14">
        <v>45233</v>
      </c>
      <c r="H77" s="5" t="s">
        <v>13</v>
      </c>
      <c r="I77" s="5" t="s">
        <v>12</v>
      </c>
      <c r="J77" s="11">
        <v>8.1439393939393943E-3</v>
      </c>
      <c r="K77" s="11">
        <v>2.6206439393939394</v>
      </c>
      <c r="L77" s="11">
        <v>6.2878787878787881E-2</v>
      </c>
      <c r="M77" s="12">
        <v>2.6916666666666669</v>
      </c>
      <c r="N77" s="11">
        <v>0</v>
      </c>
      <c r="O77" s="11">
        <v>0</v>
      </c>
      <c r="P77" s="11">
        <v>0</v>
      </c>
      <c r="Q77" s="12">
        <v>0</v>
      </c>
      <c r="R77" s="11">
        <v>8.1439393939393943E-3</v>
      </c>
      <c r="S77" s="11">
        <v>2.6206439393939394</v>
      </c>
      <c r="T77" s="11">
        <v>6.2878787878787881E-2</v>
      </c>
      <c r="U77" s="12">
        <v>2.6916666666666669</v>
      </c>
      <c r="V77" s="23">
        <v>0</v>
      </c>
      <c r="W77" s="23">
        <v>0</v>
      </c>
      <c r="X77" s="23">
        <v>0</v>
      </c>
      <c r="Y77" s="12">
        <v>0</v>
      </c>
      <c r="Z77" s="13">
        <v>4.3343341500000001</v>
      </c>
    </row>
    <row r="78" spans="1:26" x14ac:dyDescent="0.2">
      <c r="A78" s="2">
        <v>35316569</v>
      </c>
      <c r="B78" s="2">
        <v>102931102</v>
      </c>
      <c r="C78" s="2" t="s">
        <v>159</v>
      </c>
      <c r="D78" s="6" t="s">
        <v>34</v>
      </c>
      <c r="E78" s="2" t="s">
        <v>193</v>
      </c>
      <c r="F78" s="14">
        <v>45065</v>
      </c>
      <c r="G78" s="14">
        <v>45156</v>
      </c>
      <c r="H78" s="5" t="s">
        <v>13</v>
      </c>
      <c r="I78" s="5" t="s">
        <v>12</v>
      </c>
      <c r="J78" s="11">
        <v>0</v>
      </c>
      <c r="K78" s="11">
        <v>4.4524621212121209</v>
      </c>
      <c r="L78" s="11">
        <v>0</v>
      </c>
      <c r="M78" s="12">
        <v>4.4524621212121209</v>
      </c>
      <c r="N78" s="11">
        <v>0</v>
      </c>
      <c r="O78" s="11">
        <v>0</v>
      </c>
      <c r="P78" s="11">
        <v>0</v>
      </c>
      <c r="Q78" s="12">
        <v>0</v>
      </c>
      <c r="R78" s="11">
        <v>0</v>
      </c>
      <c r="S78" s="11">
        <v>4.4524621212121209</v>
      </c>
      <c r="T78" s="11">
        <v>0</v>
      </c>
      <c r="U78" s="12">
        <v>4.4524621212121209</v>
      </c>
      <c r="V78" s="23">
        <v>0</v>
      </c>
      <c r="W78" s="23">
        <v>0</v>
      </c>
      <c r="X78" s="23">
        <v>0</v>
      </c>
      <c r="Y78" s="12">
        <v>0</v>
      </c>
      <c r="Z78" s="13">
        <v>7.7152242900000001</v>
      </c>
    </row>
    <row r="79" spans="1:26" x14ac:dyDescent="0.2">
      <c r="A79" s="2">
        <v>35317398</v>
      </c>
      <c r="B79" s="2">
        <v>43191101</v>
      </c>
      <c r="C79" s="2" t="s">
        <v>101</v>
      </c>
      <c r="D79" s="6" t="s">
        <v>17</v>
      </c>
      <c r="E79" s="2" t="s">
        <v>206</v>
      </c>
      <c r="F79" s="14">
        <v>45103</v>
      </c>
      <c r="G79" s="14">
        <v>45233</v>
      </c>
      <c r="H79" s="5" t="s">
        <v>13</v>
      </c>
      <c r="I79" s="5" t="s">
        <v>12</v>
      </c>
      <c r="J79" s="11">
        <v>0</v>
      </c>
      <c r="K79" s="11">
        <v>1.8321969696969698</v>
      </c>
      <c r="L79" s="11">
        <v>0</v>
      </c>
      <c r="M79" s="12">
        <v>1.8321969696969698</v>
      </c>
      <c r="N79" s="11">
        <v>0</v>
      </c>
      <c r="O79" s="11">
        <v>0</v>
      </c>
      <c r="P79" s="11">
        <v>0</v>
      </c>
      <c r="Q79" s="12">
        <v>0</v>
      </c>
      <c r="R79" s="11">
        <v>0</v>
      </c>
      <c r="S79" s="11">
        <v>1.8321969696969698</v>
      </c>
      <c r="T79" s="11">
        <v>0</v>
      </c>
      <c r="U79" s="12">
        <v>1.8321969696969698</v>
      </c>
      <c r="V79" s="23">
        <v>0</v>
      </c>
      <c r="W79" s="23">
        <v>0</v>
      </c>
      <c r="X79" s="23">
        <v>0</v>
      </c>
      <c r="Y79" s="12">
        <v>0</v>
      </c>
      <c r="Z79" s="13">
        <v>3.5778803699999999</v>
      </c>
    </row>
    <row r="80" spans="1:26" x14ac:dyDescent="0.2">
      <c r="A80" s="2">
        <v>35317887</v>
      </c>
      <c r="B80" s="2">
        <v>103441102</v>
      </c>
      <c r="C80" s="2" t="s">
        <v>136</v>
      </c>
      <c r="D80" s="6" t="s">
        <v>42</v>
      </c>
      <c r="E80" s="2" t="s">
        <v>198</v>
      </c>
      <c r="F80" s="14">
        <v>45076</v>
      </c>
      <c r="G80" s="14">
        <v>45134</v>
      </c>
      <c r="H80" s="5" t="s">
        <v>13</v>
      </c>
      <c r="I80" s="5" t="s">
        <v>12</v>
      </c>
      <c r="J80" s="11">
        <v>0</v>
      </c>
      <c r="K80" s="11">
        <v>0.80530303030303052</v>
      </c>
      <c r="L80" s="11">
        <v>0</v>
      </c>
      <c r="M80" s="12">
        <v>0.80530303030303052</v>
      </c>
      <c r="N80" s="11">
        <v>0</v>
      </c>
      <c r="O80" s="11">
        <v>0</v>
      </c>
      <c r="P80" s="11">
        <v>0</v>
      </c>
      <c r="Q80" s="12">
        <v>0</v>
      </c>
      <c r="R80" s="11">
        <v>0</v>
      </c>
      <c r="S80" s="11">
        <v>0.80530303030303052</v>
      </c>
      <c r="T80" s="11">
        <v>0</v>
      </c>
      <c r="U80" s="12">
        <v>0.80530303030303052</v>
      </c>
      <c r="V80" s="23">
        <v>0</v>
      </c>
      <c r="W80" s="23">
        <v>0</v>
      </c>
      <c r="X80" s="23">
        <v>0</v>
      </c>
      <c r="Y80" s="12">
        <v>0</v>
      </c>
      <c r="Z80" s="13">
        <v>2.6066616899999997</v>
      </c>
    </row>
    <row r="81" spans="1:26" x14ac:dyDescent="0.2">
      <c r="A81" s="2">
        <v>35320312</v>
      </c>
      <c r="B81" s="2">
        <v>153701104</v>
      </c>
      <c r="C81" s="2" t="s">
        <v>142</v>
      </c>
      <c r="D81" s="6" t="s">
        <v>143</v>
      </c>
      <c r="E81" s="2" t="s">
        <v>191</v>
      </c>
      <c r="F81" s="14">
        <v>45138</v>
      </c>
      <c r="G81" s="14">
        <v>45273</v>
      </c>
      <c r="H81" s="5" t="s">
        <v>13</v>
      </c>
      <c r="I81" s="5" t="s">
        <v>12</v>
      </c>
      <c r="J81" s="11">
        <v>0</v>
      </c>
      <c r="K81" s="11">
        <v>2.0255681818181817</v>
      </c>
      <c r="L81" s="11">
        <v>0</v>
      </c>
      <c r="M81" s="12">
        <v>2.0255681818181817</v>
      </c>
      <c r="N81" s="11">
        <v>0</v>
      </c>
      <c r="O81" s="11">
        <v>0</v>
      </c>
      <c r="P81" s="11">
        <v>0</v>
      </c>
      <c r="Q81" s="12">
        <v>0</v>
      </c>
      <c r="R81" s="11">
        <v>0</v>
      </c>
      <c r="S81" s="11">
        <v>2.0255681818181817</v>
      </c>
      <c r="T81" s="11">
        <v>0</v>
      </c>
      <c r="U81" s="12">
        <v>2.0255681818181817</v>
      </c>
      <c r="V81" s="23">
        <v>0</v>
      </c>
      <c r="W81" s="23">
        <v>0</v>
      </c>
      <c r="X81" s="23">
        <v>0</v>
      </c>
      <c r="Y81" s="12">
        <v>0</v>
      </c>
      <c r="Z81" s="13">
        <v>4.9705736899999993</v>
      </c>
    </row>
    <row r="82" spans="1:26" x14ac:dyDescent="0.2">
      <c r="A82" s="2">
        <v>35320336</v>
      </c>
      <c r="B82" s="2">
        <v>63601108</v>
      </c>
      <c r="C82" s="2" t="s">
        <v>141</v>
      </c>
      <c r="D82" s="6" t="s">
        <v>41</v>
      </c>
      <c r="E82" s="2" t="s">
        <v>192</v>
      </c>
      <c r="F82" s="14">
        <v>45089</v>
      </c>
      <c r="G82" s="14">
        <v>45198</v>
      </c>
      <c r="H82" s="5" t="s">
        <v>13</v>
      </c>
      <c r="I82" s="5" t="s">
        <v>12</v>
      </c>
      <c r="J82" s="11">
        <v>0</v>
      </c>
      <c r="K82" s="11">
        <v>1.4020833333333336</v>
      </c>
      <c r="L82" s="11">
        <v>0</v>
      </c>
      <c r="M82" s="12">
        <v>1.4020833333333336</v>
      </c>
      <c r="N82" s="11">
        <v>0</v>
      </c>
      <c r="O82" s="11">
        <v>0</v>
      </c>
      <c r="P82" s="11">
        <v>0</v>
      </c>
      <c r="Q82" s="12">
        <v>0</v>
      </c>
      <c r="R82" s="11">
        <v>0</v>
      </c>
      <c r="S82" s="11">
        <v>1.4020833333333336</v>
      </c>
      <c r="T82" s="11">
        <v>0</v>
      </c>
      <c r="U82" s="12">
        <v>1.4020833333333336</v>
      </c>
      <c r="V82" s="23">
        <v>0</v>
      </c>
      <c r="W82" s="23">
        <v>0</v>
      </c>
      <c r="X82" s="23">
        <v>0</v>
      </c>
      <c r="Y82" s="12">
        <v>0</v>
      </c>
      <c r="Z82" s="13">
        <v>4.4555892000000004</v>
      </c>
    </row>
    <row r="83" spans="1:26" x14ac:dyDescent="0.2">
      <c r="A83" s="2">
        <v>35320339</v>
      </c>
      <c r="B83" s="2">
        <v>63601108</v>
      </c>
      <c r="C83" s="2" t="s">
        <v>141</v>
      </c>
      <c r="D83" s="6" t="s">
        <v>41</v>
      </c>
      <c r="E83" s="2" t="s">
        <v>192</v>
      </c>
      <c r="F83" s="14">
        <v>45133</v>
      </c>
      <c r="G83" s="14">
        <v>45352</v>
      </c>
      <c r="H83" s="5" t="s">
        <v>13</v>
      </c>
      <c r="I83" s="5" t="s">
        <v>12</v>
      </c>
      <c r="J83" s="11">
        <v>0</v>
      </c>
      <c r="K83" s="11">
        <v>0.77462121212121215</v>
      </c>
      <c r="L83" s="11">
        <v>0</v>
      </c>
      <c r="M83" s="12">
        <v>0.77462121212121215</v>
      </c>
      <c r="N83" s="11">
        <v>0</v>
      </c>
      <c r="O83" s="11">
        <v>0</v>
      </c>
      <c r="P83" s="11">
        <v>0</v>
      </c>
      <c r="Q83" s="12">
        <v>0</v>
      </c>
      <c r="R83" s="11">
        <v>0</v>
      </c>
      <c r="S83" s="11">
        <v>0.77462121212121215</v>
      </c>
      <c r="T83" s="11">
        <v>0</v>
      </c>
      <c r="U83" s="12">
        <v>0.77462121212121215</v>
      </c>
      <c r="V83" s="23">
        <v>0</v>
      </c>
      <c r="W83" s="23">
        <v>0</v>
      </c>
      <c r="X83" s="23">
        <v>0</v>
      </c>
      <c r="Y83" s="12">
        <v>0</v>
      </c>
      <c r="Z83" s="13">
        <v>2.4550232699999994</v>
      </c>
    </row>
    <row r="84" spans="1:26" x14ac:dyDescent="0.2">
      <c r="A84" s="2">
        <v>35320447</v>
      </c>
      <c r="B84" s="2">
        <v>152571101</v>
      </c>
      <c r="C84" s="2" t="s">
        <v>173</v>
      </c>
      <c r="D84" s="6" t="s">
        <v>174</v>
      </c>
      <c r="E84" s="2" t="s">
        <v>201</v>
      </c>
      <c r="F84" s="14">
        <v>45061</v>
      </c>
      <c r="G84" s="14">
        <v>45189</v>
      </c>
      <c r="H84" s="5" t="s">
        <v>13</v>
      </c>
      <c r="I84" s="5" t="s">
        <v>12</v>
      </c>
      <c r="J84" s="11">
        <v>0.97026515151515136</v>
      </c>
      <c r="K84" s="11">
        <v>0.87632575757575759</v>
      </c>
      <c r="L84" s="11">
        <v>0</v>
      </c>
      <c r="M84" s="12">
        <v>1.8465909090909089</v>
      </c>
      <c r="N84" s="11">
        <v>0</v>
      </c>
      <c r="O84" s="11">
        <v>0</v>
      </c>
      <c r="P84" s="11">
        <v>0</v>
      </c>
      <c r="Q84" s="12">
        <v>0</v>
      </c>
      <c r="R84" s="11">
        <v>0.97026515151515136</v>
      </c>
      <c r="S84" s="11">
        <v>0.87632575757575759</v>
      </c>
      <c r="T84" s="11">
        <v>0</v>
      </c>
      <c r="U84" s="12">
        <v>1.8465909090909089</v>
      </c>
      <c r="V84" s="23">
        <v>0</v>
      </c>
      <c r="W84" s="23">
        <v>0</v>
      </c>
      <c r="X84" s="23">
        <v>0</v>
      </c>
      <c r="Y84" s="12">
        <v>0</v>
      </c>
      <c r="Z84" s="13">
        <v>3.63139886</v>
      </c>
    </row>
    <row r="85" spans="1:26" x14ac:dyDescent="0.2">
      <c r="A85" s="2">
        <v>35320449</v>
      </c>
      <c r="B85" s="2">
        <v>153701104</v>
      </c>
      <c r="C85" s="2" t="s">
        <v>142</v>
      </c>
      <c r="D85" s="6" t="s">
        <v>51</v>
      </c>
      <c r="E85" s="2" t="s">
        <v>191</v>
      </c>
      <c r="F85" s="14">
        <v>45041</v>
      </c>
      <c r="G85" s="14">
        <v>45212</v>
      </c>
      <c r="H85" s="5" t="s">
        <v>13</v>
      </c>
      <c r="I85" s="5" t="s">
        <v>12</v>
      </c>
      <c r="J85" s="11">
        <v>0</v>
      </c>
      <c r="K85" s="11">
        <v>2.727651515151515</v>
      </c>
      <c r="L85" s="11">
        <v>0</v>
      </c>
      <c r="M85" s="12">
        <v>2.727651515151515</v>
      </c>
      <c r="N85" s="11">
        <v>0</v>
      </c>
      <c r="O85" s="11">
        <v>0</v>
      </c>
      <c r="P85" s="11">
        <v>0</v>
      </c>
      <c r="Q85" s="12">
        <v>0</v>
      </c>
      <c r="R85" s="11">
        <v>0</v>
      </c>
      <c r="S85" s="11">
        <v>2.727651515151515</v>
      </c>
      <c r="T85" s="11">
        <v>0</v>
      </c>
      <c r="U85" s="12">
        <v>2.727651515151515</v>
      </c>
      <c r="V85" s="23">
        <v>0</v>
      </c>
      <c r="W85" s="23">
        <v>0</v>
      </c>
      <c r="X85" s="23">
        <v>0</v>
      </c>
      <c r="Y85" s="12">
        <v>0</v>
      </c>
      <c r="Z85" s="13">
        <v>5.7738390599999994</v>
      </c>
    </row>
    <row r="86" spans="1:26" x14ac:dyDescent="0.2">
      <c r="A86" s="2">
        <v>35320460</v>
      </c>
      <c r="B86" s="2">
        <v>63801105</v>
      </c>
      <c r="C86" s="2" t="s">
        <v>176</v>
      </c>
      <c r="D86" s="6" t="s">
        <v>45</v>
      </c>
      <c r="E86" s="2" t="s">
        <v>192</v>
      </c>
      <c r="F86" s="14">
        <v>45145</v>
      </c>
      <c r="G86" s="14">
        <v>45236</v>
      </c>
      <c r="H86" s="5" t="s">
        <v>13</v>
      </c>
      <c r="I86" s="5" t="s">
        <v>12</v>
      </c>
      <c r="J86" s="11">
        <v>0</v>
      </c>
      <c r="K86" s="11">
        <v>1.5276515151515151</v>
      </c>
      <c r="L86" s="11">
        <v>0</v>
      </c>
      <c r="M86" s="12">
        <v>1.5276515151515151</v>
      </c>
      <c r="N86" s="11">
        <v>0</v>
      </c>
      <c r="O86" s="11">
        <v>0</v>
      </c>
      <c r="P86" s="11">
        <v>0</v>
      </c>
      <c r="Q86" s="12">
        <v>0</v>
      </c>
      <c r="R86" s="11">
        <v>0</v>
      </c>
      <c r="S86" s="11">
        <v>1.5276515151515151</v>
      </c>
      <c r="T86" s="11">
        <v>0</v>
      </c>
      <c r="U86" s="12">
        <v>1.5276515151515151</v>
      </c>
      <c r="V86" s="23">
        <v>0</v>
      </c>
      <c r="W86" s="23">
        <v>0</v>
      </c>
      <c r="X86" s="23">
        <v>0</v>
      </c>
      <c r="Y86" s="12">
        <v>0</v>
      </c>
      <c r="Z86" s="13">
        <v>3.65252401</v>
      </c>
    </row>
    <row r="87" spans="1:26" x14ac:dyDescent="0.2">
      <c r="A87" s="2">
        <v>35320462</v>
      </c>
      <c r="B87" s="2">
        <v>63801105</v>
      </c>
      <c r="C87" s="2" t="s">
        <v>176</v>
      </c>
      <c r="D87" s="6" t="s">
        <v>178</v>
      </c>
      <c r="E87" s="2" t="s">
        <v>192</v>
      </c>
      <c r="F87" s="14">
        <v>45180</v>
      </c>
      <c r="G87" s="14">
        <v>45206</v>
      </c>
      <c r="H87" s="5" t="s">
        <v>13</v>
      </c>
      <c r="I87" s="5" t="s">
        <v>12</v>
      </c>
      <c r="J87" s="11">
        <v>0</v>
      </c>
      <c r="K87" s="11">
        <v>0.28825757575757571</v>
      </c>
      <c r="L87" s="11">
        <v>0</v>
      </c>
      <c r="M87" s="12">
        <v>0.28825757575757571</v>
      </c>
      <c r="N87" s="11">
        <v>0</v>
      </c>
      <c r="O87" s="11">
        <v>0</v>
      </c>
      <c r="P87" s="11">
        <v>0</v>
      </c>
      <c r="Q87" s="12">
        <v>0</v>
      </c>
      <c r="R87" s="11">
        <v>0</v>
      </c>
      <c r="S87" s="11">
        <v>0.28825757575757571</v>
      </c>
      <c r="T87" s="11">
        <v>0</v>
      </c>
      <c r="U87" s="12">
        <v>0.28825757575757571</v>
      </c>
      <c r="V87" s="23">
        <v>0</v>
      </c>
      <c r="W87" s="23">
        <v>0</v>
      </c>
      <c r="X87" s="23">
        <v>0</v>
      </c>
      <c r="Y87" s="12">
        <v>0</v>
      </c>
      <c r="Z87" s="13">
        <v>0.83107715000000004</v>
      </c>
    </row>
    <row r="88" spans="1:26" x14ac:dyDescent="0.2">
      <c r="A88" s="2">
        <v>35320463</v>
      </c>
      <c r="B88" s="2">
        <v>63801105</v>
      </c>
      <c r="C88" s="2" t="s">
        <v>176</v>
      </c>
      <c r="D88" s="6" t="s">
        <v>179</v>
      </c>
      <c r="E88" s="2" t="s">
        <v>192</v>
      </c>
      <c r="F88" s="14">
        <v>45117</v>
      </c>
      <c r="G88" s="14">
        <v>45245</v>
      </c>
      <c r="H88" s="5" t="s">
        <v>13</v>
      </c>
      <c r="I88" s="5" t="s">
        <v>12</v>
      </c>
      <c r="J88" s="11">
        <v>0</v>
      </c>
      <c r="K88" s="11">
        <v>1.5386363636363636</v>
      </c>
      <c r="L88" s="11">
        <v>0</v>
      </c>
      <c r="M88" s="12">
        <v>1.5386363636363636</v>
      </c>
      <c r="N88" s="11">
        <v>0</v>
      </c>
      <c r="O88" s="11">
        <v>0</v>
      </c>
      <c r="P88" s="11">
        <v>0</v>
      </c>
      <c r="Q88" s="12">
        <v>0</v>
      </c>
      <c r="R88" s="11">
        <v>0</v>
      </c>
      <c r="S88" s="11">
        <v>1.5386363636363636</v>
      </c>
      <c r="T88" s="11">
        <v>0</v>
      </c>
      <c r="U88" s="12">
        <v>1.5386363636363636</v>
      </c>
      <c r="V88" s="23">
        <v>0</v>
      </c>
      <c r="W88" s="23">
        <v>0</v>
      </c>
      <c r="X88" s="23">
        <v>0</v>
      </c>
      <c r="Y88" s="12">
        <v>0</v>
      </c>
      <c r="Z88" s="13">
        <v>4.88739642</v>
      </c>
    </row>
    <row r="89" spans="1:26" x14ac:dyDescent="0.2">
      <c r="A89" s="2">
        <v>35320464</v>
      </c>
      <c r="B89" s="2">
        <v>103461101</v>
      </c>
      <c r="C89" s="2" t="s">
        <v>139</v>
      </c>
      <c r="D89" s="6" t="s">
        <v>140</v>
      </c>
      <c r="E89" s="2" t="s">
        <v>193</v>
      </c>
      <c r="F89" s="14">
        <v>45118</v>
      </c>
      <c r="G89" s="14">
        <v>45180</v>
      </c>
      <c r="H89" s="5" t="s">
        <v>13</v>
      </c>
      <c r="I89" s="5" t="s">
        <v>12</v>
      </c>
      <c r="J89" s="11">
        <v>0</v>
      </c>
      <c r="K89" s="11">
        <v>0.22291666666666668</v>
      </c>
      <c r="L89" s="11">
        <v>0</v>
      </c>
      <c r="M89" s="12">
        <v>0.22291666666666668</v>
      </c>
      <c r="N89" s="11">
        <v>0</v>
      </c>
      <c r="O89" s="11">
        <v>0</v>
      </c>
      <c r="P89" s="11">
        <v>0</v>
      </c>
      <c r="Q89" s="12">
        <v>0</v>
      </c>
      <c r="R89" s="11">
        <v>0</v>
      </c>
      <c r="S89" s="11">
        <v>0.22291666666666668</v>
      </c>
      <c r="T89" s="11">
        <v>0</v>
      </c>
      <c r="U89" s="12">
        <v>0.22291666666666668</v>
      </c>
      <c r="V89" s="23">
        <v>0</v>
      </c>
      <c r="W89" s="23">
        <v>0</v>
      </c>
      <c r="X89" s="23">
        <v>0</v>
      </c>
      <c r="Y89" s="12">
        <v>0</v>
      </c>
      <c r="Z89" s="13">
        <v>1.0451495299999998</v>
      </c>
    </row>
    <row r="90" spans="1:26" x14ac:dyDescent="0.2">
      <c r="A90" s="2">
        <v>35326790</v>
      </c>
      <c r="B90" s="2">
        <v>152531101</v>
      </c>
      <c r="C90" s="2" t="s">
        <v>168</v>
      </c>
      <c r="D90" s="6" t="s">
        <v>169</v>
      </c>
      <c r="E90" s="2" t="s">
        <v>191</v>
      </c>
      <c r="F90" s="14">
        <v>45250</v>
      </c>
      <c r="G90" s="14">
        <v>45271</v>
      </c>
      <c r="H90" s="5" t="s">
        <v>13</v>
      </c>
      <c r="I90" s="5" t="s">
        <v>12</v>
      </c>
      <c r="J90" s="11">
        <v>0</v>
      </c>
      <c r="K90" s="11">
        <v>0.1321969696969697</v>
      </c>
      <c r="L90" s="11">
        <v>0</v>
      </c>
      <c r="M90" s="12">
        <v>0.1321969696969697</v>
      </c>
      <c r="N90" s="11">
        <v>0</v>
      </c>
      <c r="O90" s="11">
        <v>0</v>
      </c>
      <c r="P90" s="11">
        <v>0</v>
      </c>
      <c r="Q90" s="12">
        <v>0</v>
      </c>
      <c r="R90" s="11">
        <v>0</v>
      </c>
      <c r="S90" s="11">
        <v>0.1321969696969697</v>
      </c>
      <c r="T90" s="11">
        <v>0</v>
      </c>
      <c r="U90" s="12">
        <v>0.1321969696969697</v>
      </c>
      <c r="V90" s="23">
        <v>0</v>
      </c>
      <c r="W90" s="23">
        <v>0</v>
      </c>
      <c r="X90" s="23">
        <v>0</v>
      </c>
      <c r="Y90" s="12">
        <v>0</v>
      </c>
      <c r="Z90" s="13">
        <v>0.36396800000000001</v>
      </c>
    </row>
    <row r="91" spans="1:26" x14ac:dyDescent="0.2">
      <c r="A91" s="2">
        <v>35329008</v>
      </c>
      <c r="B91" s="2">
        <v>103091102</v>
      </c>
      <c r="C91" s="2" t="s">
        <v>112</v>
      </c>
      <c r="D91" s="6" t="s">
        <v>48</v>
      </c>
      <c r="E91" s="2" t="s">
        <v>187</v>
      </c>
      <c r="F91" s="14">
        <v>45026</v>
      </c>
      <c r="G91" s="14">
        <v>45302</v>
      </c>
      <c r="H91" s="5" t="s">
        <v>13</v>
      </c>
      <c r="I91" s="5" t="s">
        <v>12</v>
      </c>
      <c r="J91" s="11">
        <v>0</v>
      </c>
      <c r="K91" s="11">
        <v>0.3960227272727273</v>
      </c>
      <c r="L91" s="11">
        <v>0</v>
      </c>
      <c r="M91" s="12">
        <v>0.3960227272727273</v>
      </c>
      <c r="N91" s="11">
        <v>0</v>
      </c>
      <c r="O91" s="11">
        <v>0</v>
      </c>
      <c r="P91" s="11">
        <v>0</v>
      </c>
      <c r="Q91" s="12">
        <v>0</v>
      </c>
      <c r="R91" s="11">
        <v>0</v>
      </c>
      <c r="S91" s="11">
        <v>0.3960227272727273</v>
      </c>
      <c r="T91" s="11">
        <v>0</v>
      </c>
      <c r="U91" s="12">
        <v>0.3960227272727273</v>
      </c>
      <c r="V91" s="23">
        <v>0</v>
      </c>
      <c r="W91" s="23">
        <v>0</v>
      </c>
      <c r="X91" s="23">
        <v>0</v>
      </c>
      <c r="Y91" s="12">
        <v>0</v>
      </c>
      <c r="Z91" s="13">
        <v>1.1817113799999996</v>
      </c>
    </row>
    <row r="92" spans="1:26" x14ac:dyDescent="0.2">
      <c r="A92" s="2">
        <v>35329009</v>
      </c>
      <c r="B92" s="2">
        <v>103091102</v>
      </c>
      <c r="C92" s="2" t="s">
        <v>112</v>
      </c>
      <c r="D92" s="6" t="s">
        <v>164</v>
      </c>
      <c r="E92" s="2" t="s">
        <v>187</v>
      </c>
      <c r="F92" s="14">
        <v>45021</v>
      </c>
      <c r="G92" s="14">
        <v>45351</v>
      </c>
      <c r="H92" s="5" t="s">
        <v>13</v>
      </c>
      <c r="I92" s="5" t="s">
        <v>12</v>
      </c>
      <c r="J92" s="11">
        <v>0</v>
      </c>
      <c r="K92" s="11">
        <v>0.70795454545454539</v>
      </c>
      <c r="L92" s="11">
        <v>2.3674242424242424E-2</v>
      </c>
      <c r="M92" s="12">
        <v>0.73162878787878782</v>
      </c>
      <c r="N92" s="11">
        <v>0</v>
      </c>
      <c r="O92" s="11">
        <v>0</v>
      </c>
      <c r="P92" s="11">
        <v>0</v>
      </c>
      <c r="Q92" s="12">
        <v>0</v>
      </c>
      <c r="R92" s="11">
        <v>0</v>
      </c>
      <c r="S92" s="11">
        <v>0.70795454545454539</v>
      </c>
      <c r="T92" s="11">
        <v>2.3674242424242424E-2</v>
      </c>
      <c r="U92" s="12">
        <v>0.73162878787878782</v>
      </c>
      <c r="V92" s="23">
        <v>0</v>
      </c>
      <c r="W92" s="23">
        <v>0</v>
      </c>
      <c r="X92" s="23">
        <v>0</v>
      </c>
      <c r="Y92" s="12">
        <v>0</v>
      </c>
      <c r="Z92" s="13">
        <v>4.0437107999999995</v>
      </c>
    </row>
    <row r="93" spans="1:26" x14ac:dyDescent="0.2">
      <c r="A93" s="2">
        <v>35329010</v>
      </c>
      <c r="B93" s="2">
        <v>103091102</v>
      </c>
      <c r="C93" s="2" t="s">
        <v>112</v>
      </c>
      <c r="D93" s="6" t="s">
        <v>164</v>
      </c>
      <c r="E93" s="2" t="s">
        <v>188</v>
      </c>
      <c r="F93" s="14">
        <v>45071</v>
      </c>
      <c r="G93" s="14">
        <v>45381</v>
      </c>
      <c r="H93" s="5" t="s">
        <v>13</v>
      </c>
      <c r="I93" s="5" t="s">
        <v>12</v>
      </c>
      <c r="J93" s="11">
        <v>0</v>
      </c>
      <c r="K93" s="11">
        <v>2.3359848484848489</v>
      </c>
      <c r="L93" s="11">
        <v>0</v>
      </c>
      <c r="M93" s="12">
        <v>2.3359848484848489</v>
      </c>
      <c r="N93" s="11">
        <v>0</v>
      </c>
      <c r="O93" s="11">
        <v>0</v>
      </c>
      <c r="P93" s="11">
        <v>0</v>
      </c>
      <c r="Q93" s="12">
        <v>0</v>
      </c>
      <c r="R93" s="11">
        <v>0</v>
      </c>
      <c r="S93" s="11">
        <v>2.3359848484848489</v>
      </c>
      <c r="T93" s="11">
        <v>0</v>
      </c>
      <c r="U93" s="12">
        <v>2.3359848484848489</v>
      </c>
      <c r="V93" s="23">
        <v>0</v>
      </c>
      <c r="W93" s="23">
        <v>0</v>
      </c>
      <c r="X93" s="23">
        <v>0</v>
      </c>
      <c r="Y93" s="12">
        <v>0</v>
      </c>
      <c r="Z93" s="13">
        <v>8.1855336399999992</v>
      </c>
    </row>
    <row r="94" spans="1:26" x14ac:dyDescent="0.2">
      <c r="A94" s="2">
        <v>35329011</v>
      </c>
      <c r="B94" s="2">
        <v>103091102</v>
      </c>
      <c r="C94" s="2" t="s">
        <v>112</v>
      </c>
      <c r="D94" s="6" t="s">
        <v>164</v>
      </c>
      <c r="E94" s="2" t="s">
        <v>187</v>
      </c>
      <c r="F94" s="14">
        <v>45068</v>
      </c>
      <c r="G94" s="14">
        <v>45309</v>
      </c>
      <c r="H94" s="5" t="s">
        <v>13</v>
      </c>
      <c r="I94" s="5" t="s">
        <v>12</v>
      </c>
      <c r="J94" s="11">
        <v>0</v>
      </c>
      <c r="K94" s="11">
        <v>1.5634469696969699</v>
      </c>
      <c r="L94" s="11">
        <v>0</v>
      </c>
      <c r="M94" s="12">
        <v>1.5634469696969699</v>
      </c>
      <c r="N94" s="11">
        <v>0</v>
      </c>
      <c r="O94" s="11">
        <v>0</v>
      </c>
      <c r="P94" s="11">
        <v>0</v>
      </c>
      <c r="Q94" s="12">
        <v>0</v>
      </c>
      <c r="R94" s="11">
        <v>0</v>
      </c>
      <c r="S94" s="11">
        <v>1.5634469696969699</v>
      </c>
      <c r="T94" s="11">
        <v>0</v>
      </c>
      <c r="U94" s="12">
        <v>1.5634469696969699</v>
      </c>
      <c r="V94" s="23">
        <v>0</v>
      </c>
      <c r="W94" s="23">
        <v>0</v>
      </c>
      <c r="X94" s="23">
        <v>0</v>
      </c>
      <c r="Y94" s="12">
        <v>0</v>
      </c>
      <c r="Z94" s="13">
        <v>3.30575537</v>
      </c>
    </row>
    <row r="95" spans="1:26" x14ac:dyDescent="0.2">
      <c r="A95" s="2">
        <v>35329014</v>
      </c>
      <c r="B95" s="2">
        <v>103091102</v>
      </c>
      <c r="C95" s="2" t="s">
        <v>112</v>
      </c>
      <c r="D95" s="6" t="s">
        <v>60</v>
      </c>
      <c r="E95" s="2" t="s">
        <v>187</v>
      </c>
      <c r="F95" s="14">
        <v>45187</v>
      </c>
      <c r="G95" s="14">
        <v>45381</v>
      </c>
      <c r="H95" s="5" t="s">
        <v>13</v>
      </c>
      <c r="I95" s="5" t="s">
        <v>12</v>
      </c>
      <c r="J95" s="11">
        <v>0</v>
      </c>
      <c r="K95" s="11">
        <v>2.7236742424242424</v>
      </c>
      <c r="L95" s="11">
        <v>0</v>
      </c>
      <c r="M95" s="12">
        <v>2.7236742424242424</v>
      </c>
      <c r="N95" s="11">
        <v>0</v>
      </c>
      <c r="O95" s="11">
        <v>0</v>
      </c>
      <c r="P95" s="11">
        <v>0</v>
      </c>
      <c r="Q95" s="12">
        <v>0</v>
      </c>
      <c r="R95" s="11">
        <v>0</v>
      </c>
      <c r="S95" s="11">
        <v>2.7236742424242424</v>
      </c>
      <c r="T95" s="11">
        <v>0</v>
      </c>
      <c r="U95" s="12">
        <v>2.7236742424242424</v>
      </c>
      <c r="V95" s="23">
        <v>0</v>
      </c>
      <c r="W95" s="23">
        <v>0</v>
      </c>
      <c r="X95" s="23">
        <v>0</v>
      </c>
      <c r="Y95" s="12">
        <v>0</v>
      </c>
      <c r="Z95" s="13">
        <v>6.7876084499999996</v>
      </c>
    </row>
    <row r="96" spans="1:26" x14ac:dyDescent="0.2">
      <c r="A96" s="2">
        <v>35329474</v>
      </c>
      <c r="B96" s="2">
        <v>43191101</v>
      </c>
      <c r="C96" s="2" t="s">
        <v>101</v>
      </c>
      <c r="D96" s="6" t="s">
        <v>17</v>
      </c>
      <c r="E96" s="2" t="s">
        <v>213</v>
      </c>
      <c r="F96" s="14">
        <v>45082</v>
      </c>
      <c r="G96" s="14">
        <v>45148</v>
      </c>
      <c r="H96" s="5" t="s">
        <v>13</v>
      </c>
      <c r="I96" s="5" t="s">
        <v>12</v>
      </c>
      <c r="J96" s="11">
        <v>1.3320075757575758</v>
      </c>
      <c r="K96" s="11">
        <v>0.13750000000000001</v>
      </c>
      <c r="L96" s="11">
        <v>0</v>
      </c>
      <c r="M96" s="12">
        <v>1.4695075757575757</v>
      </c>
      <c r="N96" s="11">
        <v>0</v>
      </c>
      <c r="O96" s="11">
        <v>0</v>
      </c>
      <c r="P96" s="11">
        <v>0</v>
      </c>
      <c r="Q96" s="12">
        <v>0</v>
      </c>
      <c r="R96" s="11">
        <v>1.3320075757575758</v>
      </c>
      <c r="S96" s="11">
        <v>0.13750000000000001</v>
      </c>
      <c r="T96" s="11">
        <v>0</v>
      </c>
      <c r="U96" s="12">
        <v>1.4695075757575757</v>
      </c>
      <c r="V96" s="23">
        <v>0</v>
      </c>
      <c r="W96" s="23">
        <v>0</v>
      </c>
      <c r="X96" s="23">
        <v>0</v>
      </c>
      <c r="Y96" s="12">
        <v>0</v>
      </c>
      <c r="Z96" s="13">
        <v>1.4374993900000002</v>
      </c>
    </row>
    <row r="97" spans="1:26" x14ac:dyDescent="0.2">
      <c r="A97" s="2">
        <v>35330244</v>
      </c>
      <c r="B97" s="2">
        <v>43191101</v>
      </c>
      <c r="C97" s="2" t="s">
        <v>101</v>
      </c>
      <c r="D97" s="6" t="s">
        <v>47</v>
      </c>
      <c r="E97" s="2" t="s">
        <v>206</v>
      </c>
      <c r="F97" s="14">
        <v>45040</v>
      </c>
      <c r="G97" s="14">
        <v>45159</v>
      </c>
      <c r="H97" s="5" t="s">
        <v>13</v>
      </c>
      <c r="I97" s="5" t="s">
        <v>12</v>
      </c>
      <c r="J97" s="11">
        <v>0</v>
      </c>
      <c r="K97" s="11">
        <v>0.46723484848484842</v>
      </c>
      <c r="L97" s="11">
        <v>0</v>
      </c>
      <c r="M97" s="12">
        <v>0.46723484848484842</v>
      </c>
      <c r="N97" s="11">
        <v>0</v>
      </c>
      <c r="O97" s="11">
        <v>0</v>
      </c>
      <c r="P97" s="11">
        <v>0</v>
      </c>
      <c r="Q97" s="12">
        <v>0</v>
      </c>
      <c r="R97" s="11">
        <v>0</v>
      </c>
      <c r="S97" s="11">
        <v>0.46723484848484842</v>
      </c>
      <c r="T97" s="11">
        <v>0</v>
      </c>
      <c r="U97" s="12">
        <v>0.46723484848484842</v>
      </c>
      <c r="V97" s="23">
        <v>0</v>
      </c>
      <c r="W97" s="23">
        <v>0</v>
      </c>
      <c r="X97" s="23">
        <v>0</v>
      </c>
      <c r="Y97" s="12">
        <v>0</v>
      </c>
      <c r="Z97" s="13">
        <v>1.69637437</v>
      </c>
    </row>
    <row r="98" spans="1:26" x14ac:dyDescent="0.2">
      <c r="A98" s="2">
        <v>35330245</v>
      </c>
      <c r="B98" s="2">
        <v>43191101</v>
      </c>
      <c r="C98" s="2" t="s">
        <v>101</v>
      </c>
      <c r="D98" s="6" t="s">
        <v>47</v>
      </c>
      <c r="E98" s="2" t="s">
        <v>206</v>
      </c>
      <c r="F98" s="14">
        <v>45012</v>
      </c>
      <c r="G98" s="14">
        <v>45117</v>
      </c>
      <c r="H98" s="5" t="s">
        <v>13</v>
      </c>
      <c r="I98" s="5" t="s">
        <v>12</v>
      </c>
      <c r="J98" s="11">
        <v>0</v>
      </c>
      <c r="K98" s="11">
        <v>7.7272727272727271E-2</v>
      </c>
      <c r="L98" s="11">
        <v>0</v>
      </c>
      <c r="M98" s="12">
        <v>7.7272727272727271E-2</v>
      </c>
      <c r="N98" s="11">
        <v>0</v>
      </c>
      <c r="O98" s="11">
        <v>0</v>
      </c>
      <c r="P98" s="11">
        <v>0</v>
      </c>
      <c r="Q98" s="12">
        <v>0</v>
      </c>
      <c r="R98" s="11">
        <v>0</v>
      </c>
      <c r="S98" s="11">
        <v>7.7272727272727271E-2</v>
      </c>
      <c r="T98" s="11">
        <v>0</v>
      </c>
      <c r="U98" s="12">
        <v>7.7272727272727271E-2</v>
      </c>
      <c r="V98" s="23">
        <v>0</v>
      </c>
      <c r="W98" s="23">
        <v>0</v>
      </c>
      <c r="X98" s="23">
        <v>0</v>
      </c>
      <c r="Y98" s="12">
        <v>0</v>
      </c>
      <c r="Z98" s="13">
        <v>0.65333328000000002</v>
      </c>
    </row>
    <row r="99" spans="1:26" x14ac:dyDescent="0.2">
      <c r="A99" s="2">
        <v>35330246</v>
      </c>
      <c r="B99" s="2">
        <v>43191101</v>
      </c>
      <c r="C99" s="2" t="s">
        <v>101</v>
      </c>
      <c r="D99" s="6" t="s">
        <v>47</v>
      </c>
      <c r="E99" s="2" t="s">
        <v>206</v>
      </c>
      <c r="F99" s="14">
        <v>45035</v>
      </c>
      <c r="G99" s="14">
        <v>45350</v>
      </c>
      <c r="H99" s="5" t="s">
        <v>13</v>
      </c>
      <c r="I99" s="5" t="s">
        <v>12</v>
      </c>
      <c r="J99" s="11">
        <v>0</v>
      </c>
      <c r="K99" s="11">
        <v>0.7850378787878789</v>
      </c>
      <c r="L99" s="11">
        <v>0</v>
      </c>
      <c r="M99" s="12">
        <v>0.7850378787878789</v>
      </c>
      <c r="N99" s="11">
        <v>0</v>
      </c>
      <c r="O99" s="11">
        <v>0</v>
      </c>
      <c r="P99" s="11">
        <v>0</v>
      </c>
      <c r="Q99" s="12">
        <v>0</v>
      </c>
      <c r="R99" s="11">
        <v>0</v>
      </c>
      <c r="S99" s="11">
        <v>0.7850378787878789</v>
      </c>
      <c r="T99" s="11">
        <v>0</v>
      </c>
      <c r="U99" s="12">
        <v>0.7850378787878789</v>
      </c>
      <c r="V99" s="23">
        <v>0</v>
      </c>
      <c r="W99" s="23">
        <v>0</v>
      </c>
      <c r="X99" s="23">
        <v>0</v>
      </c>
      <c r="Y99" s="12">
        <v>0</v>
      </c>
      <c r="Z99" s="13">
        <v>1.4804606599999997</v>
      </c>
    </row>
    <row r="100" spans="1:26" x14ac:dyDescent="0.2">
      <c r="A100" s="2">
        <v>35330247</v>
      </c>
      <c r="B100" s="2">
        <v>43191101</v>
      </c>
      <c r="C100" s="2" t="s">
        <v>101</v>
      </c>
      <c r="D100" s="6" t="s">
        <v>47</v>
      </c>
      <c r="E100" s="2" t="s">
        <v>206</v>
      </c>
      <c r="F100" s="14">
        <v>45054</v>
      </c>
      <c r="G100" s="14">
        <v>45230</v>
      </c>
      <c r="H100" s="5" t="s">
        <v>13</v>
      </c>
      <c r="I100" s="5" t="s">
        <v>12</v>
      </c>
      <c r="J100" s="11">
        <v>0</v>
      </c>
      <c r="K100" s="11">
        <v>0.82405303030303034</v>
      </c>
      <c r="L100" s="11">
        <v>0</v>
      </c>
      <c r="M100" s="12">
        <v>0.82405303030303034</v>
      </c>
      <c r="N100" s="11">
        <v>0</v>
      </c>
      <c r="O100" s="11">
        <v>0</v>
      </c>
      <c r="P100" s="11">
        <v>0</v>
      </c>
      <c r="Q100" s="12">
        <v>0</v>
      </c>
      <c r="R100" s="11">
        <v>0</v>
      </c>
      <c r="S100" s="11">
        <v>0.82405303030303034</v>
      </c>
      <c r="T100" s="11">
        <v>0</v>
      </c>
      <c r="U100" s="12">
        <v>0.82405303030303034</v>
      </c>
      <c r="V100" s="23">
        <v>0</v>
      </c>
      <c r="W100" s="23">
        <v>0</v>
      </c>
      <c r="X100" s="23">
        <v>0</v>
      </c>
      <c r="Y100" s="12">
        <v>0</v>
      </c>
      <c r="Z100" s="13">
        <v>1.5346635300000004</v>
      </c>
    </row>
    <row r="101" spans="1:26" x14ac:dyDescent="0.2">
      <c r="A101" s="2">
        <v>35330812</v>
      </c>
      <c r="B101" s="2">
        <v>102781101</v>
      </c>
      <c r="C101" s="2" t="s">
        <v>97</v>
      </c>
      <c r="D101" s="6" t="s">
        <v>35</v>
      </c>
      <c r="E101" s="2" t="s">
        <v>216</v>
      </c>
      <c r="F101" s="14">
        <v>45126</v>
      </c>
      <c r="G101" s="14">
        <v>45248</v>
      </c>
      <c r="H101" s="5" t="s">
        <v>13</v>
      </c>
      <c r="I101" s="5" t="s">
        <v>12</v>
      </c>
      <c r="J101" s="11">
        <v>0</v>
      </c>
      <c r="K101" s="11">
        <v>2.3236742424242429</v>
      </c>
      <c r="L101" s="11">
        <v>0</v>
      </c>
      <c r="M101" s="12">
        <v>2.3236742424242429</v>
      </c>
      <c r="N101" s="11">
        <v>0</v>
      </c>
      <c r="O101" s="11">
        <v>0</v>
      </c>
      <c r="P101" s="11">
        <v>0</v>
      </c>
      <c r="Q101" s="12">
        <v>0</v>
      </c>
      <c r="R101" s="11">
        <v>0</v>
      </c>
      <c r="S101" s="11">
        <v>2.3236742424242429</v>
      </c>
      <c r="T101" s="11">
        <v>0</v>
      </c>
      <c r="U101" s="12">
        <v>2.3236742424242429</v>
      </c>
      <c r="V101" s="23">
        <v>0</v>
      </c>
      <c r="W101" s="23">
        <v>0</v>
      </c>
      <c r="X101" s="23">
        <v>0</v>
      </c>
      <c r="Y101" s="12">
        <v>0</v>
      </c>
      <c r="Z101" s="13">
        <v>4.5312142899999994</v>
      </c>
    </row>
    <row r="102" spans="1:26" x14ac:dyDescent="0.2">
      <c r="A102" s="2">
        <v>35330815</v>
      </c>
      <c r="B102" s="2">
        <v>103261103</v>
      </c>
      <c r="C102" s="2" t="s">
        <v>163</v>
      </c>
      <c r="D102" s="6" t="s">
        <v>166</v>
      </c>
      <c r="E102" s="2" t="s">
        <v>198</v>
      </c>
      <c r="F102" s="14">
        <v>45113</v>
      </c>
      <c r="G102" s="14">
        <v>45163</v>
      </c>
      <c r="H102" s="5" t="s">
        <v>13</v>
      </c>
      <c r="I102" s="5" t="s">
        <v>12</v>
      </c>
      <c r="J102" s="11">
        <v>0</v>
      </c>
      <c r="K102" s="11">
        <v>0.46912878787878787</v>
      </c>
      <c r="L102" s="11">
        <v>0</v>
      </c>
      <c r="M102" s="12">
        <v>0.46912878787878787</v>
      </c>
      <c r="N102" s="11">
        <v>0</v>
      </c>
      <c r="O102" s="11">
        <v>0</v>
      </c>
      <c r="P102" s="11">
        <v>0</v>
      </c>
      <c r="Q102" s="12">
        <v>0</v>
      </c>
      <c r="R102" s="11">
        <v>0</v>
      </c>
      <c r="S102" s="11">
        <v>0.46912878787878787</v>
      </c>
      <c r="T102" s="11">
        <v>0</v>
      </c>
      <c r="U102" s="12">
        <v>0.46912878787878787</v>
      </c>
      <c r="V102" s="23">
        <v>0</v>
      </c>
      <c r="W102" s="23">
        <v>0</v>
      </c>
      <c r="X102" s="23">
        <v>0</v>
      </c>
      <c r="Y102" s="12">
        <v>0</v>
      </c>
      <c r="Z102" s="13">
        <v>1.9397940599999994</v>
      </c>
    </row>
    <row r="103" spans="1:26" x14ac:dyDescent="0.2">
      <c r="A103" s="2">
        <v>35331305</v>
      </c>
      <c r="B103" s="2">
        <v>103261103</v>
      </c>
      <c r="C103" s="2" t="s">
        <v>163</v>
      </c>
      <c r="D103" s="6" t="s">
        <v>65</v>
      </c>
      <c r="E103" s="2" t="s">
        <v>193</v>
      </c>
      <c r="F103" s="14">
        <v>45148</v>
      </c>
      <c r="G103" s="14">
        <v>45247</v>
      </c>
      <c r="H103" s="5" t="s">
        <v>13</v>
      </c>
      <c r="I103" s="5" t="s">
        <v>12</v>
      </c>
      <c r="J103" s="11">
        <v>0</v>
      </c>
      <c r="K103" s="11">
        <v>0.50416666666666665</v>
      </c>
      <c r="L103" s="11">
        <v>0</v>
      </c>
      <c r="M103" s="12">
        <v>0.50416666666666665</v>
      </c>
      <c r="N103" s="11">
        <v>0</v>
      </c>
      <c r="O103" s="11">
        <v>0</v>
      </c>
      <c r="P103" s="11">
        <v>0</v>
      </c>
      <c r="Q103" s="12">
        <v>0</v>
      </c>
      <c r="R103" s="11">
        <v>0</v>
      </c>
      <c r="S103" s="11">
        <v>0.50416666666666665</v>
      </c>
      <c r="T103" s="11">
        <v>0</v>
      </c>
      <c r="U103" s="12">
        <v>0.50416666666666665</v>
      </c>
      <c r="V103" s="23">
        <v>0</v>
      </c>
      <c r="W103" s="23">
        <v>0</v>
      </c>
      <c r="X103" s="23">
        <v>0</v>
      </c>
      <c r="Y103" s="12">
        <v>0</v>
      </c>
      <c r="Z103" s="13">
        <v>1.4890477900000001</v>
      </c>
    </row>
    <row r="104" spans="1:26" x14ac:dyDescent="0.2">
      <c r="A104" s="2">
        <v>35332214</v>
      </c>
      <c r="B104" s="2">
        <v>102931102</v>
      </c>
      <c r="C104" s="2" t="s">
        <v>159</v>
      </c>
      <c r="D104" s="6" t="s">
        <v>34</v>
      </c>
      <c r="E104" s="2" t="s">
        <v>193</v>
      </c>
      <c r="F104" s="14">
        <v>45120</v>
      </c>
      <c r="G104" s="14">
        <v>45373</v>
      </c>
      <c r="H104" s="5" t="s">
        <v>13</v>
      </c>
      <c r="I104" s="5" t="s">
        <v>12</v>
      </c>
      <c r="J104" s="11">
        <v>0</v>
      </c>
      <c r="K104" s="11">
        <v>4.3070075757575745</v>
      </c>
      <c r="L104" s="11">
        <v>0</v>
      </c>
      <c r="M104" s="12">
        <v>4.3070075757575745</v>
      </c>
      <c r="N104" s="11">
        <v>0</v>
      </c>
      <c r="O104" s="11">
        <v>0</v>
      </c>
      <c r="P104" s="11">
        <v>0</v>
      </c>
      <c r="Q104" s="12">
        <v>0</v>
      </c>
      <c r="R104" s="11">
        <v>0</v>
      </c>
      <c r="S104" s="11">
        <v>4.3070075757575745</v>
      </c>
      <c r="T104" s="11">
        <v>0</v>
      </c>
      <c r="U104" s="12">
        <v>4.3070075757575745</v>
      </c>
      <c r="V104" s="23">
        <v>0</v>
      </c>
      <c r="W104" s="23">
        <v>0</v>
      </c>
      <c r="X104" s="23">
        <v>0</v>
      </c>
      <c r="Y104" s="12">
        <v>0</v>
      </c>
      <c r="Z104" s="13">
        <v>8.0585958299999998</v>
      </c>
    </row>
    <row r="105" spans="1:26" x14ac:dyDescent="0.2">
      <c r="A105" s="2">
        <v>35332215</v>
      </c>
      <c r="B105" s="2">
        <v>102931102</v>
      </c>
      <c r="C105" s="2" t="s">
        <v>159</v>
      </c>
      <c r="D105" s="6" t="s">
        <v>34</v>
      </c>
      <c r="E105" s="2" t="s">
        <v>198</v>
      </c>
      <c r="F105" s="14">
        <v>45048</v>
      </c>
      <c r="G105" s="14">
        <v>45142</v>
      </c>
      <c r="H105" s="5" t="s">
        <v>13</v>
      </c>
      <c r="I105" s="5" t="s">
        <v>12</v>
      </c>
      <c r="J105" s="11">
        <v>0</v>
      </c>
      <c r="K105" s="11">
        <v>2.1808712121212124</v>
      </c>
      <c r="L105" s="11">
        <v>0</v>
      </c>
      <c r="M105" s="12">
        <v>2.1808712121212124</v>
      </c>
      <c r="N105" s="11">
        <v>0</v>
      </c>
      <c r="O105" s="11">
        <v>0</v>
      </c>
      <c r="P105" s="11">
        <v>0</v>
      </c>
      <c r="Q105" s="12">
        <v>0</v>
      </c>
      <c r="R105" s="11">
        <v>0</v>
      </c>
      <c r="S105" s="11">
        <v>2.1808712121212124</v>
      </c>
      <c r="T105" s="11">
        <v>0</v>
      </c>
      <c r="U105" s="12">
        <v>2.1808712121212124</v>
      </c>
      <c r="V105" s="23">
        <v>0</v>
      </c>
      <c r="W105" s="23">
        <v>0</v>
      </c>
      <c r="X105" s="23">
        <v>0</v>
      </c>
      <c r="Y105" s="12">
        <v>0</v>
      </c>
      <c r="Z105" s="13">
        <v>3.5356282399999999</v>
      </c>
    </row>
    <row r="106" spans="1:26" x14ac:dyDescent="0.2">
      <c r="A106" s="2">
        <v>35332216</v>
      </c>
      <c r="B106" s="2">
        <v>102931102</v>
      </c>
      <c r="C106" s="2" t="s">
        <v>159</v>
      </c>
      <c r="D106" s="6" t="s">
        <v>34</v>
      </c>
      <c r="E106" s="2" t="s">
        <v>193</v>
      </c>
      <c r="F106" s="14">
        <v>45160</v>
      </c>
      <c r="G106" s="14">
        <v>45226</v>
      </c>
      <c r="H106" s="5" t="s">
        <v>13</v>
      </c>
      <c r="I106" s="5" t="s">
        <v>12</v>
      </c>
      <c r="J106" s="11">
        <v>0</v>
      </c>
      <c r="K106" s="11">
        <v>1.3250000000000002</v>
      </c>
      <c r="L106" s="11">
        <v>0</v>
      </c>
      <c r="M106" s="12">
        <v>1.3250000000000002</v>
      </c>
      <c r="N106" s="11">
        <v>0</v>
      </c>
      <c r="O106" s="11">
        <v>0</v>
      </c>
      <c r="P106" s="11">
        <v>0</v>
      </c>
      <c r="Q106" s="12">
        <v>0</v>
      </c>
      <c r="R106" s="11">
        <v>0</v>
      </c>
      <c r="S106" s="11">
        <v>1.3250000000000002</v>
      </c>
      <c r="T106" s="11">
        <v>0</v>
      </c>
      <c r="U106" s="12">
        <v>1.3250000000000002</v>
      </c>
      <c r="V106" s="23">
        <v>0</v>
      </c>
      <c r="W106" s="23">
        <v>0</v>
      </c>
      <c r="X106" s="23">
        <v>0</v>
      </c>
      <c r="Y106" s="12">
        <v>0</v>
      </c>
      <c r="Z106" s="13">
        <v>2.3316154600000001</v>
      </c>
    </row>
    <row r="107" spans="1:26" x14ac:dyDescent="0.2">
      <c r="A107" s="2">
        <v>35332217</v>
      </c>
      <c r="B107" s="2">
        <v>102931102</v>
      </c>
      <c r="C107" s="2" t="s">
        <v>159</v>
      </c>
      <c r="D107" s="6" t="s">
        <v>34</v>
      </c>
      <c r="E107" s="2" t="s">
        <v>193</v>
      </c>
      <c r="F107" s="14">
        <v>45182</v>
      </c>
      <c r="G107" s="14">
        <v>45345</v>
      </c>
      <c r="H107" s="5" t="s">
        <v>13</v>
      </c>
      <c r="I107" s="5" t="s">
        <v>12</v>
      </c>
      <c r="J107" s="11">
        <v>0</v>
      </c>
      <c r="K107" s="11">
        <v>2.6513257575757576</v>
      </c>
      <c r="L107" s="11">
        <v>0</v>
      </c>
      <c r="M107" s="12">
        <v>2.6513257575757576</v>
      </c>
      <c r="N107" s="11">
        <v>0</v>
      </c>
      <c r="O107" s="11">
        <v>0</v>
      </c>
      <c r="P107" s="11">
        <v>0</v>
      </c>
      <c r="Q107" s="12">
        <v>0</v>
      </c>
      <c r="R107" s="11">
        <v>0</v>
      </c>
      <c r="S107" s="11">
        <v>2.6513257575757576</v>
      </c>
      <c r="T107" s="11">
        <v>0</v>
      </c>
      <c r="U107" s="12">
        <v>2.6513257575757576</v>
      </c>
      <c r="V107" s="23">
        <v>0</v>
      </c>
      <c r="W107" s="23">
        <v>0</v>
      </c>
      <c r="X107" s="23">
        <v>0</v>
      </c>
      <c r="Y107" s="12">
        <v>0</v>
      </c>
      <c r="Z107" s="13">
        <v>5.4213884300000004</v>
      </c>
    </row>
    <row r="108" spans="1:26" x14ac:dyDescent="0.2">
      <c r="A108" s="2">
        <v>35332218</v>
      </c>
      <c r="B108" s="2">
        <v>102931102</v>
      </c>
      <c r="C108" s="2" t="s">
        <v>159</v>
      </c>
      <c r="D108" s="6" t="s">
        <v>38</v>
      </c>
      <c r="E108" s="2" t="s">
        <v>193</v>
      </c>
      <c r="F108" s="14">
        <v>45148</v>
      </c>
      <c r="G108" s="14">
        <v>45324</v>
      </c>
      <c r="H108" s="5" t="s">
        <v>13</v>
      </c>
      <c r="I108" s="5" t="s">
        <v>12</v>
      </c>
      <c r="J108" s="11">
        <v>0</v>
      </c>
      <c r="K108" s="11">
        <v>3.264204545454545</v>
      </c>
      <c r="L108" s="11">
        <v>0</v>
      </c>
      <c r="M108" s="12">
        <v>3.264204545454545</v>
      </c>
      <c r="N108" s="11">
        <v>0</v>
      </c>
      <c r="O108" s="11">
        <v>0</v>
      </c>
      <c r="P108" s="11">
        <v>0</v>
      </c>
      <c r="Q108" s="12">
        <v>0</v>
      </c>
      <c r="R108" s="11">
        <v>0</v>
      </c>
      <c r="S108" s="11">
        <v>3.264204545454545</v>
      </c>
      <c r="T108" s="11">
        <v>0</v>
      </c>
      <c r="U108" s="12">
        <v>3.264204545454545</v>
      </c>
      <c r="V108" s="23">
        <v>0</v>
      </c>
      <c r="W108" s="23">
        <v>0</v>
      </c>
      <c r="X108" s="23">
        <v>0</v>
      </c>
      <c r="Y108" s="12">
        <v>0</v>
      </c>
      <c r="Z108" s="13">
        <v>6.01962054</v>
      </c>
    </row>
    <row r="109" spans="1:26" x14ac:dyDescent="0.2">
      <c r="A109" s="2">
        <v>35332362</v>
      </c>
      <c r="B109" s="2">
        <v>102781101</v>
      </c>
      <c r="C109" s="2" t="s">
        <v>97</v>
      </c>
      <c r="D109" s="6" t="s">
        <v>35</v>
      </c>
      <c r="E109" s="2" t="s">
        <v>216</v>
      </c>
      <c r="F109" s="14">
        <v>45195</v>
      </c>
      <c r="G109" s="14">
        <v>45412</v>
      </c>
      <c r="H109" s="5" t="s">
        <v>13</v>
      </c>
      <c r="I109" s="5" t="s">
        <v>12</v>
      </c>
      <c r="J109" s="11">
        <v>0</v>
      </c>
      <c r="K109" s="11">
        <v>3.0615530303030307</v>
      </c>
      <c r="L109" s="11">
        <v>0</v>
      </c>
      <c r="M109" s="12">
        <v>3.0615530303030307</v>
      </c>
      <c r="N109" s="11">
        <v>0</v>
      </c>
      <c r="O109" s="11">
        <v>0</v>
      </c>
      <c r="P109" s="11">
        <v>0</v>
      </c>
      <c r="Q109" s="12">
        <v>0</v>
      </c>
      <c r="R109" s="11">
        <v>0</v>
      </c>
      <c r="S109" s="11">
        <v>3.0615530303030307</v>
      </c>
      <c r="T109" s="11">
        <v>0</v>
      </c>
      <c r="U109" s="12">
        <v>3.0615530303030307</v>
      </c>
      <c r="V109" s="23">
        <v>0</v>
      </c>
      <c r="W109" s="23">
        <v>0</v>
      </c>
      <c r="X109" s="23">
        <v>0</v>
      </c>
      <c r="Y109" s="12">
        <v>0</v>
      </c>
      <c r="Z109" s="13">
        <v>5.8843772899999998</v>
      </c>
    </row>
    <row r="110" spans="1:26" x14ac:dyDescent="0.2">
      <c r="A110" s="2">
        <v>35332363</v>
      </c>
      <c r="B110" s="2">
        <v>102781101</v>
      </c>
      <c r="C110" s="2" t="s">
        <v>97</v>
      </c>
      <c r="D110" s="6" t="s">
        <v>35</v>
      </c>
      <c r="E110" s="2" t="s">
        <v>215</v>
      </c>
      <c r="F110" s="14">
        <v>45089</v>
      </c>
      <c r="G110" s="14">
        <v>45149</v>
      </c>
      <c r="H110" s="5" t="s">
        <v>13</v>
      </c>
      <c r="I110" s="5" t="s">
        <v>12</v>
      </c>
      <c r="J110" s="11">
        <v>0</v>
      </c>
      <c r="K110" s="11">
        <v>1.2685606060606058</v>
      </c>
      <c r="L110" s="11">
        <v>0</v>
      </c>
      <c r="M110" s="12">
        <v>1.2685606060606058</v>
      </c>
      <c r="N110" s="11">
        <v>0</v>
      </c>
      <c r="O110" s="11">
        <v>0</v>
      </c>
      <c r="P110" s="11">
        <v>0</v>
      </c>
      <c r="Q110" s="12">
        <v>0</v>
      </c>
      <c r="R110" s="11">
        <v>0</v>
      </c>
      <c r="S110" s="11">
        <v>1.2685606060606058</v>
      </c>
      <c r="T110" s="11">
        <v>0</v>
      </c>
      <c r="U110" s="12">
        <v>1.2685606060606058</v>
      </c>
      <c r="V110" s="23">
        <v>0</v>
      </c>
      <c r="W110" s="23">
        <v>0</v>
      </c>
      <c r="X110" s="23">
        <v>0</v>
      </c>
      <c r="Y110" s="12">
        <v>0</v>
      </c>
      <c r="Z110" s="13">
        <v>1.5573665100000003</v>
      </c>
    </row>
    <row r="111" spans="1:26" x14ac:dyDescent="0.2">
      <c r="A111" s="2">
        <v>35332364</v>
      </c>
      <c r="B111" s="2">
        <v>102781101</v>
      </c>
      <c r="C111" s="2" t="s">
        <v>97</v>
      </c>
      <c r="D111" s="6" t="s">
        <v>35</v>
      </c>
      <c r="E111" s="2" t="s">
        <v>216</v>
      </c>
      <c r="F111" s="14">
        <v>45089</v>
      </c>
      <c r="G111" s="14">
        <v>45135</v>
      </c>
      <c r="H111" s="5" t="s">
        <v>13</v>
      </c>
      <c r="I111" s="5" t="s">
        <v>12</v>
      </c>
      <c r="J111" s="11">
        <v>0</v>
      </c>
      <c r="K111" s="11">
        <v>1.0562499999999999</v>
      </c>
      <c r="L111" s="11">
        <v>0</v>
      </c>
      <c r="M111" s="12">
        <v>1.0562499999999999</v>
      </c>
      <c r="N111" s="11">
        <v>0</v>
      </c>
      <c r="O111" s="11">
        <v>0</v>
      </c>
      <c r="P111" s="11">
        <v>0</v>
      </c>
      <c r="Q111" s="12">
        <v>0</v>
      </c>
      <c r="R111" s="11">
        <v>0</v>
      </c>
      <c r="S111" s="11">
        <v>1.0562499999999999</v>
      </c>
      <c r="T111" s="11">
        <v>0</v>
      </c>
      <c r="U111" s="12">
        <v>1.0562499999999999</v>
      </c>
      <c r="V111" s="23">
        <v>0</v>
      </c>
      <c r="W111" s="23">
        <v>0</v>
      </c>
      <c r="X111" s="23">
        <v>0</v>
      </c>
      <c r="Y111" s="12">
        <v>0</v>
      </c>
      <c r="Z111" s="13">
        <v>1.60988281</v>
      </c>
    </row>
    <row r="112" spans="1:26" x14ac:dyDescent="0.2">
      <c r="A112" s="2">
        <v>35332866</v>
      </c>
      <c r="B112" s="2">
        <v>103441103</v>
      </c>
      <c r="C112" s="2" t="s">
        <v>170</v>
      </c>
      <c r="D112" s="6" t="s">
        <v>33</v>
      </c>
      <c r="E112" s="2" t="s">
        <v>193</v>
      </c>
      <c r="F112" s="14">
        <v>45166</v>
      </c>
      <c r="G112" s="14">
        <v>45373</v>
      </c>
      <c r="H112" s="5" t="s">
        <v>13</v>
      </c>
      <c r="I112" s="5" t="s">
        <v>12</v>
      </c>
      <c r="J112" s="11">
        <v>0</v>
      </c>
      <c r="K112" s="11">
        <v>0.74109848484848484</v>
      </c>
      <c r="L112" s="11">
        <v>0</v>
      </c>
      <c r="M112" s="12">
        <v>0.74109848484848484</v>
      </c>
      <c r="N112" s="11">
        <v>0</v>
      </c>
      <c r="O112" s="11">
        <v>0</v>
      </c>
      <c r="P112" s="11">
        <v>0</v>
      </c>
      <c r="Q112" s="12">
        <v>0</v>
      </c>
      <c r="R112" s="11">
        <v>0</v>
      </c>
      <c r="S112" s="11">
        <v>0.74109848484848484</v>
      </c>
      <c r="T112" s="11">
        <v>0</v>
      </c>
      <c r="U112" s="12">
        <v>0.74109848484848484</v>
      </c>
      <c r="V112" s="23">
        <v>0</v>
      </c>
      <c r="W112" s="23">
        <v>0</v>
      </c>
      <c r="X112" s="23">
        <v>0</v>
      </c>
      <c r="Y112" s="12">
        <v>0</v>
      </c>
      <c r="Z112" s="13">
        <v>3.0534297399999999</v>
      </c>
    </row>
    <row r="113" spans="1:26" x14ac:dyDescent="0.2">
      <c r="A113" s="2">
        <v>35332872</v>
      </c>
      <c r="B113" s="2">
        <v>153701104</v>
      </c>
      <c r="C113" s="2" t="s">
        <v>142</v>
      </c>
      <c r="D113" s="6" t="s">
        <v>175</v>
      </c>
      <c r="E113" s="2" t="s">
        <v>191</v>
      </c>
      <c r="F113" s="14">
        <v>45194</v>
      </c>
      <c r="G113" s="14">
        <v>45272</v>
      </c>
      <c r="H113" s="5" t="s">
        <v>13</v>
      </c>
      <c r="I113" s="5" t="s">
        <v>12</v>
      </c>
      <c r="J113" s="11">
        <v>2.0770833333333329</v>
      </c>
      <c r="K113" s="11">
        <v>0.20776515151515151</v>
      </c>
      <c r="L113" s="11">
        <v>0</v>
      </c>
      <c r="M113" s="12">
        <v>2.2848484848484842</v>
      </c>
      <c r="N113" s="11">
        <v>0</v>
      </c>
      <c r="O113" s="11">
        <v>0</v>
      </c>
      <c r="P113" s="11">
        <v>0</v>
      </c>
      <c r="Q113" s="12">
        <v>0</v>
      </c>
      <c r="R113" s="11">
        <v>2.0770833333333329</v>
      </c>
      <c r="S113" s="11">
        <v>0.20776515151515151</v>
      </c>
      <c r="T113" s="11">
        <v>0</v>
      </c>
      <c r="U113" s="12">
        <v>2.2848484848484842</v>
      </c>
      <c r="V113" s="23">
        <v>0</v>
      </c>
      <c r="W113" s="23">
        <v>0</v>
      </c>
      <c r="X113" s="23">
        <v>0</v>
      </c>
      <c r="Y113" s="12">
        <v>0</v>
      </c>
      <c r="Z113" s="13">
        <v>2.3096286400000006</v>
      </c>
    </row>
    <row r="114" spans="1:26" x14ac:dyDescent="0.2">
      <c r="A114" s="2">
        <v>35332958</v>
      </c>
      <c r="B114" s="2">
        <v>153701104</v>
      </c>
      <c r="C114" s="2" t="s">
        <v>142</v>
      </c>
      <c r="D114" s="6" t="s">
        <v>143</v>
      </c>
      <c r="E114" s="2" t="s">
        <v>191</v>
      </c>
      <c r="F114" s="14">
        <v>45152</v>
      </c>
      <c r="G114" s="14">
        <v>45272</v>
      </c>
      <c r="H114" s="5" t="s">
        <v>13</v>
      </c>
      <c r="I114" s="5" t="s">
        <v>12</v>
      </c>
      <c r="J114" s="11">
        <v>0</v>
      </c>
      <c r="K114" s="11">
        <v>2.2253787878787881</v>
      </c>
      <c r="L114" s="11">
        <v>0</v>
      </c>
      <c r="M114" s="12">
        <v>2.2253787878787881</v>
      </c>
      <c r="N114" s="11">
        <v>0</v>
      </c>
      <c r="O114" s="11">
        <v>0</v>
      </c>
      <c r="P114" s="11">
        <v>0</v>
      </c>
      <c r="Q114" s="12">
        <v>0</v>
      </c>
      <c r="R114" s="11">
        <v>0</v>
      </c>
      <c r="S114" s="11">
        <v>2.2253787878787881</v>
      </c>
      <c r="T114" s="11">
        <v>0</v>
      </c>
      <c r="U114" s="12">
        <v>2.2253787878787881</v>
      </c>
      <c r="V114" s="23">
        <v>0</v>
      </c>
      <c r="W114" s="23">
        <v>0</v>
      </c>
      <c r="X114" s="23">
        <v>0</v>
      </c>
      <c r="Y114" s="12">
        <v>0</v>
      </c>
      <c r="Z114" s="13">
        <v>4.33590988</v>
      </c>
    </row>
    <row r="115" spans="1:26" x14ac:dyDescent="0.2">
      <c r="A115" s="2">
        <v>35334229</v>
      </c>
      <c r="B115" s="2">
        <v>103331102</v>
      </c>
      <c r="C115" s="2" t="s">
        <v>130</v>
      </c>
      <c r="D115" s="6" t="s">
        <v>56</v>
      </c>
      <c r="E115" s="2" t="s">
        <v>205</v>
      </c>
      <c r="F115" s="14">
        <v>45187</v>
      </c>
      <c r="G115" s="14">
        <v>45408</v>
      </c>
      <c r="H115" s="5" t="s">
        <v>13</v>
      </c>
      <c r="I115" s="5" t="s">
        <v>12</v>
      </c>
      <c r="J115" s="11">
        <v>0</v>
      </c>
      <c r="K115" s="11">
        <v>2.9859848484848479</v>
      </c>
      <c r="L115" s="11">
        <v>0</v>
      </c>
      <c r="M115" s="12">
        <v>2.9859848484848479</v>
      </c>
      <c r="N115" s="11">
        <v>0</v>
      </c>
      <c r="O115" s="11">
        <v>0</v>
      </c>
      <c r="P115" s="11">
        <v>0</v>
      </c>
      <c r="Q115" s="12">
        <v>0</v>
      </c>
      <c r="R115" s="11">
        <v>0</v>
      </c>
      <c r="S115" s="11">
        <v>2.9859848484848479</v>
      </c>
      <c r="T115" s="11">
        <v>0</v>
      </c>
      <c r="U115" s="12">
        <v>2.9859848484848479</v>
      </c>
      <c r="V115" s="23">
        <v>0</v>
      </c>
      <c r="W115" s="23">
        <v>0</v>
      </c>
      <c r="X115" s="23">
        <v>0</v>
      </c>
      <c r="Y115" s="12">
        <v>0</v>
      </c>
      <c r="Z115" s="13">
        <v>5.262841840000001</v>
      </c>
    </row>
    <row r="116" spans="1:26" x14ac:dyDescent="0.2">
      <c r="A116" s="2">
        <v>35334750</v>
      </c>
      <c r="B116" s="2">
        <v>63601108</v>
      </c>
      <c r="C116" s="2" t="s">
        <v>141</v>
      </c>
      <c r="D116" s="6" t="s">
        <v>49</v>
      </c>
      <c r="E116" s="2" t="s">
        <v>192</v>
      </c>
      <c r="F116" s="14">
        <v>45175</v>
      </c>
      <c r="G116" s="14">
        <v>45409</v>
      </c>
      <c r="H116" s="5" t="s">
        <v>13</v>
      </c>
      <c r="I116" s="5" t="s">
        <v>12</v>
      </c>
      <c r="J116" s="11">
        <v>0</v>
      </c>
      <c r="K116" s="11">
        <v>1.2367424242424243</v>
      </c>
      <c r="L116" s="11">
        <v>0</v>
      </c>
      <c r="M116" s="12">
        <v>1.2367424242424243</v>
      </c>
      <c r="N116" s="11">
        <v>0</v>
      </c>
      <c r="O116" s="11">
        <v>0</v>
      </c>
      <c r="P116" s="11">
        <v>0</v>
      </c>
      <c r="Q116" s="12">
        <v>0</v>
      </c>
      <c r="R116" s="11">
        <v>0</v>
      </c>
      <c r="S116" s="11">
        <v>1.2367424242424243</v>
      </c>
      <c r="T116" s="11">
        <v>0</v>
      </c>
      <c r="U116" s="12">
        <v>1.2367424242424243</v>
      </c>
      <c r="V116" s="23">
        <v>0</v>
      </c>
      <c r="W116" s="23">
        <v>0</v>
      </c>
      <c r="X116" s="23">
        <v>0</v>
      </c>
      <c r="Y116" s="12">
        <v>0</v>
      </c>
      <c r="Z116" s="13">
        <v>5.3866625400000006</v>
      </c>
    </row>
    <row r="117" spans="1:26" x14ac:dyDescent="0.2">
      <c r="A117" s="2">
        <v>35334752</v>
      </c>
      <c r="B117" s="2">
        <v>63601108</v>
      </c>
      <c r="C117" s="2" t="s">
        <v>141</v>
      </c>
      <c r="D117" s="6" t="s">
        <v>49</v>
      </c>
      <c r="E117" s="2" t="s">
        <v>192</v>
      </c>
      <c r="F117" s="14">
        <v>45187</v>
      </c>
      <c r="G117" s="14">
        <v>45375</v>
      </c>
      <c r="H117" s="5" t="s">
        <v>13</v>
      </c>
      <c r="I117" s="5" t="s">
        <v>12</v>
      </c>
      <c r="J117" s="11">
        <v>0</v>
      </c>
      <c r="K117" s="11">
        <v>1.8445075757575755</v>
      </c>
      <c r="L117" s="11">
        <v>0</v>
      </c>
      <c r="M117" s="12">
        <v>1.8445075757575755</v>
      </c>
      <c r="N117" s="11">
        <v>0</v>
      </c>
      <c r="O117" s="11">
        <v>0</v>
      </c>
      <c r="P117" s="11">
        <v>0</v>
      </c>
      <c r="Q117" s="12">
        <v>0</v>
      </c>
      <c r="R117" s="11">
        <v>0</v>
      </c>
      <c r="S117" s="11">
        <v>1.8445075757575755</v>
      </c>
      <c r="T117" s="11">
        <v>0</v>
      </c>
      <c r="U117" s="12">
        <v>1.8445075757575755</v>
      </c>
      <c r="V117" s="23">
        <v>0</v>
      </c>
      <c r="W117" s="23">
        <v>0</v>
      </c>
      <c r="X117" s="23">
        <v>0</v>
      </c>
      <c r="Y117" s="12">
        <v>0</v>
      </c>
      <c r="Z117" s="13">
        <v>6.2179181900000007</v>
      </c>
    </row>
    <row r="118" spans="1:26" x14ac:dyDescent="0.2">
      <c r="A118" s="2">
        <v>35334753</v>
      </c>
      <c r="B118" s="2">
        <v>63601108</v>
      </c>
      <c r="C118" s="2" t="s">
        <v>141</v>
      </c>
      <c r="D118" s="6" t="s">
        <v>41</v>
      </c>
      <c r="E118" s="2" t="s">
        <v>192</v>
      </c>
      <c r="F118" s="14">
        <v>45117</v>
      </c>
      <c r="G118" s="14">
        <v>45199</v>
      </c>
      <c r="H118" s="5" t="s">
        <v>13</v>
      </c>
      <c r="I118" s="5" t="s">
        <v>12</v>
      </c>
      <c r="J118" s="11">
        <v>0</v>
      </c>
      <c r="K118" s="11">
        <v>1.7611742424242427</v>
      </c>
      <c r="L118" s="11">
        <v>0</v>
      </c>
      <c r="M118" s="12">
        <v>1.7611742424242427</v>
      </c>
      <c r="N118" s="11">
        <v>0</v>
      </c>
      <c r="O118" s="11">
        <v>0</v>
      </c>
      <c r="P118" s="11">
        <v>0</v>
      </c>
      <c r="Q118" s="12">
        <v>0</v>
      </c>
      <c r="R118" s="11">
        <v>0</v>
      </c>
      <c r="S118" s="11">
        <v>1.7611742424242427</v>
      </c>
      <c r="T118" s="11">
        <v>0</v>
      </c>
      <c r="U118" s="12">
        <v>1.7611742424242427</v>
      </c>
      <c r="V118" s="23">
        <v>0</v>
      </c>
      <c r="W118" s="23">
        <v>0</v>
      </c>
      <c r="X118" s="23">
        <v>0</v>
      </c>
      <c r="Y118" s="12">
        <v>0</v>
      </c>
      <c r="Z118" s="13">
        <v>4.0045471899999994</v>
      </c>
    </row>
    <row r="119" spans="1:26" x14ac:dyDescent="0.2">
      <c r="A119" s="2">
        <v>35337010</v>
      </c>
      <c r="B119" s="2">
        <v>103441102</v>
      </c>
      <c r="C119" s="2" t="s">
        <v>136</v>
      </c>
      <c r="D119" s="6" t="s">
        <v>42</v>
      </c>
      <c r="E119" s="2" t="s">
        <v>193</v>
      </c>
      <c r="F119" s="14">
        <v>45117</v>
      </c>
      <c r="G119" s="14">
        <v>45366</v>
      </c>
      <c r="H119" s="5" t="s">
        <v>13</v>
      </c>
      <c r="I119" s="5" t="s">
        <v>12</v>
      </c>
      <c r="J119" s="11">
        <v>0</v>
      </c>
      <c r="K119" s="11">
        <v>3.4553030303030305</v>
      </c>
      <c r="L119" s="11">
        <v>0</v>
      </c>
      <c r="M119" s="12">
        <v>3.4553030303030305</v>
      </c>
      <c r="N119" s="11">
        <v>0</v>
      </c>
      <c r="O119" s="11">
        <v>0</v>
      </c>
      <c r="P119" s="11">
        <v>0</v>
      </c>
      <c r="Q119" s="12">
        <v>0</v>
      </c>
      <c r="R119" s="11">
        <v>0</v>
      </c>
      <c r="S119" s="11">
        <v>3.4553030303030305</v>
      </c>
      <c r="T119" s="11">
        <v>0</v>
      </c>
      <c r="U119" s="12">
        <v>3.4553030303030305</v>
      </c>
      <c r="V119" s="23">
        <v>0</v>
      </c>
      <c r="W119" s="23">
        <v>0</v>
      </c>
      <c r="X119" s="23">
        <v>0</v>
      </c>
      <c r="Y119" s="12">
        <v>0</v>
      </c>
      <c r="Z119" s="13">
        <v>5.8109332</v>
      </c>
    </row>
    <row r="120" spans="1:26" x14ac:dyDescent="0.2">
      <c r="A120" s="2">
        <v>35337011</v>
      </c>
      <c r="B120" s="2">
        <v>103441102</v>
      </c>
      <c r="C120" s="2" t="s">
        <v>136</v>
      </c>
      <c r="D120" s="6" t="s">
        <v>42</v>
      </c>
      <c r="E120" s="2" t="s">
        <v>193</v>
      </c>
      <c r="F120" s="14">
        <v>45131</v>
      </c>
      <c r="G120" s="14">
        <v>45357</v>
      </c>
      <c r="H120" s="5" t="s">
        <v>13</v>
      </c>
      <c r="I120" s="5" t="s">
        <v>12</v>
      </c>
      <c r="J120" s="11">
        <v>0</v>
      </c>
      <c r="K120" s="11">
        <v>2.9191287878787873</v>
      </c>
      <c r="L120" s="11">
        <v>0</v>
      </c>
      <c r="M120" s="12">
        <v>2.9191287878787873</v>
      </c>
      <c r="N120" s="11">
        <v>0</v>
      </c>
      <c r="O120" s="11">
        <v>0</v>
      </c>
      <c r="P120" s="11">
        <v>0</v>
      </c>
      <c r="Q120" s="12">
        <v>0</v>
      </c>
      <c r="R120" s="11">
        <v>0</v>
      </c>
      <c r="S120" s="11">
        <v>2.9191287878787873</v>
      </c>
      <c r="T120" s="11">
        <v>0</v>
      </c>
      <c r="U120" s="12">
        <v>2.9191287878787873</v>
      </c>
      <c r="V120" s="23">
        <v>0</v>
      </c>
      <c r="W120" s="23">
        <v>0</v>
      </c>
      <c r="X120" s="23">
        <v>0</v>
      </c>
      <c r="Y120" s="12">
        <v>0</v>
      </c>
      <c r="Z120" s="13">
        <v>4.5138840600000005</v>
      </c>
    </row>
    <row r="121" spans="1:26" x14ac:dyDescent="0.2">
      <c r="A121" s="2">
        <v>35337012</v>
      </c>
      <c r="B121" s="2">
        <v>103441102</v>
      </c>
      <c r="C121" s="2" t="s">
        <v>136</v>
      </c>
      <c r="D121" s="6" t="s">
        <v>42</v>
      </c>
      <c r="E121" s="2" t="s">
        <v>193</v>
      </c>
      <c r="F121" s="14">
        <v>45145</v>
      </c>
      <c r="G121" s="14">
        <v>45351</v>
      </c>
      <c r="H121" s="5" t="s">
        <v>13</v>
      </c>
      <c r="I121" s="5" t="s">
        <v>12</v>
      </c>
      <c r="J121" s="11">
        <v>0</v>
      </c>
      <c r="K121" s="11">
        <v>4.1543560606060597</v>
      </c>
      <c r="L121" s="11">
        <v>0</v>
      </c>
      <c r="M121" s="12">
        <v>4.1543560606060597</v>
      </c>
      <c r="N121" s="11">
        <v>0</v>
      </c>
      <c r="O121" s="11">
        <v>0</v>
      </c>
      <c r="P121" s="11">
        <v>0</v>
      </c>
      <c r="Q121" s="12">
        <v>0</v>
      </c>
      <c r="R121" s="11">
        <v>0</v>
      </c>
      <c r="S121" s="11">
        <v>4.1543560606060597</v>
      </c>
      <c r="T121" s="11">
        <v>0</v>
      </c>
      <c r="U121" s="12">
        <v>4.1543560606060597</v>
      </c>
      <c r="V121" s="23">
        <v>0</v>
      </c>
      <c r="W121" s="23">
        <v>0</v>
      </c>
      <c r="X121" s="23">
        <v>0</v>
      </c>
      <c r="Y121" s="12">
        <v>0</v>
      </c>
      <c r="Z121" s="13">
        <v>7.1976490799999997</v>
      </c>
    </row>
    <row r="122" spans="1:26" x14ac:dyDescent="0.2">
      <c r="A122" s="2">
        <v>35337014</v>
      </c>
      <c r="B122" s="2">
        <v>63801105</v>
      </c>
      <c r="C122" s="2" t="s">
        <v>176</v>
      </c>
      <c r="D122" s="6" t="s">
        <v>177</v>
      </c>
      <c r="E122" s="2" t="s">
        <v>211</v>
      </c>
      <c r="F122" s="14">
        <v>45096</v>
      </c>
      <c r="G122" s="14">
        <v>45157</v>
      </c>
      <c r="H122" s="5" t="s">
        <v>13</v>
      </c>
      <c r="I122" s="5" t="s">
        <v>12</v>
      </c>
      <c r="J122" s="11">
        <v>0.97594696969696992</v>
      </c>
      <c r="K122" s="11">
        <v>3.1818181818181822E-2</v>
      </c>
      <c r="L122" s="11">
        <v>0</v>
      </c>
      <c r="M122" s="12">
        <v>1.0077651515151518</v>
      </c>
      <c r="N122" s="11">
        <v>6.0984848484848482E-2</v>
      </c>
      <c r="O122" s="11">
        <v>0</v>
      </c>
      <c r="P122" s="11">
        <v>0</v>
      </c>
      <c r="Q122" s="12">
        <v>6.0984848484848482E-2</v>
      </c>
      <c r="R122" s="11">
        <v>0.91496212121212139</v>
      </c>
      <c r="S122" s="11">
        <v>3.1818181818181822E-2</v>
      </c>
      <c r="T122" s="11">
        <v>0</v>
      </c>
      <c r="U122" s="12">
        <v>0.94678030303030325</v>
      </c>
      <c r="V122" s="23">
        <v>0</v>
      </c>
      <c r="W122" s="23">
        <v>0</v>
      </c>
      <c r="X122" s="23">
        <v>0</v>
      </c>
      <c r="Y122" s="12">
        <v>0</v>
      </c>
      <c r="Z122" s="13">
        <v>1.6468126699999999</v>
      </c>
    </row>
    <row r="123" spans="1:26" x14ac:dyDescent="0.2">
      <c r="A123" s="2">
        <v>35337015</v>
      </c>
      <c r="B123" s="2">
        <v>63801105</v>
      </c>
      <c r="C123" s="2" t="s">
        <v>176</v>
      </c>
      <c r="D123" s="6" t="s">
        <v>177</v>
      </c>
      <c r="E123" s="2" t="s">
        <v>211</v>
      </c>
      <c r="F123" s="14">
        <v>45096</v>
      </c>
      <c r="G123" s="14">
        <v>45157</v>
      </c>
      <c r="H123" s="5" t="s">
        <v>13</v>
      </c>
      <c r="I123" s="5" t="s">
        <v>12</v>
      </c>
      <c r="J123" s="11">
        <v>0</v>
      </c>
      <c r="K123" s="11">
        <v>0.45719696969696966</v>
      </c>
      <c r="L123" s="11">
        <v>0</v>
      </c>
      <c r="M123" s="12">
        <v>0.45719696969696966</v>
      </c>
      <c r="N123" s="11">
        <v>0</v>
      </c>
      <c r="O123" s="11">
        <v>0</v>
      </c>
      <c r="P123" s="11">
        <v>0</v>
      </c>
      <c r="Q123" s="12">
        <v>0</v>
      </c>
      <c r="R123" s="11">
        <v>0</v>
      </c>
      <c r="S123" s="11">
        <v>0.45719696969696966</v>
      </c>
      <c r="T123" s="11">
        <v>0</v>
      </c>
      <c r="U123" s="12">
        <v>0.45719696969696966</v>
      </c>
      <c r="V123" s="23">
        <v>0</v>
      </c>
      <c r="W123" s="23">
        <v>0</v>
      </c>
      <c r="X123" s="23">
        <v>0</v>
      </c>
      <c r="Y123" s="12">
        <v>0</v>
      </c>
      <c r="Z123" s="13">
        <v>1.6802816099999998</v>
      </c>
    </row>
    <row r="124" spans="1:26" x14ac:dyDescent="0.2">
      <c r="A124" s="2">
        <v>35337151</v>
      </c>
      <c r="B124" s="2">
        <v>254421101</v>
      </c>
      <c r="C124" s="2" t="s">
        <v>99</v>
      </c>
      <c r="D124" s="6" t="s">
        <v>59</v>
      </c>
      <c r="E124" s="2" t="s">
        <v>197</v>
      </c>
      <c r="F124" s="14">
        <v>44795</v>
      </c>
      <c r="G124" s="14">
        <v>44893</v>
      </c>
      <c r="H124" s="5" t="s">
        <v>74</v>
      </c>
      <c r="I124" s="5" t="s">
        <v>11</v>
      </c>
      <c r="J124" s="11">
        <v>0</v>
      </c>
      <c r="K124" s="11">
        <v>0.11837121212121213</v>
      </c>
      <c r="L124" s="11">
        <v>0</v>
      </c>
      <c r="M124" s="12">
        <v>0.11837121212121213</v>
      </c>
      <c r="N124" s="11">
        <v>0</v>
      </c>
      <c r="O124" s="11">
        <v>0</v>
      </c>
      <c r="P124" s="11">
        <v>0</v>
      </c>
      <c r="Q124" s="12">
        <v>0</v>
      </c>
      <c r="R124" s="11">
        <v>0</v>
      </c>
      <c r="S124" s="11">
        <v>0.11837121212121213</v>
      </c>
      <c r="T124" s="11">
        <v>0</v>
      </c>
      <c r="U124" s="12">
        <v>0.11837121212121213</v>
      </c>
      <c r="V124" s="23">
        <v>0</v>
      </c>
      <c r="W124" s="23">
        <v>0</v>
      </c>
      <c r="X124" s="23">
        <v>0</v>
      </c>
      <c r="Y124" s="12">
        <v>0</v>
      </c>
      <c r="Z124" s="13" t="s">
        <v>237</v>
      </c>
    </row>
    <row r="125" spans="1:26" x14ac:dyDescent="0.2">
      <c r="A125" s="2">
        <v>35337163</v>
      </c>
      <c r="B125" s="2">
        <v>153701104</v>
      </c>
      <c r="C125" s="2" t="s">
        <v>142</v>
      </c>
      <c r="D125" s="6" t="s">
        <v>51</v>
      </c>
      <c r="E125" s="2" t="s">
        <v>191</v>
      </c>
      <c r="F125" s="14">
        <v>45124</v>
      </c>
      <c r="G125" s="14">
        <v>45211</v>
      </c>
      <c r="H125" s="5" t="s">
        <v>13</v>
      </c>
      <c r="I125" s="5" t="s">
        <v>12</v>
      </c>
      <c r="J125" s="11">
        <v>0.47727272727272735</v>
      </c>
      <c r="K125" s="11">
        <v>0.89810606060606046</v>
      </c>
      <c r="L125" s="11">
        <v>0</v>
      </c>
      <c r="M125" s="12">
        <v>1.3753787878787878</v>
      </c>
      <c r="N125" s="11">
        <v>0</v>
      </c>
      <c r="O125" s="11">
        <v>0</v>
      </c>
      <c r="P125" s="11">
        <v>0</v>
      </c>
      <c r="Q125" s="12">
        <v>0</v>
      </c>
      <c r="R125" s="11">
        <v>0.47727272727272735</v>
      </c>
      <c r="S125" s="11">
        <v>0.89810606060606046</v>
      </c>
      <c r="T125" s="11">
        <v>0</v>
      </c>
      <c r="U125" s="12">
        <v>1.3753787878787878</v>
      </c>
      <c r="V125" s="23">
        <v>0</v>
      </c>
      <c r="W125" s="23">
        <v>0</v>
      </c>
      <c r="X125" s="23">
        <v>0</v>
      </c>
      <c r="Y125" s="12">
        <v>0</v>
      </c>
      <c r="Z125" s="13">
        <v>3.1905555799999998</v>
      </c>
    </row>
    <row r="126" spans="1:26" x14ac:dyDescent="0.2">
      <c r="A126" s="2">
        <v>35337306</v>
      </c>
      <c r="B126" s="2">
        <v>162821702</v>
      </c>
      <c r="C126" s="2" t="s">
        <v>114</v>
      </c>
      <c r="D126" s="6" t="s">
        <v>32</v>
      </c>
      <c r="E126" s="2" t="s">
        <v>208</v>
      </c>
      <c r="F126" s="14">
        <v>45030</v>
      </c>
      <c r="G126" s="14">
        <v>45338</v>
      </c>
      <c r="H126" s="5" t="s">
        <v>13</v>
      </c>
      <c r="I126" s="5" t="s">
        <v>12</v>
      </c>
      <c r="J126" s="11">
        <v>1.9318181818181818E-2</v>
      </c>
      <c r="K126" s="11">
        <v>2.3007575757575758</v>
      </c>
      <c r="L126" s="11">
        <v>0</v>
      </c>
      <c r="M126" s="12">
        <v>2.3200757575757578</v>
      </c>
      <c r="N126" s="11">
        <v>0</v>
      </c>
      <c r="O126" s="11">
        <v>0</v>
      </c>
      <c r="P126" s="11">
        <v>0</v>
      </c>
      <c r="Q126" s="12">
        <v>0</v>
      </c>
      <c r="R126" s="11">
        <v>1.9318181818181818E-2</v>
      </c>
      <c r="S126" s="11">
        <v>2.3007575757575758</v>
      </c>
      <c r="T126" s="11">
        <v>0</v>
      </c>
      <c r="U126" s="12">
        <v>2.3200757575757578</v>
      </c>
      <c r="V126" s="23">
        <v>0</v>
      </c>
      <c r="W126" s="23">
        <v>0</v>
      </c>
      <c r="X126" s="23">
        <v>0</v>
      </c>
      <c r="Y126" s="12">
        <v>0</v>
      </c>
      <c r="Z126" s="13">
        <v>7.2853720500000003</v>
      </c>
    </row>
    <row r="127" spans="1:26" x14ac:dyDescent="0.2">
      <c r="A127" s="2">
        <v>35338384</v>
      </c>
      <c r="B127" s="2">
        <v>162821701</v>
      </c>
      <c r="C127" s="2" t="s">
        <v>113</v>
      </c>
      <c r="D127" s="6" t="s">
        <v>158</v>
      </c>
      <c r="E127" s="2" t="s">
        <v>208</v>
      </c>
      <c r="F127" s="14">
        <v>45117</v>
      </c>
      <c r="G127" s="14">
        <v>45398</v>
      </c>
      <c r="H127" s="5" t="s">
        <v>13</v>
      </c>
      <c r="I127" s="5" t="s">
        <v>12</v>
      </c>
      <c r="J127" s="11">
        <v>0</v>
      </c>
      <c r="K127" s="11">
        <v>1.5967803030303032</v>
      </c>
      <c r="L127" s="11">
        <v>0</v>
      </c>
      <c r="M127" s="12">
        <v>1.5967803030303032</v>
      </c>
      <c r="N127" s="11">
        <v>0</v>
      </c>
      <c r="O127" s="11">
        <v>0</v>
      </c>
      <c r="P127" s="11">
        <v>0</v>
      </c>
      <c r="Q127" s="12">
        <v>0</v>
      </c>
      <c r="R127" s="11">
        <v>0</v>
      </c>
      <c r="S127" s="11">
        <v>1.5967803030303032</v>
      </c>
      <c r="T127" s="11">
        <v>0</v>
      </c>
      <c r="U127" s="12">
        <v>1.5967803030303032</v>
      </c>
      <c r="V127" s="23">
        <v>0</v>
      </c>
      <c r="W127" s="23">
        <v>0</v>
      </c>
      <c r="X127" s="23">
        <v>0</v>
      </c>
      <c r="Y127" s="12">
        <v>0</v>
      </c>
      <c r="Z127" s="13">
        <v>4.7608946999999988</v>
      </c>
    </row>
    <row r="128" spans="1:26" x14ac:dyDescent="0.2">
      <c r="A128" s="2">
        <v>35338402</v>
      </c>
      <c r="B128" s="2">
        <v>103461101</v>
      </c>
      <c r="C128" s="2" t="s">
        <v>139</v>
      </c>
      <c r="D128" s="6" t="s">
        <v>140</v>
      </c>
      <c r="E128" s="2" t="s">
        <v>193</v>
      </c>
      <c r="F128" s="14">
        <v>45124</v>
      </c>
      <c r="G128" s="14">
        <v>45175</v>
      </c>
      <c r="H128" s="5" t="s">
        <v>13</v>
      </c>
      <c r="I128" s="5" t="s">
        <v>12</v>
      </c>
      <c r="J128" s="11">
        <v>0</v>
      </c>
      <c r="K128" s="11">
        <v>1.4111742424242426</v>
      </c>
      <c r="L128" s="11">
        <v>0</v>
      </c>
      <c r="M128" s="12">
        <v>1.4111742424242426</v>
      </c>
      <c r="N128" s="11">
        <v>0</v>
      </c>
      <c r="O128" s="11">
        <v>0</v>
      </c>
      <c r="P128" s="11">
        <v>0</v>
      </c>
      <c r="Q128" s="12">
        <v>0</v>
      </c>
      <c r="R128" s="11">
        <v>0</v>
      </c>
      <c r="S128" s="11">
        <v>1.4111742424242426</v>
      </c>
      <c r="T128" s="11">
        <v>0</v>
      </c>
      <c r="U128" s="12">
        <v>1.4111742424242426</v>
      </c>
      <c r="V128" s="23">
        <v>0</v>
      </c>
      <c r="W128" s="23">
        <v>0</v>
      </c>
      <c r="X128" s="23">
        <v>0</v>
      </c>
      <c r="Y128" s="12">
        <v>0</v>
      </c>
      <c r="Z128" s="13">
        <v>1.84134793</v>
      </c>
    </row>
    <row r="129" spans="1:26" x14ac:dyDescent="0.2">
      <c r="A129" s="2">
        <v>35338404</v>
      </c>
      <c r="B129" s="2">
        <v>63801105</v>
      </c>
      <c r="C129" s="2" t="s">
        <v>176</v>
      </c>
      <c r="D129" s="6" t="s">
        <v>45</v>
      </c>
      <c r="E129" s="2" t="s">
        <v>192</v>
      </c>
      <c r="F129" s="14">
        <v>45166</v>
      </c>
      <c r="G129" s="14">
        <v>45260</v>
      </c>
      <c r="H129" s="5" t="s">
        <v>13</v>
      </c>
      <c r="I129" s="5" t="s">
        <v>12</v>
      </c>
      <c r="J129" s="11">
        <v>0</v>
      </c>
      <c r="K129" s="11">
        <v>1.5994318181818181</v>
      </c>
      <c r="L129" s="11">
        <v>0</v>
      </c>
      <c r="M129" s="12">
        <v>1.5994318181818181</v>
      </c>
      <c r="N129" s="11">
        <v>0</v>
      </c>
      <c r="O129" s="11">
        <v>0</v>
      </c>
      <c r="P129" s="11">
        <v>0</v>
      </c>
      <c r="Q129" s="12">
        <v>0</v>
      </c>
      <c r="R129" s="11">
        <v>0</v>
      </c>
      <c r="S129" s="11">
        <v>1.5994318181818181</v>
      </c>
      <c r="T129" s="11">
        <v>0</v>
      </c>
      <c r="U129" s="12">
        <v>1.5994318181818181</v>
      </c>
      <c r="V129" s="23">
        <v>0</v>
      </c>
      <c r="W129" s="23">
        <v>0</v>
      </c>
      <c r="X129" s="23">
        <v>0</v>
      </c>
      <c r="Y129" s="12">
        <v>0</v>
      </c>
      <c r="Z129" s="13">
        <v>4.6085561100000003</v>
      </c>
    </row>
    <row r="130" spans="1:26" x14ac:dyDescent="0.2">
      <c r="A130" s="2">
        <v>35338405</v>
      </c>
      <c r="B130" s="2">
        <v>63801105</v>
      </c>
      <c r="C130" s="2" t="s">
        <v>176</v>
      </c>
      <c r="D130" s="6" t="s">
        <v>45</v>
      </c>
      <c r="E130" s="2" t="s">
        <v>192</v>
      </c>
      <c r="F130" s="14">
        <v>45124</v>
      </c>
      <c r="G130" s="14">
        <v>45227</v>
      </c>
      <c r="H130" s="5" t="s">
        <v>13</v>
      </c>
      <c r="I130" s="5" t="s">
        <v>12</v>
      </c>
      <c r="J130" s="11">
        <v>0</v>
      </c>
      <c r="K130" s="11">
        <v>2.1469696969696965</v>
      </c>
      <c r="L130" s="11">
        <v>0</v>
      </c>
      <c r="M130" s="12">
        <v>2.1469696969696965</v>
      </c>
      <c r="N130" s="11">
        <v>0</v>
      </c>
      <c r="O130" s="11">
        <v>0</v>
      </c>
      <c r="P130" s="11">
        <v>0</v>
      </c>
      <c r="Q130" s="12">
        <v>0</v>
      </c>
      <c r="R130" s="11">
        <v>0</v>
      </c>
      <c r="S130" s="11">
        <v>2.1469696969696965</v>
      </c>
      <c r="T130" s="11">
        <v>0</v>
      </c>
      <c r="U130" s="12">
        <v>2.1469696969696965</v>
      </c>
      <c r="V130" s="23">
        <v>0</v>
      </c>
      <c r="W130" s="23">
        <v>0</v>
      </c>
      <c r="X130" s="23">
        <v>0</v>
      </c>
      <c r="Y130" s="12">
        <v>0</v>
      </c>
      <c r="Z130" s="13">
        <v>5.6790830399999992</v>
      </c>
    </row>
    <row r="131" spans="1:26" x14ac:dyDescent="0.2">
      <c r="A131" s="2">
        <v>35338409</v>
      </c>
      <c r="B131" s="2">
        <v>63801105</v>
      </c>
      <c r="C131" s="2" t="s">
        <v>176</v>
      </c>
      <c r="D131" s="6" t="s">
        <v>45</v>
      </c>
      <c r="E131" s="2" t="s">
        <v>192</v>
      </c>
      <c r="F131" s="14">
        <v>45124</v>
      </c>
      <c r="G131" s="14">
        <v>45236</v>
      </c>
      <c r="H131" s="5" t="s">
        <v>13</v>
      </c>
      <c r="I131" s="5" t="s">
        <v>12</v>
      </c>
      <c r="J131" s="11">
        <v>0</v>
      </c>
      <c r="K131" s="11">
        <v>2.540151515151515</v>
      </c>
      <c r="L131" s="11">
        <v>0</v>
      </c>
      <c r="M131" s="12">
        <v>2.540151515151515</v>
      </c>
      <c r="N131" s="11">
        <v>0</v>
      </c>
      <c r="O131" s="11">
        <v>0</v>
      </c>
      <c r="P131" s="11">
        <v>0</v>
      </c>
      <c r="Q131" s="12">
        <v>0</v>
      </c>
      <c r="R131" s="11">
        <v>0</v>
      </c>
      <c r="S131" s="11">
        <v>2.540151515151515</v>
      </c>
      <c r="T131" s="11">
        <v>0</v>
      </c>
      <c r="U131" s="12">
        <v>2.540151515151515</v>
      </c>
      <c r="V131" s="23">
        <v>0</v>
      </c>
      <c r="W131" s="23">
        <v>0</v>
      </c>
      <c r="X131" s="23">
        <v>0</v>
      </c>
      <c r="Y131" s="12">
        <v>0</v>
      </c>
      <c r="Z131" s="13">
        <v>5.4713795799999998</v>
      </c>
    </row>
    <row r="132" spans="1:26" x14ac:dyDescent="0.2">
      <c r="A132" s="2">
        <v>35338410</v>
      </c>
      <c r="B132" s="2">
        <v>63801105</v>
      </c>
      <c r="C132" s="2" t="s">
        <v>176</v>
      </c>
      <c r="D132" s="6" t="s">
        <v>45</v>
      </c>
      <c r="E132" s="2" t="s">
        <v>192</v>
      </c>
      <c r="F132" s="14">
        <v>45138</v>
      </c>
      <c r="G132" s="14">
        <v>45240</v>
      </c>
      <c r="H132" s="5" t="s">
        <v>13</v>
      </c>
      <c r="I132" s="5" t="s">
        <v>12</v>
      </c>
      <c r="J132" s="11">
        <v>0</v>
      </c>
      <c r="K132" s="11">
        <v>2.052083333333333</v>
      </c>
      <c r="L132" s="11">
        <v>0</v>
      </c>
      <c r="M132" s="12">
        <v>2.052083333333333</v>
      </c>
      <c r="N132" s="11">
        <v>0</v>
      </c>
      <c r="O132" s="11">
        <v>0</v>
      </c>
      <c r="P132" s="11">
        <v>0</v>
      </c>
      <c r="Q132" s="12">
        <v>0</v>
      </c>
      <c r="R132" s="11">
        <v>0</v>
      </c>
      <c r="S132" s="11">
        <v>2.052083333333333</v>
      </c>
      <c r="T132" s="11">
        <v>0</v>
      </c>
      <c r="U132" s="12">
        <v>2.052083333333333</v>
      </c>
      <c r="V132" s="23">
        <v>0</v>
      </c>
      <c r="W132" s="23">
        <v>0</v>
      </c>
      <c r="X132" s="23">
        <v>0</v>
      </c>
      <c r="Y132" s="12">
        <v>0</v>
      </c>
      <c r="Z132" s="13">
        <v>4.2008737099999998</v>
      </c>
    </row>
    <row r="133" spans="1:26" x14ac:dyDescent="0.2">
      <c r="A133" s="2">
        <v>35339282</v>
      </c>
      <c r="B133" s="2">
        <v>103441102</v>
      </c>
      <c r="C133" s="2" t="s">
        <v>136</v>
      </c>
      <c r="D133" s="6" t="s">
        <v>42</v>
      </c>
      <c r="E133" s="2" t="s">
        <v>193</v>
      </c>
      <c r="F133" s="14">
        <v>45187</v>
      </c>
      <c r="G133" s="14">
        <v>45296</v>
      </c>
      <c r="H133" s="5" t="s">
        <v>13</v>
      </c>
      <c r="I133" s="5" t="s">
        <v>12</v>
      </c>
      <c r="J133" s="11">
        <v>0</v>
      </c>
      <c r="K133" s="11">
        <v>0.52026515151515151</v>
      </c>
      <c r="L133" s="11">
        <v>0</v>
      </c>
      <c r="M133" s="12">
        <v>0.52026515151515151</v>
      </c>
      <c r="N133" s="11">
        <v>0</v>
      </c>
      <c r="O133" s="11">
        <v>0</v>
      </c>
      <c r="P133" s="11">
        <v>0</v>
      </c>
      <c r="Q133" s="12">
        <v>0</v>
      </c>
      <c r="R133" s="11">
        <v>0</v>
      </c>
      <c r="S133" s="11">
        <v>0.52026515151515151</v>
      </c>
      <c r="T133" s="11">
        <v>0</v>
      </c>
      <c r="U133" s="12">
        <v>0.52026515151515151</v>
      </c>
      <c r="V133" s="23">
        <v>0</v>
      </c>
      <c r="W133" s="23">
        <v>0</v>
      </c>
      <c r="X133" s="23">
        <v>0</v>
      </c>
      <c r="Y133" s="12">
        <v>0</v>
      </c>
      <c r="Z133" s="13">
        <v>1.5487693999999999</v>
      </c>
    </row>
    <row r="134" spans="1:26" x14ac:dyDescent="0.2">
      <c r="A134" s="2">
        <v>35339283</v>
      </c>
      <c r="B134" s="2">
        <v>103441102</v>
      </c>
      <c r="C134" s="2" t="s">
        <v>136</v>
      </c>
      <c r="D134" s="6" t="s">
        <v>42</v>
      </c>
      <c r="E134" s="2" t="s">
        <v>193</v>
      </c>
      <c r="F134" s="14">
        <v>45145</v>
      </c>
      <c r="G134" s="14">
        <v>45359</v>
      </c>
      <c r="H134" s="5" t="s">
        <v>13</v>
      </c>
      <c r="I134" s="5" t="s">
        <v>12</v>
      </c>
      <c r="J134" s="11">
        <v>0</v>
      </c>
      <c r="K134" s="11">
        <v>2.5530303030303036</v>
      </c>
      <c r="L134" s="11">
        <v>0</v>
      </c>
      <c r="M134" s="12">
        <v>2.5530303030303036</v>
      </c>
      <c r="N134" s="11">
        <v>0</v>
      </c>
      <c r="O134" s="11">
        <v>0</v>
      </c>
      <c r="P134" s="11">
        <v>0</v>
      </c>
      <c r="Q134" s="12">
        <v>0</v>
      </c>
      <c r="R134" s="11">
        <v>0</v>
      </c>
      <c r="S134" s="11">
        <v>2.5530303030303036</v>
      </c>
      <c r="T134" s="11">
        <v>0</v>
      </c>
      <c r="U134" s="12">
        <v>2.5530303030303036</v>
      </c>
      <c r="V134" s="23">
        <v>0</v>
      </c>
      <c r="W134" s="23">
        <v>0</v>
      </c>
      <c r="X134" s="23">
        <v>0</v>
      </c>
      <c r="Y134" s="12">
        <v>0</v>
      </c>
      <c r="Z134" s="13">
        <v>5.9918166900000003</v>
      </c>
    </row>
    <row r="135" spans="1:26" x14ac:dyDescent="0.2">
      <c r="A135" s="2">
        <v>35339285</v>
      </c>
      <c r="B135" s="2">
        <v>103441102</v>
      </c>
      <c r="C135" s="2" t="s">
        <v>136</v>
      </c>
      <c r="D135" s="6" t="s">
        <v>42</v>
      </c>
      <c r="E135" s="2" t="s">
        <v>193</v>
      </c>
      <c r="F135" s="14">
        <v>45097</v>
      </c>
      <c r="G135" s="14">
        <v>45303</v>
      </c>
      <c r="H135" s="5" t="s">
        <v>13</v>
      </c>
      <c r="I135" s="5" t="s">
        <v>12</v>
      </c>
      <c r="J135" s="11">
        <v>0</v>
      </c>
      <c r="K135" s="11">
        <v>1.3479166666666667</v>
      </c>
      <c r="L135" s="11">
        <v>0</v>
      </c>
      <c r="M135" s="12">
        <v>1.3479166666666667</v>
      </c>
      <c r="N135" s="11">
        <v>0</v>
      </c>
      <c r="O135" s="11">
        <v>0</v>
      </c>
      <c r="P135" s="11">
        <v>0</v>
      </c>
      <c r="Q135" s="12">
        <v>0</v>
      </c>
      <c r="R135" s="11">
        <v>0</v>
      </c>
      <c r="S135" s="11">
        <v>1.3479166666666667</v>
      </c>
      <c r="T135" s="11">
        <v>0</v>
      </c>
      <c r="U135" s="12">
        <v>1.3479166666666667</v>
      </c>
      <c r="V135" s="23">
        <v>0</v>
      </c>
      <c r="W135" s="23">
        <v>0</v>
      </c>
      <c r="X135" s="23">
        <v>0</v>
      </c>
      <c r="Y135" s="12">
        <v>0</v>
      </c>
      <c r="Z135" s="13">
        <v>2.8090524100000001</v>
      </c>
    </row>
    <row r="136" spans="1:26" x14ac:dyDescent="0.2">
      <c r="A136" s="2">
        <v>35339286</v>
      </c>
      <c r="B136" s="2">
        <v>103441102</v>
      </c>
      <c r="C136" s="2" t="s">
        <v>136</v>
      </c>
      <c r="D136" s="6" t="s">
        <v>42</v>
      </c>
      <c r="E136" s="2" t="s">
        <v>193</v>
      </c>
      <c r="F136" s="14">
        <v>45103</v>
      </c>
      <c r="G136" s="14">
        <v>45317</v>
      </c>
      <c r="H136" s="5" t="s">
        <v>13</v>
      </c>
      <c r="I136" s="5" t="s">
        <v>12</v>
      </c>
      <c r="J136" s="11">
        <v>0</v>
      </c>
      <c r="K136" s="11">
        <v>1.9854166666666668</v>
      </c>
      <c r="L136" s="11">
        <v>0</v>
      </c>
      <c r="M136" s="12">
        <v>1.9854166666666668</v>
      </c>
      <c r="N136" s="11">
        <v>0</v>
      </c>
      <c r="O136" s="11">
        <v>0</v>
      </c>
      <c r="P136" s="11">
        <v>0</v>
      </c>
      <c r="Q136" s="12">
        <v>0</v>
      </c>
      <c r="R136" s="11">
        <v>0</v>
      </c>
      <c r="S136" s="11">
        <v>1.9854166666666668</v>
      </c>
      <c r="T136" s="11">
        <v>0</v>
      </c>
      <c r="U136" s="12">
        <v>1.9854166666666668</v>
      </c>
      <c r="V136" s="23">
        <v>0</v>
      </c>
      <c r="W136" s="23">
        <v>0</v>
      </c>
      <c r="X136" s="23">
        <v>0</v>
      </c>
      <c r="Y136" s="12">
        <v>0</v>
      </c>
      <c r="Z136" s="13">
        <v>2.9896664999999998</v>
      </c>
    </row>
    <row r="137" spans="1:26" x14ac:dyDescent="0.2">
      <c r="A137" s="2">
        <v>35339287</v>
      </c>
      <c r="B137" s="2">
        <v>103441102</v>
      </c>
      <c r="C137" s="2" t="s">
        <v>136</v>
      </c>
      <c r="D137" s="6" t="s">
        <v>42</v>
      </c>
      <c r="E137" s="2" t="s">
        <v>193</v>
      </c>
      <c r="F137" s="14">
        <v>45082</v>
      </c>
      <c r="G137" s="14">
        <v>45146</v>
      </c>
      <c r="H137" s="5" t="s">
        <v>13</v>
      </c>
      <c r="I137" s="5" t="s">
        <v>12</v>
      </c>
      <c r="J137" s="11">
        <v>0</v>
      </c>
      <c r="K137" s="11">
        <v>1.0679924242424241</v>
      </c>
      <c r="L137" s="11">
        <v>0</v>
      </c>
      <c r="M137" s="12">
        <v>1.0679924242424241</v>
      </c>
      <c r="N137" s="11">
        <v>0</v>
      </c>
      <c r="O137" s="11">
        <v>0</v>
      </c>
      <c r="P137" s="11">
        <v>0</v>
      </c>
      <c r="Q137" s="12">
        <v>0</v>
      </c>
      <c r="R137" s="11">
        <v>0</v>
      </c>
      <c r="S137" s="11">
        <v>1.0679924242424241</v>
      </c>
      <c r="T137" s="11">
        <v>0</v>
      </c>
      <c r="U137" s="12">
        <v>1.0679924242424241</v>
      </c>
      <c r="V137" s="23">
        <v>0</v>
      </c>
      <c r="W137" s="23">
        <v>0</v>
      </c>
      <c r="X137" s="23">
        <v>0</v>
      </c>
      <c r="Y137" s="12">
        <v>0</v>
      </c>
      <c r="Z137" s="13">
        <v>2.4436923899999998</v>
      </c>
    </row>
    <row r="138" spans="1:26" x14ac:dyDescent="0.2">
      <c r="A138" s="2">
        <v>35339288</v>
      </c>
      <c r="B138" s="2">
        <v>103441102</v>
      </c>
      <c r="C138" s="2" t="s">
        <v>136</v>
      </c>
      <c r="D138" s="6" t="s">
        <v>42</v>
      </c>
      <c r="E138" s="2" t="s">
        <v>193</v>
      </c>
      <c r="F138" s="14">
        <v>45033</v>
      </c>
      <c r="G138" s="14">
        <v>45176</v>
      </c>
      <c r="H138" s="5" t="s">
        <v>13</v>
      </c>
      <c r="I138" s="5" t="s">
        <v>12</v>
      </c>
      <c r="J138" s="11">
        <v>3.4090909090909089E-3</v>
      </c>
      <c r="K138" s="11">
        <v>2.5028409090909092</v>
      </c>
      <c r="L138" s="11">
        <v>0</v>
      </c>
      <c r="M138" s="12">
        <v>2.5062500000000001</v>
      </c>
      <c r="N138" s="11">
        <v>0</v>
      </c>
      <c r="O138" s="11">
        <v>0</v>
      </c>
      <c r="P138" s="11">
        <v>0</v>
      </c>
      <c r="Q138" s="12">
        <v>0</v>
      </c>
      <c r="R138" s="11">
        <v>3.4090909090909089E-3</v>
      </c>
      <c r="S138" s="11">
        <v>2.5028409090909092</v>
      </c>
      <c r="T138" s="11">
        <v>0</v>
      </c>
      <c r="U138" s="12">
        <v>2.5062500000000001</v>
      </c>
      <c r="V138" s="23">
        <v>0</v>
      </c>
      <c r="W138" s="23">
        <v>0</v>
      </c>
      <c r="X138" s="23">
        <v>0</v>
      </c>
      <c r="Y138" s="12">
        <v>0</v>
      </c>
      <c r="Z138" s="13">
        <v>6.0599296699999998</v>
      </c>
    </row>
    <row r="139" spans="1:26" x14ac:dyDescent="0.2">
      <c r="A139" s="2">
        <v>35339289</v>
      </c>
      <c r="B139" s="2">
        <v>103441102</v>
      </c>
      <c r="C139" s="2" t="s">
        <v>136</v>
      </c>
      <c r="D139" s="6" t="s">
        <v>42</v>
      </c>
      <c r="E139" s="2" t="s">
        <v>193</v>
      </c>
      <c r="F139" s="14">
        <v>45082</v>
      </c>
      <c r="G139" s="14">
        <v>45163</v>
      </c>
      <c r="H139" s="5" t="s">
        <v>13</v>
      </c>
      <c r="I139" s="5" t="s">
        <v>12</v>
      </c>
      <c r="J139" s="11">
        <v>0</v>
      </c>
      <c r="K139" s="11">
        <v>1.1839015151515149</v>
      </c>
      <c r="L139" s="11">
        <v>0</v>
      </c>
      <c r="M139" s="12">
        <v>1.1839015151515149</v>
      </c>
      <c r="N139" s="11">
        <v>0</v>
      </c>
      <c r="O139" s="11">
        <v>0</v>
      </c>
      <c r="P139" s="11">
        <v>0</v>
      </c>
      <c r="Q139" s="12">
        <v>0</v>
      </c>
      <c r="R139" s="11">
        <v>0</v>
      </c>
      <c r="S139" s="11">
        <v>1.1839015151515149</v>
      </c>
      <c r="T139" s="11">
        <v>0</v>
      </c>
      <c r="U139" s="12">
        <v>1.1839015151515149</v>
      </c>
      <c r="V139" s="23">
        <v>0</v>
      </c>
      <c r="W139" s="23">
        <v>0</v>
      </c>
      <c r="X139" s="23">
        <v>0</v>
      </c>
      <c r="Y139" s="12">
        <v>0</v>
      </c>
      <c r="Z139" s="13">
        <v>2.2355964000000004</v>
      </c>
    </row>
    <row r="140" spans="1:26" x14ac:dyDescent="0.2">
      <c r="A140" s="2">
        <v>35339293</v>
      </c>
      <c r="B140" s="2">
        <v>63801105</v>
      </c>
      <c r="C140" s="2" t="s">
        <v>176</v>
      </c>
      <c r="D140" s="6" t="s">
        <v>45</v>
      </c>
      <c r="E140" s="2" t="s">
        <v>192</v>
      </c>
      <c r="F140" s="14">
        <v>45124</v>
      </c>
      <c r="G140" s="14">
        <v>45171</v>
      </c>
      <c r="H140" s="5" t="s">
        <v>13</v>
      </c>
      <c r="I140" s="5" t="s">
        <v>12</v>
      </c>
      <c r="J140" s="11">
        <v>0</v>
      </c>
      <c r="K140" s="11">
        <v>1.2507575757575757</v>
      </c>
      <c r="L140" s="11">
        <v>0</v>
      </c>
      <c r="M140" s="12">
        <v>1.2507575757575757</v>
      </c>
      <c r="N140" s="11">
        <v>0</v>
      </c>
      <c r="O140" s="11">
        <v>0</v>
      </c>
      <c r="P140" s="11">
        <v>0</v>
      </c>
      <c r="Q140" s="12">
        <v>0</v>
      </c>
      <c r="R140" s="11">
        <v>0</v>
      </c>
      <c r="S140" s="11">
        <v>1.2507575757575757</v>
      </c>
      <c r="T140" s="11">
        <v>0</v>
      </c>
      <c r="U140" s="12">
        <v>1.2507575757575757</v>
      </c>
      <c r="V140" s="23">
        <v>0</v>
      </c>
      <c r="W140" s="23">
        <v>0</v>
      </c>
      <c r="X140" s="23">
        <v>0</v>
      </c>
      <c r="Y140" s="12">
        <v>0</v>
      </c>
      <c r="Z140" s="13">
        <v>3.4429853699999997</v>
      </c>
    </row>
    <row r="141" spans="1:26" x14ac:dyDescent="0.2">
      <c r="A141" s="2">
        <v>35339665</v>
      </c>
      <c r="B141" s="2">
        <v>152571101</v>
      </c>
      <c r="C141" s="2" t="s">
        <v>173</v>
      </c>
      <c r="D141" s="6" t="s">
        <v>174</v>
      </c>
      <c r="E141" s="2" t="s">
        <v>191</v>
      </c>
      <c r="F141" s="14">
        <v>45138</v>
      </c>
      <c r="G141" s="14">
        <v>45226</v>
      </c>
      <c r="H141" s="5" t="s">
        <v>13</v>
      </c>
      <c r="I141" s="5" t="s">
        <v>12</v>
      </c>
      <c r="J141" s="11">
        <v>0</v>
      </c>
      <c r="K141" s="11">
        <v>0.80719696969696964</v>
      </c>
      <c r="L141" s="11">
        <v>0</v>
      </c>
      <c r="M141" s="12">
        <v>0.80719696969696964</v>
      </c>
      <c r="N141" s="11">
        <v>0</v>
      </c>
      <c r="O141" s="11">
        <v>0</v>
      </c>
      <c r="P141" s="11">
        <v>0</v>
      </c>
      <c r="Q141" s="12">
        <v>0</v>
      </c>
      <c r="R141" s="11">
        <v>0</v>
      </c>
      <c r="S141" s="11">
        <v>0.80719696969696964</v>
      </c>
      <c r="T141" s="11">
        <v>0</v>
      </c>
      <c r="U141" s="12">
        <v>0.80719696969696964</v>
      </c>
      <c r="V141" s="23">
        <v>0</v>
      </c>
      <c r="W141" s="23">
        <v>0</v>
      </c>
      <c r="X141" s="23">
        <v>0</v>
      </c>
      <c r="Y141" s="12">
        <v>0</v>
      </c>
      <c r="Z141" s="13">
        <v>4.3285595499999996</v>
      </c>
    </row>
    <row r="142" spans="1:26" x14ac:dyDescent="0.2">
      <c r="A142" s="2">
        <v>35340270</v>
      </c>
      <c r="B142" s="2">
        <v>103331102</v>
      </c>
      <c r="C142" s="2" t="s">
        <v>130</v>
      </c>
      <c r="D142" s="6" t="s">
        <v>57</v>
      </c>
      <c r="E142" s="2" t="s">
        <v>212</v>
      </c>
      <c r="F142" s="14">
        <v>45203</v>
      </c>
      <c r="G142" s="14">
        <v>45394</v>
      </c>
      <c r="H142" s="5" t="s">
        <v>13</v>
      </c>
      <c r="I142" s="5" t="s">
        <v>12</v>
      </c>
      <c r="J142" s="11">
        <v>0</v>
      </c>
      <c r="K142" s="11">
        <v>2.3446969696969688</v>
      </c>
      <c r="L142" s="11">
        <v>0</v>
      </c>
      <c r="M142" s="12">
        <v>2.3446969696969688</v>
      </c>
      <c r="N142" s="11">
        <v>0</v>
      </c>
      <c r="O142" s="11">
        <v>0</v>
      </c>
      <c r="P142" s="11">
        <v>0</v>
      </c>
      <c r="Q142" s="12">
        <v>0</v>
      </c>
      <c r="R142" s="11">
        <v>0</v>
      </c>
      <c r="S142" s="11">
        <v>2.3446969696969688</v>
      </c>
      <c r="T142" s="11">
        <v>0</v>
      </c>
      <c r="U142" s="12">
        <v>2.3446969696969688</v>
      </c>
      <c r="V142" s="23">
        <v>0</v>
      </c>
      <c r="W142" s="23">
        <v>0</v>
      </c>
      <c r="X142" s="23">
        <v>0</v>
      </c>
      <c r="Y142" s="12">
        <v>0</v>
      </c>
      <c r="Z142" s="13">
        <v>5.4319553999999997</v>
      </c>
    </row>
    <row r="143" spans="1:26" x14ac:dyDescent="0.2">
      <c r="A143" s="2">
        <v>35342145</v>
      </c>
      <c r="B143" s="2">
        <v>63801102</v>
      </c>
      <c r="C143" s="2" t="s">
        <v>172</v>
      </c>
      <c r="D143" s="6" t="s">
        <v>43</v>
      </c>
      <c r="E143" s="2" t="s">
        <v>211</v>
      </c>
      <c r="F143" s="14">
        <v>45117</v>
      </c>
      <c r="G143" s="14">
        <v>45184</v>
      </c>
      <c r="H143" s="5" t="s">
        <v>13</v>
      </c>
      <c r="I143" s="5" t="s">
        <v>12</v>
      </c>
      <c r="J143" s="11">
        <v>0</v>
      </c>
      <c r="K143" s="11">
        <v>0.18068181818181819</v>
      </c>
      <c r="L143" s="11">
        <v>0</v>
      </c>
      <c r="M143" s="12">
        <v>0.18068181818181819</v>
      </c>
      <c r="N143" s="11">
        <v>0</v>
      </c>
      <c r="O143" s="11">
        <v>0</v>
      </c>
      <c r="P143" s="11">
        <v>0</v>
      </c>
      <c r="Q143" s="12">
        <v>0</v>
      </c>
      <c r="R143" s="11">
        <v>0</v>
      </c>
      <c r="S143" s="11">
        <v>0.18068181818181819</v>
      </c>
      <c r="T143" s="11">
        <v>0</v>
      </c>
      <c r="U143" s="12">
        <v>0.18068181818181819</v>
      </c>
      <c r="V143" s="23">
        <v>0</v>
      </c>
      <c r="W143" s="23">
        <v>0</v>
      </c>
      <c r="X143" s="23">
        <v>0</v>
      </c>
      <c r="Y143" s="12">
        <v>0</v>
      </c>
      <c r="Z143" s="13">
        <v>1.17827357</v>
      </c>
    </row>
    <row r="144" spans="1:26" x14ac:dyDescent="0.2">
      <c r="A144" s="2">
        <v>35342151</v>
      </c>
      <c r="B144" s="2">
        <v>63801102</v>
      </c>
      <c r="C144" s="2" t="s">
        <v>172</v>
      </c>
      <c r="D144" s="6" t="s">
        <v>43</v>
      </c>
      <c r="E144" s="2" t="s">
        <v>192</v>
      </c>
      <c r="F144" s="14">
        <v>45120</v>
      </c>
      <c r="G144" s="14">
        <v>45145</v>
      </c>
      <c r="H144" s="5" t="s">
        <v>13</v>
      </c>
      <c r="I144" s="5" t="s">
        <v>12</v>
      </c>
      <c r="J144" s="11">
        <v>0</v>
      </c>
      <c r="K144" s="11">
        <v>7.7840909090909086E-2</v>
      </c>
      <c r="L144" s="11">
        <v>0</v>
      </c>
      <c r="M144" s="12">
        <v>7.7840909090909086E-2</v>
      </c>
      <c r="N144" s="11">
        <v>0</v>
      </c>
      <c r="O144" s="11">
        <v>0</v>
      </c>
      <c r="P144" s="11">
        <v>0</v>
      </c>
      <c r="Q144" s="12">
        <v>0</v>
      </c>
      <c r="R144" s="11">
        <v>0</v>
      </c>
      <c r="S144" s="11">
        <v>7.7840909090909086E-2</v>
      </c>
      <c r="T144" s="11">
        <v>0</v>
      </c>
      <c r="U144" s="12">
        <v>7.7840909090909086E-2</v>
      </c>
      <c r="V144" s="23">
        <v>0</v>
      </c>
      <c r="W144" s="23">
        <v>0</v>
      </c>
      <c r="X144" s="23">
        <v>0</v>
      </c>
      <c r="Y144" s="12">
        <v>0</v>
      </c>
      <c r="Z144" s="13">
        <v>0.30969140000000006</v>
      </c>
    </row>
    <row r="145" spans="1:26" x14ac:dyDescent="0.2">
      <c r="A145" s="2">
        <v>35343395</v>
      </c>
      <c r="B145" s="2">
        <v>102911110</v>
      </c>
      <c r="C145" s="2" t="s">
        <v>171</v>
      </c>
      <c r="D145" s="6" t="s">
        <v>39</v>
      </c>
      <c r="E145" s="2" t="s">
        <v>187</v>
      </c>
      <c r="F145" s="14">
        <v>45140</v>
      </c>
      <c r="G145" s="14">
        <v>45310</v>
      </c>
      <c r="H145" s="5" t="s">
        <v>13</v>
      </c>
      <c r="I145" s="5" t="s">
        <v>12</v>
      </c>
      <c r="J145" s="11">
        <v>0</v>
      </c>
      <c r="K145" s="11">
        <v>1.990340909090909</v>
      </c>
      <c r="L145" s="11">
        <v>0</v>
      </c>
      <c r="M145" s="12">
        <v>1.990340909090909</v>
      </c>
      <c r="N145" s="11">
        <v>0</v>
      </c>
      <c r="O145" s="11">
        <v>0</v>
      </c>
      <c r="P145" s="11">
        <v>0</v>
      </c>
      <c r="Q145" s="12">
        <v>0</v>
      </c>
      <c r="R145" s="11">
        <v>0</v>
      </c>
      <c r="S145" s="11">
        <v>1.990340909090909</v>
      </c>
      <c r="T145" s="11">
        <v>0</v>
      </c>
      <c r="U145" s="12">
        <v>1.990340909090909</v>
      </c>
      <c r="V145" s="23">
        <v>0</v>
      </c>
      <c r="W145" s="23">
        <v>0</v>
      </c>
      <c r="X145" s="23">
        <v>0</v>
      </c>
      <c r="Y145" s="12">
        <v>0</v>
      </c>
      <c r="Z145" s="13">
        <v>6.2878483000000012</v>
      </c>
    </row>
    <row r="146" spans="1:26" x14ac:dyDescent="0.2">
      <c r="A146" s="2">
        <v>35343396</v>
      </c>
      <c r="B146" s="2">
        <v>102911110</v>
      </c>
      <c r="C146" s="2" t="s">
        <v>171</v>
      </c>
      <c r="D146" s="6" t="s">
        <v>39</v>
      </c>
      <c r="E146" s="2" t="s">
        <v>187</v>
      </c>
      <c r="F146" s="14">
        <v>45097</v>
      </c>
      <c r="G146" s="14">
        <v>45322</v>
      </c>
      <c r="H146" s="5" t="s">
        <v>13</v>
      </c>
      <c r="I146" s="5" t="s">
        <v>12</v>
      </c>
      <c r="J146" s="11">
        <v>0</v>
      </c>
      <c r="K146" s="11">
        <v>1.0895833333333333</v>
      </c>
      <c r="L146" s="11">
        <v>0</v>
      </c>
      <c r="M146" s="12">
        <v>1.0895833333333333</v>
      </c>
      <c r="N146" s="11">
        <v>0</v>
      </c>
      <c r="O146" s="11">
        <v>0</v>
      </c>
      <c r="P146" s="11">
        <v>0</v>
      </c>
      <c r="Q146" s="12">
        <v>0</v>
      </c>
      <c r="R146" s="11">
        <v>0</v>
      </c>
      <c r="S146" s="11">
        <v>1.0895833333333333</v>
      </c>
      <c r="T146" s="11">
        <v>0</v>
      </c>
      <c r="U146" s="12">
        <v>1.0895833333333333</v>
      </c>
      <c r="V146" s="23">
        <v>0</v>
      </c>
      <c r="W146" s="23">
        <v>0</v>
      </c>
      <c r="X146" s="23">
        <v>0</v>
      </c>
      <c r="Y146" s="12">
        <v>0</v>
      </c>
      <c r="Z146" s="13">
        <v>3.6329462100000005</v>
      </c>
    </row>
    <row r="147" spans="1:26" x14ac:dyDescent="0.2">
      <c r="A147" s="2">
        <v>35349244</v>
      </c>
      <c r="B147" s="2">
        <v>153701104</v>
      </c>
      <c r="C147" s="2" t="s">
        <v>142</v>
      </c>
      <c r="D147" s="6" t="s">
        <v>50</v>
      </c>
      <c r="E147" s="2" t="s">
        <v>191</v>
      </c>
      <c r="F147" s="14">
        <v>45131</v>
      </c>
      <c r="G147" s="14">
        <v>45230</v>
      </c>
      <c r="H147" s="5" t="s">
        <v>13</v>
      </c>
      <c r="I147" s="5" t="s">
        <v>12</v>
      </c>
      <c r="J147" s="11">
        <v>0</v>
      </c>
      <c r="K147" s="11">
        <v>0.62878787878787878</v>
      </c>
      <c r="L147" s="11">
        <v>0.67973484848484855</v>
      </c>
      <c r="M147" s="12">
        <v>1.3085227272727273</v>
      </c>
      <c r="N147" s="11">
        <v>0</v>
      </c>
      <c r="O147" s="11">
        <v>0</v>
      </c>
      <c r="P147" s="11">
        <v>0</v>
      </c>
      <c r="Q147" s="12">
        <v>0</v>
      </c>
      <c r="R147" s="11">
        <v>0</v>
      </c>
      <c r="S147" s="11">
        <v>0.62878787878787878</v>
      </c>
      <c r="T147" s="11">
        <v>0.67973484848484855</v>
      </c>
      <c r="U147" s="12">
        <v>1.3085227272727273</v>
      </c>
      <c r="V147" s="23">
        <v>0</v>
      </c>
      <c r="W147" s="23">
        <v>0</v>
      </c>
      <c r="X147" s="23">
        <v>0</v>
      </c>
      <c r="Y147" s="12">
        <v>0</v>
      </c>
      <c r="Z147" s="13">
        <v>1.2145531999999999</v>
      </c>
    </row>
    <row r="148" spans="1:26" x14ac:dyDescent="0.2">
      <c r="A148" s="2">
        <v>35367520</v>
      </c>
      <c r="B148" s="2">
        <v>162821702</v>
      </c>
      <c r="C148" s="2" t="s">
        <v>114</v>
      </c>
      <c r="D148" s="6" t="s">
        <v>117</v>
      </c>
      <c r="E148" s="2" t="s">
        <v>208</v>
      </c>
      <c r="F148" s="14">
        <v>45083</v>
      </c>
      <c r="G148" s="14">
        <v>45380</v>
      </c>
      <c r="H148" s="5" t="s">
        <v>53</v>
      </c>
      <c r="I148" s="5" t="s">
        <v>12</v>
      </c>
      <c r="J148" s="11">
        <v>0</v>
      </c>
      <c r="K148" s="11">
        <v>2.0172348484848484</v>
      </c>
      <c r="L148" s="11">
        <v>0</v>
      </c>
      <c r="M148" s="12">
        <v>2.0172348484848484</v>
      </c>
      <c r="N148" s="11">
        <v>0</v>
      </c>
      <c r="O148" s="11">
        <v>0</v>
      </c>
      <c r="P148" s="11">
        <v>0</v>
      </c>
      <c r="Q148" s="12">
        <v>0</v>
      </c>
      <c r="R148" s="11">
        <v>0</v>
      </c>
      <c r="S148" s="11">
        <v>2.0172348484848484</v>
      </c>
      <c r="T148" s="11">
        <v>0</v>
      </c>
      <c r="U148" s="12">
        <v>2.0172348484848484</v>
      </c>
      <c r="V148" s="23">
        <v>0</v>
      </c>
      <c r="W148" s="23">
        <v>0</v>
      </c>
      <c r="X148" s="23">
        <v>0</v>
      </c>
      <c r="Y148" s="12">
        <v>0</v>
      </c>
      <c r="Z148" s="13">
        <v>7.9907890499999992</v>
      </c>
    </row>
    <row r="149" spans="1:26" x14ac:dyDescent="0.2">
      <c r="A149" s="2">
        <v>35380365</v>
      </c>
      <c r="B149" s="2">
        <v>103331102</v>
      </c>
      <c r="C149" s="2" t="s">
        <v>130</v>
      </c>
      <c r="D149" s="6" t="s">
        <v>56</v>
      </c>
      <c r="E149" s="2" t="s">
        <v>205</v>
      </c>
      <c r="F149" s="14">
        <v>45183</v>
      </c>
      <c r="G149" s="14">
        <v>45387</v>
      </c>
      <c r="H149" s="5" t="s">
        <v>13</v>
      </c>
      <c r="I149" s="5" t="s">
        <v>12</v>
      </c>
      <c r="J149" s="11">
        <v>0</v>
      </c>
      <c r="K149" s="11">
        <v>2.6270833333333332</v>
      </c>
      <c r="L149" s="11">
        <v>0</v>
      </c>
      <c r="M149" s="12">
        <v>2.6270833333333332</v>
      </c>
      <c r="N149" s="11">
        <v>0</v>
      </c>
      <c r="O149" s="11">
        <v>0</v>
      </c>
      <c r="P149" s="11">
        <v>0</v>
      </c>
      <c r="Q149" s="12">
        <v>0</v>
      </c>
      <c r="R149" s="11">
        <v>0</v>
      </c>
      <c r="S149" s="11">
        <v>2.6270833333333332</v>
      </c>
      <c r="T149" s="11">
        <v>0</v>
      </c>
      <c r="U149" s="12">
        <v>2.6270833333333332</v>
      </c>
      <c r="V149" s="23">
        <v>0</v>
      </c>
      <c r="W149" s="23">
        <v>0</v>
      </c>
      <c r="X149" s="23">
        <v>0</v>
      </c>
      <c r="Y149" s="12">
        <v>0</v>
      </c>
      <c r="Z149" s="13">
        <v>4.7712056899999995</v>
      </c>
    </row>
    <row r="150" spans="1:26" x14ac:dyDescent="0.2">
      <c r="A150" s="2">
        <v>35380371</v>
      </c>
      <c r="B150" s="2">
        <v>103331102</v>
      </c>
      <c r="C150" s="2" t="s">
        <v>130</v>
      </c>
      <c r="D150" s="6" t="s">
        <v>56</v>
      </c>
      <c r="E150" s="2" t="s">
        <v>205</v>
      </c>
      <c r="F150" s="14">
        <v>45153</v>
      </c>
      <c r="G150" s="14">
        <v>45338</v>
      </c>
      <c r="H150" s="5" t="s">
        <v>13</v>
      </c>
      <c r="I150" s="5" t="s">
        <v>12</v>
      </c>
      <c r="J150" s="11">
        <v>0</v>
      </c>
      <c r="K150" s="11">
        <v>2.0348484848484851</v>
      </c>
      <c r="L150" s="11">
        <v>0</v>
      </c>
      <c r="M150" s="12">
        <v>2.0348484848484851</v>
      </c>
      <c r="N150" s="11">
        <v>0</v>
      </c>
      <c r="O150" s="11">
        <v>0</v>
      </c>
      <c r="P150" s="11">
        <v>0</v>
      </c>
      <c r="Q150" s="12">
        <v>0</v>
      </c>
      <c r="R150" s="11">
        <v>0</v>
      </c>
      <c r="S150" s="11">
        <v>2.0348484848484851</v>
      </c>
      <c r="T150" s="11">
        <v>0</v>
      </c>
      <c r="U150" s="12">
        <v>2.0348484848484851</v>
      </c>
      <c r="V150" s="23">
        <v>0</v>
      </c>
      <c r="W150" s="23">
        <v>0</v>
      </c>
      <c r="X150" s="23">
        <v>0</v>
      </c>
      <c r="Y150" s="12">
        <v>0</v>
      </c>
      <c r="Z150" s="13">
        <v>3.3716489799999998</v>
      </c>
    </row>
    <row r="151" spans="1:26" x14ac:dyDescent="0.2">
      <c r="A151" s="2">
        <v>35380372</v>
      </c>
      <c r="B151" s="2">
        <v>103331102</v>
      </c>
      <c r="C151" s="2" t="s">
        <v>130</v>
      </c>
      <c r="D151" s="6" t="s">
        <v>56</v>
      </c>
      <c r="E151" s="2" t="s">
        <v>205</v>
      </c>
      <c r="F151" s="14">
        <v>45160</v>
      </c>
      <c r="G151" s="14">
        <v>45317</v>
      </c>
      <c r="H151" s="5" t="s">
        <v>13</v>
      </c>
      <c r="I151" s="5" t="s">
        <v>12</v>
      </c>
      <c r="J151" s="11">
        <v>0</v>
      </c>
      <c r="K151" s="11">
        <v>1.5839015151515152</v>
      </c>
      <c r="L151" s="11">
        <v>0</v>
      </c>
      <c r="M151" s="12">
        <v>1.5839015151515152</v>
      </c>
      <c r="N151" s="11">
        <v>0</v>
      </c>
      <c r="O151" s="11">
        <v>0</v>
      </c>
      <c r="P151" s="11">
        <v>0</v>
      </c>
      <c r="Q151" s="12">
        <v>0</v>
      </c>
      <c r="R151" s="11">
        <v>0</v>
      </c>
      <c r="S151" s="11">
        <v>1.5839015151515152</v>
      </c>
      <c r="T151" s="11">
        <v>0</v>
      </c>
      <c r="U151" s="12">
        <v>1.5839015151515152</v>
      </c>
      <c r="V151" s="23">
        <v>0</v>
      </c>
      <c r="W151" s="23">
        <v>0</v>
      </c>
      <c r="X151" s="23">
        <v>0</v>
      </c>
      <c r="Y151" s="12">
        <v>0</v>
      </c>
      <c r="Z151" s="13">
        <v>2.4482117699999995</v>
      </c>
    </row>
    <row r="152" spans="1:26" x14ac:dyDescent="0.2">
      <c r="A152" s="2">
        <v>35380373</v>
      </c>
      <c r="B152" s="2">
        <v>103331102</v>
      </c>
      <c r="C152" s="2" t="s">
        <v>130</v>
      </c>
      <c r="D152" s="6" t="s">
        <v>56</v>
      </c>
      <c r="E152" s="2" t="s">
        <v>205</v>
      </c>
      <c r="F152" s="14">
        <v>45166</v>
      </c>
      <c r="G152" s="14">
        <v>45338</v>
      </c>
      <c r="H152" s="5" t="s">
        <v>13</v>
      </c>
      <c r="I152" s="5" t="s">
        <v>12</v>
      </c>
      <c r="J152" s="11">
        <v>0</v>
      </c>
      <c r="K152" s="11">
        <v>1.5988636363636364</v>
      </c>
      <c r="L152" s="11">
        <v>0</v>
      </c>
      <c r="M152" s="12">
        <v>1.5988636363636364</v>
      </c>
      <c r="N152" s="11">
        <v>0</v>
      </c>
      <c r="O152" s="11">
        <v>0</v>
      </c>
      <c r="P152" s="11">
        <v>0</v>
      </c>
      <c r="Q152" s="12">
        <v>0</v>
      </c>
      <c r="R152" s="11">
        <v>0</v>
      </c>
      <c r="S152" s="11">
        <v>1.5988636363636364</v>
      </c>
      <c r="T152" s="11">
        <v>0</v>
      </c>
      <c r="U152" s="12">
        <v>1.5988636363636364</v>
      </c>
      <c r="V152" s="23">
        <v>0</v>
      </c>
      <c r="W152" s="23">
        <v>0</v>
      </c>
      <c r="X152" s="23">
        <v>0</v>
      </c>
      <c r="Y152" s="12">
        <v>0</v>
      </c>
      <c r="Z152" s="13">
        <v>2.6532729699999997</v>
      </c>
    </row>
    <row r="153" spans="1:26" x14ac:dyDescent="0.2">
      <c r="A153" s="2">
        <v>35380376</v>
      </c>
      <c r="B153" s="2">
        <v>103331102</v>
      </c>
      <c r="C153" s="2" t="s">
        <v>130</v>
      </c>
      <c r="D153" s="6" t="s">
        <v>56</v>
      </c>
      <c r="E153" s="2" t="s">
        <v>205</v>
      </c>
      <c r="F153" s="14">
        <v>45155</v>
      </c>
      <c r="G153" s="14">
        <v>45345</v>
      </c>
      <c r="H153" s="5" t="s">
        <v>13</v>
      </c>
      <c r="I153" s="5" t="s">
        <v>12</v>
      </c>
      <c r="J153" s="11">
        <v>0</v>
      </c>
      <c r="K153" s="11">
        <v>2.5149621212121223</v>
      </c>
      <c r="L153" s="11">
        <v>0</v>
      </c>
      <c r="M153" s="12">
        <v>2.5149621212121223</v>
      </c>
      <c r="N153" s="11">
        <v>0</v>
      </c>
      <c r="O153" s="11">
        <v>0</v>
      </c>
      <c r="P153" s="11">
        <v>0</v>
      </c>
      <c r="Q153" s="12">
        <v>0</v>
      </c>
      <c r="R153" s="11">
        <v>0</v>
      </c>
      <c r="S153" s="11">
        <v>2.5149621212121223</v>
      </c>
      <c r="T153" s="11">
        <v>0</v>
      </c>
      <c r="U153" s="12">
        <v>2.5149621212121223</v>
      </c>
      <c r="V153" s="23">
        <v>0</v>
      </c>
      <c r="W153" s="23">
        <v>0</v>
      </c>
      <c r="X153" s="23">
        <v>0</v>
      </c>
      <c r="Y153" s="12">
        <v>0</v>
      </c>
      <c r="Z153" s="13">
        <v>2.8617044200000001</v>
      </c>
    </row>
    <row r="154" spans="1:26" x14ac:dyDescent="0.2">
      <c r="A154" s="2">
        <v>35384087</v>
      </c>
      <c r="B154" s="2">
        <v>103091102</v>
      </c>
      <c r="C154" s="2" t="s">
        <v>112</v>
      </c>
      <c r="D154" s="6" t="s">
        <v>60</v>
      </c>
      <c r="E154" s="2" t="s">
        <v>187</v>
      </c>
      <c r="F154" s="14">
        <v>45135</v>
      </c>
      <c r="G154" s="14">
        <v>45381</v>
      </c>
      <c r="H154" s="5" t="s">
        <v>13</v>
      </c>
      <c r="I154" s="5" t="s">
        <v>12</v>
      </c>
      <c r="J154" s="11">
        <v>0</v>
      </c>
      <c r="K154" s="11">
        <v>0.4325757575757575</v>
      </c>
      <c r="L154" s="11">
        <v>0</v>
      </c>
      <c r="M154" s="12">
        <v>0.4325757575757575</v>
      </c>
      <c r="N154" s="11">
        <v>0</v>
      </c>
      <c r="O154" s="11">
        <v>0</v>
      </c>
      <c r="P154" s="11">
        <v>0</v>
      </c>
      <c r="Q154" s="12">
        <v>0</v>
      </c>
      <c r="R154" s="11">
        <v>0</v>
      </c>
      <c r="S154" s="11">
        <v>0.4325757575757575</v>
      </c>
      <c r="T154" s="11">
        <v>0</v>
      </c>
      <c r="U154" s="12">
        <v>0.4325757575757575</v>
      </c>
      <c r="V154" s="23">
        <v>0</v>
      </c>
      <c r="W154" s="23">
        <v>0</v>
      </c>
      <c r="X154" s="23">
        <v>0</v>
      </c>
      <c r="Y154" s="12">
        <v>0</v>
      </c>
      <c r="Z154" s="13">
        <v>0.9712462999999999</v>
      </c>
    </row>
    <row r="155" spans="1:26" x14ac:dyDescent="0.2">
      <c r="A155" s="2">
        <v>35385888</v>
      </c>
      <c r="B155" s="2">
        <v>162821702</v>
      </c>
      <c r="C155" s="2" t="s">
        <v>114</v>
      </c>
      <c r="D155" s="6" t="s">
        <v>117</v>
      </c>
      <c r="E155" s="2" t="s">
        <v>208</v>
      </c>
      <c r="F155" s="14">
        <v>45083</v>
      </c>
      <c r="G155" s="14">
        <v>45321</v>
      </c>
      <c r="H155" s="5" t="s">
        <v>53</v>
      </c>
      <c r="I155" s="5" t="s">
        <v>12</v>
      </c>
      <c r="J155" s="11">
        <v>0</v>
      </c>
      <c r="K155" s="11">
        <v>1.5100378787878785</v>
      </c>
      <c r="L155" s="11">
        <v>0</v>
      </c>
      <c r="M155" s="12">
        <v>1.5100378787878785</v>
      </c>
      <c r="N155" s="11">
        <v>0</v>
      </c>
      <c r="O155" s="11">
        <v>0</v>
      </c>
      <c r="P155" s="11">
        <v>0</v>
      </c>
      <c r="Q155" s="12">
        <v>0</v>
      </c>
      <c r="R155" s="11">
        <v>0</v>
      </c>
      <c r="S155" s="11">
        <v>1.5100378787878785</v>
      </c>
      <c r="T155" s="11">
        <v>0</v>
      </c>
      <c r="U155" s="12">
        <v>1.5100378787878785</v>
      </c>
      <c r="V155" s="23">
        <v>0</v>
      </c>
      <c r="W155" s="23">
        <v>0</v>
      </c>
      <c r="X155" s="23">
        <v>0</v>
      </c>
      <c r="Y155" s="12">
        <v>0</v>
      </c>
      <c r="Z155" s="13">
        <v>4.9240803600000005</v>
      </c>
    </row>
    <row r="156" spans="1:26" x14ac:dyDescent="0.2">
      <c r="A156" s="2">
        <v>35385889</v>
      </c>
      <c r="B156" s="2">
        <v>162821702</v>
      </c>
      <c r="C156" s="2" t="s">
        <v>114</v>
      </c>
      <c r="D156" s="6" t="s">
        <v>117</v>
      </c>
      <c r="E156" s="2" t="s">
        <v>208</v>
      </c>
      <c r="F156" s="14">
        <v>45145</v>
      </c>
      <c r="G156" s="14">
        <v>45321</v>
      </c>
      <c r="H156" s="5" t="s">
        <v>53</v>
      </c>
      <c r="I156" s="5" t="s">
        <v>12</v>
      </c>
      <c r="J156" s="11">
        <v>0</v>
      </c>
      <c r="K156" s="11">
        <v>1.9520833333333334</v>
      </c>
      <c r="L156" s="11">
        <v>0</v>
      </c>
      <c r="M156" s="12">
        <v>1.9520833333333334</v>
      </c>
      <c r="N156" s="11">
        <v>0</v>
      </c>
      <c r="O156" s="11">
        <v>0</v>
      </c>
      <c r="P156" s="11">
        <v>0</v>
      </c>
      <c r="Q156" s="12">
        <v>0</v>
      </c>
      <c r="R156" s="11">
        <v>0</v>
      </c>
      <c r="S156" s="11">
        <v>1.9520833333333334</v>
      </c>
      <c r="T156" s="11">
        <v>0</v>
      </c>
      <c r="U156" s="12">
        <v>1.9520833333333334</v>
      </c>
      <c r="V156" s="23">
        <v>0</v>
      </c>
      <c r="W156" s="23">
        <v>0</v>
      </c>
      <c r="X156" s="23">
        <v>0</v>
      </c>
      <c r="Y156" s="12">
        <v>0</v>
      </c>
      <c r="Z156" s="13">
        <v>5.9774295799999999</v>
      </c>
    </row>
    <row r="157" spans="1:26" x14ac:dyDescent="0.2">
      <c r="A157" s="2">
        <v>35385890</v>
      </c>
      <c r="B157" s="2">
        <v>162821702</v>
      </c>
      <c r="C157" s="2" t="s">
        <v>114</v>
      </c>
      <c r="D157" s="6" t="s">
        <v>117</v>
      </c>
      <c r="E157" s="2" t="s">
        <v>208</v>
      </c>
      <c r="F157" s="14">
        <v>45120</v>
      </c>
      <c r="G157" s="14">
        <v>45380</v>
      </c>
      <c r="H157" s="5" t="s">
        <v>53</v>
      </c>
      <c r="I157" s="5" t="s">
        <v>12</v>
      </c>
      <c r="J157" s="11">
        <v>0</v>
      </c>
      <c r="K157" s="11">
        <v>0.81571969696969704</v>
      </c>
      <c r="L157" s="11">
        <v>0</v>
      </c>
      <c r="M157" s="12">
        <v>0.81571969696969704</v>
      </c>
      <c r="N157" s="11">
        <v>0</v>
      </c>
      <c r="O157" s="11">
        <v>0</v>
      </c>
      <c r="P157" s="11">
        <v>0</v>
      </c>
      <c r="Q157" s="12">
        <v>0</v>
      </c>
      <c r="R157" s="11">
        <v>0</v>
      </c>
      <c r="S157" s="11">
        <v>0.81571969696969704</v>
      </c>
      <c r="T157" s="11">
        <v>0</v>
      </c>
      <c r="U157" s="12">
        <v>0.81571969696969704</v>
      </c>
      <c r="V157" s="23">
        <v>0</v>
      </c>
      <c r="W157" s="23">
        <v>0</v>
      </c>
      <c r="X157" s="23">
        <v>0</v>
      </c>
      <c r="Y157" s="12">
        <v>0</v>
      </c>
      <c r="Z157" s="13">
        <v>2.8342131500000001</v>
      </c>
    </row>
    <row r="158" spans="1:26" x14ac:dyDescent="0.2">
      <c r="A158" s="2">
        <v>35390288</v>
      </c>
      <c r="B158" s="2">
        <v>152481106</v>
      </c>
      <c r="C158" s="2" t="s">
        <v>132</v>
      </c>
      <c r="D158" s="6" t="s">
        <v>133</v>
      </c>
      <c r="E158" s="2" t="s">
        <v>200</v>
      </c>
      <c r="F158" s="14">
        <v>45203</v>
      </c>
      <c r="G158" s="14">
        <v>45226</v>
      </c>
      <c r="H158" s="5" t="s">
        <v>53</v>
      </c>
      <c r="I158" s="5" t="s">
        <v>12</v>
      </c>
      <c r="J158" s="11">
        <v>0</v>
      </c>
      <c r="K158" s="11">
        <v>0.10549242424242425</v>
      </c>
      <c r="L158" s="11">
        <v>0</v>
      </c>
      <c r="M158" s="12">
        <v>0.10549242424242425</v>
      </c>
      <c r="N158" s="11">
        <v>0</v>
      </c>
      <c r="O158" s="11">
        <v>0</v>
      </c>
      <c r="P158" s="11">
        <v>0</v>
      </c>
      <c r="Q158" s="12">
        <v>0</v>
      </c>
      <c r="R158" s="11">
        <v>0</v>
      </c>
      <c r="S158" s="11">
        <v>0.10549242424242425</v>
      </c>
      <c r="T158" s="11">
        <v>0</v>
      </c>
      <c r="U158" s="12">
        <v>0.10549242424242425</v>
      </c>
      <c r="V158" s="23">
        <v>0</v>
      </c>
      <c r="W158" s="23">
        <v>0</v>
      </c>
      <c r="X158" s="23">
        <v>0</v>
      </c>
      <c r="Y158" s="12">
        <v>0</v>
      </c>
      <c r="Z158" s="13">
        <v>0.81526509000000014</v>
      </c>
    </row>
    <row r="159" spans="1:26" x14ac:dyDescent="0.2">
      <c r="A159" s="2">
        <v>35404727</v>
      </c>
      <c r="B159" s="2">
        <v>63601108</v>
      </c>
      <c r="C159" s="2" t="s">
        <v>141</v>
      </c>
      <c r="D159" s="6" t="s">
        <v>41</v>
      </c>
      <c r="E159" s="2" t="s">
        <v>192</v>
      </c>
      <c r="F159" s="14">
        <v>45097</v>
      </c>
      <c r="G159" s="14">
        <v>45176</v>
      </c>
      <c r="H159" s="5" t="s">
        <v>13</v>
      </c>
      <c r="I159" s="5" t="s">
        <v>12</v>
      </c>
      <c r="J159" s="11">
        <v>0</v>
      </c>
      <c r="K159" s="11">
        <v>1.0859848484848484</v>
      </c>
      <c r="L159" s="11">
        <v>0</v>
      </c>
      <c r="M159" s="12">
        <v>1.0859848484848484</v>
      </c>
      <c r="N159" s="11">
        <v>0</v>
      </c>
      <c r="O159" s="11">
        <v>0</v>
      </c>
      <c r="P159" s="11">
        <v>0</v>
      </c>
      <c r="Q159" s="12">
        <v>0</v>
      </c>
      <c r="R159" s="11">
        <v>0</v>
      </c>
      <c r="S159" s="11">
        <v>1.0859848484848484</v>
      </c>
      <c r="T159" s="11">
        <v>0</v>
      </c>
      <c r="U159" s="12">
        <v>1.0859848484848484</v>
      </c>
      <c r="V159" s="23">
        <v>0</v>
      </c>
      <c r="W159" s="23">
        <v>0</v>
      </c>
      <c r="X159" s="23">
        <v>0</v>
      </c>
      <c r="Y159" s="12">
        <v>0</v>
      </c>
      <c r="Z159" s="13">
        <v>2.0939852499999998</v>
      </c>
    </row>
    <row r="160" spans="1:26" x14ac:dyDescent="0.2">
      <c r="A160" s="2">
        <v>35404728</v>
      </c>
      <c r="B160" s="2">
        <v>63601108</v>
      </c>
      <c r="C160" s="2" t="s">
        <v>141</v>
      </c>
      <c r="D160" s="6" t="s">
        <v>41</v>
      </c>
      <c r="E160" s="2" t="s">
        <v>211</v>
      </c>
      <c r="F160" s="14">
        <v>45145</v>
      </c>
      <c r="G160" s="14">
        <v>45206</v>
      </c>
      <c r="H160" s="5" t="s">
        <v>13</v>
      </c>
      <c r="I160" s="5" t="s">
        <v>12</v>
      </c>
      <c r="J160" s="11">
        <v>0</v>
      </c>
      <c r="K160" s="11">
        <v>0.82462121212121198</v>
      </c>
      <c r="L160" s="11">
        <v>0</v>
      </c>
      <c r="M160" s="12">
        <v>0.82462121212121198</v>
      </c>
      <c r="N160" s="11">
        <v>0</v>
      </c>
      <c r="O160" s="11">
        <v>0</v>
      </c>
      <c r="P160" s="11">
        <v>0</v>
      </c>
      <c r="Q160" s="12">
        <v>0</v>
      </c>
      <c r="R160" s="11">
        <v>0</v>
      </c>
      <c r="S160" s="11">
        <v>0.82462121212121198</v>
      </c>
      <c r="T160" s="11">
        <v>0</v>
      </c>
      <c r="U160" s="12">
        <v>0.82462121212121198</v>
      </c>
      <c r="V160" s="23">
        <v>0</v>
      </c>
      <c r="W160" s="23">
        <v>0</v>
      </c>
      <c r="X160" s="23">
        <v>0</v>
      </c>
      <c r="Y160" s="12">
        <v>0</v>
      </c>
      <c r="Z160" s="13">
        <v>1.5680499800000001</v>
      </c>
    </row>
    <row r="161" spans="1:26" x14ac:dyDescent="0.2">
      <c r="A161" s="2">
        <v>35404729</v>
      </c>
      <c r="B161" s="2">
        <v>63601108</v>
      </c>
      <c r="C161" s="2" t="s">
        <v>141</v>
      </c>
      <c r="D161" s="6" t="s">
        <v>41</v>
      </c>
      <c r="E161" s="2" t="s">
        <v>192</v>
      </c>
      <c r="F161" s="14">
        <v>45089</v>
      </c>
      <c r="G161" s="14">
        <v>45224</v>
      </c>
      <c r="H161" s="5" t="s">
        <v>13</v>
      </c>
      <c r="I161" s="5" t="s">
        <v>12</v>
      </c>
      <c r="J161" s="11">
        <v>0</v>
      </c>
      <c r="K161" s="11">
        <v>0.80643939393939401</v>
      </c>
      <c r="L161" s="11">
        <v>0</v>
      </c>
      <c r="M161" s="12">
        <v>0.80643939393939401</v>
      </c>
      <c r="N161" s="11">
        <v>0</v>
      </c>
      <c r="O161" s="11">
        <v>0</v>
      </c>
      <c r="P161" s="11">
        <v>0</v>
      </c>
      <c r="Q161" s="12">
        <v>0</v>
      </c>
      <c r="R161" s="11">
        <v>0</v>
      </c>
      <c r="S161" s="11">
        <v>0.80643939393939401</v>
      </c>
      <c r="T161" s="11">
        <v>0</v>
      </c>
      <c r="U161" s="12">
        <v>0.80643939393939401</v>
      </c>
      <c r="V161" s="23">
        <v>0</v>
      </c>
      <c r="W161" s="23">
        <v>0</v>
      </c>
      <c r="X161" s="23">
        <v>0</v>
      </c>
      <c r="Y161" s="12">
        <v>0</v>
      </c>
      <c r="Z161" s="13">
        <v>2.0576093000000002</v>
      </c>
    </row>
    <row r="162" spans="1:26" x14ac:dyDescent="0.2">
      <c r="A162" s="2">
        <v>35421339</v>
      </c>
      <c r="B162" s="2">
        <v>42281105</v>
      </c>
      <c r="C162" s="2" t="s">
        <v>151</v>
      </c>
      <c r="D162" s="6" t="s">
        <v>73</v>
      </c>
      <c r="E162" s="2" t="s">
        <v>204</v>
      </c>
      <c r="F162" s="14" t="s">
        <v>237</v>
      </c>
      <c r="G162" s="14" t="s">
        <v>237</v>
      </c>
      <c r="H162" s="5" t="s">
        <v>53</v>
      </c>
      <c r="I162" s="5" t="s">
        <v>12</v>
      </c>
      <c r="J162" s="11">
        <v>0</v>
      </c>
      <c r="K162" s="11">
        <v>0.37178030303030307</v>
      </c>
      <c r="L162" s="11">
        <v>0</v>
      </c>
      <c r="M162" s="12">
        <v>0.37178030303030307</v>
      </c>
      <c r="N162" s="11">
        <v>0</v>
      </c>
      <c r="O162" s="11">
        <v>0</v>
      </c>
      <c r="P162" s="11">
        <v>0</v>
      </c>
      <c r="Q162" s="12">
        <v>0</v>
      </c>
      <c r="R162" s="11">
        <v>0</v>
      </c>
      <c r="S162" s="11">
        <v>0.37178030303030307</v>
      </c>
      <c r="T162" s="11">
        <v>0</v>
      </c>
      <c r="U162" s="12">
        <v>0.37178030303030307</v>
      </c>
      <c r="V162" s="23">
        <v>0</v>
      </c>
      <c r="W162" s="23">
        <v>0</v>
      </c>
      <c r="X162" s="23">
        <v>0</v>
      </c>
      <c r="Y162" s="12">
        <v>0</v>
      </c>
      <c r="Z162" s="13">
        <v>0.37121005999999995</v>
      </c>
    </row>
    <row r="163" spans="1:26" x14ac:dyDescent="0.2">
      <c r="A163" s="2">
        <v>35217274</v>
      </c>
      <c r="B163" s="2">
        <v>24101103</v>
      </c>
      <c r="C163" s="2" t="s">
        <v>90</v>
      </c>
      <c r="D163" s="6" t="s">
        <v>147</v>
      </c>
      <c r="E163" s="2" t="s">
        <v>202</v>
      </c>
      <c r="F163" s="14">
        <v>44811</v>
      </c>
      <c r="G163" s="14">
        <v>45146</v>
      </c>
      <c r="H163" s="5" t="s">
        <v>13</v>
      </c>
      <c r="I163" s="5" t="s">
        <v>19</v>
      </c>
      <c r="J163" s="11">
        <v>0</v>
      </c>
      <c r="K163" s="11">
        <v>2.5238636363636369</v>
      </c>
      <c r="L163" s="11">
        <v>0</v>
      </c>
      <c r="M163" s="12">
        <v>2.5238636363636369</v>
      </c>
      <c r="N163" s="11">
        <v>0</v>
      </c>
      <c r="O163" s="11">
        <v>1.6410984848484851</v>
      </c>
      <c r="P163" s="11">
        <v>0</v>
      </c>
      <c r="Q163" s="12">
        <v>1.6410984848484851</v>
      </c>
      <c r="R163" s="11">
        <v>0</v>
      </c>
      <c r="S163" s="11">
        <v>0.88276515151515167</v>
      </c>
      <c r="T163" s="11">
        <v>0</v>
      </c>
      <c r="U163" s="12">
        <v>0.88276515151515167</v>
      </c>
      <c r="V163" s="23">
        <v>0</v>
      </c>
      <c r="W163" s="23">
        <v>0</v>
      </c>
      <c r="X163" s="23">
        <v>0</v>
      </c>
      <c r="Y163" s="12">
        <v>0</v>
      </c>
      <c r="Z163" s="13">
        <v>4.327388749999999</v>
      </c>
    </row>
    <row r="164" spans="1:26" x14ac:dyDescent="0.2">
      <c r="A164" s="2">
        <v>35217275</v>
      </c>
      <c r="B164" s="2">
        <v>24101103</v>
      </c>
      <c r="C164" s="2" t="s">
        <v>90</v>
      </c>
      <c r="D164" s="6" t="s">
        <v>147</v>
      </c>
      <c r="E164" s="2" t="s">
        <v>202</v>
      </c>
      <c r="F164" s="14">
        <v>44867</v>
      </c>
      <c r="G164" s="14">
        <v>45051</v>
      </c>
      <c r="H164" s="5" t="s">
        <v>13</v>
      </c>
      <c r="I164" s="5" t="s">
        <v>19</v>
      </c>
      <c r="J164" s="11">
        <v>0</v>
      </c>
      <c r="K164" s="11">
        <v>2.7439393939393937</v>
      </c>
      <c r="L164" s="11">
        <v>0</v>
      </c>
      <c r="M164" s="12">
        <v>2.7439393939393937</v>
      </c>
      <c r="N164" s="11">
        <v>0</v>
      </c>
      <c r="O164" s="11">
        <v>0</v>
      </c>
      <c r="P164" s="11">
        <v>0</v>
      </c>
      <c r="Q164" s="12">
        <v>0</v>
      </c>
      <c r="R164" s="11">
        <v>0</v>
      </c>
      <c r="S164" s="11">
        <v>2.7439393939393937</v>
      </c>
      <c r="T164" s="11">
        <v>0</v>
      </c>
      <c r="U164" s="12">
        <v>2.7439393939393937</v>
      </c>
      <c r="V164" s="23">
        <v>0</v>
      </c>
      <c r="W164" s="23">
        <v>0</v>
      </c>
      <c r="X164" s="23">
        <v>0</v>
      </c>
      <c r="Y164" s="12">
        <v>0</v>
      </c>
      <c r="Z164" s="13">
        <v>7.5974045200000013</v>
      </c>
    </row>
    <row r="165" spans="1:26" x14ac:dyDescent="0.2">
      <c r="A165" s="2">
        <v>35241077</v>
      </c>
      <c r="B165" s="2">
        <v>102911103</v>
      </c>
      <c r="C165" s="2" t="s">
        <v>144</v>
      </c>
      <c r="D165" s="6" t="s">
        <v>58</v>
      </c>
      <c r="E165" s="2" t="s">
        <v>187</v>
      </c>
      <c r="F165" s="14">
        <v>45167</v>
      </c>
      <c r="G165" s="14">
        <v>45258</v>
      </c>
      <c r="H165" s="5" t="s">
        <v>13</v>
      </c>
      <c r="I165" s="5" t="s">
        <v>19</v>
      </c>
      <c r="J165" s="11">
        <v>0</v>
      </c>
      <c r="K165" s="11">
        <v>0.33806818181818182</v>
      </c>
      <c r="L165" s="11">
        <v>0</v>
      </c>
      <c r="M165" s="12">
        <v>0.33806818181818182</v>
      </c>
      <c r="N165" s="11">
        <v>0</v>
      </c>
      <c r="O165" s="11">
        <v>0</v>
      </c>
      <c r="P165" s="11">
        <v>0</v>
      </c>
      <c r="Q165" s="12">
        <v>0</v>
      </c>
      <c r="R165" s="11">
        <v>0</v>
      </c>
      <c r="S165" s="11">
        <v>0.33806818181818182</v>
      </c>
      <c r="T165" s="11">
        <v>0</v>
      </c>
      <c r="U165" s="12">
        <v>0.33806818181818182</v>
      </c>
      <c r="V165" s="23">
        <v>0</v>
      </c>
      <c r="W165" s="23">
        <v>0</v>
      </c>
      <c r="X165" s="23">
        <v>0</v>
      </c>
      <c r="Y165" s="12">
        <v>0</v>
      </c>
      <c r="Z165" s="13">
        <v>1.2862658499999999</v>
      </c>
    </row>
    <row r="166" spans="1:26" x14ac:dyDescent="0.2">
      <c r="A166" s="2">
        <v>35279985</v>
      </c>
      <c r="B166" s="2">
        <v>102812101</v>
      </c>
      <c r="C166" s="2" t="s">
        <v>157</v>
      </c>
      <c r="D166" s="6" t="s">
        <v>29</v>
      </c>
      <c r="E166" s="2" t="s">
        <v>183</v>
      </c>
      <c r="F166" s="14">
        <v>45062</v>
      </c>
      <c r="G166" s="14">
        <v>45169</v>
      </c>
      <c r="H166" s="5" t="s">
        <v>13</v>
      </c>
      <c r="I166" s="5" t="s">
        <v>19</v>
      </c>
      <c r="J166" s="11">
        <v>0</v>
      </c>
      <c r="K166" s="11">
        <v>2.7988636363636372</v>
      </c>
      <c r="L166" s="11">
        <v>0</v>
      </c>
      <c r="M166" s="12">
        <v>2.7988636363636372</v>
      </c>
      <c r="N166" s="11">
        <v>0</v>
      </c>
      <c r="O166" s="11">
        <v>0</v>
      </c>
      <c r="P166" s="11">
        <v>0</v>
      </c>
      <c r="Q166" s="12">
        <v>0</v>
      </c>
      <c r="R166" s="11">
        <v>0</v>
      </c>
      <c r="S166" s="11">
        <v>2.7988636363636372</v>
      </c>
      <c r="T166" s="11">
        <v>0</v>
      </c>
      <c r="U166" s="12">
        <v>2.7988636363636372</v>
      </c>
      <c r="V166" s="23">
        <v>0</v>
      </c>
      <c r="W166" s="23">
        <v>0</v>
      </c>
      <c r="X166" s="23">
        <v>0</v>
      </c>
      <c r="Y166" s="12">
        <v>0</v>
      </c>
      <c r="Z166" s="13">
        <v>7.8738290900000001</v>
      </c>
    </row>
    <row r="167" spans="1:26" x14ac:dyDescent="0.2">
      <c r="A167" s="2">
        <v>35280493</v>
      </c>
      <c r="B167" s="2">
        <v>102812101</v>
      </c>
      <c r="C167" s="2" t="s">
        <v>157</v>
      </c>
      <c r="D167" s="6" t="s">
        <v>29</v>
      </c>
      <c r="E167" s="2" t="s">
        <v>183</v>
      </c>
      <c r="F167" s="14">
        <v>45030</v>
      </c>
      <c r="G167" s="14">
        <v>45164</v>
      </c>
      <c r="H167" s="5" t="s">
        <v>13</v>
      </c>
      <c r="I167" s="5" t="s">
        <v>19</v>
      </c>
      <c r="J167" s="11">
        <v>0</v>
      </c>
      <c r="K167" s="11">
        <v>0.44810606060606067</v>
      </c>
      <c r="L167" s="11">
        <v>0</v>
      </c>
      <c r="M167" s="12">
        <v>0.44810606060606067</v>
      </c>
      <c r="N167" s="11">
        <v>0</v>
      </c>
      <c r="O167" s="11">
        <v>0</v>
      </c>
      <c r="P167" s="11">
        <v>0</v>
      </c>
      <c r="Q167" s="12">
        <v>0</v>
      </c>
      <c r="R167" s="11">
        <v>0</v>
      </c>
      <c r="S167" s="11">
        <v>0.44810606060606067</v>
      </c>
      <c r="T167" s="11">
        <v>0</v>
      </c>
      <c r="U167" s="12">
        <v>0.44810606060606067</v>
      </c>
      <c r="V167" s="23">
        <v>0</v>
      </c>
      <c r="W167" s="23">
        <v>0</v>
      </c>
      <c r="X167" s="23">
        <v>0</v>
      </c>
      <c r="Y167" s="12">
        <v>0</v>
      </c>
      <c r="Z167" s="13">
        <v>1.9448402199999999</v>
      </c>
    </row>
    <row r="168" spans="1:26" x14ac:dyDescent="0.2">
      <c r="A168" s="2">
        <v>35281815</v>
      </c>
      <c r="B168" s="2">
        <v>192171103</v>
      </c>
      <c r="C168" s="2" t="s">
        <v>92</v>
      </c>
      <c r="D168" s="6" t="s">
        <v>131</v>
      </c>
      <c r="E168" s="2" t="s">
        <v>185</v>
      </c>
      <c r="F168" s="14">
        <v>45124</v>
      </c>
      <c r="G168" s="14">
        <v>45205</v>
      </c>
      <c r="H168" s="5" t="s">
        <v>13</v>
      </c>
      <c r="I168" s="5" t="s">
        <v>19</v>
      </c>
      <c r="J168" s="11">
        <v>0</v>
      </c>
      <c r="K168" s="11">
        <v>0.5179924242424242</v>
      </c>
      <c r="L168" s="11">
        <v>0</v>
      </c>
      <c r="M168" s="12">
        <v>0.5179924242424242</v>
      </c>
      <c r="N168" s="11">
        <v>0</v>
      </c>
      <c r="O168" s="11">
        <v>0</v>
      </c>
      <c r="P168" s="11">
        <v>0</v>
      </c>
      <c r="Q168" s="12">
        <v>0</v>
      </c>
      <c r="R168" s="11">
        <v>0</v>
      </c>
      <c r="S168" s="11">
        <v>0.5179924242424242</v>
      </c>
      <c r="T168" s="11">
        <v>0</v>
      </c>
      <c r="U168" s="12">
        <v>0.5179924242424242</v>
      </c>
      <c r="V168" s="23">
        <v>0</v>
      </c>
      <c r="W168" s="23">
        <v>0</v>
      </c>
      <c r="X168" s="23">
        <v>0</v>
      </c>
      <c r="Y168" s="12">
        <v>0</v>
      </c>
      <c r="Z168" s="13">
        <v>3.4867393899999999</v>
      </c>
    </row>
    <row r="169" spans="1:26" x14ac:dyDescent="0.2">
      <c r="A169" s="2">
        <v>35282166</v>
      </c>
      <c r="B169" s="2">
        <v>103104401</v>
      </c>
      <c r="C169" s="2" t="s">
        <v>160</v>
      </c>
      <c r="D169" s="6" t="s">
        <v>161</v>
      </c>
      <c r="E169" s="2" t="s">
        <v>182</v>
      </c>
      <c r="F169" s="14">
        <v>45113</v>
      </c>
      <c r="G169" s="14">
        <v>45213</v>
      </c>
      <c r="H169" s="5" t="s">
        <v>13</v>
      </c>
      <c r="I169" s="5" t="s">
        <v>19</v>
      </c>
      <c r="J169" s="11">
        <v>0</v>
      </c>
      <c r="K169" s="11">
        <v>2.570265151515152</v>
      </c>
      <c r="L169" s="11">
        <v>0</v>
      </c>
      <c r="M169" s="12">
        <v>2.570265151515152</v>
      </c>
      <c r="N169" s="11">
        <v>0</v>
      </c>
      <c r="O169" s="11">
        <v>0</v>
      </c>
      <c r="P169" s="11">
        <v>0</v>
      </c>
      <c r="Q169" s="12">
        <v>0</v>
      </c>
      <c r="R169" s="11">
        <v>0</v>
      </c>
      <c r="S169" s="11">
        <v>2.570265151515152</v>
      </c>
      <c r="T169" s="11">
        <v>0</v>
      </c>
      <c r="U169" s="12">
        <v>2.570265151515152</v>
      </c>
      <c r="V169" s="23">
        <v>0</v>
      </c>
      <c r="W169" s="23">
        <v>0</v>
      </c>
      <c r="X169" s="23">
        <v>0</v>
      </c>
      <c r="Y169" s="12">
        <v>0</v>
      </c>
      <c r="Z169" s="13">
        <v>21.843755040000001</v>
      </c>
    </row>
    <row r="170" spans="1:26" x14ac:dyDescent="0.2">
      <c r="A170" s="2">
        <v>35290517</v>
      </c>
      <c r="B170" s="2">
        <v>103104401</v>
      </c>
      <c r="C170" s="2" t="s">
        <v>160</v>
      </c>
      <c r="D170" s="6" t="s">
        <v>161</v>
      </c>
      <c r="E170" s="2" t="s">
        <v>183</v>
      </c>
      <c r="F170" s="14">
        <v>45054</v>
      </c>
      <c r="G170" s="14">
        <v>45380</v>
      </c>
      <c r="H170" s="5" t="s">
        <v>13</v>
      </c>
      <c r="I170" s="5" t="s">
        <v>19</v>
      </c>
      <c r="J170" s="11">
        <v>0</v>
      </c>
      <c r="K170" s="11">
        <v>0.66249999999999998</v>
      </c>
      <c r="L170" s="11">
        <v>0</v>
      </c>
      <c r="M170" s="12">
        <v>0.66249999999999998</v>
      </c>
      <c r="N170" s="11">
        <v>0</v>
      </c>
      <c r="O170" s="11">
        <v>0</v>
      </c>
      <c r="P170" s="11">
        <v>0</v>
      </c>
      <c r="Q170" s="12">
        <v>0</v>
      </c>
      <c r="R170" s="11">
        <v>0</v>
      </c>
      <c r="S170" s="11">
        <v>0.66249999999999998</v>
      </c>
      <c r="T170" s="11">
        <v>0</v>
      </c>
      <c r="U170" s="12">
        <v>0.66249999999999998</v>
      </c>
      <c r="V170" s="23">
        <v>0</v>
      </c>
      <c r="W170" s="23">
        <v>0</v>
      </c>
      <c r="X170" s="23">
        <v>0</v>
      </c>
      <c r="Y170" s="12">
        <v>0</v>
      </c>
      <c r="Z170" s="13">
        <v>2.3625285099999997</v>
      </c>
    </row>
    <row r="171" spans="1:26" x14ac:dyDescent="0.2">
      <c r="A171" s="2">
        <v>35290540</v>
      </c>
      <c r="B171" s="2">
        <v>102812101</v>
      </c>
      <c r="C171" s="2" t="s">
        <v>157</v>
      </c>
      <c r="D171" s="6" t="s">
        <v>29</v>
      </c>
      <c r="E171" s="2" t="s">
        <v>183</v>
      </c>
      <c r="F171" s="14">
        <v>44860</v>
      </c>
      <c r="G171" s="14">
        <v>45135</v>
      </c>
      <c r="H171" s="5" t="s">
        <v>13</v>
      </c>
      <c r="I171" s="5" t="s">
        <v>19</v>
      </c>
      <c r="J171" s="11">
        <v>0</v>
      </c>
      <c r="K171" s="11">
        <v>1.3350378787878789</v>
      </c>
      <c r="L171" s="11">
        <v>9.4696969696969696E-2</v>
      </c>
      <c r="M171" s="12">
        <v>1.4297348484848487</v>
      </c>
      <c r="N171" s="11">
        <v>0</v>
      </c>
      <c r="O171" s="11">
        <v>0</v>
      </c>
      <c r="P171" s="11">
        <v>0</v>
      </c>
      <c r="Q171" s="12">
        <v>0</v>
      </c>
      <c r="R171" s="11">
        <v>0</v>
      </c>
      <c r="S171" s="11">
        <v>1.3350378787878789</v>
      </c>
      <c r="T171" s="11">
        <v>9.4696969696969696E-2</v>
      </c>
      <c r="U171" s="12">
        <v>1.4297348484848487</v>
      </c>
      <c r="V171" s="23">
        <v>0</v>
      </c>
      <c r="W171" s="23">
        <v>0</v>
      </c>
      <c r="X171" s="23">
        <v>0</v>
      </c>
      <c r="Y171" s="12">
        <v>0</v>
      </c>
      <c r="Z171" s="13">
        <v>14.749616439999999</v>
      </c>
    </row>
    <row r="172" spans="1:26" x14ac:dyDescent="0.2">
      <c r="A172" s="2">
        <v>35290542</v>
      </c>
      <c r="B172" s="2">
        <v>102812101</v>
      </c>
      <c r="C172" s="2" t="s">
        <v>157</v>
      </c>
      <c r="D172" s="6" t="s">
        <v>37</v>
      </c>
      <c r="E172" s="2" t="s">
        <v>183</v>
      </c>
      <c r="F172" s="14">
        <v>45040</v>
      </c>
      <c r="G172" s="14">
        <v>45190</v>
      </c>
      <c r="H172" s="5" t="s">
        <v>13</v>
      </c>
      <c r="I172" s="5" t="s">
        <v>19</v>
      </c>
      <c r="J172" s="11">
        <v>0</v>
      </c>
      <c r="K172" s="11">
        <v>1.2954545454545454</v>
      </c>
      <c r="L172" s="11">
        <v>0</v>
      </c>
      <c r="M172" s="12">
        <v>1.2954545454545454</v>
      </c>
      <c r="N172" s="11">
        <v>0</v>
      </c>
      <c r="O172" s="11">
        <v>0</v>
      </c>
      <c r="P172" s="11">
        <v>0</v>
      </c>
      <c r="Q172" s="12">
        <v>0</v>
      </c>
      <c r="R172" s="11">
        <v>0</v>
      </c>
      <c r="S172" s="11">
        <v>1.2954545454545454</v>
      </c>
      <c r="T172" s="11">
        <v>0</v>
      </c>
      <c r="U172" s="12">
        <v>1.2954545454545454</v>
      </c>
      <c r="V172" s="23">
        <v>0</v>
      </c>
      <c r="W172" s="23">
        <v>0</v>
      </c>
      <c r="X172" s="23">
        <v>0</v>
      </c>
      <c r="Y172" s="12">
        <v>0</v>
      </c>
      <c r="Z172" s="13">
        <v>3.1419023699999999</v>
      </c>
    </row>
    <row r="173" spans="1:26" x14ac:dyDescent="0.2">
      <c r="A173" s="2">
        <v>35290944</v>
      </c>
      <c r="B173" s="2">
        <v>102812101</v>
      </c>
      <c r="C173" s="2" t="s">
        <v>157</v>
      </c>
      <c r="D173" s="6" t="s">
        <v>37</v>
      </c>
      <c r="E173" s="2" t="s">
        <v>183</v>
      </c>
      <c r="F173" s="14">
        <v>45076</v>
      </c>
      <c r="G173" s="14">
        <v>45103</v>
      </c>
      <c r="H173" s="5" t="s">
        <v>13</v>
      </c>
      <c r="I173" s="5" t="s">
        <v>19</v>
      </c>
      <c r="J173" s="11">
        <v>0</v>
      </c>
      <c r="K173" s="11">
        <v>0.48787878787878791</v>
      </c>
      <c r="L173" s="11">
        <v>0</v>
      </c>
      <c r="M173" s="12">
        <v>0.48787878787878791</v>
      </c>
      <c r="N173" s="11">
        <v>0</v>
      </c>
      <c r="O173" s="11">
        <v>0</v>
      </c>
      <c r="P173" s="11">
        <v>0</v>
      </c>
      <c r="Q173" s="12">
        <v>0</v>
      </c>
      <c r="R173" s="11">
        <v>0</v>
      </c>
      <c r="S173" s="11">
        <v>0.48787878787878791</v>
      </c>
      <c r="T173" s="11">
        <v>0</v>
      </c>
      <c r="U173" s="12">
        <v>0.48787878787878791</v>
      </c>
      <c r="V173" s="23">
        <v>0</v>
      </c>
      <c r="W173" s="23">
        <v>0</v>
      </c>
      <c r="X173" s="23">
        <v>0</v>
      </c>
      <c r="Y173" s="12">
        <v>0</v>
      </c>
      <c r="Z173" s="13">
        <v>0.93358530000000028</v>
      </c>
    </row>
    <row r="174" spans="1:26" x14ac:dyDescent="0.2">
      <c r="A174" s="2">
        <v>35292754</v>
      </c>
      <c r="B174" s="2">
        <v>102812101</v>
      </c>
      <c r="C174" s="2" t="s">
        <v>157</v>
      </c>
      <c r="D174" s="6" t="s">
        <v>29</v>
      </c>
      <c r="E174" s="2" t="s">
        <v>183</v>
      </c>
      <c r="F174" s="14">
        <v>44863</v>
      </c>
      <c r="G174" s="14">
        <v>45188</v>
      </c>
      <c r="H174" s="5" t="s">
        <v>13</v>
      </c>
      <c r="I174" s="5" t="s">
        <v>19</v>
      </c>
      <c r="J174" s="11">
        <v>0</v>
      </c>
      <c r="K174" s="11">
        <v>4.0852272727272725</v>
      </c>
      <c r="L174" s="11">
        <v>0</v>
      </c>
      <c r="M174" s="12">
        <v>4.0852272727272725</v>
      </c>
      <c r="N174" s="11">
        <v>0</v>
      </c>
      <c r="O174" s="11">
        <v>0</v>
      </c>
      <c r="P174" s="11">
        <v>0</v>
      </c>
      <c r="Q174" s="12">
        <v>0</v>
      </c>
      <c r="R174" s="11">
        <v>0</v>
      </c>
      <c r="S174" s="11">
        <v>4.0852272727272725</v>
      </c>
      <c r="T174" s="11">
        <v>0</v>
      </c>
      <c r="U174" s="12">
        <v>4.0852272727272725</v>
      </c>
      <c r="V174" s="23">
        <v>0</v>
      </c>
      <c r="W174" s="23">
        <v>0</v>
      </c>
      <c r="X174" s="23">
        <v>0</v>
      </c>
      <c r="Y174" s="12">
        <v>0</v>
      </c>
      <c r="Z174" s="13">
        <v>30.199420440000004</v>
      </c>
    </row>
    <row r="175" spans="1:26" x14ac:dyDescent="0.2">
      <c r="A175" s="2">
        <v>35292755</v>
      </c>
      <c r="B175" s="2">
        <v>102812101</v>
      </c>
      <c r="C175" s="2" t="s">
        <v>157</v>
      </c>
      <c r="D175" s="6" t="s">
        <v>29</v>
      </c>
      <c r="E175" s="2" t="s">
        <v>183</v>
      </c>
      <c r="F175" s="14">
        <v>44860</v>
      </c>
      <c r="G175" s="14">
        <v>45187</v>
      </c>
      <c r="H175" s="5" t="s">
        <v>13</v>
      </c>
      <c r="I175" s="5" t="s">
        <v>19</v>
      </c>
      <c r="J175" s="11">
        <v>0</v>
      </c>
      <c r="K175" s="11">
        <v>2.64810606060606</v>
      </c>
      <c r="L175" s="11">
        <v>0</v>
      </c>
      <c r="M175" s="12">
        <v>2.64810606060606</v>
      </c>
      <c r="N175" s="11">
        <v>0</v>
      </c>
      <c r="O175" s="11">
        <v>0</v>
      </c>
      <c r="P175" s="11">
        <v>0</v>
      </c>
      <c r="Q175" s="12">
        <v>0</v>
      </c>
      <c r="R175" s="11">
        <v>0</v>
      </c>
      <c r="S175" s="11">
        <v>2.64810606060606</v>
      </c>
      <c r="T175" s="11">
        <v>0</v>
      </c>
      <c r="U175" s="12">
        <v>2.64810606060606</v>
      </c>
      <c r="V175" s="23">
        <v>0</v>
      </c>
      <c r="W175" s="23">
        <v>0</v>
      </c>
      <c r="X175" s="23">
        <v>0</v>
      </c>
      <c r="Y175" s="12">
        <v>0</v>
      </c>
      <c r="Z175" s="13">
        <v>23.970218699999993</v>
      </c>
    </row>
    <row r="176" spans="1:26" x14ac:dyDescent="0.2">
      <c r="A176" s="2">
        <v>35292756</v>
      </c>
      <c r="B176" s="2">
        <v>102812101</v>
      </c>
      <c r="C176" s="2" t="s">
        <v>157</v>
      </c>
      <c r="D176" s="6" t="s">
        <v>29</v>
      </c>
      <c r="E176" s="2" t="s">
        <v>183</v>
      </c>
      <c r="F176" s="14">
        <v>45065</v>
      </c>
      <c r="G176" s="14">
        <v>45189</v>
      </c>
      <c r="H176" s="5" t="s">
        <v>13</v>
      </c>
      <c r="I176" s="5" t="s">
        <v>19</v>
      </c>
      <c r="J176" s="11">
        <v>0</v>
      </c>
      <c r="K176" s="11">
        <v>1.2301136363636365</v>
      </c>
      <c r="L176" s="11">
        <v>0</v>
      </c>
      <c r="M176" s="12">
        <v>1.2301136363636365</v>
      </c>
      <c r="N176" s="11">
        <v>0</v>
      </c>
      <c r="O176" s="11">
        <v>0</v>
      </c>
      <c r="P176" s="11">
        <v>0</v>
      </c>
      <c r="Q176" s="12">
        <v>0</v>
      </c>
      <c r="R176" s="11">
        <v>0</v>
      </c>
      <c r="S176" s="11">
        <v>1.2301136363636365</v>
      </c>
      <c r="T176" s="11">
        <v>0</v>
      </c>
      <c r="U176" s="12">
        <v>1.2301136363636365</v>
      </c>
      <c r="V176" s="23">
        <v>0</v>
      </c>
      <c r="W176" s="23">
        <v>0</v>
      </c>
      <c r="X176" s="23">
        <v>0</v>
      </c>
      <c r="Y176" s="12">
        <v>0</v>
      </c>
      <c r="Z176" s="13">
        <v>4.597139799999999</v>
      </c>
    </row>
    <row r="177" spans="1:26" x14ac:dyDescent="0.2">
      <c r="A177" s="2">
        <v>35292780</v>
      </c>
      <c r="B177" s="2">
        <v>102812101</v>
      </c>
      <c r="C177" s="2" t="s">
        <v>157</v>
      </c>
      <c r="D177" s="6" t="s">
        <v>37</v>
      </c>
      <c r="E177" s="2" t="s">
        <v>183</v>
      </c>
      <c r="F177" s="14">
        <v>45167</v>
      </c>
      <c r="G177" s="14">
        <v>45192</v>
      </c>
      <c r="H177" s="5" t="s">
        <v>13</v>
      </c>
      <c r="I177" s="5" t="s">
        <v>19</v>
      </c>
      <c r="J177" s="11">
        <v>0</v>
      </c>
      <c r="K177" s="11">
        <v>0.24318181818181819</v>
      </c>
      <c r="L177" s="11">
        <v>0</v>
      </c>
      <c r="M177" s="12">
        <v>0.24318181818181819</v>
      </c>
      <c r="N177" s="11">
        <v>0</v>
      </c>
      <c r="O177" s="11">
        <v>0</v>
      </c>
      <c r="P177" s="11">
        <v>0</v>
      </c>
      <c r="Q177" s="12">
        <v>0</v>
      </c>
      <c r="R177" s="11">
        <v>0</v>
      </c>
      <c r="S177" s="11">
        <v>0.24318181818181819</v>
      </c>
      <c r="T177" s="11">
        <v>0</v>
      </c>
      <c r="U177" s="12">
        <v>0.24318181818181819</v>
      </c>
      <c r="V177" s="23">
        <v>0</v>
      </c>
      <c r="W177" s="23">
        <v>0</v>
      </c>
      <c r="X177" s="23">
        <v>0</v>
      </c>
      <c r="Y177" s="12">
        <v>0</v>
      </c>
      <c r="Z177" s="13">
        <v>0.70867414999999989</v>
      </c>
    </row>
    <row r="178" spans="1:26" x14ac:dyDescent="0.2">
      <c r="A178" s="2">
        <v>35292789</v>
      </c>
      <c r="B178" s="2">
        <v>102812101</v>
      </c>
      <c r="C178" s="2" t="s">
        <v>157</v>
      </c>
      <c r="D178" s="6" t="s">
        <v>30</v>
      </c>
      <c r="E178" s="2" t="s">
        <v>183</v>
      </c>
      <c r="F178" s="14">
        <v>45103</v>
      </c>
      <c r="G178" s="14">
        <v>45120</v>
      </c>
      <c r="H178" s="5" t="s">
        <v>13</v>
      </c>
      <c r="I178" s="5" t="s">
        <v>19</v>
      </c>
      <c r="J178" s="11">
        <v>0</v>
      </c>
      <c r="K178" s="11">
        <v>0.23636363636363636</v>
      </c>
      <c r="L178" s="11">
        <v>0</v>
      </c>
      <c r="M178" s="12">
        <v>0.23636363636363636</v>
      </c>
      <c r="N178" s="11">
        <v>0</v>
      </c>
      <c r="O178" s="11">
        <v>0</v>
      </c>
      <c r="P178" s="11">
        <v>0</v>
      </c>
      <c r="Q178" s="12">
        <v>0</v>
      </c>
      <c r="R178" s="11">
        <v>0</v>
      </c>
      <c r="S178" s="11">
        <v>0.23636363636363636</v>
      </c>
      <c r="T178" s="11">
        <v>0</v>
      </c>
      <c r="U178" s="12">
        <v>0.23636363636363636</v>
      </c>
      <c r="V178" s="23">
        <v>0</v>
      </c>
      <c r="W178" s="23">
        <v>0</v>
      </c>
      <c r="X178" s="23">
        <v>0</v>
      </c>
      <c r="Y178" s="12">
        <v>0</v>
      </c>
      <c r="Z178" s="13">
        <v>0.89568844999999997</v>
      </c>
    </row>
    <row r="179" spans="1:26" x14ac:dyDescent="0.2">
      <c r="A179" s="2">
        <v>35292791</v>
      </c>
      <c r="B179" s="2">
        <v>102812101</v>
      </c>
      <c r="C179" s="2" t="s">
        <v>157</v>
      </c>
      <c r="D179" s="6" t="s">
        <v>162</v>
      </c>
      <c r="E179" s="2" t="s">
        <v>183</v>
      </c>
      <c r="F179" s="14">
        <v>44781</v>
      </c>
      <c r="G179" s="14">
        <v>44787</v>
      </c>
      <c r="H179" s="5" t="s">
        <v>13</v>
      </c>
      <c r="I179" s="5" t="s">
        <v>19</v>
      </c>
      <c r="J179" s="11">
        <v>0</v>
      </c>
      <c r="K179" s="11">
        <v>0.11931818181818182</v>
      </c>
      <c r="L179" s="11">
        <v>0</v>
      </c>
      <c r="M179" s="12">
        <v>0.11931818181818182</v>
      </c>
      <c r="N179" s="11">
        <v>0</v>
      </c>
      <c r="O179" s="11">
        <v>0</v>
      </c>
      <c r="P179" s="11">
        <v>0</v>
      </c>
      <c r="Q179" s="12">
        <v>0</v>
      </c>
      <c r="R179" s="11">
        <v>0</v>
      </c>
      <c r="S179" s="11">
        <v>0.11931818181818182</v>
      </c>
      <c r="T179" s="11">
        <v>0</v>
      </c>
      <c r="U179" s="12">
        <v>0.11931818181818182</v>
      </c>
      <c r="V179" s="23">
        <v>0</v>
      </c>
      <c r="W179" s="23">
        <v>0</v>
      </c>
      <c r="X179" s="23">
        <v>0</v>
      </c>
      <c r="Y179" s="12">
        <v>0</v>
      </c>
      <c r="Z179" s="13">
        <v>0.41760390000000008</v>
      </c>
    </row>
    <row r="180" spans="1:26" x14ac:dyDescent="0.2">
      <c r="A180" s="2">
        <v>35297692</v>
      </c>
      <c r="B180" s="2">
        <v>192171103</v>
      </c>
      <c r="C180" s="2" t="s">
        <v>92</v>
      </c>
      <c r="D180" s="6" t="s">
        <v>131</v>
      </c>
      <c r="E180" s="2" t="s">
        <v>185</v>
      </c>
      <c r="F180" s="14">
        <v>45132</v>
      </c>
      <c r="G180" s="14">
        <v>45222</v>
      </c>
      <c r="H180" s="5" t="s">
        <v>13</v>
      </c>
      <c r="I180" s="5" t="s">
        <v>19</v>
      </c>
      <c r="J180" s="11">
        <v>0</v>
      </c>
      <c r="K180" s="11">
        <v>4.5937499999999991</v>
      </c>
      <c r="L180" s="11">
        <v>0</v>
      </c>
      <c r="M180" s="12">
        <v>4.5937499999999991</v>
      </c>
      <c r="N180" s="11">
        <v>0</v>
      </c>
      <c r="O180" s="11">
        <v>0</v>
      </c>
      <c r="P180" s="11">
        <v>0</v>
      </c>
      <c r="Q180" s="12">
        <v>0</v>
      </c>
      <c r="R180" s="11">
        <v>0</v>
      </c>
      <c r="S180" s="11">
        <v>4.5937499999999991</v>
      </c>
      <c r="T180" s="11">
        <v>0</v>
      </c>
      <c r="U180" s="12">
        <v>4.5937499999999991</v>
      </c>
      <c r="V180" s="23">
        <v>0</v>
      </c>
      <c r="W180" s="23">
        <v>0</v>
      </c>
      <c r="X180" s="23">
        <v>0</v>
      </c>
      <c r="Y180" s="12">
        <v>0</v>
      </c>
      <c r="Z180" s="13">
        <v>20.162745729999994</v>
      </c>
    </row>
    <row r="181" spans="1:26" x14ac:dyDescent="0.2">
      <c r="A181" s="2">
        <v>35297693</v>
      </c>
      <c r="B181" s="2">
        <v>192171103</v>
      </c>
      <c r="C181" s="2" t="s">
        <v>92</v>
      </c>
      <c r="D181" s="6" t="s">
        <v>131</v>
      </c>
      <c r="E181" s="2" t="s">
        <v>185</v>
      </c>
      <c r="F181" s="14">
        <v>45145</v>
      </c>
      <c r="G181" s="14">
        <v>45229</v>
      </c>
      <c r="H181" s="5" t="s">
        <v>13</v>
      </c>
      <c r="I181" s="5" t="s">
        <v>19</v>
      </c>
      <c r="J181" s="11">
        <v>0</v>
      </c>
      <c r="K181" s="11">
        <v>0.95928030303030287</v>
      </c>
      <c r="L181" s="11">
        <v>0</v>
      </c>
      <c r="M181" s="12">
        <v>0.95928030303030287</v>
      </c>
      <c r="N181" s="11">
        <v>0</v>
      </c>
      <c r="O181" s="11">
        <v>0</v>
      </c>
      <c r="P181" s="11">
        <v>0</v>
      </c>
      <c r="Q181" s="12">
        <v>0</v>
      </c>
      <c r="R181" s="11">
        <v>0</v>
      </c>
      <c r="S181" s="11">
        <v>0.95928030303030287</v>
      </c>
      <c r="T181" s="11">
        <v>0</v>
      </c>
      <c r="U181" s="12">
        <v>0.95928030303030287</v>
      </c>
      <c r="V181" s="23">
        <v>0</v>
      </c>
      <c r="W181" s="23">
        <v>0</v>
      </c>
      <c r="X181" s="23">
        <v>0</v>
      </c>
      <c r="Y181" s="12">
        <v>0</v>
      </c>
      <c r="Z181" s="13">
        <v>4.7755847899999999</v>
      </c>
    </row>
    <row r="182" spans="1:26" x14ac:dyDescent="0.2">
      <c r="A182" s="2">
        <v>35297694</v>
      </c>
      <c r="B182" s="2">
        <v>192171103</v>
      </c>
      <c r="C182" s="2" t="s">
        <v>92</v>
      </c>
      <c r="D182" s="6" t="s">
        <v>131</v>
      </c>
      <c r="E182" s="2" t="s">
        <v>185</v>
      </c>
      <c r="F182" s="14">
        <v>45154</v>
      </c>
      <c r="G182" s="14">
        <v>45234</v>
      </c>
      <c r="H182" s="5" t="s">
        <v>13</v>
      </c>
      <c r="I182" s="5" t="s">
        <v>19</v>
      </c>
      <c r="J182" s="11">
        <v>0</v>
      </c>
      <c r="K182" s="11">
        <v>0.93371212121212122</v>
      </c>
      <c r="L182" s="11">
        <v>0</v>
      </c>
      <c r="M182" s="12">
        <v>0.93371212121212122</v>
      </c>
      <c r="N182" s="11">
        <v>0</v>
      </c>
      <c r="O182" s="11">
        <v>0</v>
      </c>
      <c r="P182" s="11">
        <v>0</v>
      </c>
      <c r="Q182" s="12">
        <v>0</v>
      </c>
      <c r="R182" s="11">
        <v>0</v>
      </c>
      <c r="S182" s="11">
        <v>0.93371212121212122</v>
      </c>
      <c r="T182" s="11">
        <v>0</v>
      </c>
      <c r="U182" s="12">
        <v>0.93371212121212122</v>
      </c>
      <c r="V182" s="23">
        <v>0</v>
      </c>
      <c r="W182" s="23">
        <v>0</v>
      </c>
      <c r="X182" s="23">
        <v>0</v>
      </c>
      <c r="Y182" s="12">
        <v>0</v>
      </c>
      <c r="Z182" s="13">
        <v>3.8927065199999999</v>
      </c>
    </row>
    <row r="183" spans="1:26" x14ac:dyDescent="0.2">
      <c r="A183" s="2">
        <v>35297695</v>
      </c>
      <c r="B183" s="2">
        <v>192171103</v>
      </c>
      <c r="C183" s="2" t="s">
        <v>92</v>
      </c>
      <c r="D183" s="6" t="s">
        <v>131</v>
      </c>
      <c r="E183" s="2" t="s">
        <v>185</v>
      </c>
      <c r="F183" s="14">
        <v>45155</v>
      </c>
      <c r="G183" s="14">
        <v>45212</v>
      </c>
      <c r="H183" s="5" t="s">
        <v>13</v>
      </c>
      <c r="I183" s="5" t="s">
        <v>19</v>
      </c>
      <c r="J183" s="11">
        <v>0</v>
      </c>
      <c r="K183" s="11">
        <v>0.45454545454545453</v>
      </c>
      <c r="L183" s="11">
        <v>0</v>
      </c>
      <c r="M183" s="12">
        <v>0.45454545454545453</v>
      </c>
      <c r="N183" s="11">
        <v>0</v>
      </c>
      <c r="O183" s="11">
        <v>0</v>
      </c>
      <c r="P183" s="11">
        <v>0</v>
      </c>
      <c r="Q183" s="12">
        <v>0</v>
      </c>
      <c r="R183" s="11">
        <v>0</v>
      </c>
      <c r="S183" s="11">
        <v>0.45454545454545453</v>
      </c>
      <c r="T183" s="11">
        <v>0</v>
      </c>
      <c r="U183" s="12">
        <v>0.45454545454545453</v>
      </c>
      <c r="V183" s="23">
        <v>0</v>
      </c>
      <c r="W183" s="23">
        <v>0</v>
      </c>
      <c r="X183" s="23">
        <v>0</v>
      </c>
      <c r="Y183" s="12">
        <v>0</v>
      </c>
      <c r="Z183" s="13">
        <v>1.04282546</v>
      </c>
    </row>
    <row r="184" spans="1:26" x14ac:dyDescent="0.2">
      <c r="A184" s="2">
        <v>35297696</v>
      </c>
      <c r="B184" s="2">
        <v>192171103</v>
      </c>
      <c r="C184" s="2" t="s">
        <v>92</v>
      </c>
      <c r="D184" s="6" t="s">
        <v>131</v>
      </c>
      <c r="E184" s="2" t="s">
        <v>185</v>
      </c>
      <c r="F184" s="14">
        <v>45181</v>
      </c>
      <c r="G184" s="14">
        <v>45222</v>
      </c>
      <c r="H184" s="5" t="s">
        <v>13</v>
      </c>
      <c r="I184" s="5" t="s">
        <v>19</v>
      </c>
      <c r="J184" s="11">
        <v>0</v>
      </c>
      <c r="K184" s="11">
        <v>0.8</v>
      </c>
      <c r="L184" s="11">
        <v>0</v>
      </c>
      <c r="M184" s="12">
        <v>0.8</v>
      </c>
      <c r="N184" s="11">
        <v>0</v>
      </c>
      <c r="O184" s="11">
        <v>0</v>
      </c>
      <c r="P184" s="11">
        <v>0</v>
      </c>
      <c r="Q184" s="12">
        <v>0</v>
      </c>
      <c r="R184" s="11">
        <v>0</v>
      </c>
      <c r="S184" s="11">
        <v>0.8</v>
      </c>
      <c r="T184" s="11">
        <v>0</v>
      </c>
      <c r="U184" s="12">
        <v>0.8</v>
      </c>
      <c r="V184" s="23">
        <v>0</v>
      </c>
      <c r="W184" s="23">
        <v>0</v>
      </c>
      <c r="X184" s="23">
        <v>0</v>
      </c>
      <c r="Y184" s="12">
        <v>0</v>
      </c>
      <c r="Z184" s="13">
        <v>1.37385829</v>
      </c>
    </row>
    <row r="185" spans="1:26" x14ac:dyDescent="0.2">
      <c r="A185" s="2">
        <v>35297699</v>
      </c>
      <c r="B185" s="2">
        <v>192171103</v>
      </c>
      <c r="C185" s="2" t="s">
        <v>92</v>
      </c>
      <c r="D185" s="6" t="s">
        <v>131</v>
      </c>
      <c r="E185" s="2" t="s">
        <v>185</v>
      </c>
      <c r="F185" s="14">
        <v>45128</v>
      </c>
      <c r="G185" s="14">
        <v>45211</v>
      </c>
      <c r="H185" s="5" t="s">
        <v>13</v>
      </c>
      <c r="I185" s="5" t="s">
        <v>19</v>
      </c>
      <c r="J185" s="11">
        <v>0</v>
      </c>
      <c r="K185" s="11">
        <v>1.0606060606060608</v>
      </c>
      <c r="L185" s="11">
        <v>0</v>
      </c>
      <c r="M185" s="12">
        <v>1.0606060606060608</v>
      </c>
      <c r="N185" s="11">
        <v>0</v>
      </c>
      <c r="O185" s="11">
        <v>0</v>
      </c>
      <c r="P185" s="11">
        <v>0</v>
      </c>
      <c r="Q185" s="12">
        <v>0</v>
      </c>
      <c r="R185" s="11">
        <v>0</v>
      </c>
      <c r="S185" s="11">
        <v>1.0606060606060608</v>
      </c>
      <c r="T185" s="11">
        <v>0</v>
      </c>
      <c r="U185" s="12">
        <v>1.0606060606060608</v>
      </c>
      <c r="V185" s="23">
        <v>0</v>
      </c>
      <c r="W185" s="23">
        <v>0</v>
      </c>
      <c r="X185" s="23">
        <v>0</v>
      </c>
      <c r="Y185" s="12">
        <v>0</v>
      </c>
      <c r="Z185" s="13">
        <v>4.7524440499999994</v>
      </c>
    </row>
    <row r="186" spans="1:26" hidden="1" x14ac:dyDescent="0.2">
      <c r="A186" s="2">
        <v>35313249</v>
      </c>
      <c r="B186" s="6" t="s">
        <v>237</v>
      </c>
      <c r="C186" s="6" t="s">
        <v>237</v>
      </c>
      <c r="D186" s="6" t="s">
        <v>237</v>
      </c>
      <c r="E186" s="2" t="s">
        <v>182</v>
      </c>
      <c r="F186" s="14">
        <v>45213</v>
      </c>
      <c r="G186" s="14">
        <v>45228</v>
      </c>
      <c r="H186" s="5" t="s">
        <v>20</v>
      </c>
      <c r="I186" s="5" t="s">
        <v>40</v>
      </c>
      <c r="J186" s="11">
        <v>0</v>
      </c>
      <c r="K186" s="11">
        <v>1.165151515151515</v>
      </c>
      <c r="L186" s="11">
        <v>0</v>
      </c>
      <c r="M186" s="12">
        <v>1.165151515151515</v>
      </c>
      <c r="N186" s="11">
        <v>0</v>
      </c>
      <c r="O186" s="11">
        <v>0</v>
      </c>
      <c r="P186" s="11">
        <v>0</v>
      </c>
      <c r="Q186" s="12">
        <v>0</v>
      </c>
      <c r="R186" s="11">
        <v>0</v>
      </c>
      <c r="S186" s="11">
        <v>1.165151515151515</v>
      </c>
      <c r="T186" s="11">
        <v>0</v>
      </c>
      <c r="U186" s="12">
        <v>1.165151515151515</v>
      </c>
      <c r="V186" s="23">
        <v>0</v>
      </c>
      <c r="W186" s="23">
        <v>0</v>
      </c>
      <c r="X186" s="23">
        <v>0</v>
      </c>
      <c r="Y186" s="12">
        <v>0</v>
      </c>
      <c r="Z186" s="13">
        <v>3.681</v>
      </c>
    </row>
    <row r="187" spans="1:26" x14ac:dyDescent="0.2">
      <c r="A187" s="2">
        <v>35318072</v>
      </c>
      <c r="B187" s="2">
        <v>82841101</v>
      </c>
      <c r="C187" s="2" t="s">
        <v>100</v>
      </c>
      <c r="D187" s="6" t="s">
        <v>155</v>
      </c>
      <c r="E187" s="2" t="s">
        <v>186</v>
      </c>
      <c r="F187" s="14">
        <v>45033</v>
      </c>
      <c r="G187" s="14">
        <v>45275</v>
      </c>
      <c r="H187" s="5" t="s">
        <v>13</v>
      </c>
      <c r="I187" s="5" t="s">
        <v>19</v>
      </c>
      <c r="J187" s="11">
        <v>1.3825757575757576E-2</v>
      </c>
      <c r="K187" s="11">
        <v>0.1803030303030303</v>
      </c>
      <c r="L187" s="11">
        <v>0</v>
      </c>
      <c r="M187" s="12">
        <v>0.19412878787878787</v>
      </c>
      <c r="N187" s="11">
        <v>0</v>
      </c>
      <c r="O187" s="11">
        <v>0</v>
      </c>
      <c r="P187" s="11">
        <v>0</v>
      </c>
      <c r="Q187" s="12">
        <v>0</v>
      </c>
      <c r="R187" s="11">
        <v>1.3825757575757576E-2</v>
      </c>
      <c r="S187" s="11">
        <v>0.1803030303030303</v>
      </c>
      <c r="T187" s="11">
        <v>0</v>
      </c>
      <c r="U187" s="12">
        <v>0.19412878787878787</v>
      </c>
      <c r="V187" s="23">
        <v>0</v>
      </c>
      <c r="W187" s="23">
        <v>0</v>
      </c>
      <c r="X187" s="23">
        <v>0</v>
      </c>
      <c r="Y187" s="12">
        <v>0</v>
      </c>
      <c r="Z187" s="13">
        <v>1.1631733</v>
      </c>
    </row>
    <row r="188" spans="1:26" x14ac:dyDescent="0.2">
      <c r="A188" s="2">
        <v>35318074</v>
      </c>
      <c r="B188" s="2">
        <v>82841102</v>
      </c>
      <c r="C188" s="2" t="s">
        <v>95</v>
      </c>
      <c r="D188" s="6" t="s">
        <v>165</v>
      </c>
      <c r="E188" s="2" t="s">
        <v>186</v>
      </c>
      <c r="F188" s="14">
        <v>45219</v>
      </c>
      <c r="G188" s="14">
        <v>45244</v>
      </c>
      <c r="H188" s="5" t="s">
        <v>13</v>
      </c>
      <c r="I188" s="5" t="s">
        <v>19</v>
      </c>
      <c r="J188" s="11">
        <v>0</v>
      </c>
      <c r="K188" s="11">
        <v>0.30000000000000004</v>
      </c>
      <c r="L188" s="11">
        <v>0</v>
      </c>
      <c r="M188" s="12">
        <v>0.30000000000000004</v>
      </c>
      <c r="N188" s="11">
        <v>0</v>
      </c>
      <c r="O188" s="11">
        <v>0</v>
      </c>
      <c r="P188" s="11">
        <v>0</v>
      </c>
      <c r="Q188" s="12">
        <v>0</v>
      </c>
      <c r="R188" s="11">
        <v>0</v>
      </c>
      <c r="S188" s="11">
        <v>0.30000000000000004</v>
      </c>
      <c r="T188" s="11">
        <v>0</v>
      </c>
      <c r="U188" s="12">
        <v>0.30000000000000004</v>
      </c>
      <c r="V188" s="23">
        <v>0</v>
      </c>
      <c r="W188" s="23">
        <v>0</v>
      </c>
      <c r="X188" s="23">
        <v>0</v>
      </c>
      <c r="Y188" s="12">
        <v>0</v>
      </c>
      <c r="Z188" s="13">
        <v>0.80568843999999995</v>
      </c>
    </row>
    <row r="189" spans="1:26" x14ac:dyDescent="0.2">
      <c r="A189" s="2">
        <v>35334407</v>
      </c>
      <c r="B189" s="2">
        <v>192171103</v>
      </c>
      <c r="C189" s="2" t="s">
        <v>92</v>
      </c>
      <c r="D189" s="6" t="s">
        <v>131</v>
      </c>
      <c r="E189" s="2" t="s">
        <v>196</v>
      </c>
      <c r="F189" s="14">
        <v>45118</v>
      </c>
      <c r="G189" s="14">
        <v>45205</v>
      </c>
      <c r="H189" s="5" t="s">
        <v>13</v>
      </c>
      <c r="I189" s="5" t="s">
        <v>19</v>
      </c>
      <c r="J189" s="11">
        <v>0</v>
      </c>
      <c r="K189" s="11">
        <v>0.22537878787878787</v>
      </c>
      <c r="L189" s="11">
        <v>0</v>
      </c>
      <c r="M189" s="12">
        <v>0.22537878787878787</v>
      </c>
      <c r="N189" s="11">
        <v>0</v>
      </c>
      <c r="O189" s="11">
        <v>0</v>
      </c>
      <c r="P189" s="11">
        <v>0</v>
      </c>
      <c r="Q189" s="12">
        <v>0</v>
      </c>
      <c r="R189" s="11">
        <v>0</v>
      </c>
      <c r="S189" s="11">
        <v>0.22537878787878787</v>
      </c>
      <c r="T189" s="11">
        <v>0</v>
      </c>
      <c r="U189" s="12">
        <v>0.22537878787878787</v>
      </c>
      <c r="V189" s="23">
        <v>0</v>
      </c>
      <c r="W189" s="23">
        <v>0</v>
      </c>
      <c r="X189" s="23">
        <v>0</v>
      </c>
      <c r="Y189" s="12">
        <v>0</v>
      </c>
      <c r="Z189" s="13">
        <v>0.79861115999999988</v>
      </c>
    </row>
    <row r="190" spans="1:26" x14ac:dyDescent="0.2">
      <c r="A190" s="2">
        <v>35334541</v>
      </c>
      <c r="B190" s="2">
        <v>82841102</v>
      </c>
      <c r="C190" s="2" t="s">
        <v>95</v>
      </c>
      <c r="D190" s="6" t="s">
        <v>21</v>
      </c>
      <c r="E190" s="2" t="s">
        <v>186</v>
      </c>
      <c r="F190" s="14">
        <v>45012</v>
      </c>
      <c r="G190" s="14">
        <v>45275</v>
      </c>
      <c r="H190" s="5" t="s">
        <v>13</v>
      </c>
      <c r="I190" s="5" t="s">
        <v>19</v>
      </c>
      <c r="J190" s="11">
        <v>0</v>
      </c>
      <c r="K190" s="11">
        <v>0.13617424242424245</v>
      </c>
      <c r="L190" s="11">
        <v>0</v>
      </c>
      <c r="M190" s="12">
        <v>0.13617424242424245</v>
      </c>
      <c r="N190" s="11">
        <v>0</v>
      </c>
      <c r="O190" s="11">
        <v>0</v>
      </c>
      <c r="P190" s="11">
        <v>0</v>
      </c>
      <c r="Q190" s="12">
        <v>0</v>
      </c>
      <c r="R190" s="11">
        <v>0</v>
      </c>
      <c r="S190" s="11">
        <v>0.13617424242424245</v>
      </c>
      <c r="T190" s="11">
        <v>0</v>
      </c>
      <c r="U190" s="12">
        <v>0.13617424242424245</v>
      </c>
      <c r="V190" s="23">
        <v>0</v>
      </c>
      <c r="W190" s="23">
        <v>0</v>
      </c>
      <c r="X190" s="23">
        <v>0</v>
      </c>
      <c r="Y190" s="12">
        <v>0</v>
      </c>
      <c r="Z190" s="13">
        <v>1.0573578500000003</v>
      </c>
    </row>
    <row r="191" spans="1:26" x14ac:dyDescent="0.2">
      <c r="A191" s="2">
        <v>35342339</v>
      </c>
      <c r="B191" s="2">
        <v>82841102</v>
      </c>
      <c r="C191" s="2" t="s">
        <v>95</v>
      </c>
      <c r="D191" s="6" t="s">
        <v>181</v>
      </c>
      <c r="E191" s="2" t="s">
        <v>186</v>
      </c>
      <c r="F191" s="14">
        <v>45119</v>
      </c>
      <c r="G191" s="14">
        <v>45142</v>
      </c>
      <c r="H191" s="5" t="s">
        <v>13</v>
      </c>
      <c r="I191" s="5" t="s">
        <v>19</v>
      </c>
      <c r="J191" s="11">
        <v>0</v>
      </c>
      <c r="K191" s="11">
        <v>0.14488636363636365</v>
      </c>
      <c r="L191" s="11">
        <v>0</v>
      </c>
      <c r="M191" s="12">
        <v>0.14488636363636365</v>
      </c>
      <c r="N191" s="11">
        <v>0</v>
      </c>
      <c r="O191" s="11">
        <v>0</v>
      </c>
      <c r="P191" s="11">
        <v>0</v>
      </c>
      <c r="Q191" s="12">
        <v>0</v>
      </c>
      <c r="R191" s="11">
        <v>0</v>
      </c>
      <c r="S191" s="11">
        <v>0.14488636363636365</v>
      </c>
      <c r="T191" s="11">
        <v>0</v>
      </c>
      <c r="U191" s="12">
        <v>0.14488636363636365</v>
      </c>
      <c r="V191" s="23">
        <v>0</v>
      </c>
      <c r="W191" s="23">
        <v>0</v>
      </c>
      <c r="X191" s="23">
        <v>0</v>
      </c>
      <c r="Y191" s="12">
        <v>0</v>
      </c>
      <c r="Z191" s="13">
        <v>0.41923667999999997</v>
      </c>
    </row>
    <row r="192" spans="1:26" x14ac:dyDescent="0.2">
      <c r="A192" s="2">
        <v>35350039</v>
      </c>
      <c r="B192" s="2">
        <v>103751102</v>
      </c>
      <c r="C192" s="2" t="s">
        <v>107</v>
      </c>
      <c r="D192" s="6" t="s">
        <v>153</v>
      </c>
      <c r="E192" s="2" t="s">
        <v>187</v>
      </c>
      <c r="F192" s="14" t="s">
        <v>237</v>
      </c>
      <c r="G192" s="14" t="s">
        <v>237</v>
      </c>
      <c r="H192" s="5" t="s">
        <v>13</v>
      </c>
      <c r="I192" s="5" t="s">
        <v>19</v>
      </c>
      <c r="J192" s="11">
        <v>0</v>
      </c>
      <c r="K192" s="11">
        <v>9.6212121212121207E-2</v>
      </c>
      <c r="L192" s="11">
        <v>0</v>
      </c>
      <c r="M192" s="12">
        <v>9.6212121212121207E-2</v>
      </c>
      <c r="N192" s="11">
        <v>0</v>
      </c>
      <c r="O192" s="11">
        <v>0</v>
      </c>
      <c r="P192" s="11">
        <v>0</v>
      </c>
      <c r="Q192" s="12">
        <v>0</v>
      </c>
      <c r="R192" s="11">
        <v>0</v>
      </c>
      <c r="S192" s="11">
        <v>9.6212121212121207E-2</v>
      </c>
      <c r="T192" s="11">
        <v>0</v>
      </c>
      <c r="U192" s="12">
        <v>9.6212121212121207E-2</v>
      </c>
      <c r="V192" s="23">
        <v>0</v>
      </c>
      <c r="W192" s="23">
        <v>0</v>
      </c>
      <c r="X192" s="23">
        <v>0</v>
      </c>
      <c r="Y192" s="12">
        <v>0</v>
      </c>
      <c r="Z192" s="13">
        <v>0.25826499000000003</v>
      </c>
    </row>
    <row r="193" spans="1:26" x14ac:dyDescent="0.2">
      <c r="A193" s="2">
        <v>35373051</v>
      </c>
      <c r="B193" s="2">
        <v>103221101</v>
      </c>
      <c r="C193" s="2" t="s">
        <v>69</v>
      </c>
      <c r="D193" s="6" t="s">
        <v>46</v>
      </c>
      <c r="E193" s="2" t="s">
        <v>188</v>
      </c>
      <c r="F193" s="14" t="s">
        <v>237</v>
      </c>
      <c r="G193" s="14" t="s">
        <v>237</v>
      </c>
      <c r="H193" s="5" t="s">
        <v>13</v>
      </c>
      <c r="I193" s="5" t="s">
        <v>19</v>
      </c>
      <c r="J193" s="11">
        <v>0</v>
      </c>
      <c r="K193" s="11">
        <v>0.12424242424242424</v>
      </c>
      <c r="L193" s="11">
        <v>0</v>
      </c>
      <c r="M193" s="12">
        <v>0.12424242424242424</v>
      </c>
      <c r="N193" s="11">
        <v>0</v>
      </c>
      <c r="O193" s="11">
        <v>0</v>
      </c>
      <c r="P193" s="11">
        <v>0</v>
      </c>
      <c r="Q193" s="12">
        <v>0</v>
      </c>
      <c r="R193" s="11">
        <v>0</v>
      </c>
      <c r="S193" s="11">
        <v>0.12424242424242424</v>
      </c>
      <c r="T193" s="11">
        <v>0</v>
      </c>
      <c r="U193" s="12">
        <v>0.12424242424242424</v>
      </c>
      <c r="V193" s="23">
        <v>0</v>
      </c>
      <c r="W193" s="23">
        <v>0</v>
      </c>
      <c r="X193" s="23">
        <v>0</v>
      </c>
      <c r="Y193" s="12">
        <v>0</v>
      </c>
      <c r="Z193" s="13">
        <v>0.34954914000000004</v>
      </c>
    </row>
    <row r="194" spans="1:26" x14ac:dyDescent="0.2">
      <c r="A194" s="2">
        <v>35374559</v>
      </c>
      <c r="B194" s="2">
        <v>254452101</v>
      </c>
      <c r="C194" s="2" t="s">
        <v>111</v>
      </c>
      <c r="D194" s="6" t="s">
        <v>54</v>
      </c>
      <c r="E194" s="2" t="s">
        <v>190</v>
      </c>
      <c r="F194" s="14">
        <v>45068</v>
      </c>
      <c r="G194" s="14">
        <v>45351</v>
      </c>
      <c r="H194" s="5" t="s">
        <v>13</v>
      </c>
      <c r="I194" s="5" t="s">
        <v>19</v>
      </c>
      <c r="J194" s="11">
        <v>0</v>
      </c>
      <c r="K194" s="11">
        <v>3.9581439393939388</v>
      </c>
      <c r="L194" s="11">
        <v>0</v>
      </c>
      <c r="M194" s="12">
        <v>3.9581439393939388</v>
      </c>
      <c r="N194" s="11">
        <v>0</v>
      </c>
      <c r="O194" s="11">
        <v>0</v>
      </c>
      <c r="P194" s="11">
        <v>0</v>
      </c>
      <c r="Q194" s="12">
        <v>0</v>
      </c>
      <c r="R194" s="11">
        <v>0</v>
      </c>
      <c r="S194" s="11">
        <v>3.9581439393939388</v>
      </c>
      <c r="T194" s="11">
        <v>0</v>
      </c>
      <c r="U194" s="12">
        <v>3.9581439393939388</v>
      </c>
      <c r="V194" s="23">
        <v>0</v>
      </c>
      <c r="W194" s="23">
        <v>0</v>
      </c>
      <c r="X194" s="23">
        <v>0</v>
      </c>
      <c r="Y194" s="12">
        <v>0</v>
      </c>
      <c r="Z194" s="13">
        <v>10.11059873</v>
      </c>
    </row>
    <row r="195" spans="1:26" x14ac:dyDescent="0.2">
      <c r="A195" s="2">
        <v>35374681</v>
      </c>
      <c r="B195" s="2">
        <v>254452101</v>
      </c>
      <c r="C195" s="2" t="s">
        <v>111</v>
      </c>
      <c r="D195" s="6" t="s">
        <v>135</v>
      </c>
      <c r="E195" s="2" t="s">
        <v>189</v>
      </c>
      <c r="F195" s="14">
        <v>45054</v>
      </c>
      <c r="G195" s="14">
        <v>45310</v>
      </c>
      <c r="H195" s="5" t="s">
        <v>13</v>
      </c>
      <c r="I195" s="5" t="s">
        <v>19</v>
      </c>
      <c r="J195" s="11">
        <v>0</v>
      </c>
      <c r="K195" s="11">
        <v>5.0825757575757562</v>
      </c>
      <c r="L195" s="11">
        <v>0</v>
      </c>
      <c r="M195" s="12">
        <v>5.0825757575757562</v>
      </c>
      <c r="N195" s="11">
        <v>0</v>
      </c>
      <c r="O195" s="11">
        <v>0</v>
      </c>
      <c r="P195" s="11">
        <v>0</v>
      </c>
      <c r="Q195" s="12">
        <v>0</v>
      </c>
      <c r="R195" s="11">
        <v>0</v>
      </c>
      <c r="S195" s="11">
        <v>5.0825757575757562</v>
      </c>
      <c r="T195" s="11">
        <v>0</v>
      </c>
      <c r="U195" s="12">
        <v>5.0825757575757562</v>
      </c>
      <c r="V195" s="23">
        <v>0</v>
      </c>
      <c r="W195" s="23">
        <v>0</v>
      </c>
      <c r="X195" s="23">
        <v>0</v>
      </c>
      <c r="Y195" s="12">
        <v>0</v>
      </c>
      <c r="Z195" s="13">
        <v>13.054130150000001</v>
      </c>
    </row>
    <row r="196" spans="1:26" x14ac:dyDescent="0.2">
      <c r="A196" s="2">
        <v>35374683</v>
      </c>
      <c r="B196" s="2">
        <v>254452101</v>
      </c>
      <c r="C196" s="2" t="s">
        <v>111</v>
      </c>
      <c r="D196" s="6" t="s">
        <v>54</v>
      </c>
      <c r="E196" s="2" t="s">
        <v>189</v>
      </c>
      <c r="F196" s="14">
        <v>45131</v>
      </c>
      <c r="G196" s="14">
        <v>45351</v>
      </c>
      <c r="H196" s="5" t="s">
        <v>13</v>
      </c>
      <c r="I196" s="5" t="s">
        <v>19</v>
      </c>
      <c r="J196" s="11">
        <v>0</v>
      </c>
      <c r="K196" s="11">
        <v>1.3799242424242424</v>
      </c>
      <c r="L196" s="11">
        <v>0</v>
      </c>
      <c r="M196" s="12">
        <v>1.3799242424242424</v>
      </c>
      <c r="N196" s="11">
        <v>0</v>
      </c>
      <c r="O196" s="11">
        <v>0</v>
      </c>
      <c r="P196" s="11">
        <v>0</v>
      </c>
      <c r="Q196" s="12">
        <v>0</v>
      </c>
      <c r="R196" s="11">
        <v>0</v>
      </c>
      <c r="S196" s="11">
        <v>1.3799242424242424</v>
      </c>
      <c r="T196" s="11">
        <v>0</v>
      </c>
      <c r="U196" s="12">
        <v>1.3799242424242424</v>
      </c>
      <c r="V196" s="23">
        <v>0</v>
      </c>
      <c r="W196" s="23">
        <v>0</v>
      </c>
      <c r="X196" s="23">
        <v>0</v>
      </c>
      <c r="Y196" s="12">
        <v>0</v>
      </c>
      <c r="Z196" s="13">
        <v>5.2504476899999988</v>
      </c>
    </row>
    <row r="197" spans="1:26" x14ac:dyDescent="0.2">
      <c r="A197" s="2">
        <v>35374684</v>
      </c>
      <c r="B197" s="2">
        <v>254452101</v>
      </c>
      <c r="C197" s="2" t="s">
        <v>111</v>
      </c>
      <c r="D197" s="6" t="s">
        <v>54</v>
      </c>
      <c r="E197" s="2" t="s">
        <v>189</v>
      </c>
      <c r="F197" s="14">
        <v>45149</v>
      </c>
      <c r="G197" s="14">
        <v>45351</v>
      </c>
      <c r="H197" s="5" t="s">
        <v>13</v>
      </c>
      <c r="I197" s="5" t="s">
        <v>19</v>
      </c>
      <c r="J197" s="11">
        <v>0</v>
      </c>
      <c r="K197" s="11">
        <v>1.4767045454545453</v>
      </c>
      <c r="L197" s="11">
        <v>0</v>
      </c>
      <c r="M197" s="12">
        <v>1.4767045454545453</v>
      </c>
      <c r="N197" s="11">
        <v>0</v>
      </c>
      <c r="O197" s="11">
        <v>0</v>
      </c>
      <c r="P197" s="11">
        <v>0</v>
      </c>
      <c r="Q197" s="12">
        <v>0</v>
      </c>
      <c r="R197" s="11">
        <v>0</v>
      </c>
      <c r="S197" s="11">
        <v>1.4767045454545453</v>
      </c>
      <c r="T197" s="11">
        <v>0</v>
      </c>
      <c r="U197" s="12">
        <v>1.4767045454545453</v>
      </c>
      <c r="V197" s="23">
        <v>0</v>
      </c>
      <c r="W197" s="23">
        <v>0</v>
      </c>
      <c r="X197" s="23">
        <v>0</v>
      </c>
      <c r="Y197" s="12">
        <v>0</v>
      </c>
      <c r="Z197" s="13">
        <v>4.4643568499999997</v>
      </c>
    </row>
    <row r="198" spans="1:26" x14ac:dyDescent="0.2">
      <c r="A198" s="2">
        <v>35374686</v>
      </c>
      <c r="B198" s="2">
        <v>254452101</v>
      </c>
      <c r="C198" s="2" t="s">
        <v>111</v>
      </c>
      <c r="D198" s="6" t="s">
        <v>54</v>
      </c>
      <c r="E198" s="2" t="s">
        <v>190</v>
      </c>
      <c r="F198" s="14">
        <v>45082</v>
      </c>
      <c r="G198" s="14">
        <v>45247</v>
      </c>
      <c r="H198" s="5" t="s">
        <v>13</v>
      </c>
      <c r="I198" s="5" t="s">
        <v>19</v>
      </c>
      <c r="J198" s="11">
        <v>0</v>
      </c>
      <c r="K198" s="11">
        <v>2.5994318181818175</v>
      </c>
      <c r="L198" s="11">
        <v>0</v>
      </c>
      <c r="M198" s="12">
        <v>2.5994318181818175</v>
      </c>
      <c r="N198" s="11">
        <v>0</v>
      </c>
      <c r="O198" s="11">
        <v>0</v>
      </c>
      <c r="P198" s="11">
        <v>0</v>
      </c>
      <c r="Q198" s="12">
        <v>0</v>
      </c>
      <c r="R198" s="11">
        <v>0</v>
      </c>
      <c r="S198" s="11">
        <v>2.5994318181818175</v>
      </c>
      <c r="T198" s="11">
        <v>0</v>
      </c>
      <c r="U198" s="12">
        <v>2.5994318181818175</v>
      </c>
      <c r="V198" s="23">
        <v>0</v>
      </c>
      <c r="W198" s="23">
        <v>0</v>
      </c>
      <c r="X198" s="23">
        <v>0</v>
      </c>
      <c r="Y198" s="12">
        <v>0</v>
      </c>
      <c r="Z198" s="13">
        <v>5.2499642400000006</v>
      </c>
    </row>
    <row r="199" spans="1:26" x14ac:dyDescent="0.2">
      <c r="A199" s="2">
        <v>35374862</v>
      </c>
      <c r="B199" s="2">
        <v>254452101</v>
      </c>
      <c r="C199" s="2" t="s">
        <v>111</v>
      </c>
      <c r="D199" s="6" t="s">
        <v>54</v>
      </c>
      <c r="E199" s="2" t="s">
        <v>189</v>
      </c>
      <c r="F199" s="14">
        <v>45187</v>
      </c>
      <c r="G199" s="14">
        <v>45473</v>
      </c>
      <c r="H199" s="5" t="s">
        <v>13</v>
      </c>
      <c r="I199" s="5" t="s">
        <v>19</v>
      </c>
      <c r="J199" s="11">
        <v>0</v>
      </c>
      <c r="K199" s="11">
        <v>1.574621212121212</v>
      </c>
      <c r="L199" s="11">
        <v>0.1178030303030303</v>
      </c>
      <c r="M199" s="12">
        <v>1.6924242424242424</v>
      </c>
      <c r="N199" s="11">
        <v>0</v>
      </c>
      <c r="O199" s="11">
        <v>0</v>
      </c>
      <c r="P199" s="11">
        <v>0</v>
      </c>
      <c r="Q199" s="12">
        <v>0</v>
      </c>
      <c r="R199" s="11">
        <v>0</v>
      </c>
      <c r="S199" s="11">
        <v>1.574621212121212</v>
      </c>
      <c r="T199" s="11">
        <v>0.1178030303030303</v>
      </c>
      <c r="U199" s="12">
        <v>1.6924242424242424</v>
      </c>
      <c r="V199" s="23">
        <v>0</v>
      </c>
      <c r="W199" s="23">
        <v>0</v>
      </c>
      <c r="X199" s="23">
        <v>0</v>
      </c>
      <c r="Y199" s="12">
        <v>0</v>
      </c>
      <c r="Z199" s="13">
        <v>3.3891507299999999</v>
      </c>
    </row>
    <row r="200" spans="1:26" x14ac:dyDescent="0.2">
      <c r="A200" s="2">
        <v>35374864</v>
      </c>
      <c r="B200" s="2">
        <v>254452101</v>
      </c>
      <c r="C200" s="2" t="s">
        <v>111</v>
      </c>
      <c r="D200" s="6" t="s">
        <v>54</v>
      </c>
      <c r="E200" s="2" t="s">
        <v>190</v>
      </c>
      <c r="F200" s="14">
        <v>45180</v>
      </c>
      <c r="G200" s="14">
        <v>45268</v>
      </c>
      <c r="H200" s="5" t="s">
        <v>13</v>
      </c>
      <c r="I200" s="5" t="s">
        <v>19</v>
      </c>
      <c r="J200" s="11">
        <v>0</v>
      </c>
      <c r="K200" s="11">
        <v>1.7503787878787875</v>
      </c>
      <c r="L200" s="11">
        <v>0</v>
      </c>
      <c r="M200" s="12">
        <v>1.7503787878787875</v>
      </c>
      <c r="N200" s="11">
        <v>0</v>
      </c>
      <c r="O200" s="11">
        <v>0</v>
      </c>
      <c r="P200" s="11">
        <v>0</v>
      </c>
      <c r="Q200" s="12">
        <v>0</v>
      </c>
      <c r="R200" s="11">
        <v>0</v>
      </c>
      <c r="S200" s="11">
        <v>1.7503787878787875</v>
      </c>
      <c r="T200" s="11">
        <v>0</v>
      </c>
      <c r="U200" s="12">
        <v>1.7503787878787875</v>
      </c>
      <c r="V200" s="23">
        <v>0</v>
      </c>
      <c r="W200" s="23">
        <v>0</v>
      </c>
      <c r="X200" s="23">
        <v>0</v>
      </c>
      <c r="Y200" s="12">
        <v>0</v>
      </c>
      <c r="Z200" s="13">
        <v>3.4628504200000001</v>
      </c>
    </row>
    <row r="201" spans="1:26" x14ac:dyDescent="0.2">
      <c r="A201" s="2">
        <v>35374865</v>
      </c>
      <c r="B201" s="2">
        <v>254452101</v>
      </c>
      <c r="C201" s="2" t="s">
        <v>111</v>
      </c>
      <c r="D201" s="6" t="s">
        <v>54</v>
      </c>
      <c r="E201" s="2" t="s">
        <v>190</v>
      </c>
      <c r="F201" s="14">
        <v>45124</v>
      </c>
      <c r="G201" s="14">
        <v>45226</v>
      </c>
      <c r="H201" s="5" t="s">
        <v>13</v>
      </c>
      <c r="I201" s="5" t="s">
        <v>19</v>
      </c>
      <c r="J201" s="11">
        <v>0</v>
      </c>
      <c r="K201" s="11">
        <v>0.78882575757575768</v>
      </c>
      <c r="L201" s="11">
        <v>0</v>
      </c>
      <c r="M201" s="12">
        <v>0.78882575757575768</v>
      </c>
      <c r="N201" s="11">
        <v>0</v>
      </c>
      <c r="O201" s="11">
        <v>0</v>
      </c>
      <c r="P201" s="11">
        <v>0</v>
      </c>
      <c r="Q201" s="12">
        <v>0</v>
      </c>
      <c r="R201" s="11">
        <v>0</v>
      </c>
      <c r="S201" s="11">
        <v>0.78882575757575768</v>
      </c>
      <c r="T201" s="11">
        <v>0</v>
      </c>
      <c r="U201" s="12">
        <v>0.78882575757575768</v>
      </c>
      <c r="V201" s="23">
        <v>0</v>
      </c>
      <c r="W201" s="23">
        <v>0</v>
      </c>
      <c r="X201" s="23">
        <v>0</v>
      </c>
      <c r="Y201" s="12">
        <v>0</v>
      </c>
      <c r="Z201" s="13">
        <v>1.57281771</v>
      </c>
    </row>
    <row r="202" spans="1:26" x14ac:dyDescent="0.2">
      <c r="A202" s="2">
        <v>35374866</v>
      </c>
      <c r="B202" s="2">
        <v>254452101</v>
      </c>
      <c r="C202" s="2" t="s">
        <v>111</v>
      </c>
      <c r="D202" s="6" t="s">
        <v>54</v>
      </c>
      <c r="E202" s="2" t="s">
        <v>190</v>
      </c>
      <c r="F202" s="14">
        <v>45082</v>
      </c>
      <c r="G202" s="14">
        <v>45226</v>
      </c>
      <c r="H202" s="5" t="s">
        <v>13</v>
      </c>
      <c r="I202" s="5" t="s">
        <v>19</v>
      </c>
      <c r="J202" s="11">
        <v>0</v>
      </c>
      <c r="K202" s="11">
        <v>0.44507575757575757</v>
      </c>
      <c r="L202" s="11">
        <v>0</v>
      </c>
      <c r="M202" s="12">
        <v>0.44507575757575757</v>
      </c>
      <c r="N202" s="11">
        <v>0</v>
      </c>
      <c r="O202" s="11">
        <v>0</v>
      </c>
      <c r="P202" s="11">
        <v>0</v>
      </c>
      <c r="Q202" s="12">
        <v>0</v>
      </c>
      <c r="R202" s="11">
        <v>0</v>
      </c>
      <c r="S202" s="11">
        <v>0.44507575757575757</v>
      </c>
      <c r="T202" s="11">
        <v>0</v>
      </c>
      <c r="U202" s="12">
        <v>0.44507575757575757</v>
      </c>
      <c r="V202" s="23">
        <v>0</v>
      </c>
      <c r="W202" s="23">
        <v>0</v>
      </c>
      <c r="X202" s="23">
        <v>0</v>
      </c>
      <c r="Y202" s="12">
        <v>0</v>
      </c>
      <c r="Z202" s="13">
        <v>1.3065962899999999</v>
      </c>
    </row>
    <row r="203" spans="1:26" x14ac:dyDescent="0.2">
      <c r="A203" s="2">
        <v>35375721</v>
      </c>
      <c r="B203" s="2">
        <v>254452101</v>
      </c>
      <c r="C203" s="2" t="s">
        <v>111</v>
      </c>
      <c r="D203" s="6" t="s">
        <v>135</v>
      </c>
      <c r="E203" s="2" t="s">
        <v>189</v>
      </c>
      <c r="F203" s="14">
        <v>45152</v>
      </c>
      <c r="G203" s="14">
        <v>45268</v>
      </c>
      <c r="H203" s="5" t="s">
        <v>13</v>
      </c>
      <c r="I203" s="5" t="s">
        <v>19</v>
      </c>
      <c r="J203" s="11">
        <v>0</v>
      </c>
      <c r="K203" s="11">
        <v>0.95928030303030298</v>
      </c>
      <c r="L203" s="11">
        <v>0</v>
      </c>
      <c r="M203" s="12">
        <v>0.95928030303030298</v>
      </c>
      <c r="N203" s="11">
        <v>0</v>
      </c>
      <c r="O203" s="11">
        <v>0</v>
      </c>
      <c r="P203" s="11">
        <v>0</v>
      </c>
      <c r="Q203" s="12">
        <v>0</v>
      </c>
      <c r="R203" s="11">
        <v>0</v>
      </c>
      <c r="S203" s="11">
        <v>0.95928030303030298</v>
      </c>
      <c r="T203" s="11">
        <v>0</v>
      </c>
      <c r="U203" s="12">
        <v>0.95928030303030298</v>
      </c>
      <c r="V203" s="23">
        <v>0</v>
      </c>
      <c r="W203" s="23">
        <v>0</v>
      </c>
      <c r="X203" s="23">
        <v>0</v>
      </c>
      <c r="Y203" s="12">
        <v>0</v>
      </c>
      <c r="Z203" s="13">
        <v>1.9104525299999999</v>
      </c>
    </row>
    <row r="204" spans="1:26" x14ac:dyDescent="0.2">
      <c r="A204" s="2">
        <v>35376303</v>
      </c>
      <c r="B204" s="2">
        <v>254452101</v>
      </c>
      <c r="C204" s="2" t="s">
        <v>111</v>
      </c>
      <c r="D204" s="6" t="s">
        <v>54</v>
      </c>
      <c r="E204" s="2" t="s">
        <v>190</v>
      </c>
      <c r="F204" s="14">
        <v>45117</v>
      </c>
      <c r="G204" s="14">
        <v>45247</v>
      </c>
      <c r="H204" s="5" t="s">
        <v>13</v>
      </c>
      <c r="I204" s="5" t="s">
        <v>19</v>
      </c>
      <c r="J204" s="11">
        <v>0</v>
      </c>
      <c r="K204" s="11">
        <v>0.2734848484848485</v>
      </c>
      <c r="L204" s="11">
        <v>0</v>
      </c>
      <c r="M204" s="12">
        <v>0.2734848484848485</v>
      </c>
      <c r="N204" s="11">
        <v>0</v>
      </c>
      <c r="O204" s="11">
        <v>0</v>
      </c>
      <c r="P204" s="11">
        <v>0</v>
      </c>
      <c r="Q204" s="12">
        <v>0</v>
      </c>
      <c r="R204" s="11">
        <v>0</v>
      </c>
      <c r="S204" s="11">
        <v>0.2734848484848485</v>
      </c>
      <c r="T204" s="11">
        <v>0</v>
      </c>
      <c r="U204" s="12">
        <v>0.2734848484848485</v>
      </c>
      <c r="V204" s="23">
        <v>0</v>
      </c>
      <c r="W204" s="23">
        <v>0</v>
      </c>
      <c r="X204" s="23">
        <v>0</v>
      </c>
      <c r="Y204" s="12">
        <v>0</v>
      </c>
      <c r="Z204" s="13">
        <v>0.90665295000000001</v>
      </c>
    </row>
    <row r="205" spans="1:26" x14ac:dyDescent="0.2">
      <c r="A205" s="2">
        <v>35376305</v>
      </c>
      <c r="B205" s="2">
        <v>254452101</v>
      </c>
      <c r="C205" s="2" t="s">
        <v>111</v>
      </c>
      <c r="D205" s="6" t="s">
        <v>55</v>
      </c>
      <c r="E205" s="2" t="s">
        <v>190</v>
      </c>
      <c r="F205" s="14">
        <v>45174</v>
      </c>
      <c r="G205" s="14">
        <v>45268</v>
      </c>
      <c r="H205" s="5" t="s">
        <v>13</v>
      </c>
      <c r="I205" s="5" t="s">
        <v>19</v>
      </c>
      <c r="J205" s="11">
        <v>0</v>
      </c>
      <c r="K205" s="11">
        <v>0.53068181818181814</v>
      </c>
      <c r="L205" s="11">
        <v>0</v>
      </c>
      <c r="M205" s="12">
        <v>0.53068181818181814</v>
      </c>
      <c r="N205" s="11">
        <v>0</v>
      </c>
      <c r="O205" s="11">
        <v>0</v>
      </c>
      <c r="P205" s="11">
        <v>0</v>
      </c>
      <c r="Q205" s="12">
        <v>0</v>
      </c>
      <c r="R205" s="11">
        <v>0</v>
      </c>
      <c r="S205" s="11">
        <v>0.53068181818181814</v>
      </c>
      <c r="T205" s="11">
        <v>0</v>
      </c>
      <c r="U205" s="12">
        <v>0.53068181818181814</v>
      </c>
      <c r="V205" s="23">
        <v>0</v>
      </c>
      <c r="W205" s="23">
        <v>0</v>
      </c>
      <c r="X205" s="23">
        <v>0</v>
      </c>
      <c r="Y205" s="12">
        <v>0</v>
      </c>
      <c r="Z205" s="13">
        <v>1.4872085900000001</v>
      </c>
    </row>
    <row r="206" spans="1:26" x14ac:dyDescent="0.2">
      <c r="A206" s="2">
        <v>35398092</v>
      </c>
      <c r="B206" s="2">
        <v>102812101</v>
      </c>
      <c r="C206" s="2" t="s">
        <v>157</v>
      </c>
      <c r="D206" s="6" t="s">
        <v>37</v>
      </c>
      <c r="E206" s="2" t="s">
        <v>183</v>
      </c>
      <c r="F206" s="14">
        <v>45176</v>
      </c>
      <c r="G206" s="14">
        <v>45226</v>
      </c>
      <c r="H206" s="5" t="s">
        <v>13</v>
      </c>
      <c r="I206" s="5" t="s">
        <v>19</v>
      </c>
      <c r="J206" s="11">
        <v>0</v>
      </c>
      <c r="K206" s="11">
        <v>0.11079545454545454</v>
      </c>
      <c r="L206" s="11">
        <v>0</v>
      </c>
      <c r="M206" s="12">
        <v>0.11079545454545454</v>
      </c>
      <c r="N206" s="11">
        <v>0</v>
      </c>
      <c r="O206" s="11">
        <v>0</v>
      </c>
      <c r="P206" s="11">
        <v>0</v>
      </c>
      <c r="Q206" s="12">
        <v>0</v>
      </c>
      <c r="R206" s="11">
        <v>0</v>
      </c>
      <c r="S206" s="11">
        <v>0.11079545454545454</v>
      </c>
      <c r="T206" s="11">
        <v>0</v>
      </c>
      <c r="U206" s="12">
        <v>0.11079545454545454</v>
      </c>
      <c r="V206" s="23">
        <v>0</v>
      </c>
      <c r="W206" s="23">
        <v>0</v>
      </c>
      <c r="X206" s="23">
        <v>0</v>
      </c>
      <c r="Y206" s="12">
        <v>0</v>
      </c>
      <c r="Z206" s="13">
        <v>0.26163907000000003</v>
      </c>
    </row>
    <row r="207" spans="1:26" x14ac:dyDescent="0.2">
      <c r="A207" s="2">
        <v>35398093</v>
      </c>
      <c r="B207" s="2">
        <v>102812101</v>
      </c>
      <c r="C207" s="2" t="s">
        <v>157</v>
      </c>
      <c r="D207" s="6" t="s">
        <v>37</v>
      </c>
      <c r="E207" s="2" t="s">
        <v>183</v>
      </c>
      <c r="F207" s="14">
        <v>45176</v>
      </c>
      <c r="G207" s="14">
        <v>45226</v>
      </c>
      <c r="H207" s="5" t="s">
        <v>13</v>
      </c>
      <c r="I207" s="5" t="s">
        <v>19</v>
      </c>
      <c r="J207" s="11">
        <v>0</v>
      </c>
      <c r="K207" s="11">
        <v>0.14507575757575758</v>
      </c>
      <c r="L207" s="11">
        <v>0</v>
      </c>
      <c r="M207" s="12">
        <v>0.14507575757575758</v>
      </c>
      <c r="N207" s="11">
        <v>0</v>
      </c>
      <c r="O207" s="11">
        <v>0</v>
      </c>
      <c r="P207" s="11">
        <v>0</v>
      </c>
      <c r="Q207" s="12">
        <v>0</v>
      </c>
      <c r="R207" s="11">
        <v>0</v>
      </c>
      <c r="S207" s="11">
        <v>0.14507575757575758</v>
      </c>
      <c r="T207" s="11">
        <v>0</v>
      </c>
      <c r="U207" s="12">
        <v>0.14507575757575758</v>
      </c>
      <c r="V207" s="23">
        <v>0</v>
      </c>
      <c r="W207" s="23">
        <v>0</v>
      </c>
      <c r="X207" s="23">
        <v>0</v>
      </c>
      <c r="Y207" s="12">
        <v>0</v>
      </c>
      <c r="Z207" s="13">
        <v>0.30035098999999998</v>
      </c>
    </row>
    <row r="208" spans="1:26" x14ac:dyDescent="0.2">
      <c r="A208" s="2">
        <v>35404061</v>
      </c>
      <c r="B208" s="2">
        <v>102812101</v>
      </c>
      <c r="C208" s="2" t="s">
        <v>157</v>
      </c>
      <c r="D208" s="6" t="s">
        <v>37</v>
      </c>
      <c r="E208" s="2" t="s">
        <v>183</v>
      </c>
      <c r="F208" s="14">
        <v>45182</v>
      </c>
      <c r="G208" s="14">
        <v>45226</v>
      </c>
      <c r="H208" s="5" t="s">
        <v>13</v>
      </c>
      <c r="I208" s="5" t="s">
        <v>19</v>
      </c>
      <c r="J208" s="11">
        <v>0</v>
      </c>
      <c r="K208" s="11">
        <v>7.1590909090909094E-2</v>
      </c>
      <c r="L208" s="11">
        <v>0</v>
      </c>
      <c r="M208" s="12">
        <v>7.1590909090909094E-2</v>
      </c>
      <c r="N208" s="11">
        <v>0</v>
      </c>
      <c r="O208" s="11">
        <v>0</v>
      </c>
      <c r="P208" s="11">
        <v>0</v>
      </c>
      <c r="Q208" s="12">
        <v>0</v>
      </c>
      <c r="R208" s="11">
        <v>0</v>
      </c>
      <c r="S208" s="11">
        <v>7.1590909090909094E-2</v>
      </c>
      <c r="T208" s="11">
        <v>0</v>
      </c>
      <c r="U208" s="12">
        <v>7.1590909090909094E-2</v>
      </c>
      <c r="V208" s="23">
        <v>0</v>
      </c>
      <c r="W208" s="23">
        <v>0</v>
      </c>
      <c r="X208" s="23">
        <v>0</v>
      </c>
      <c r="Y208" s="12">
        <v>0</v>
      </c>
      <c r="Z208" s="13">
        <v>0.16887868</v>
      </c>
    </row>
    <row r="209" spans="1:26" x14ac:dyDescent="0.2">
      <c r="A209" s="2">
        <v>35419624</v>
      </c>
      <c r="B209" s="2">
        <v>102911103</v>
      </c>
      <c r="C209" s="2" t="s">
        <v>144</v>
      </c>
      <c r="D209" s="6" t="s">
        <v>180</v>
      </c>
      <c r="E209" s="2" t="s">
        <v>187</v>
      </c>
      <c r="F209" s="14" t="s">
        <v>237</v>
      </c>
      <c r="G209" s="14" t="s">
        <v>237</v>
      </c>
      <c r="H209" s="5" t="s">
        <v>13</v>
      </c>
      <c r="I209" s="5" t="s">
        <v>19</v>
      </c>
      <c r="J209" s="11">
        <v>0</v>
      </c>
      <c r="K209" s="11">
        <v>9.962121212121211E-2</v>
      </c>
      <c r="L209" s="11">
        <v>0</v>
      </c>
      <c r="M209" s="12">
        <v>9.962121212121211E-2</v>
      </c>
      <c r="N209" s="11">
        <v>0</v>
      </c>
      <c r="O209" s="11">
        <v>0</v>
      </c>
      <c r="P209" s="11">
        <v>0</v>
      </c>
      <c r="Q209" s="12">
        <v>0</v>
      </c>
      <c r="R209" s="11">
        <v>0</v>
      </c>
      <c r="S209" s="11">
        <v>9.962121212121211E-2</v>
      </c>
      <c r="T209" s="11">
        <v>0</v>
      </c>
      <c r="U209" s="12">
        <v>9.962121212121211E-2</v>
      </c>
      <c r="V209" s="23">
        <v>0</v>
      </c>
      <c r="W209" s="23">
        <v>0</v>
      </c>
      <c r="X209" s="23">
        <v>0</v>
      </c>
      <c r="Y209" s="12">
        <v>0</v>
      </c>
      <c r="Z209" s="13">
        <v>0.38336846000000002</v>
      </c>
    </row>
    <row r="210" spans="1:26" x14ac:dyDescent="0.2">
      <c r="A210" s="2">
        <v>35127360</v>
      </c>
      <c r="B210" s="2">
        <v>102831103</v>
      </c>
      <c r="C210" s="2" t="s">
        <v>108</v>
      </c>
      <c r="D210" s="2" t="s">
        <v>224</v>
      </c>
      <c r="E210" s="2" t="s">
        <v>187</v>
      </c>
      <c r="F210" s="14">
        <v>45180</v>
      </c>
      <c r="G210" s="14">
        <v>45279.708333333336</v>
      </c>
      <c r="H210" s="5" t="s">
        <v>20</v>
      </c>
      <c r="I210" s="5" t="s">
        <v>40</v>
      </c>
      <c r="J210" s="11">
        <v>0</v>
      </c>
      <c r="K210" s="11">
        <v>0.71212121212121215</v>
      </c>
      <c r="L210" s="11">
        <v>0</v>
      </c>
      <c r="M210" s="12">
        <v>0.71212121212121215</v>
      </c>
      <c r="N210" s="11">
        <v>0</v>
      </c>
      <c r="O210" s="11">
        <v>0</v>
      </c>
      <c r="P210" s="11">
        <v>0</v>
      </c>
      <c r="Q210" s="12">
        <v>0</v>
      </c>
      <c r="R210" s="11">
        <v>0</v>
      </c>
      <c r="S210" s="11">
        <v>0.71212121212121215</v>
      </c>
      <c r="T210" s="11">
        <v>0</v>
      </c>
      <c r="U210" s="12">
        <v>0.71212121212121215</v>
      </c>
      <c r="V210" s="23">
        <v>0</v>
      </c>
      <c r="W210" s="23">
        <v>0</v>
      </c>
      <c r="X210" s="23">
        <v>0</v>
      </c>
      <c r="Y210" s="12">
        <v>0</v>
      </c>
      <c r="Z210" s="13">
        <v>3.5368170000000001</v>
      </c>
    </row>
    <row r="211" spans="1:26" x14ac:dyDescent="0.2">
      <c r="A211" s="2">
        <v>35352075</v>
      </c>
      <c r="B211" s="2">
        <v>102831106</v>
      </c>
      <c r="C211" s="2" t="s">
        <v>76</v>
      </c>
      <c r="D211" s="6" t="s">
        <v>79</v>
      </c>
      <c r="E211" s="2" t="s">
        <v>187</v>
      </c>
      <c r="F211" s="14">
        <v>45033</v>
      </c>
      <c r="G211" s="14">
        <v>45247.708333333336</v>
      </c>
      <c r="H211" s="5" t="s">
        <v>13</v>
      </c>
      <c r="I211" s="5" t="s">
        <v>40</v>
      </c>
      <c r="J211" s="11">
        <v>0</v>
      </c>
      <c r="K211" s="11">
        <v>5.197159090909091</v>
      </c>
      <c r="L211" s="11">
        <v>0</v>
      </c>
      <c r="M211" s="12">
        <v>5.197159090909091</v>
      </c>
      <c r="N211" s="11">
        <v>0</v>
      </c>
      <c r="O211" s="11">
        <v>0</v>
      </c>
      <c r="P211" s="11">
        <v>0</v>
      </c>
      <c r="Q211" s="12">
        <v>0</v>
      </c>
      <c r="R211" s="11">
        <v>0</v>
      </c>
      <c r="S211" s="11">
        <v>5.197159090909091</v>
      </c>
      <c r="T211" s="11">
        <v>0</v>
      </c>
      <c r="U211" s="12">
        <v>5.197159090909091</v>
      </c>
      <c r="V211" s="23">
        <v>0</v>
      </c>
      <c r="W211" s="23">
        <v>0</v>
      </c>
      <c r="X211" s="23">
        <v>0</v>
      </c>
      <c r="Y211" s="12">
        <v>0</v>
      </c>
      <c r="Z211" s="13">
        <v>14.251363</v>
      </c>
    </row>
    <row r="212" spans="1:26" x14ac:dyDescent="0.2">
      <c r="A212" s="2">
        <v>35189791</v>
      </c>
      <c r="B212" s="2">
        <v>102831105</v>
      </c>
      <c r="C212" s="2" t="s">
        <v>82</v>
      </c>
      <c r="D212" s="6" t="s">
        <v>83</v>
      </c>
      <c r="E212" s="2" t="s">
        <v>187</v>
      </c>
      <c r="F212" s="14">
        <v>44786</v>
      </c>
      <c r="G212" s="14">
        <v>44966.708333333336</v>
      </c>
      <c r="H212" s="5" t="s">
        <v>20</v>
      </c>
      <c r="I212" s="5" t="s">
        <v>40</v>
      </c>
      <c r="J212" s="11">
        <v>0</v>
      </c>
      <c r="K212" s="11">
        <v>1.4090909090909092</v>
      </c>
      <c r="L212" s="11">
        <v>0</v>
      </c>
      <c r="M212" s="12">
        <v>1.4090909090909092</v>
      </c>
      <c r="N212" s="11">
        <v>0</v>
      </c>
      <c r="O212" s="11">
        <v>0</v>
      </c>
      <c r="P212" s="11">
        <v>0</v>
      </c>
      <c r="Q212" s="12">
        <v>0</v>
      </c>
      <c r="R212" s="11">
        <v>0</v>
      </c>
      <c r="S212" s="11">
        <v>1.4090909090909092</v>
      </c>
      <c r="T212" s="11">
        <v>0</v>
      </c>
      <c r="U212" s="12">
        <v>1.4090909090909092</v>
      </c>
      <c r="V212" s="23">
        <v>0</v>
      </c>
      <c r="W212" s="23">
        <v>0</v>
      </c>
      <c r="X212" s="23">
        <v>0</v>
      </c>
      <c r="Y212" s="12">
        <v>0</v>
      </c>
      <c r="Z212" s="13">
        <v>3.0440223000000004</v>
      </c>
    </row>
    <row r="213" spans="1:26" x14ac:dyDescent="0.2">
      <c r="A213" s="2">
        <v>35189792</v>
      </c>
      <c r="B213" s="2">
        <v>102831105</v>
      </c>
      <c r="C213" s="2" t="s">
        <v>82</v>
      </c>
      <c r="D213" s="6" t="s">
        <v>83</v>
      </c>
      <c r="E213" s="2" t="s">
        <v>187</v>
      </c>
      <c r="F213" s="14">
        <v>44950</v>
      </c>
      <c r="G213" s="14">
        <v>45219.708333333336</v>
      </c>
      <c r="H213" s="5" t="s">
        <v>20</v>
      </c>
      <c r="I213" s="5" t="s">
        <v>40</v>
      </c>
      <c r="J213" s="11">
        <v>0</v>
      </c>
      <c r="K213" s="11">
        <v>3.6905303030303029</v>
      </c>
      <c r="L213" s="11">
        <v>0</v>
      </c>
      <c r="M213" s="12">
        <v>3.6905303030303029</v>
      </c>
      <c r="N213" s="11">
        <v>0</v>
      </c>
      <c r="O213" s="11">
        <v>0</v>
      </c>
      <c r="P213" s="11">
        <v>0</v>
      </c>
      <c r="Q213" s="12">
        <v>0</v>
      </c>
      <c r="R213" s="11">
        <v>0</v>
      </c>
      <c r="S213" s="11">
        <v>3.6905303030303029</v>
      </c>
      <c r="T213" s="11">
        <v>0</v>
      </c>
      <c r="U213" s="12">
        <v>3.6905303030303029</v>
      </c>
      <c r="V213" s="23">
        <v>0</v>
      </c>
      <c r="W213" s="23">
        <v>0</v>
      </c>
      <c r="X213" s="23">
        <v>0</v>
      </c>
      <c r="Y213" s="12">
        <v>0</v>
      </c>
      <c r="Z213" s="13">
        <v>5.9395617999999999</v>
      </c>
    </row>
    <row r="214" spans="1:26" x14ac:dyDescent="0.2">
      <c r="A214" s="2">
        <v>35117455</v>
      </c>
      <c r="B214" s="2">
        <v>102831106</v>
      </c>
      <c r="C214" s="2" t="s">
        <v>76</v>
      </c>
      <c r="D214" s="6" t="s">
        <v>217</v>
      </c>
      <c r="E214" s="2" t="s">
        <v>187</v>
      </c>
      <c r="F214" s="14">
        <v>45047</v>
      </c>
      <c r="G214" s="14">
        <v>45436.708333333336</v>
      </c>
      <c r="H214" s="5" t="s">
        <v>13</v>
      </c>
      <c r="I214" s="5" t="s">
        <v>40</v>
      </c>
      <c r="J214" s="11">
        <v>0</v>
      </c>
      <c r="K214" s="11">
        <v>0.82954545454545459</v>
      </c>
      <c r="L214" s="11">
        <v>0</v>
      </c>
      <c r="M214" s="12">
        <v>0.82954545454545459</v>
      </c>
      <c r="N214" s="11">
        <v>0</v>
      </c>
      <c r="O214" s="11">
        <v>0</v>
      </c>
      <c r="P214" s="11">
        <v>0</v>
      </c>
      <c r="Q214" s="12">
        <v>0</v>
      </c>
      <c r="R214" s="11">
        <v>0</v>
      </c>
      <c r="S214" s="11">
        <v>0.82954545454545459</v>
      </c>
      <c r="T214" s="11">
        <v>0</v>
      </c>
      <c r="U214" s="12">
        <v>0.82954545454545459</v>
      </c>
      <c r="V214" s="23">
        <v>0</v>
      </c>
      <c r="W214" s="23">
        <v>0.37651515151515152</v>
      </c>
      <c r="X214" s="23">
        <v>0</v>
      </c>
      <c r="Y214" s="12">
        <v>0.37651515151515152</v>
      </c>
      <c r="Z214" s="13">
        <v>6.1293749999999996</v>
      </c>
    </row>
    <row r="215" spans="1:26" x14ac:dyDescent="0.2">
      <c r="A215" s="2">
        <v>35126750</v>
      </c>
      <c r="B215" s="2">
        <v>102831104</v>
      </c>
      <c r="C215" s="2" t="s">
        <v>77</v>
      </c>
      <c r="D215" s="6" t="s">
        <v>78</v>
      </c>
      <c r="E215" s="2" t="s">
        <v>187</v>
      </c>
      <c r="F215" s="14">
        <v>44634</v>
      </c>
      <c r="G215" s="14">
        <v>45042.708333333336</v>
      </c>
      <c r="H215" s="5" t="s">
        <v>20</v>
      </c>
      <c r="I215" s="5" t="s">
        <v>40</v>
      </c>
      <c r="J215" s="11">
        <v>0</v>
      </c>
      <c r="K215" s="11">
        <v>2.5801136363636363</v>
      </c>
      <c r="L215" s="11">
        <v>0</v>
      </c>
      <c r="M215" s="12">
        <v>2.5801136363636363</v>
      </c>
      <c r="N215" s="11">
        <v>0</v>
      </c>
      <c r="O215" s="11">
        <v>0</v>
      </c>
      <c r="P215" s="11">
        <v>0</v>
      </c>
      <c r="Q215" s="12">
        <v>0</v>
      </c>
      <c r="R215" s="11">
        <v>0</v>
      </c>
      <c r="S215" s="11">
        <v>2.5801136363636363</v>
      </c>
      <c r="T215" s="11">
        <v>0</v>
      </c>
      <c r="U215" s="12">
        <v>2.5801136363636363</v>
      </c>
      <c r="V215" s="23">
        <v>0</v>
      </c>
      <c r="W215" s="23">
        <v>0</v>
      </c>
      <c r="X215" s="23">
        <v>0</v>
      </c>
      <c r="Y215" s="12">
        <v>0</v>
      </c>
      <c r="Z215" s="13">
        <v>8.9951311</v>
      </c>
    </row>
    <row r="216" spans="1:26" x14ac:dyDescent="0.2">
      <c r="A216" s="2">
        <v>35175547</v>
      </c>
      <c r="B216" s="2">
        <v>102831105</v>
      </c>
      <c r="C216" s="2" t="s">
        <v>82</v>
      </c>
      <c r="D216" s="6" t="s">
        <v>83</v>
      </c>
      <c r="E216" s="2" t="s">
        <v>187</v>
      </c>
      <c r="F216" s="14">
        <v>44531</v>
      </c>
      <c r="G216" s="14">
        <v>44963.333333333336</v>
      </c>
      <c r="H216" s="5" t="s">
        <v>20</v>
      </c>
      <c r="I216" s="5" t="s">
        <v>40</v>
      </c>
      <c r="J216" s="11">
        <v>0</v>
      </c>
      <c r="K216" s="11">
        <v>1.2950757575757577</v>
      </c>
      <c r="L216" s="11">
        <v>0</v>
      </c>
      <c r="M216" s="12">
        <v>1.2950757575757577</v>
      </c>
      <c r="N216" s="11">
        <v>0</v>
      </c>
      <c r="O216" s="11">
        <v>0</v>
      </c>
      <c r="P216" s="11">
        <v>0</v>
      </c>
      <c r="Q216" s="12">
        <v>0</v>
      </c>
      <c r="R216" s="11">
        <v>0</v>
      </c>
      <c r="S216" s="11">
        <v>1.2950757575757577</v>
      </c>
      <c r="T216" s="11">
        <v>0</v>
      </c>
      <c r="U216" s="12">
        <v>1.2950757575757577</v>
      </c>
      <c r="V216" s="23">
        <v>0</v>
      </c>
      <c r="W216" s="23">
        <v>0</v>
      </c>
      <c r="X216" s="23">
        <v>0</v>
      </c>
      <c r="Y216" s="12">
        <v>0</v>
      </c>
      <c r="Z216" s="13">
        <v>9.5894555999999991</v>
      </c>
    </row>
    <row r="217" spans="1:26" x14ac:dyDescent="0.2">
      <c r="A217" s="2">
        <v>35189851</v>
      </c>
      <c r="B217" s="2">
        <v>102831103</v>
      </c>
      <c r="C217" s="2" t="s">
        <v>108</v>
      </c>
      <c r="D217" s="6" t="s">
        <v>120</v>
      </c>
      <c r="E217" s="2" t="s">
        <v>187</v>
      </c>
      <c r="F217" s="14">
        <v>44753</v>
      </c>
      <c r="G217" s="14">
        <v>44907.708333333336</v>
      </c>
      <c r="H217" s="5" t="s">
        <v>20</v>
      </c>
      <c r="I217" s="5" t="s">
        <v>40</v>
      </c>
      <c r="J217" s="11">
        <v>0</v>
      </c>
      <c r="K217" s="11">
        <v>2.4946969696969701</v>
      </c>
      <c r="L217" s="11">
        <v>0</v>
      </c>
      <c r="M217" s="12">
        <v>2.4946969696969701</v>
      </c>
      <c r="N217" s="11">
        <v>0</v>
      </c>
      <c r="O217" s="11">
        <v>2.2937500000000002</v>
      </c>
      <c r="P217" s="11">
        <v>0</v>
      </c>
      <c r="Q217" s="12">
        <v>2.2937500000000002</v>
      </c>
      <c r="R217" s="11">
        <v>0</v>
      </c>
      <c r="S217" s="11">
        <v>0.20094696969696971</v>
      </c>
      <c r="T217" s="11">
        <v>0</v>
      </c>
      <c r="U217" s="12">
        <v>0.20094696969696971</v>
      </c>
      <c r="V217" s="23">
        <v>0</v>
      </c>
      <c r="W217" s="23">
        <v>0</v>
      </c>
      <c r="X217" s="23">
        <v>0</v>
      </c>
      <c r="Y217" s="12">
        <v>0</v>
      </c>
      <c r="Z217" s="13">
        <v>6.104983100000001</v>
      </c>
    </row>
    <row r="218" spans="1:26" x14ac:dyDescent="0.2">
      <c r="A218" s="2">
        <v>35227401</v>
      </c>
      <c r="B218" s="2">
        <v>102831103</v>
      </c>
      <c r="C218" s="2" t="s">
        <v>108</v>
      </c>
      <c r="D218" s="6" t="s">
        <v>218</v>
      </c>
      <c r="E218" s="2" t="s">
        <v>187</v>
      </c>
      <c r="F218" s="14">
        <v>45068</v>
      </c>
      <c r="G218" s="14">
        <v>45219.708333333336</v>
      </c>
      <c r="H218" s="5" t="s">
        <v>20</v>
      </c>
      <c r="I218" s="5" t="s">
        <v>40</v>
      </c>
      <c r="J218" s="11">
        <v>0</v>
      </c>
      <c r="K218" s="11">
        <v>1.2626893939393939</v>
      </c>
      <c r="L218" s="11">
        <v>0</v>
      </c>
      <c r="M218" s="12">
        <v>1.2626893939393939</v>
      </c>
      <c r="N218" s="11">
        <v>0</v>
      </c>
      <c r="O218" s="11">
        <v>0</v>
      </c>
      <c r="P218" s="11">
        <v>0</v>
      </c>
      <c r="Q218" s="12">
        <v>0</v>
      </c>
      <c r="R218" s="11">
        <v>0</v>
      </c>
      <c r="S218" s="11">
        <v>1.2626893939393939</v>
      </c>
      <c r="T218" s="11">
        <v>0</v>
      </c>
      <c r="U218" s="12">
        <v>1.2626893939393939</v>
      </c>
      <c r="V218" s="23">
        <v>0</v>
      </c>
      <c r="W218" s="23">
        <v>0</v>
      </c>
      <c r="X218" s="23">
        <v>0</v>
      </c>
      <c r="Y218" s="12">
        <v>0</v>
      </c>
      <c r="Z218" s="13">
        <v>4.3861629999999998</v>
      </c>
    </row>
    <row r="219" spans="1:26" x14ac:dyDescent="0.2">
      <c r="A219" s="2">
        <v>35118676</v>
      </c>
      <c r="B219" s="2">
        <v>102831103</v>
      </c>
      <c r="C219" s="2" t="s">
        <v>108</v>
      </c>
      <c r="D219" s="6" t="s">
        <v>120</v>
      </c>
      <c r="E219" s="2" t="s">
        <v>187</v>
      </c>
      <c r="F219" s="14">
        <v>44844</v>
      </c>
      <c r="G219" s="14">
        <v>45169.708333333336</v>
      </c>
      <c r="H219" s="5" t="s">
        <v>20</v>
      </c>
      <c r="I219" s="5" t="s">
        <v>40</v>
      </c>
      <c r="J219" s="11">
        <v>0</v>
      </c>
      <c r="K219" s="11">
        <v>3.4761363636363636</v>
      </c>
      <c r="L219" s="11">
        <v>0</v>
      </c>
      <c r="M219" s="12">
        <v>3.4761363636363636</v>
      </c>
      <c r="N219" s="11">
        <v>0</v>
      </c>
      <c r="O219" s="11">
        <v>0</v>
      </c>
      <c r="P219" s="11">
        <v>0</v>
      </c>
      <c r="Q219" s="12">
        <v>0</v>
      </c>
      <c r="R219" s="11">
        <v>0</v>
      </c>
      <c r="S219" s="11">
        <v>3.4761363636363636</v>
      </c>
      <c r="T219" s="11">
        <v>0</v>
      </c>
      <c r="U219" s="12">
        <v>3.4761363636363636</v>
      </c>
      <c r="V219" s="23">
        <v>0</v>
      </c>
      <c r="W219" s="23">
        <v>0</v>
      </c>
      <c r="X219" s="23">
        <v>0</v>
      </c>
      <c r="Y219" s="12">
        <v>0</v>
      </c>
      <c r="Z219" s="13">
        <v>7.1459824999999997</v>
      </c>
    </row>
    <row r="220" spans="1:26" x14ac:dyDescent="0.2">
      <c r="A220" s="2">
        <v>35126645</v>
      </c>
      <c r="B220" s="2">
        <v>102831103</v>
      </c>
      <c r="C220" s="2" t="s">
        <v>108</v>
      </c>
      <c r="D220" s="6" t="s">
        <v>109</v>
      </c>
      <c r="E220" s="2" t="s">
        <v>187</v>
      </c>
      <c r="F220" s="14">
        <v>44810</v>
      </c>
      <c r="G220" s="14">
        <v>45169.708333333336</v>
      </c>
      <c r="H220" s="5" t="s">
        <v>20</v>
      </c>
      <c r="I220" s="5" t="s">
        <v>40</v>
      </c>
      <c r="J220" s="11">
        <v>0</v>
      </c>
      <c r="K220" s="11">
        <v>2.2104166666666667</v>
      </c>
      <c r="L220" s="11">
        <v>0</v>
      </c>
      <c r="M220" s="12">
        <v>2.2104166666666667</v>
      </c>
      <c r="N220" s="11">
        <v>0</v>
      </c>
      <c r="O220" s="11">
        <v>0</v>
      </c>
      <c r="P220" s="11">
        <v>0</v>
      </c>
      <c r="Q220" s="12">
        <v>0</v>
      </c>
      <c r="R220" s="11">
        <v>0</v>
      </c>
      <c r="S220" s="11">
        <v>2.2104166666666667</v>
      </c>
      <c r="T220" s="11">
        <v>0</v>
      </c>
      <c r="U220" s="12">
        <v>2.2104166666666667</v>
      </c>
      <c r="V220" s="23">
        <v>0</v>
      </c>
      <c r="W220" s="23">
        <v>0</v>
      </c>
      <c r="X220" s="23">
        <v>0</v>
      </c>
      <c r="Y220" s="12">
        <v>0</v>
      </c>
      <c r="Z220" s="13">
        <v>5.9236771999999993</v>
      </c>
    </row>
    <row r="221" spans="1:26" x14ac:dyDescent="0.2">
      <c r="A221" s="2">
        <v>35227402</v>
      </c>
      <c r="B221" s="2">
        <v>102831105</v>
      </c>
      <c r="C221" s="2" t="s">
        <v>82</v>
      </c>
      <c r="D221" s="6" t="s">
        <v>219</v>
      </c>
      <c r="E221" s="2" t="s">
        <v>187</v>
      </c>
      <c r="F221" s="14">
        <v>45000</v>
      </c>
      <c r="G221" s="14">
        <v>45356.333333333336</v>
      </c>
      <c r="H221" s="5" t="s">
        <v>20</v>
      </c>
      <c r="I221" s="5" t="s">
        <v>40</v>
      </c>
      <c r="J221" s="11">
        <v>0</v>
      </c>
      <c r="K221" s="11">
        <v>0.90890151515151518</v>
      </c>
      <c r="L221" s="11">
        <v>0</v>
      </c>
      <c r="M221" s="12">
        <v>0.90890151515151518</v>
      </c>
      <c r="N221" s="11">
        <v>0</v>
      </c>
      <c r="O221" s="11">
        <v>0</v>
      </c>
      <c r="P221" s="11">
        <v>0</v>
      </c>
      <c r="Q221" s="12">
        <v>0</v>
      </c>
      <c r="R221" s="11">
        <v>0</v>
      </c>
      <c r="S221" s="11">
        <v>0.90890151515151518</v>
      </c>
      <c r="T221" s="11">
        <v>0</v>
      </c>
      <c r="U221" s="12">
        <v>0.90890151515151518</v>
      </c>
      <c r="V221" s="23">
        <v>0</v>
      </c>
      <c r="W221" s="23">
        <v>0.3053030303030303</v>
      </c>
      <c r="X221" s="23">
        <v>0</v>
      </c>
      <c r="Y221" s="12">
        <v>0.3053030303030303</v>
      </c>
      <c r="Z221" s="13">
        <v>5.1942710999999999</v>
      </c>
    </row>
    <row r="222" spans="1:26" x14ac:dyDescent="0.2">
      <c r="A222" s="2">
        <v>35175548</v>
      </c>
      <c r="B222" s="2">
        <v>102831103</v>
      </c>
      <c r="C222" s="2" t="s">
        <v>108</v>
      </c>
      <c r="D222" s="6" t="s">
        <v>109</v>
      </c>
      <c r="E222" s="2" t="s">
        <v>187</v>
      </c>
      <c r="F222" s="14">
        <v>44753</v>
      </c>
      <c r="G222" s="14">
        <v>45187.708333333336</v>
      </c>
      <c r="H222" s="5" t="s">
        <v>20</v>
      </c>
      <c r="I222" s="5" t="s">
        <v>40</v>
      </c>
      <c r="J222" s="11">
        <v>0</v>
      </c>
      <c r="K222" s="11">
        <v>3.2770833333333331</v>
      </c>
      <c r="L222" s="11">
        <v>0</v>
      </c>
      <c r="M222" s="12">
        <v>3.2770833333333331</v>
      </c>
      <c r="N222" s="11">
        <v>0</v>
      </c>
      <c r="O222" s="11">
        <v>0</v>
      </c>
      <c r="P222" s="11">
        <v>0</v>
      </c>
      <c r="Q222" s="12">
        <v>0</v>
      </c>
      <c r="R222" s="11">
        <v>0</v>
      </c>
      <c r="S222" s="11">
        <v>3.2770833333333331</v>
      </c>
      <c r="T222" s="11">
        <v>0</v>
      </c>
      <c r="U222" s="12">
        <v>3.2770833333333331</v>
      </c>
      <c r="V222" s="23">
        <v>0</v>
      </c>
      <c r="W222" s="23">
        <v>0</v>
      </c>
      <c r="X222" s="23">
        <v>0</v>
      </c>
      <c r="Y222" s="12">
        <v>0</v>
      </c>
      <c r="Z222" s="13">
        <v>7.9810004000000001</v>
      </c>
    </row>
    <row r="223" spans="1:26" x14ac:dyDescent="0.2">
      <c r="A223" s="2">
        <v>35227403</v>
      </c>
      <c r="B223" s="2">
        <v>102831103</v>
      </c>
      <c r="C223" s="2" t="s">
        <v>108</v>
      </c>
      <c r="D223" s="6" t="s">
        <v>109</v>
      </c>
      <c r="E223" s="2" t="s">
        <v>187</v>
      </c>
      <c r="F223" s="14">
        <v>44838</v>
      </c>
      <c r="G223" s="14">
        <v>45191.709027777775</v>
      </c>
      <c r="H223" s="5" t="s">
        <v>20</v>
      </c>
      <c r="I223" s="5" t="s">
        <v>40</v>
      </c>
      <c r="J223" s="11">
        <v>0</v>
      </c>
      <c r="K223" s="11">
        <v>2.1731060606060608</v>
      </c>
      <c r="L223" s="11">
        <v>0</v>
      </c>
      <c r="M223" s="12">
        <v>2.1731060606060608</v>
      </c>
      <c r="N223" s="11">
        <v>0</v>
      </c>
      <c r="O223" s="11">
        <v>0</v>
      </c>
      <c r="P223" s="11">
        <v>0</v>
      </c>
      <c r="Q223" s="12">
        <v>0</v>
      </c>
      <c r="R223" s="11">
        <v>0</v>
      </c>
      <c r="S223" s="11">
        <v>2.1731060606060608</v>
      </c>
      <c r="T223" s="11">
        <v>0</v>
      </c>
      <c r="U223" s="12">
        <v>2.1731060606060608</v>
      </c>
      <c r="V223" s="23">
        <v>0</v>
      </c>
      <c r="W223" s="23">
        <v>0</v>
      </c>
      <c r="X223" s="23">
        <v>0</v>
      </c>
      <c r="Y223" s="12">
        <v>0</v>
      </c>
      <c r="Z223" s="13">
        <v>4.7046542999999996</v>
      </c>
    </row>
    <row r="224" spans="1:26" x14ac:dyDescent="0.2">
      <c r="A224" s="2">
        <v>35227405</v>
      </c>
      <c r="B224" s="2">
        <v>102831103</v>
      </c>
      <c r="C224" s="2" t="s">
        <v>108</v>
      </c>
      <c r="D224" s="6" t="s">
        <v>220</v>
      </c>
      <c r="E224" s="2" t="s">
        <v>187</v>
      </c>
      <c r="F224" s="14">
        <v>45026</v>
      </c>
      <c r="G224" s="14">
        <v>45104.708333333336</v>
      </c>
      <c r="H224" s="5" t="s">
        <v>20</v>
      </c>
      <c r="I224" s="5" t="s">
        <v>40</v>
      </c>
      <c r="J224" s="11">
        <v>0</v>
      </c>
      <c r="K224" s="11">
        <v>0.25795454545454544</v>
      </c>
      <c r="L224" s="11">
        <v>0</v>
      </c>
      <c r="M224" s="12">
        <v>0.25795454545454544</v>
      </c>
      <c r="N224" s="11">
        <v>0</v>
      </c>
      <c r="O224" s="11">
        <v>0</v>
      </c>
      <c r="P224" s="11">
        <v>0</v>
      </c>
      <c r="Q224" s="12">
        <v>0</v>
      </c>
      <c r="R224" s="11">
        <v>0</v>
      </c>
      <c r="S224" s="11">
        <v>0.25795454545454544</v>
      </c>
      <c r="T224" s="11">
        <v>0</v>
      </c>
      <c r="U224" s="12">
        <v>0.25795454545454544</v>
      </c>
      <c r="V224" s="23">
        <v>0</v>
      </c>
      <c r="W224" s="23">
        <v>0</v>
      </c>
      <c r="X224" s="23">
        <v>0</v>
      </c>
      <c r="Y224" s="12">
        <v>0</v>
      </c>
      <c r="Z224" s="13">
        <v>1.508834</v>
      </c>
    </row>
    <row r="225" spans="1:26" x14ac:dyDescent="0.2">
      <c r="A225" s="2">
        <v>35227406</v>
      </c>
      <c r="B225" s="2">
        <v>102831104</v>
      </c>
      <c r="C225" s="2" t="s">
        <v>77</v>
      </c>
      <c r="D225" s="6" t="s">
        <v>221</v>
      </c>
      <c r="E225" s="2" t="s">
        <v>187</v>
      </c>
      <c r="F225" s="14">
        <v>45040</v>
      </c>
      <c r="G225" s="14">
        <v>45205.708333333336</v>
      </c>
      <c r="H225" s="5" t="s">
        <v>20</v>
      </c>
      <c r="I225" s="5" t="s">
        <v>40</v>
      </c>
      <c r="J225" s="11">
        <v>0</v>
      </c>
      <c r="K225" s="11">
        <v>2.4429924242424241</v>
      </c>
      <c r="L225" s="11">
        <v>0</v>
      </c>
      <c r="M225" s="12">
        <v>2.4429924242424241</v>
      </c>
      <c r="N225" s="11">
        <v>0</v>
      </c>
      <c r="O225" s="11">
        <v>0</v>
      </c>
      <c r="P225" s="11">
        <v>0</v>
      </c>
      <c r="Q225" s="12">
        <v>0</v>
      </c>
      <c r="R225" s="11">
        <v>0</v>
      </c>
      <c r="S225" s="11">
        <v>2.4429924242424241</v>
      </c>
      <c r="T225" s="11">
        <v>0</v>
      </c>
      <c r="U225" s="12">
        <v>2.4429924242424241</v>
      </c>
      <c r="V225" s="23">
        <v>0</v>
      </c>
      <c r="W225" s="23">
        <v>0</v>
      </c>
      <c r="X225" s="23">
        <v>0</v>
      </c>
      <c r="Y225" s="12">
        <v>0</v>
      </c>
      <c r="Z225" s="13">
        <v>8.2795854000000002</v>
      </c>
    </row>
    <row r="226" spans="1:26" x14ac:dyDescent="0.2">
      <c r="A226" s="2">
        <v>35227404</v>
      </c>
      <c r="B226" s="2">
        <v>102831104</v>
      </c>
      <c r="C226" s="2" t="s">
        <v>77</v>
      </c>
      <c r="D226" s="6" t="s">
        <v>221</v>
      </c>
      <c r="E226" s="2" t="s">
        <v>187</v>
      </c>
      <c r="F226" s="14">
        <v>44956</v>
      </c>
      <c r="G226" s="14">
        <v>45119.708333333336</v>
      </c>
      <c r="H226" s="5" t="s">
        <v>20</v>
      </c>
      <c r="I226" s="5" t="s">
        <v>40</v>
      </c>
      <c r="J226" s="11">
        <v>0</v>
      </c>
      <c r="K226" s="11">
        <v>1.5837121212121212</v>
      </c>
      <c r="L226" s="11">
        <v>0</v>
      </c>
      <c r="M226" s="12">
        <v>1.5837121212121212</v>
      </c>
      <c r="N226" s="11">
        <v>0</v>
      </c>
      <c r="O226" s="11">
        <v>0</v>
      </c>
      <c r="P226" s="11">
        <v>0</v>
      </c>
      <c r="Q226" s="12">
        <v>0</v>
      </c>
      <c r="R226" s="11">
        <v>0</v>
      </c>
      <c r="S226" s="11">
        <v>1.5837121212121212</v>
      </c>
      <c r="T226" s="11">
        <v>0</v>
      </c>
      <c r="U226" s="12">
        <v>1.5837121212121212</v>
      </c>
      <c r="V226" s="23">
        <v>0</v>
      </c>
      <c r="W226" s="23">
        <v>0</v>
      </c>
      <c r="X226" s="23">
        <v>0</v>
      </c>
      <c r="Y226" s="12">
        <v>0</v>
      </c>
      <c r="Z226" s="13">
        <v>4.7282893000000001</v>
      </c>
    </row>
    <row r="227" spans="1:26" x14ac:dyDescent="0.2">
      <c r="A227" s="2">
        <v>35227408</v>
      </c>
      <c r="B227" s="2">
        <v>102831104</v>
      </c>
      <c r="C227" s="2" t="s">
        <v>77</v>
      </c>
      <c r="D227" s="6" t="s">
        <v>221</v>
      </c>
      <c r="E227" s="2" t="s">
        <v>187</v>
      </c>
      <c r="F227" s="14">
        <v>45062</v>
      </c>
      <c r="G227" s="14">
        <v>45257.333333333336</v>
      </c>
      <c r="H227" s="5" t="s">
        <v>20</v>
      </c>
      <c r="I227" s="5" t="s">
        <v>40</v>
      </c>
      <c r="J227" s="11">
        <v>0</v>
      </c>
      <c r="K227" s="11">
        <v>2.0210227272727272</v>
      </c>
      <c r="L227" s="11">
        <v>0</v>
      </c>
      <c r="M227" s="12">
        <v>2.0210227272727272</v>
      </c>
      <c r="N227" s="11">
        <v>0</v>
      </c>
      <c r="O227" s="11">
        <v>0</v>
      </c>
      <c r="P227" s="11">
        <v>0</v>
      </c>
      <c r="Q227" s="12">
        <v>0</v>
      </c>
      <c r="R227" s="11">
        <v>0</v>
      </c>
      <c r="S227" s="11">
        <v>2.0210227272727272</v>
      </c>
      <c r="T227" s="11">
        <v>0</v>
      </c>
      <c r="U227" s="12">
        <v>2.0210227272727272</v>
      </c>
      <c r="V227" s="23">
        <v>0</v>
      </c>
      <c r="W227" s="23">
        <v>0</v>
      </c>
      <c r="X227" s="23">
        <v>0</v>
      </c>
      <c r="Y227" s="12">
        <v>0</v>
      </c>
      <c r="Z227" s="13">
        <v>6.789169199999999</v>
      </c>
    </row>
    <row r="228" spans="1:26" x14ac:dyDescent="0.2">
      <c r="A228" s="2">
        <v>35227411</v>
      </c>
      <c r="B228" s="2">
        <v>102831105</v>
      </c>
      <c r="C228" s="2" t="s">
        <v>82</v>
      </c>
      <c r="D228" s="6" t="s">
        <v>122</v>
      </c>
      <c r="E228" s="2" t="s">
        <v>187</v>
      </c>
      <c r="F228" s="14">
        <v>45076</v>
      </c>
      <c r="G228" s="14">
        <v>45267.708333333336</v>
      </c>
      <c r="H228" s="5" t="s">
        <v>20</v>
      </c>
      <c r="I228" s="5" t="s">
        <v>40</v>
      </c>
      <c r="J228" s="11">
        <v>0</v>
      </c>
      <c r="K228" s="11">
        <v>2.6496212121212119</v>
      </c>
      <c r="L228" s="11">
        <v>0</v>
      </c>
      <c r="M228" s="12">
        <v>2.6496212121212119</v>
      </c>
      <c r="N228" s="11">
        <v>0</v>
      </c>
      <c r="O228" s="11">
        <v>0</v>
      </c>
      <c r="P228" s="11">
        <v>0</v>
      </c>
      <c r="Q228" s="12">
        <v>0</v>
      </c>
      <c r="R228" s="11">
        <v>0</v>
      </c>
      <c r="S228" s="11">
        <v>2.6496212121212119</v>
      </c>
      <c r="T228" s="11">
        <v>0</v>
      </c>
      <c r="U228" s="12">
        <v>2.6496212121212119</v>
      </c>
      <c r="V228" s="23">
        <v>0</v>
      </c>
      <c r="W228" s="23">
        <v>0</v>
      </c>
      <c r="X228" s="23">
        <v>0</v>
      </c>
      <c r="Y228" s="12">
        <v>0</v>
      </c>
      <c r="Z228" s="13">
        <v>10.201036999999999</v>
      </c>
    </row>
    <row r="229" spans="1:26" x14ac:dyDescent="0.2">
      <c r="A229" s="2">
        <v>35189853</v>
      </c>
      <c r="B229" s="2">
        <v>102831104</v>
      </c>
      <c r="C229" s="2" t="s">
        <v>77</v>
      </c>
      <c r="D229" s="6" t="s">
        <v>78</v>
      </c>
      <c r="E229" s="2" t="s">
        <v>187</v>
      </c>
      <c r="F229" s="14">
        <v>44790</v>
      </c>
      <c r="G229" s="14">
        <v>44938.708333333336</v>
      </c>
      <c r="H229" s="5" t="s">
        <v>20</v>
      </c>
      <c r="I229" s="5" t="s">
        <v>40</v>
      </c>
      <c r="J229" s="11">
        <v>0</v>
      </c>
      <c r="K229" s="11">
        <v>1.4928030303030304</v>
      </c>
      <c r="L229" s="11">
        <v>0</v>
      </c>
      <c r="M229" s="12">
        <v>1.4928030303030304</v>
      </c>
      <c r="N229" s="11">
        <v>0</v>
      </c>
      <c r="O229" s="11">
        <v>0</v>
      </c>
      <c r="P229" s="11">
        <v>0</v>
      </c>
      <c r="Q229" s="12">
        <v>0</v>
      </c>
      <c r="R229" s="11">
        <v>0</v>
      </c>
      <c r="S229" s="11">
        <v>1.4928030303030304</v>
      </c>
      <c r="T229" s="11">
        <v>0</v>
      </c>
      <c r="U229" s="12">
        <v>1.4928030303030304</v>
      </c>
      <c r="V229" s="23">
        <v>0</v>
      </c>
      <c r="W229" s="23">
        <v>0</v>
      </c>
      <c r="X229" s="23">
        <v>0</v>
      </c>
      <c r="Y229" s="12">
        <v>0</v>
      </c>
      <c r="Z229" s="13">
        <v>3.1101567999999999</v>
      </c>
    </row>
    <row r="230" spans="1:26" x14ac:dyDescent="0.2">
      <c r="A230" s="2">
        <v>35246590</v>
      </c>
      <c r="B230" s="2">
        <v>102831104</v>
      </c>
      <c r="C230" s="2" t="s">
        <v>77</v>
      </c>
      <c r="D230" s="6" t="s">
        <v>222</v>
      </c>
      <c r="E230" s="2" t="s">
        <v>187</v>
      </c>
      <c r="F230" s="14">
        <v>45117</v>
      </c>
      <c r="G230" s="14">
        <v>45460.708333333336</v>
      </c>
      <c r="H230" s="5" t="s">
        <v>13</v>
      </c>
      <c r="I230" s="5" t="s">
        <v>40</v>
      </c>
      <c r="J230" s="11">
        <v>0</v>
      </c>
      <c r="K230" s="11">
        <v>1.0816287878787878</v>
      </c>
      <c r="L230" s="11">
        <v>0</v>
      </c>
      <c r="M230" s="12">
        <v>1.0816287878787878</v>
      </c>
      <c r="N230" s="11">
        <v>0</v>
      </c>
      <c r="O230" s="11">
        <v>0</v>
      </c>
      <c r="P230" s="11">
        <v>0</v>
      </c>
      <c r="Q230" s="12">
        <v>0</v>
      </c>
      <c r="R230" s="11">
        <v>0</v>
      </c>
      <c r="S230" s="11">
        <v>1.0816287878787878</v>
      </c>
      <c r="T230" s="11">
        <v>0</v>
      </c>
      <c r="U230" s="12">
        <v>1.0816287878787878</v>
      </c>
      <c r="V230" s="23">
        <v>0</v>
      </c>
      <c r="W230" s="23">
        <v>1.0441287878787879</v>
      </c>
      <c r="X230" s="23">
        <v>0</v>
      </c>
      <c r="Y230" s="12">
        <v>1.0441287878787879</v>
      </c>
      <c r="Z230" s="13">
        <v>5.3338692999999999</v>
      </c>
    </row>
    <row r="231" spans="1:26" x14ac:dyDescent="0.2">
      <c r="A231" s="2">
        <v>35350874</v>
      </c>
      <c r="B231" s="2">
        <v>102831104</v>
      </c>
      <c r="C231" s="2" t="s">
        <v>77</v>
      </c>
      <c r="D231" s="6" t="s">
        <v>223</v>
      </c>
      <c r="E231" s="2" t="s">
        <v>187</v>
      </c>
      <c r="F231" s="14">
        <v>44893</v>
      </c>
      <c r="G231" s="14">
        <v>45122.333333333336</v>
      </c>
      <c r="H231" s="5" t="s">
        <v>20</v>
      </c>
      <c r="I231" s="5" t="s">
        <v>40</v>
      </c>
      <c r="J231" s="11">
        <v>0</v>
      </c>
      <c r="K231" s="11">
        <v>1.6600378787878789</v>
      </c>
      <c r="L231" s="11">
        <v>0</v>
      </c>
      <c r="M231" s="12">
        <v>1.6600378787878789</v>
      </c>
      <c r="N231" s="11">
        <v>0</v>
      </c>
      <c r="O231" s="11">
        <v>0</v>
      </c>
      <c r="P231" s="11">
        <v>0</v>
      </c>
      <c r="Q231" s="12">
        <v>0</v>
      </c>
      <c r="R231" s="11">
        <v>0</v>
      </c>
      <c r="S231" s="11">
        <v>1.6600378787878789</v>
      </c>
      <c r="T231" s="11">
        <v>0</v>
      </c>
      <c r="U231" s="12">
        <v>1.6600378787878789</v>
      </c>
      <c r="V231" s="23">
        <v>0</v>
      </c>
      <c r="W231" s="23">
        <v>0</v>
      </c>
      <c r="X231" s="23">
        <v>0</v>
      </c>
      <c r="Y231" s="12">
        <v>0</v>
      </c>
      <c r="Z231" s="13">
        <v>3.9424543999999999</v>
      </c>
    </row>
    <row r="232" spans="1:26" x14ac:dyDescent="0.2">
      <c r="A232" s="2">
        <v>35286270</v>
      </c>
      <c r="B232" s="2">
        <v>102831103</v>
      </c>
      <c r="C232" s="2" t="s">
        <v>108</v>
      </c>
      <c r="D232" s="6" t="s">
        <v>220</v>
      </c>
      <c r="E232" s="2" t="s">
        <v>187</v>
      </c>
      <c r="F232" s="14">
        <v>45061</v>
      </c>
      <c r="G232" s="14">
        <v>45216.708333333336</v>
      </c>
      <c r="H232" s="5" t="s">
        <v>20</v>
      </c>
      <c r="I232" s="5" t="s">
        <v>40</v>
      </c>
      <c r="J232" s="11">
        <v>0</v>
      </c>
      <c r="K232" s="11">
        <v>0.98143939393939394</v>
      </c>
      <c r="L232" s="11">
        <v>0</v>
      </c>
      <c r="M232" s="12">
        <v>0.98143939393939394</v>
      </c>
      <c r="N232" s="11">
        <v>0</v>
      </c>
      <c r="O232" s="11">
        <v>0</v>
      </c>
      <c r="P232" s="11">
        <v>0</v>
      </c>
      <c r="Q232" s="12">
        <v>0</v>
      </c>
      <c r="R232" s="11">
        <v>0</v>
      </c>
      <c r="S232" s="11">
        <v>0.98143939393939394</v>
      </c>
      <c r="T232" s="11">
        <v>0</v>
      </c>
      <c r="U232" s="12">
        <v>0.98143939393939394</v>
      </c>
      <c r="V232" s="23">
        <v>0</v>
      </c>
      <c r="W232" s="23">
        <v>0</v>
      </c>
      <c r="X232" s="23">
        <v>0</v>
      </c>
      <c r="Y232" s="12">
        <v>0</v>
      </c>
      <c r="Z232" s="13">
        <v>4.9310608</v>
      </c>
    </row>
    <row r="233" spans="1:26" x14ac:dyDescent="0.2">
      <c r="A233" s="2">
        <v>35227415</v>
      </c>
      <c r="B233" s="2">
        <v>102831103</v>
      </c>
      <c r="C233" s="2" t="s">
        <v>108</v>
      </c>
      <c r="D233" s="6" t="s">
        <v>225</v>
      </c>
      <c r="E233" s="2" t="s">
        <v>187</v>
      </c>
      <c r="F233" s="14">
        <v>45055</v>
      </c>
      <c r="G233" s="14">
        <v>45226.708333333336</v>
      </c>
      <c r="H233" s="5" t="s">
        <v>20</v>
      </c>
      <c r="I233" s="5" t="s">
        <v>40</v>
      </c>
      <c r="J233" s="11">
        <v>0</v>
      </c>
      <c r="K233" s="11">
        <v>2.8789772727272727</v>
      </c>
      <c r="L233" s="11">
        <v>0</v>
      </c>
      <c r="M233" s="12">
        <v>2.8789772727272727</v>
      </c>
      <c r="N233" s="11">
        <v>0</v>
      </c>
      <c r="O233" s="11">
        <v>0</v>
      </c>
      <c r="P233" s="11">
        <v>0</v>
      </c>
      <c r="Q233" s="12">
        <v>0</v>
      </c>
      <c r="R233" s="11">
        <v>0</v>
      </c>
      <c r="S233" s="11">
        <v>2.8789772727272727</v>
      </c>
      <c r="T233" s="11">
        <v>0</v>
      </c>
      <c r="U233" s="12">
        <v>2.8789772727272727</v>
      </c>
      <c r="V233" s="23">
        <v>0</v>
      </c>
      <c r="W233" s="23">
        <v>0</v>
      </c>
      <c r="X233" s="23">
        <v>0</v>
      </c>
      <c r="Y233" s="12">
        <v>0</v>
      </c>
      <c r="Z233" s="13">
        <v>7.6179504000000007</v>
      </c>
    </row>
    <row r="234" spans="1:26" x14ac:dyDescent="0.2">
      <c r="A234" s="2">
        <v>35189983</v>
      </c>
      <c r="B234" s="2">
        <v>102831103</v>
      </c>
      <c r="C234" s="2" t="s">
        <v>108</v>
      </c>
      <c r="D234" s="6" t="s">
        <v>226</v>
      </c>
      <c r="E234" s="2" t="s">
        <v>187</v>
      </c>
      <c r="F234" s="14">
        <v>44634</v>
      </c>
      <c r="G234" s="14">
        <v>45271.333333333336</v>
      </c>
      <c r="H234" s="5" t="s">
        <v>20</v>
      </c>
      <c r="I234" s="5" t="s">
        <v>40</v>
      </c>
      <c r="J234" s="11">
        <v>0</v>
      </c>
      <c r="K234" s="11">
        <v>2.0981060606060606</v>
      </c>
      <c r="L234" s="11">
        <v>0</v>
      </c>
      <c r="M234" s="12">
        <v>2.0981060606060606</v>
      </c>
      <c r="N234" s="11">
        <v>0</v>
      </c>
      <c r="O234" s="11">
        <v>0</v>
      </c>
      <c r="P234" s="11">
        <v>0</v>
      </c>
      <c r="Q234" s="12">
        <v>0</v>
      </c>
      <c r="R234" s="11">
        <v>0</v>
      </c>
      <c r="S234" s="11">
        <v>2.0981060606060606</v>
      </c>
      <c r="T234" s="11">
        <v>0</v>
      </c>
      <c r="U234" s="12">
        <v>2.0981060606060606</v>
      </c>
      <c r="V234" s="23">
        <v>0</v>
      </c>
      <c r="W234" s="23">
        <v>0</v>
      </c>
      <c r="X234" s="23">
        <v>0</v>
      </c>
      <c r="Y234" s="12">
        <v>0</v>
      </c>
      <c r="Z234" s="13">
        <v>6.5540596000000004</v>
      </c>
    </row>
    <row r="235" spans="1:26" x14ac:dyDescent="0.2">
      <c r="A235" s="2">
        <v>35126752</v>
      </c>
      <c r="B235" s="2">
        <v>102831104</v>
      </c>
      <c r="C235" s="2" t="s">
        <v>77</v>
      </c>
      <c r="D235" s="6" t="s">
        <v>85</v>
      </c>
      <c r="E235" s="2" t="s">
        <v>187</v>
      </c>
      <c r="F235" s="14">
        <v>45092</v>
      </c>
      <c r="G235" s="14">
        <v>45230.708333333336</v>
      </c>
      <c r="H235" s="5" t="s">
        <v>20</v>
      </c>
      <c r="I235" s="5" t="s">
        <v>40</v>
      </c>
      <c r="J235" s="11">
        <v>0</v>
      </c>
      <c r="K235" s="11">
        <v>1.2731060606060607</v>
      </c>
      <c r="L235" s="11">
        <v>0</v>
      </c>
      <c r="M235" s="12">
        <v>1.2731060606060607</v>
      </c>
      <c r="N235" s="11">
        <v>0</v>
      </c>
      <c r="O235" s="11">
        <v>0</v>
      </c>
      <c r="P235" s="11">
        <v>0</v>
      </c>
      <c r="Q235" s="12">
        <v>0</v>
      </c>
      <c r="R235" s="11">
        <v>0</v>
      </c>
      <c r="S235" s="11">
        <v>1.2731060606060607</v>
      </c>
      <c r="T235" s="11">
        <v>0</v>
      </c>
      <c r="U235" s="12">
        <v>1.2731060606060607</v>
      </c>
      <c r="V235" s="23">
        <v>0</v>
      </c>
      <c r="W235" s="23">
        <v>0</v>
      </c>
      <c r="X235" s="23">
        <v>0</v>
      </c>
      <c r="Y235" s="12">
        <v>0</v>
      </c>
      <c r="Z235" s="13">
        <v>3.3346439999999999</v>
      </c>
    </row>
    <row r="236" spans="1:26" x14ac:dyDescent="0.2">
      <c r="A236" s="2">
        <v>35189984</v>
      </c>
      <c r="B236" s="2">
        <v>102831104</v>
      </c>
      <c r="C236" s="2" t="s">
        <v>77</v>
      </c>
      <c r="D236" s="6" t="s">
        <v>81</v>
      </c>
      <c r="E236" s="2" t="s">
        <v>187</v>
      </c>
      <c r="F236" s="14">
        <v>44837</v>
      </c>
      <c r="G236" s="14">
        <v>45077.708333333336</v>
      </c>
      <c r="H236" s="5" t="s">
        <v>20</v>
      </c>
      <c r="I236" s="5" t="s">
        <v>40</v>
      </c>
      <c r="J236" s="11">
        <v>0</v>
      </c>
      <c r="K236" s="11">
        <v>3.4121212121212121</v>
      </c>
      <c r="L236" s="11">
        <v>0</v>
      </c>
      <c r="M236" s="12">
        <v>3.4121212121212121</v>
      </c>
      <c r="N236" s="11">
        <v>0</v>
      </c>
      <c r="O236" s="11">
        <v>0</v>
      </c>
      <c r="P236" s="11">
        <v>0</v>
      </c>
      <c r="Q236" s="12">
        <v>0</v>
      </c>
      <c r="R236" s="11">
        <v>0</v>
      </c>
      <c r="S236" s="11">
        <v>3.4121212121212121</v>
      </c>
      <c r="T236" s="11">
        <v>0</v>
      </c>
      <c r="U236" s="12">
        <v>3.4121212121212121</v>
      </c>
      <c r="V236" s="23">
        <v>0</v>
      </c>
      <c r="W236" s="23">
        <v>0</v>
      </c>
      <c r="X236" s="23">
        <v>0</v>
      </c>
      <c r="Y236" s="12">
        <v>0</v>
      </c>
      <c r="Z236" s="13">
        <v>7.538358699999999</v>
      </c>
    </row>
    <row r="237" spans="1:26" x14ac:dyDescent="0.2">
      <c r="A237" s="2">
        <v>35189987</v>
      </c>
      <c r="B237" s="2">
        <v>102831104</v>
      </c>
      <c r="C237" s="2" t="s">
        <v>77</v>
      </c>
      <c r="D237" s="6" t="s">
        <v>80</v>
      </c>
      <c r="E237" s="2" t="s">
        <v>187</v>
      </c>
      <c r="F237" s="14">
        <v>44865</v>
      </c>
      <c r="G237" s="14">
        <v>45134.708333333336</v>
      </c>
      <c r="H237" s="5" t="s">
        <v>20</v>
      </c>
      <c r="I237" s="5" t="s">
        <v>40</v>
      </c>
      <c r="J237" s="11">
        <v>0</v>
      </c>
      <c r="K237" s="11">
        <v>2.8200757575757578</v>
      </c>
      <c r="L237" s="11">
        <v>0</v>
      </c>
      <c r="M237" s="12">
        <v>2.8200757575757578</v>
      </c>
      <c r="N237" s="11">
        <v>0</v>
      </c>
      <c r="O237" s="11">
        <v>0</v>
      </c>
      <c r="P237" s="11">
        <v>0</v>
      </c>
      <c r="Q237" s="12">
        <v>0</v>
      </c>
      <c r="R237" s="11">
        <v>0</v>
      </c>
      <c r="S237" s="11">
        <v>2.8200757575757578</v>
      </c>
      <c r="T237" s="11">
        <v>0</v>
      </c>
      <c r="U237" s="12">
        <v>2.8200757575757578</v>
      </c>
      <c r="V237" s="23">
        <v>0</v>
      </c>
      <c r="W237" s="23">
        <v>0</v>
      </c>
      <c r="X237" s="23">
        <v>0</v>
      </c>
      <c r="Y237" s="12">
        <v>0</v>
      </c>
      <c r="Z237" s="13">
        <v>5.1980293000000009</v>
      </c>
    </row>
    <row r="238" spans="1:26" x14ac:dyDescent="0.2">
      <c r="A238" s="2">
        <v>35227481</v>
      </c>
      <c r="B238" s="2">
        <v>102831104</v>
      </c>
      <c r="C238" s="2" t="s">
        <v>77</v>
      </c>
      <c r="D238" s="6" t="s">
        <v>118</v>
      </c>
      <c r="E238" s="2" t="s">
        <v>187</v>
      </c>
      <c r="F238" s="14">
        <v>44824</v>
      </c>
      <c r="G238" s="14">
        <v>45122.708333333336</v>
      </c>
      <c r="H238" s="5" t="s">
        <v>20</v>
      </c>
      <c r="I238" s="5" t="s">
        <v>40</v>
      </c>
      <c r="J238" s="11">
        <v>0</v>
      </c>
      <c r="K238" s="11">
        <v>4.4428030303030299</v>
      </c>
      <c r="L238" s="11">
        <v>0</v>
      </c>
      <c r="M238" s="12">
        <v>4.4428030303030299</v>
      </c>
      <c r="N238" s="11">
        <v>0</v>
      </c>
      <c r="O238" s="11">
        <v>0</v>
      </c>
      <c r="P238" s="11">
        <v>0</v>
      </c>
      <c r="Q238" s="12">
        <v>0</v>
      </c>
      <c r="R238" s="11">
        <v>0</v>
      </c>
      <c r="S238" s="11">
        <v>4.4428030303030299</v>
      </c>
      <c r="T238" s="11">
        <v>0</v>
      </c>
      <c r="U238" s="12">
        <v>4.4428030303030299</v>
      </c>
      <c r="V238" s="23">
        <v>0</v>
      </c>
      <c r="W238" s="23">
        <v>0</v>
      </c>
      <c r="X238" s="23">
        <v>0</v>
      </c>
      <c r="Y238" s="12">
        <v>0</v>
      </c>
      <c r="Z238" s="13">
        <v>12.2483418</v>
      </c>
    </row>
    <row r="239" spans="1:26" x14ac:dyDescent="0.2">
      <c r="A239" s="2">
        <v>35144480</v>
      </c>
      <c r="B239" s="2">
        <v>102831105</v>
      </c>
      <c r="C239" s="2" t="s">
        <v>82</v>
      </c>
      <c r="D239" s="6" t="s">
        <v>227</v>
      </c>
      <c r="E239" s="2" t="s">
        <v>187</v>
      </c>
      <c r="F239" s="14">
        <v>45069</v>
      </c>
      <c r="G239" s="14">
        <v>45210.708333333336</v>
      </c>
      <c r="H239" s="5" t="s">
        <v>20</v>
      </c>
      <c r="I239" s="5" t="s">
        <v>40</v>
      </c>
      <c r="J239" s="11">
        <v>0</v>
      </c>
      <c r="K239" s="11">
        <v>2.6464015151515152</v>
      </c>
      <c r="L239" s="11">
        <v>0</v>
      </c>
      <c r="M239" s="12">
        <v>2.6464015151515152</v>
      </c>
      <c r="N239" s="11">
        <v>0</v>
      </c>
      <c r="O239" s="11">
        <v>0</v>
      </c>
      <c r="P239" s="11">
        <v>0</v>
      </c>
      <c r="Q239" s="12">
        <v>0</v>
      </c>
      <c r="R239" s="11">
        <v>0</v>
      </c>
      <c r="S239" s="11">
        <v>2.6464015151515152</v>
      </c>
      <c r="T239" s="11">
        <v>0</v>
      </c>
      <c r="U239" s="12">
        <v>2.6464015151515152</v>
      </c>
      <c r="V239" s="23">
        <v>0</v>
      </c>
      <c r="W239" s="23">
        <v>0</v>
      </c>
      <c r="X239" s="23">
        <v>0</v>
      </c>
      <c r="Y239" s="12">
        <v>0</v>
      </c>
      <c r="Z239" s="13">
        <v>8.5385019999999994</v>
      </c>
    </row>
    <row r="240" spans="1:26" x14ac:dyDescent="0.2">
      <c r="A240" s="2">
        <v>35353399</v>
      </c>
      <c r="B240" s="2">
        <v>102831105</v>
      </c>
      <c r="C240" s="2" t="s">
        <v>82</v>
      </c>
      <c r="D240" s="6" t="s">
        <v>121</v>
      </c>
      <c r="E240" s="2" t="s">
        <v>187</v>
      </c>
      <c r="F240" s="14">
        <v>45131</v>
      </c>
      <c r="G240" s="14">
        <v>45261.333333333336</v>
      </c>
      <c r="H240" s="5" t="s">
        <v>13</v>
      </c>
      <c r="I240" s="5" t="s">
        <v>40</v>
      </c>
      <c r="J240" s="11">
        <v>0</v>
      </c>
      <c r="K240" s="11">
        <v>2.2893939393939395</v>
      </c>
      <c r="L240" s="11">
        <v>0</v>
      </c>
      <c r="M240" s="12">
        <v>2.2893939393939395</v>
      </c>
      <c r="N240" s="11">
        <v>0</v>
      </c>
      <c r="O240" s="11">
        <v>0</v>
      </c>
      <c r="P240" s="11">
        <v>0</v>
      </c>
      <c r="Q240" s="12">
        <v>0</v>
      </c>
      <c r="R240" s="11">
        <v>0</v>
      </c>
      <c r="S240" s="11">
        <v>2.2893939393939395</v>
      </c>
      <c r="T240" s="11">
        <v>0</v>
      </c>
      <c r="U240" s="12">
        <v>2.2893939393939395</v>
      </c>
      <c r="V240" s="23">
        <v>0</v>
      </c>
      <c r="W240" s="23">
        <v>0</v>
      </c>
      <c r="X240" s="23">
        <v>0</v>
      </c>
      <c r="Y240" s="12">
        <v>0</v>
      </c>
      <c r="Z240" s="13">
        <v>8.5669551999999989</v>
      </c>
    </row>
    <row r="241" spans="1:27" x14ac:dyDescent="0.2">
      <c r="A241" s="2">
        <v>35353466</v>
      </c>
      <c r="B241" s="2">
        <v>102831105</v>
      </c>
      <c r="C241" s="2" t="s">
        <v>82</v>
      </c>
      <c r="D241" s="6" t="s">
        <v>228</v>
      </c>
      <c r="E241" s="2" t="s">
        <v>187</v>
      </c>
      <c r="F241" s="14">
        <v>45117</v>
      </c>
      <c r="G241" s="14">
        <v>45262.708333333336</v>
      </c>
      <c r="H241" s="5" t="s">
        <v>13</v>
      </c>
      <c r="I241" s="5" t="s">
        <v>40</v>
      </c>
      <c r="J241" s="11">
        <v>0</v>
      </c>
      <c r="K241" s="11">
        <v>2.603030303030303</v>
      </c>
      <c r="L241" s="11">
        <v>0</v>
      </c>
      <c r="M241" s="12">
        <v>2.603030303030303</v>
      </c>
      <c r="N241" s="11">
        <v>0</v>
      </c>
      <c r="O241" s="11">
        <v>0</v>
      </c>
      <c r="P241" s="11">
        <v>0</v>
      </c>
      <c r="Q241" s="12">
        <v>0</v>
      </c>
      <c r="R241" s="11">
        <v>0</v>
      </c>
      <c r="S241" s="11">
        <v>2.603030303030303</v>
      </c>
      <c r="T241" s="11">
        <v>0</v>
      </c>
      <c r="U241" s="12">
        <v>2.603030303030303</v>
      </c>
      <c r="V241" s="23">
        <v>0</v>
      </c>
      <c r="W241" s="23">
        <v>0</v>
      </c>
      <c r="X241" s="23">
        <v>0</v>
      </c>
      <c r="Y241" s="12">
        <v>0</v>
      </c>
      <c r="Z241" s="13">
        <v>7.4073035999999997</v>
      </c>
    </row>
    <row r="242" spans="1:27" x14ac:dyDescent="0.2">
      <c r="A242" s="2">
        <v>35353467</v>
      </c>
      <c r="B242" s="2">
        <v>102831105</v>
      </c>
      <c r="C242" s="2" t="s">
        <v>82</v>
      </c>
      <c r="D242" s="6" t="s">
        <v>229</v>
      </c>
      <c r="E242" s="2" t="s">
        <v>187</v>
      </c>
      <c r="F242" s="14">
        <v>45026</v>
      </c>
      <c r="G242" s="14">
        <v>45180.708333333336</v>
      </c>
      <c r="H242" s="5" t="s">
        <v>13</v>
      </c>
      <c r="I242" s="5" t="s">
        <v>40</v>
      </c>
      <c r="J242" s="11">
        <v>0</v>
      </c>
      <c r="K242" s="11">
        <v>1.8270833333333334</v>
      </c>
      <c r="L242" s="11">
        <v>0</v>
      </c>
      <c r="M242" s="12">
        <v>1.8270833333333334</v>
      </c>
      <c r="N242" s="11">
        <v>0</v>
      </c>
      <c r="O242" s="11">
        <v>0</v>
      </c>
      <c r="P242" s="11">
        <v>0</v>
      </c>
      <c r="Q242" s="12">
        <v>0</v>
      </c>
      <c r="R242" s="11">
        <v>0</v>
      </c>
      <c r="S242" s="11">
        <v>1.8270833333333334</v>
      </c>
      <c r="T242" s="11">
        <v>0</v>
      </c>
      <c r="U242" s="12">
        <v>1.8270833333333334</v>
      </c>
      <c r="V242" s="23">
        <v>0</v>
      </c>
      <c r="W242" s="23">
        <v>0</v>
      </c>
      <c r="X242" s="23">
        <v>0</v>
      </c>
      <c r="Y242" s="12">
        <v>0</v>
      </c>
      <c r="Z242" s="13">
        <v>8.0104643000000006</v>
      </c>
    </row>
    <row r="243" spans="1:27" x14ac:dyDescent="0.2">
      <c r="A243" s="2">
        <v>35246598</v>
      </c>
      <c r="B243" s="2">
        <v>102831105</v>
      </c>
      <c r="C243" s="2" t="s">
        <v>82</v>
      </c>
      <c r="D243" s="6" t="s">
        <v>86</v>
      </c>
      <c r="E243" s="2" t="s">
        <v>187</v>
      </c>
      <c r="F243" s="14">
        <v>45152</v>
      </c>
      <c r="G243" s="14">
        <v>45247.708333333336</v>
      </c>
      <c r="H243" s="5" t="s">
        <v>13</v>
      </c>
      <c r="I243" s="5" t="s">
        <v>40</v>
      </c>
      <c r="J243" s="11">
        <v>0</v>
      </c>
      <c r="K243" s="11">
        <v>2.1310606060606059</v>
      </c>
      <c r="L243" s="11">
        <v>0</v>
      </c>
      <c r="M243" s="12">
        <v>2.1310606060606059</v>
      </c>
      <c r="N243" s="11">
        <v>0</v>
      </c>
      <c r="O243" s="11">
        <v>0</v>
      </c>
      <c r="P243" s="11">
        <v>0</v>
      </c>
      <c r="Q243" s="12">
        <v>0</v>
      </c>
      <c r="R243" s="11">
        <v>0</v>
      </c>
      <c r="S243" s="11">
        <v>2.1310606060606059</v>
      </c>
      <c r="T243" s="11">
        <v>0</v>
      </c>
      <c r="U243" s="12">
        <v>2.1310606060606059</v>
      </c>
      <c r="V243" s="23">
        <v>0</v>
      </c>
      <c r="W243" s="23">
        <v>0</v>
      </c>
      <c r="X243" s="23">
        <v>0</v>
      </c>
      <c r="Y243" s="12">
        <v>0</v>
      </c>
      <c r="Z243" s="13">
        <v>7.1516459000000001</v>
      </c>
    </row>
    <row r="244" spans="1:27" x14ac:dyDescent="0.2">
      <c r="A244" s="2">
        <v>35226602</v>
      </c>
      <c r="B244" s="2">
        <v>102831104</v>
      </c>
      <c r="C244" s="2" t="s">
        <v>77</v>
      </c>
      <c r="D244" s="6" t="s">
        <v>119</v>
      </c>
      <c r="E244" s="2" t="s">
        <v>187</v>
      </c>
      <c r="F244" s="14">
        <v>45027</v>
      </c>
      <c r="G244" s="14">
        <v>45044</v>
      </c>
      <c r="H244" s="5" t="s">
        <v>20</v>
      </c>
      <c r="I244" s="5" t="s">
        <v>40</v>
      </c>
      <c r="J244" s="11">
        <v>0</v>
      </c>
      <c r="K244" s="11">
        <v>9.2992424242424238E-2</v>
      </c>
      <c r="L244" s="11">
        <v>0</v>
      </c>
      <c r="M244" s="12">
        <v>9.2992424242424238E-2</v>
      </c>
      <c r="N244" s="11">
        <v>0</v>
      </c>
      <c r="O244" s="11">
        <v>0</v>
      </c>
      <c r="P244" s="11">
        <v>0</v>
      </c>
      <c r="Q244" s="12">
        <v>0</v>
      </c>
      <c r="R244" s="11">
        <v>0</v>
      </c>
      <c r="S244" s="11">
        <v>9.2992424242424238E-2</v>
      </c>
      <c r="T244" s="11">
        <v>0</v>
      </c>
      <c r="U244" s="12">
        <v>9.2992424242424238E-2</v>
      </c>
      <c r="V244" s="23">
        <v>0</v>
      </c>
      <c r="W244" s="23">
        <v>0</v>
      </c>
      <c r="X244" s="23">
        <v>0</v>
      </c>
      <c r="Y244" s="12">
        <v>0</v>
      </c>
      <c r="Z244" s="13">
        <v>0.40129619999999999</v>
      </c>
    </row>
    <row r="245" spans="1:27" x14ac:dyDescent="0.2">
      <c r="A245" s="2">
        <v>35246596</v>
      </c>
      <c r="B245" s="2">
        <v>102831103</v>
      </c>
      <c r="C245" s="2" t="s">
        <v>108</v>
      </c>
      <c r="D245" s="6" t="s">
        <v>123</v>
      </c>
      <c r="E245" s="2" t="s">
        <v>187</v>
      </c>
      <c r="F245" s="14">
        <v>45082</v>
      </c>
      <c r="G245" s="14">
        <v>45151</v>
      </c>
      <c r="H245" s="5" t="s">
        <v>13</v>
      </c>
      <c r="I245" s="5" t="s">
        <v>40</v>
      </c>
      <c r="J245" s="11">
        <v>0</v>
      </c>
      <c r="K245" s="11">
        <v>0.47178030303030305</v>
      </c>
      <c r="L245" s="11">
        <v>0</v>
      </c>
      <c r="M245" s="12">
        <v>0.47178030303030305</v>
      </c>
      <c r="N245" s="11">
        <v>0</v>
      </c>
      <c r="O245" s="11">
        <v>0</v>
      </c>
      <c r="P245" s="11">
        <v>0</v>
      </c>
      <c r="Q245" s="12">
        <v>0</v>
      </c>
      <c r="R245" s="11">
        <v>0</v>
      </c>
      <c r="S245" s="11">
        <v>0.47178030303030305</v>
      </c>
      <c r="T245" s="11">
        <v>0</v>
      </c>
      <c r="U245" s="12">
        <v>0.47178030303030305</v>
      </c>
      <c r="V245" s="23">
        <v>0</v>
      </c>
      <c r="W245" s="23">
        <v>0</v>
      </c>
      <c r="X245" s="23">
        <v>0</v>
      </c>
      <c r="Y245" s="12">
        <v>0</v>
      </c>
      <c r="Z245" s="13">
        <v>1.4249906999999999</v>
      </c>
    </row>
    <row r="246" spans="1:27" x14ac:dyDescent="0.2">
      <c r="A246" s="2">
        <v>35254274</v>
      </c>
      <c r="B246" s="2">
        <v>102831104</v>
      </c>
      <c r="C246" s="2" t="s">
        <v>77</v>
      </c>
      <c r="D246" s="6" t="s">
        <v>84</v>
      </c>
      <c r="E246" s="2" t="s">
        <v>187</v>
      </c>
      <c r="F246" s="14">
        <v>44844</v>
      </c>
      <c r="G246" s="14">
        <v>45153</v>
      </c>
      <c r="H246" s="5" t="s">
        <v>20</v>
      </c>
      <c r="I246" s="5" t="s">
        <v>40</v>
      </c>
      <c r="J246" s="11">
        <v>0</v>
      </c>
      <c r="K246" s="11">
        <v>7.3863636363636367E-2</v>
      </c>
      <c r="L246" s="11">
        <v>0</v>
      </c>
      <c r="M246" s="12">
        <v>7.3863636363636367E-2</v>
      </c>
      <c r="N246" s="11">
        <v>0</v>
      </c>
      <c r="O246" s="11">
        <v>0</v>
      </c>
      <c r="P246" s="11">
        <v>0</v>
      </c>
      <c r="Q246" s="12">
        <v>0</v>
      </c>
      <c r="R246" s="11">
        <v>0</v>
      </c>
      <c r="S246" s="11">
        <v>7.3863636363636367E-2</v>
      </c>
      <c r="T246" s="11">
        <v>0</v>
      </c>
      <c r="U246" s="12">
        <v>7.3863636363636367E-2</v>
      </c>
      <c r="V246" s="23">
        <v>0</v>
      </c>
      <c r="W246" s="23">
        <v>0</v>
      </c>
      <c r="X246" s="23">
        <v>0</v>
      </c>
      <c r="Y246" s="12">
        <v>0</v>
      </c>
      <c r="Z246" s="13">
        <v>0.1546604</v>
      </c>
    </row>
    <row r="247" spans="1:27" x14ac:dyDescent="0.2">
      <c r="A247" s="2">
        <v>35254342</v>
      </c>
      <c r="B247" s="2">
        <v>102831103</v>
      </c>
      <c r="C247" s="2" t="s">
        <v>108</v>
      </c>
      <c r="D247" s="6" t="s">
        <v>226</v>
      </c>
      <c r="E247" s="2" t="s">
        <v>187</v>
      </c>
      <c r="F247" s="14">
        <v>44957</v>
      </c>
      <c r="G247" s="14">
        <v>45130</v>
      </c>
      <c r="H247" s="5" t="s">
        <v>20</v>
      </c>
      <c r="I247" s="5" t="s">
        <v>40</v>
      </c>
      <c r="J247" s="11">
        <v>0</v>
      </c>
      <c r="K247" s="11">
        <v>4.5454545454545456E-2</v>
      </c>
      <c r="L247" s="11">
        <v>0</v>
      </c>
      <c r="M247" s="12">
        <v>4.5454545454545456E-2</v>
      </c>
      <c r="N247" s="11">
        <v>0</v>
      </c>
      <c r="O247" s="11">
        <v>0</v>
      </c>
      <c r="P247" s="11">
        <v>0</v>
      </c>
      <c r="Q247" s="12">
        <v>0</v>
      </c>
      <c r="R247" s="11">
        <v>0</v>
      </c>
      <c r="S247" s="11">
        <v>4.5454545454545456E-2</v>
      </c>
      <c r="T247" s="11">
        <v>0</v>
      </c>
      <c r="U247" s="12">
        <v>4.5454545454545456E-2</v>
      </c>
      <c r="V247" s="23">
        <v>0</v>
      </c>
      <c r="W247" s="23">
        <v>0</v>
      </c>
      <c r="X247" s="23">
        <v>0</v>
      </c>
      <c r="Y247" s="12">
        <v>0</v>
      </c>
      <c r="Z247" s="13">
        <v>0.2168658</v>
      </c>
    </row>
    <row r="248" spans="1:27" x14ac:dyDescent="0.2">
      <c r="A248" s="2">
        <v>35333044</v>
      </c>
      <c r="B248" s="2">
        <v>102831104</v>
      </c>
      <c r="C248" s="2" t="s">
        <v>77</v>
      </c>
      <c r="D248" s="6" t="s">
        <v>80</v>
      </c>
      <c r="E248" s="2" t="s">
        <v>187</v>
      </c>
      <c r="F248" s="14">
        <v>44952</v>
      </c>
      <c r="G248" s="14">
        <v>44972</v>
      </c>
      <c r="H248" s="5" t="s">
        <v>20</v>
      </c>
      <c r="I248" s="5" t="s">
        <v>40</v>
      </c>
      <c r="J248" s="11">
        <v>0</v>
      </c>
      <c r="K248" s="11">
        <v>5.4924242424242424E-2</v>
      </c>
      <c r="L248" s="11">
        <v>0</v>
      </c>
      <c r="M248" s="12">
        <v>5.4924242424242424E-2</v>
      </c>
      <c r="N248" s="11">
        <v>0</v>
      </c>
      <c r="O248" s="11">
        <v>0</v>
      </c>
      <c r="P248" s="11">
        <v>0</v>
      </c>
      <c r="Q248" s="12">
        <v>0</v>
      </c>
      <c r="R248" s="11">
        <v>0</v>
      </c>
      <c r="S248" s="11">
        <v>5.4924242424242424E-2</v>
      </c>
      <c r="T248" s="11">
        <v>0</v>
      </c>
      <c r="U248" s="12">
        <v>5.4924242424242424E-2</v>
      </c>
      <c r="V248" s="23">
        <v>0</v>
      </c>
      <c r="W248" s="23">
        <v>0</v>
      </c>
      <c r="X248" s="23">
        <v>0</v>
      </c>
      <c r="Y248" s="12">
        <v>0</v>
      </c>
      <c r="Z248" s="13">
        <v>0.2251068</v>
      </c>
    </row>
    <row r="249" spans="1:27" x14ac:dyDescent="0.2">
      <c r="A249" s="2">
        <v>35345874</v>
      </c>
      <c r="B249" s="2">
        <v>102831104</v>
      </c>
      <c r="C249" s="2" t="s">
        <v>77</v>
      </c>
      <c r="D249" s="6" t="s">
        <v>80</v>
      </c>
      <c r="E249" s="2" t="s">
        <v>187</v>
      </c>
      <c r="F249" s="14">
        <v>45026</v>
      </c>
      <c r="G249" s="14">
        <v>45137</v>
      </c>
      <c r="H249" s="5" t="s">
        <v>13</v>
      </c>
      <c r="I249" s="5" t="s">
        <v>40</v>
      </c>
      <c r="J249" s="11">
        <v>0</v>
      </c>
      <c r="K249" s="11">
        <v>0.80719696969696975</v>
      </c>
      <c r="L249" s="11">
        <v>0</v>
      </c>
      <c r="M249" s="12">
        <v>0.80719696969696975</v>
      </c>
      <c r="N249" s="11">
        <v>0</v>
      </c>
      <c r="O249" s="11">
        <v>0</v>
      </c>
      <c r="P249" s="11">
        <v>0</v>
      </c>
      <c r="Q249" s="12">
        <v>0</v>
      </c>
      <c r="R249" s="11">
        <v>0</v>
      </c>
      <c r="S249" s="11">
        <v>0.80719696969696975</v>
      </c>
      <c r="T249" s="11">
        <v>0</v>
      </c>
      <c r="U249" s="12">
        <v>0.80719696969696975</v>
      </c>
      <c r="V249" s="23">
        <v>0</v>
      </c>
      <c r="W249" s="23">
        <v>0</v>
      </c>
      <c r="X249" s="23">
        <v>0</v>
      </c>
      <c r="Y249" s="12">
        <v>0</v>
      </c>
      <c r="Z249" s="13">
        <v>3.0920483999999999</v>
      </c>
    </row>
    <row r="250" spans="1:27" x14ac:dyDescent="0.2">
      <c r="A250" s="2">
        <v>35399500</v>
      </c>
      <c r="B250" s="2">
        <v>102831104</v>
      </c>
      <c r="C250" s="2" t="s">
        <v>77</v>
      </c>
      <c r="D250" s="6" t="s">
        <v>118</v>
      </c>
      <c r="E250" s="2" t="s">
        <v>187</v>
      </c>
      <c r="F250" s="14">
        <v>45019</v>
      </c>
      <c r="G250" s="14">
        <v>45049</v>
      </c>
      <c r="H250" s="5" t="s">
        <v>20</v>
      </c>
      <c r="I250" s="5" t="s">
        <v>40</v>
      </c>
      <c r="J250" s="11">
        <v>0</v>
      </c>
      <c r="K250" s="11">
        <v>0.15189393939393939</v>
      </c>
      <c r="L250" s="11">
        <v>0</v>
      </c>
      <c r="M250" s="12">
        <v>0.15189393939393939</v>
      </c>
      <c r="N250" s="11">
        <v>0</v>
      </c>
      <c r="O250" s="11">
        <v>0</v>
      </c>
      <c r="P250" s="11">
        <v>0</v>
      </c>
      <c r="Q250" s="12">
        <v>0</v>
      </c>
      <c r="R250" s="11">
        <v>0</v>
      </c>
      <c r="S250" s="11">
        <v>0.15189393939393939</v>
      </c>
      <c r="T250" s="11">
        <v>0</v>
      </c>
      <c r="U250" s="12">
        <v>0.15189393939393939</v>
      </c>
      <c r="V250" s="23">
        <v>0</v>
      </c>
      <c r="W250" s="23">
        <v>0</v>
      </c>
      <c r="X250" s="23">
        <v>0</v>
      </c>
      <c r="Y250" s="12">
        <v>0</v>
      </c>
      <c r="Z250" s="13">
        <v>0.1404868</v>
      </c>
    </row>
    <row r="251" spans="1:27" x14ac:dyDescent="0.2">
      <c r="A251" s="2">
        <v>31437447</v>
      </c>
      <c r="B251" s="2" t="s">
        <v>270</v>
      </c>
      <c r="C251" s="2" t="s">
        <v>271</v>
      </c>
      <c r="D251" s="2" t="s">
        <v>272</v>
      </c>
      <c r="E251" s="2" t="s">
        <v>198</v>
      </c>
      <c r="F251" s="2" t="s">
        <v>237</v>
      </c>
      <c r="G251" s="14">
        <v>44820</v>
      </c>
      <c r="H251" s="5" t="s">
        <v>273</v>
      </c>
      <c r="I251" s="2" t="s">
        <v>11</v>
      </c>
      <c r="J251" s="11">
        <v>0</v>
      </c>
      <c r="K251" s="11">
        <v>0.1553030303030303</v>
      </c>
      <c r="L251" s="11">
        <v>0</v>
      </c>
      <c r="M251" s="12">
        <v>0.1553030303030303</v>
      </c>
      <c r="N251" s="11">
        <v>0</v>
      </c>
      <c r="O251" s="11">
        <v>0</v>
      </c>
      <c r="P251" s="11">
        <v>0</v>
      </c>
      <c r="Q251" s="12">
        <v>0</v>
      </c>
      <c r="R251" s="11">
        <v>0</v>
      </c>
      <c r="S251" s="11">
        <v>0.1553030303030303</v>
      </c>
      <c r="T251" s="11">
        <v>0</v>
      </c>
      <c r="U251" s="12">
        <v>0.1553030303030303</v>
      </c>
      <c r="V251" s="11">
        <v>0</v>
      </c>
      <c r="W251" s="11">
        <v>0</v>
      </c>
      <c r="X251" s="11">
        <v>0</v>
      </c>
      <c r="Y251" s="12">
        <v>0</v>
      </c>
      <c r="Z251" s="13" t="s">
        <v>237</v>
      </c>
    </row>
    <row r="252" spans="1:27" x14ac:dyDescent="0.2">
      <c r="A252" s="2">
        <v>31533746</v>
      </c>
      <c r="B252" s="2" t="s">
        <v>274</v>
      </c>
      <c r="C252" s="2" t="s">
        <v>275</v>
      </c>
      <c r="D252" s="2" t="s">
        <v>276</v>
      </c>
      <c r="E252" s="2" t="s">
        <v>268</v>
      </c>
      <c r="F252" s="40">
        <v>44679</v>
      </c>
      <c r="G252" s="14">
        <v>44679</v>
      </c>
      <c r="H252" s="5" t="s">
        <v>273</v>
      </c>
      <c r="I252" s="2" t="s">
        <v>11</v>
      </c>
      <c r="J252" s="11">
        <v>0</v>
      </c>
      <c r="K252" s="11">
        <v>0.15814393939393939</v>
      </c>
      <c r="L252" s="11">
        <v>0</v>
      </c>
      <c r="M252" s="12">
        <v>0.15814393939393939</v>
      </c>
      <c r="N252" s="11">
        <v>0</v>
      </c>
      <c r="O252" s="11">
        <v>0</v>
      </c>
      <c r="P252" s="11">
        <v>0</v>
      </c>
      <c r="Q252" s="12">
        <v>0</v>
      </c>
      <c r="R252" s="11">
        <v>0</v>
      </c>
      <c r="S252" s="11">
        <v>0.15814393939393939</v>
      </c>
      <c r="T252" s="11">
        <v>0</v>
      </c>
      <c r="U252" s="12">
        <v>0.15814393939393939</v>
      </c>
      <c r="V252" s="11">
        <v>0</v>
      </c>
      <c r="W252" s="11">
        <v>0</v>
      </c>
      <c r="X252" s="11">
        <v>0</v>
      </c>
      <c r="Y252" s="12">
        <v>0</v>
      </c>
      <c r="Z252" s="13" t="s">
        <v>237</v>
      </c>
    </row>
    <row r="253" spans="1:27" x14ac:dyDescent="0.2">
      <c r="A253" s="2">
        <v>35159243</v>
      </c>
      <c r="B253" s="2" t="s">
        <v>277</v>
      </c>
      <c r="C253" s="2" t="s">
        <v>87</v>
      </c>
      <c r="D253" s="2" t="s">
        <v>278</v>
      </c>
      <c r="E253" s="2" t="s">
        <v>269</v>
      </c>
      <c r="F253" s="40">
        <v>44350</v>
      </c>
      <c r="G253" s="14">
        <v>44687</v>
      </c>
      <c r="H253" s="5" t="s">
        <v>279</v>
      </c>
      <c r="I253" s="2" t="s">
        <v>11</v>
      </c>
      <c r="J253" s="11">
        <v>0</v>
      </c>
      <c r="K253" s="11">
        <v>0.95738636363636365</v>
      </c>
      <c r="L253" s="11">
        <v>0</v>
      </c>
      <c r="M253" s="12">
        <v>0.95738636363636365</v>
      </c>
      <c r="N253" s="11">
        <v>0</v>
      </c>
      <c r="O253" s="11">
        <v>0</v>
      </c>
      <c r="P253" s="11">
        <v>0</v>
      </c>
      <c r="Q253" s="12">
        <v>0</v>
      </c>
      <c r="R253" s="11">
        <v>0</v>
      </c>
      <c r="S253" s="11">
        <v>0.95738636363636365</v>
      </c>
      <c r="T253" s="11">
        <v>0</v>
      </c>
      <c r="U253" s="12">
        <v>0.95738636363636365</v>
      </c>
      <c r="V253" s="11">
        <v>0</v>
      </c>
      <c r="W253" s="11">
        <v>0</v>
      </c>
      <c r="X253" s="11">
        <v>0</v>
      </c>
      <c r="Y253" s="12">
        <v>0</v>
      </c>
      <c r="Z253" s="13" t="s">
        <v>237</v>
      </c>
    </row>
    <row r="254" spans="1:27" x14ac:dyDescent="0.2">
      <c r="A254" s="2">
        <v>35219276</v>
      </c>
      <c r="B254" s="2" t="s">
        <v>280</v>
      </c>
      <c r="C254" s="2" t="s">
        <v>71</v>
      </c>
      <c r="D254" s="2" t="s">
        <v>36</v>
      </c>
      <c r="E254" s="2" t="s">
        <v>211</v>
      </c>
      <c r="F254" s="40">
        <v>45001</v>
      </c>
      <c r="G254" s="14">
        <v>45473</v>
      </c>
      <c r="H254" s="5" t="s">
        <v>13</v>
      </c>
      <c r="I254" s="2" t="s">
        <v>12</v>
      </c>
      <c r="J254" s="11">
        <v>0</v>
      </c>
      <c r="K254" s="11">
        <v>3.1549242424242427</v>
      </c>
      <c r="L254" s="11">
        <v>0</v>
      </c>
      <c r="M254" s="12">
        <v>3.1549242424242427</v>
      </c>
      <c r="N254" s="11">
        <v>0</v>
      </c>
      <c r="O254" s="11">
        <v>0</v>
      </c>
      <c r="P254" s="11">
        <v>0</v>
      </c>
      <c r="Q254" s="12">
        <v>0</v>
      </c>
      <c r="R254" s="11">
        <v>0</v>
      </c>
      <c r="S254" s="11">
        <v>1.081628787878788</v>
      </c>
      <c r="T254" s="11">
        <v>0</v>
      </c>
      <c r="U254" s="12">
        <v>1.081628787878788</v>
      </c>
      <c r="V254" s="11">
        <v>0</v>
      </c>
      <c r="W254" s="11">
        <v>2.0732954545454545</v>
      </c>
      <c r="X254" s="11">
        <v>0</v>
      </c>
      <c r="Y254" s="12">
        <v>2.0732954545454545</v>
      </c>
      <c r="Z254" s="13">
        <v>11.153745800000001</v>
      </c>
      <c r="AA254" s="20"/>
    </row>
    <row r="255" spans="1:27" x14ac:dyDescent="0.2">
      <c r="A255" s="2">
        <v>35224712</v>
      </c>
      <c r="B255" s="2" t="s">
        <v>281</v>
      </c>
      <c r="C255" s="2" t="s">
        <v>282</v>
      </c>
      <c r="D255" s="2" t="s">
        <v>283</v>
      </c>
      <c r="E255" s="2" t="s">
        <v>183</v>
      </c>
      <c r="F255" s="40">
        <v>45077</v>
      </c>
      <c r="G255" s="14">
        <v>45422</v>
      </c>
      <c r="H255" s="5" t="s">
        <v>13</v>
      </c>
      <c r="I255" s="2" t="s">
        <v>19</v>
      </c>
      <c r="J255" s="11">
        <v>0</v>
      </c>
      <c r="K255" s="11">
        <v>2.0761363636363637</v>
      </c>
      <c r="L255" s="11">
        <v>0</v>
      </c>
      <c r="M255" s="12">
        <v>2.0761363636363637</v>
      </c>
      <c r="N255" s="11">
        <v>0</v>
      </c>
      <c r="O255" s="11">
        <v>0</v>
      </c>
      <c r="P255" s="11">
        <v>0</v>
      </c>
      <c r="Q255" s="12">
        <v>0</v>
      </c>
      <c r="R255" s="11">
        <v>0</v>
      </c>
      <c r="S255" s="11">
        <v>1.4988636363636363</v>
      </c>
      <c r="T255" s="11">
        <v>0</v>
      </c>
      <c r="U255" s="12">
        <v>1.4988636363636363</v>
      </c>
      <c r="V255" s="11">
        <v>0</v>
      </c>
      <c r="W255" s="11">
        <v>0.57727272727272727</v>
      </c>
      <c r="X255" s="11">
        <v>0</v>
      </c>
      <c r="Y255" s="12">
        <v>0.57727272727272727</v>
      </c>
      <c r="Z255" s="13">
        <v>12.313306800000001</v>
      </c>
      <c r="AA255" s="20"/>
    </row>
    <row r="256" spans="1:27" x14ac:dyDescent="0.2">
      <c r="A256" s="2">
        <v>35224856</v>
      </c>
      <c r="B256" s="2" t="s">
        <v>284</v>
      </c>
      <c r="C256" s="2" t="s">
        <v>285</v>
      </c>
      <c r="D256" s="2" t="s">
        <v>286</v>
      </c>
      <c r="E256" s="2" t="s">
        <v>188</v>
      </c>
      <c r="F256" s="40">
        <v>45153</v>
      </c>
      <c r="G256" s="14">
        <v>45351</v>
      </c>
      <c r="H256" s="5" t="s">
        <v>287</v>
      </c>
      <c r="I256" s="2" t="s">
        <v>11</v>
      </c>
      <c r="J256" s="11">
        <v>0.11136363636363636</v>
      </c>
      <c r="K256" s="11">
        <v>2.427840909090909</v>
      </c>
      <c r="L256" s="11">
        <v>0</v>
      </c>
      <c r="M256" s="12">
        <v>2.5392045454545453</v>
      </c>
      <c r="N256" s="11">
        <v>0</v>
      </c>
      <c r="O256" s="11">
        <v>0</v>
      </c>
      <c r="P256" s="11">
        <v>0</v>
      </c>
      <c r="Q256" s="12">
        <v>0</v>
      </c>
      <c r="R256" s="11">
        <v>0.11136363636363636</v>
      </c>
      <c r="S256" s="11">
        <v>2.312878787878788</v>
      </c>
      <c r="T256" s="11">
        <v>0</v>
      </c>
      <c r="U256" s="12">
        <v>2.4242424242424243</v>
      </c>
      <c r="V256" s="11">
        <v>0</v>
      </c>
      <c r="W256" s="11">
        <v>0.11496212121212102</v>
      </c>
      <c r="X256" s="11">
        <v>0</v>
      </c>
      <c r="Y256" s="12">
        <v>0.11496212121212102</v>
      </c>
      <c r="Z256" s="13">
        <v>10.1757644</v>
      </c>
      <c r="AA256" s="20"/>
    </row>
    <row r="257" spans="1:27" x14ac:dyDescent="0.2">
      <c r="A257" s="2">
        <v>35277935</v>
      </c>
      <c r="B257" s="2" t="s">
        <v>288</v>
      </c>
      <c r="C257" s="2" t="s">
        <v>89</v>
      </c>
      <c r="D257" s="2" t="s">
        <v>289</v>
      </c>
      <c r="E257" s="2" t="s">
        <v>195</v>
      </c>
      <c r="F257" s="40">
        <v>45103</v>
      </c>
      <c r="G257" s="14">
        <v>45260</v>
      </c>
      <c r="H257" s="5" t="s">
        <v>13</v>
      </c>
      <c r="I257" s="2" t="s">
        <v>12</v>
      </c>
      <c r="J257" s="11">
        <v>4.1666666666666666E-3</v>
      </c>
      <c r="K257" s="11">
        <v>8.3333333333333329E-2</v>
      </c>
      <c r="L257" s="11">
        <v>0</v>
      </c>
      <c r="M257" s="12">
        <v>8.7499999999999994E-2</v>
      </c>
      <c r="N257" s="11">
        <v>0</v>
      </c>
      <c r="O257" s="11">
        <v>0</v>
      </c>
      <c r="P257" s="11">
        <v>0</v>
      </c>
      <c r="Q257" s="12">
        <v>0</v>
      </c>
      <c r="R257" s="11">
        <v>0</v>
      </c>
      <c r="S257" s="11">
        <v>8.3333333333333329E-2</v>
      </c>
      <c r="T257" s="11">
        <v>0</v>
      </c>
      <c r="U257" s="12">
        <v>8.3333333333333329E-2</v>
      </c>
      <c r="V257" s="11">
        <v>4.1666666666666666E-3</v>
      </c>
      <c r="W257" s="11">
        <v>0</v>
      </c>
      <c r="X257" s="11">
        <v>0</v>
      </c>
      <c r="Y257" s="12">
        <v>4.1666666666666666E-3</v>
      </c>
      <c r="Z257" s="13">
        <v>0.5247871999999999</v>
      </c>
      <c r="AA257" s="20"/>
    </row>
    <row r="258" spans="1:27" x14ac:dyDescent="0.2">
      <c r="A258" s="2">
        <v>35283346</v>
      </c>
      <c r="B258" s="2" t="s">
        <v>290</v>
      </c>
      <c r="C258" s="2" t="s">
        <v>62</v>
      </c>
      <c r="D258" s="2" t="s">
        <v>26</v>
      </c>
      <c r="E258" s="2" t="s">
        <v>213</v>
      </c>
      <c r="F258" s="40">
        <v>45100</v>
      </c>
      <c r="G258" s="14">
        <v>45457</v>
      </c>
      <c r="H258" s="5" t="s">
        <v>13</v>
      </c>
      <c r="I258" s="2" t="s">
        <v>12</v>
      </c>
      <c r="J258" s="11">
        <v>0</v>
      </c>
      <c r="K258" s="11">
        <v>1.4462121212121213</v>
      </c>
      <c r="L258" s="11">
        <v>0</v>
      </c>
      <c r="M258" s="12">
        <v>1.4462121212121213</v>
      </c>
      <c r="N258" s="11">
        <v>0</v>
      </c>
      <c r="O258" s="11">
        <v>0</v>
      </c>
      <c r="P258" s="11">
        <v>0</v>
      </c>
      <c r="Q258" s="12">
        <v>0</v>
      </c>
      <c r="R258" s="11">
        <v>0</v>
      </c>
      <c r="S258" s="11">
        <v>0.96799242424242438</v>
      </c>
      <c r="T258" s="11">
        <v>0</v>
      </c>
      <c r="U258" s="12">
        <v>0.96799242424242438</v>
      </c>
      <c r="V258" s="11">
        <v>0</v>
      </c>
      <c r="W258" s="11">
        <v>0.47821969696969696</v>
      </c>
      <c r="X258" s="11">
        <v>0</v>
      </c>
      <c r="Y258" s="12">
        <v>0.47821969696969696</v>
      </c>
      <c r="Z258" s="13">
        <v>5.452369</v>
      </c>
      <c r="AA258" s="20"/>
    </row>
    <row r="259" spans="1:27" x14ac:dyDescent="0.2">
      <c r="A259" s="2">
        <v>35283938</v>
      </c>
      <c r="B259" s="2" t="s">
        <v>291</v>
      </c>
      <c r="C259" s="2" t="s">
        <v>292</v>
      </c>
      <c r="D259" s="2" t="s">
        <v>293</v>
      </c>
      <c r="E259" s="2" t="s">
        <v>202</v>
      </c>
      <c r="F259" s="40">
        <v>45187</v>
      </c>
      <c r="G259" s="14">
        <v>45442</v>
      </c>
      <c r="H259" s="5" t="s">
        <v>13</v>
      </c>
      <c r="I259" s="2" t="s">
        <v>12</v>
      </c>
      <c r="J259" s="11">
        <v>0</v>
      </c>
      <c r="K259" s="11">
        <v>0.84356060606060601</v>
      </c>
      <c r="L259" s="11">
        <v>0</v>
      </c>
      <c r="M259" s="12">
        <v>0.84356060606060601</v>
      </c>
      <c r="N259" s="11">
        <v>0</v>
      </c>
      <c r="O259" s="11">
        <v>0</v>
      </c>
      <c r="P259" s="11">
        <v>0</v>
      </c>
      <c r="Q259" s="12">
        <v>0</v>
      </c>
      <c r="R259" s="11">
        <v>0</v>
      </c>
      <c r="S259" s="11">
        <v>0.45340909090909087</v>
      </c>
      <c r="T259" s="11">
        <v>0</v>
      </c>
      <c r="U259" s="12">
        <v>0.45340909090909087</v>
      </c>
      <c r="V259" s="11">
        <v>0</v>
      </c>
      <c r="W259" s="11">
        <v>0.39015151515151514</v>
      </c>
      <c r="X259" s="11">
        <v>0</v>
      </c>
      <c r="Y259" s="12">
        <v>0.39015151515151514</v>
      </c>
      <c r="Z259" s="13">
        <v>3.9883996000000002</v>
      </c>
      <c r="AA259" s="20"/>
    </row>
    <row r="260" spans="1:27" x14ac:dyDescent="0.2">
      <c r="A260" s="2">
        <v>35284023</v>
      </c>
      <c r="B260" s="2" t="s">
        <v>294</v>
      </c>
      <c r="C260" s="2" t="s">
        <v>295</v>
      </c>
      <c r="D260" s="2" t="s">
        <v>296</v>
      </c>
      <c r="E260" s="2" t="s">
        <v>267</v>
      </c>
      <c r="F260" s="40">
        <v>45152</v>
      </c>
      <c r="G260" s="14">
        <v>45450</v>
      </c>
      <c r="H260" s="5" t="s">
        <v>13</v>
      </c>
      <c r="I260" s="2" t="s">
        <v>19</v>
      </c>
      <c r="J260" s="11">
        <v>0</v>
      </c>
      <c r="K260" s="11">
        <v>1.3410984848484848</v>
      </c>
      <c r="L260" s="11">
        <v>0</v>
      </c>
      <c r="M260" s="12">
        <v>1.3410984848484848</v>
      </c>
      <c r="N260" s="11">
        <v>0</v>
      </c>
      <c r="O260" s="11">
        <v>0</v>
      </c>
      <c r="P260" s="11">
        <v>0</v>
      </c>
      <c r="Q260" s="12">
        <v>0</v>
      </c>
      <c r="R260" s="11">
        <v>0</v>
      </c>
      <c r="S260" s="11">
        <v>0.23977272727272725</v>
      </c>
      <c r="T260" s="11">
        <v>0</v>
      </c>
      <c r="U260" s="12">
        <v>0.23977272727272725</v>
      </c>
      <c r="V260" s="11">
        <v>0</v>
      </c>
      <c r="W260" s="11">
        <v>1.1013257575757576</v>
      </c>
      <c r="X260" s="11">
        <v>0</v>
      </c>
      <c r="Y260" s="12">
        <v>1.1013257575757576</v>
      </c>
      <c r="Z260" s="13">
        <v>3.4653582999999997</v>
      </c>
      <c r="AA260" s="20"/>
    </row>
    <row r="261" spans="1:27" x14ac:dyDescent="0.2">
      <c r="A261" s="2">
        <v>35285249</v>
      </c>
      <c r="B261" s="2" t="s">
        <v>290</v>
      </c>
      <c r="C261" s="2" t="s">
        <v>62</v>
      </c>
      <c r="D261" s="2" t="s">
        <v>26</v>
      </c>
      <c r="E261" s="2" t="s">
        <v>213</v>
      </c>
      <c r="F261" s="40">
        <v>45131</v>
      </c>
      <c r="G261" s="14">
        <v>45260</v>
      </c>
      <c r="H261" s="5" t="s">
        <v>13</v>
      </c>
      <c r="I261" s="2" t="s">
        <v>12</v>
      </c>
      <c r="J261" s="11">
        <v>0</v>
      </c>
      <c r="K261" s="11">
        <v>2.334848484848485</v>
      </c>
      <c r="L261" s="11">
        <v>0</v>
      </c>
      <c r="M261" s="12">
        <v>2.334848484848485</v>
      </c>
      <c r="N261" s="11">
        <v>0</v>
      </c>
      <c r="O261" s="11">
        <v>0</v>
      </c>
      <c r="P261" s="11">
        <v>0</v>
      </c>
      <c r="Q261" s="12">
        <v>0</v>
      </c>
      <c r="R261" s="11">
        <v>0</v>
      </c>
      <c r="S261" s="11">
        <v>2.168560606060606</v>
      </c>
      <c r="T261" s="11">
        <v>0</v>
      </c>
      <c r="U261" s="12">
        <v>2.168560606060606</v>
      </c>
      <c r="V261" s="11">
        <v>0</v>
      </c>
      <c r="W261" s="11">
        <v>0.16628787878787879</v>
      </c>
      <c r="X261" s="11">
        <v>0</v>
      </c>
      <c r="Y261" s="12">
        <v>0.16628787878787879</v>
      </c>
      <c r="Z261" s="13">
        <v>7.3882297999999995</v>
      </c>
      <c r="AA261" s="20"/>
    </row>
    <row r="262" spans="1:27" x14ac:dyDescent="0.2">
      <c r="A262" s="2">
        <v>35290544</v>
      </c>
      <c r="B262" s="2" t="s">
        <v>297</v>
      </c>
      <c r="C262" s="2" t="s">
        <v>157</v>
      </c>
      <c r="D262" s="2" t="s">
        <v>37</v>
      </c>
      <c r="E262" s="2" t="s">
        <v>183</v>
      </c>
      <c r="F262" s="40">
        <v>45068</v>
      </c>
      <c r="G262" s="14">
        <v>45321</v>
      </c>
      <c r="H262" s="5" t="s">
        <v>13</v>
      </c>
      <c r="I262" s="2" t="s">
        <v>19</v>
      </c>
      <c r="J262" s="11">
        <v>0</v>
      </c>
      <c r="K262" s="11">
        <v>2.0723484848484848</v>
      </c>
      <c r="L262" s="11">
        <v>0</v>
      </c>
      <c r="M262" s="12">
        <v>2.0723484848484848</v>
      </c>
      <c r="N262" s="11">
        <v>0</v>
      </c>
      <c r="O262" s="11">
        <v>0</v>
      </c>
      <c r="P262" s="11">
        <v>0</v>
      </c>
      <c r="Q262" s="12">
        <v>0</v>
      </c>
      <c r="R262" s="11">
        <v>0</v>
      </c>
      <c r="S262" s="11">
        <v>2.0520833333333335</v>
      </c>
      <c r="T262" s="11">
        <v>0</v>
      </c>
      <c r="U262" s="12">
        <v>2.0520833333333335</v>
      </c>
      <c r="V262" s="11">
        <v>0</v>
      </c>
      <c r="W262" s="11">
        <v>2.0265151515151292E-2</v>
      </c>
      <c r="X262" s="11">
        <v>0</v>
      </c>
      <c r="Y262" s="12">
        <v>2.0265151515151292E-2</v>
      </c>
      <c r="Z262" s="13">
        <v>7.8961722000000005</v>
      </c>
      <c r="AA262" s="20"/>
    </row>
    <row r="263" spans="1:27" x14ac:dyDescent="0.2">
      <c r="A263" s="2">
        <v>35299635</v>
      </c>
      <c r="B263" s="2" t="s">
        <v>298</v>
      </c>
      <c r="C263" s="2" t="s">
        <v>112</v>
      </c>
      <c r="D263" s="2" t="s">
        <v>299</v>
      </c>
      <c r="E263" s="2" t="s">
        <v>188</v>
      </c>
      <c r="F263" s="40">
        <v>45166</v>
      </c>
      <c r="G263" s="14">
        <v>45412</v>
      </c>
      <c r="H263" s="5" t="s">
        <v>13</v>
      </c>
      <c r="I263" s="2" t="s">
        <v>12</v>
      </c>
      <c r="J263" s="11">
        <v>0</v>
      </c>
      <c r="K263" s="11">
        <v>2.334848484848485</v>
      </c>
      <c r="L263" s="11">
        <v>0</v>
      </c>
      <c r="M263" s="12">
        <v>2.334848484848485</v>
      </c>
      <c r="N263" s="11">
        <v>0</v>
      </c>
      <c r="O263" s="11">
        <v>0</v>
      </c>
      <c r="P263" s="11">
        <v>0</v>
      </c>
      <c r="Q263" s="12">
        <v>0</v>
      </c>
      <c r="R263" s="11">
        <v>0</v>
      </c>
      <c r="S263" s="11">
        <v>0.65132575757575761</v>
      </c>
      <c r="T263" s="11">
        <v>0</v>
      </c>
      <c r="U263" s="12">
        <v>0.65132575757575761</v>
      </c>
      <c r="V263" s="11">
        <v>0</v>
      </c>
      <c r="W263" s="11">
        <v>1.6835227272727276</v>
      </c>
      <c r="X263" s="11">
        <v>0</v>
      </c>
      <c r="Y263" s="12">
        <v>1.6835227272727276</v>
      </c>
      <c r="Z263" s="13">
        <v>5.364045</v>
      </c>
      <c r="AA263" s="20"/>
    </row>
    <row r="264" spans="1:27" x14ac:dyDescent="0.2">
      <c r="A264" s="2">
        <v>35312540</v>
      </c>
      <c r="B264" s="2" t="s">
        <v>300</v>
      </c>
      <c r="C264" s="2" t="s">
        <v>159</v>
      </c>
      <c r="D264" s="2" t="s">
        <v>34</v>
      </c>
      <c r="E264" s="2" t="s">
        <v>198</v>
      </c>
      <c r="F264" s="40">
        <v>45061</v>
      </c>
      <c r="G264" s="14">
        <v>45390</v>
      </c>
      <c r="H264" s="5" t="s">
        <v>13</v>
      </c>
      <c r="I264" s="2" t="s">
        <v>12</v>
      </c>
      <c r="J264" s="11">
        <v>0.38882575757575755</v>
      </c>
      <c r="K264" s="11">
        <v>4.7848484848484869</v>
      </c>
      <c r="L264" s="11">
        <v>0</v>
      </c>
      <c r="M264" s="12">
        <v>5.1736742424242443</v>
      </c>
      <c r="N264" s="11">
        <v>0</v>
      </c>
      <c r="O264" s="11">
        <v>0</v>
      </c>
      <c r="P264" s="11">
        <v>0</v>
      </c>
      <c r="Q264" s="12">
        <v>0</v>
      </c>
      <c r="R264" s="11">
        <v>0.38882575757575755</v>
      </c>
      <c r="S264" s="11">
        <v>4.7471590909090926</v>
      </c>
      <c r="T264" s="11">
        <v>0</v>
      </c>
      <c r="U264" s="12">
        <v>5.13598484848485</v>
      </c>
      <c r="V264" s="11">
        <v>0</v>
      </c>
      <c r="W264" s="11">
        <v>3.7689393939393939E-2</v>
      </c>
      <c r="X264" s="11">
        <v>0</v>
      </c>
      <c r="Y264" s="12">
        <v>3.7689393939393939E-2</v>
      </c>
      <c r="Z264" s="13">
        <v>13.039114099999999</v>
      </c>
      <c r="AA264" s="20"/>
    </row>
    <row r="265" spans="1:27" x14ac:dyDescent="0.2">
      <c r="A265" s="2">
        <v>35312543</v>
      </c>
      <c r="B265" s="2" t="s">
        <v>301</v>
      </c>
      <c r="C265" s="2" t="s">
        <v>97</v>
      </c>
      <c r="D265" s="2" t="s">
        <v>35</v>
      </c>
      <c r="E265" s="2" t="s">
        <v>215</v>
      </c>
      <c r="F265" s="40">
        <v>45117</v>
      </c>
      <c r="G265" s="14">
        <v>45535</v>
      </c>
      <c r="H265" s="5" t="s">
        <v>13</v>
      </c>
      <c r="I265" s="2" t="s">
        <v>12</v>
      </c>
      <c r="J265" s="11">
        <v>0</v>
      </c>
      <c r="K265" s="11">
        <v>3.1943181818181823</v>
      </c>
      <c r="L265" s="11">
        <v>0</v>
      </c>
      <c r="M265" s="12">
        <v>3.1943181818181823</v>
      </c>
      <c r="N265" s="11">
        <v>0</v>
      </c>
      <c r="O265" s="11">
        <v>0</v>
      </c>
      <c r="P265" s="11">
        <v>0</v>
      </c>
      <c r="Q265" s="12">
        <v>0</v>
      </c>
      <c r="R265" s="11">
        <v>0</v>
      </c>
      <c r="S265" s="11">
        <v>2.926325757575758</v>
      </c>
      <c r="T265" s="11">
        <v>0</v>
      </c>
      <c r="U265" s="12">
        <v>2.926325757575758</v>
      </c>
      <c r="V265" s="11">
        <v>0</v>
      </c>
      <c r="W265" s="11">
        <v>0.26799242424242425</v>
      </c>
      <c r="X265" s="11">
        <v>0</v>
      </c>
      <c r="Y265" s="12">
        <v>0.26799242424242425</v>
      </c>
      <c r="Z265" s="13">
        <v>9.7611239000000012</v>
      </c>
      <c r="AA265" s="20"/>
    </row>
    <row r="266" spans="1:27" x14ac:dyDescent="0.2">
      <c r="A266" s="2">
        <v>35312560</v>
      </c>
      <c r="B266" s="2" t="s">
        <v>302</v>
      </c>
      <c r="C266" s="2" t="s">
        <v>171</v>
      </c>
      <c r="D266" s="2" t="s">
        <v>39</v>
      </c>
      <c r="E266" s="2" t="s">
        <v>188</v>
      </c>
      <c r="F266" s="40">
        <v>45125</v>
      </c>
      <c r="G266" s="14">
        <v>45499</v>
      </c>
      <c r="H266" s="5" t="s">
        <v>13</v>
      </c>
      <c r="I266" s="2" t="s">
        <v>12</v>
      </c>
      <c r="J266" s="11">
        <v>0</v>
      </c>
      <c r="K266" s="11">
        <v>2.125378787878788</v>
      </c>
      <c r="L266" s="11">
        <v>0</v>
      </c>
      <c r="M266" s="12">
        <v>2.125378787878788</v>
      </c>
      <c r="N266" s="11">
        <v>0</v>
      </c>
      <c r="O266" s="11">
        <v>0</v>
      </c>
      <c r="P266" s="11">
        <v>0</v>
      </c>
      <c r="Q266" s="12">
        <v>0</v>
      </c>
      <c r="R266" s="11">
        <v>0</v>
      </c>
      <c r="S266" s="11">
        <v>1.1481060606060607</v>
      </c>
      <c r="T266" s="11">
        <v>0</v>
      </c>
      <c r="U266" s="12">
        <v>1.1481060606060607</v>
      </c>
      <c r="V266" s="11">
        <v>0</v>
      </c>
      <c r="W266" s="11">
        <v>0.97727272727272729</v>
      </c>
      <c r="X266" s="11">
        <v>0</v>
      </c>
      <c r="Y266" s="12">
        <v>0.97727272727272729</v>
      </c>
      <c r="Z266" s="13">
        <v>9.991411900000001</v>
      </c>
      <c r="AA266" s="20"/>
    </row>
    <row r="267" spans="1:27" hidden="1" x14ac:dyDescent="0.2">
      <c r="A267" s="2">
        <v>35316018</v>
      </c>
      <c r="B267" s="2" t="s">
        <v>237</v>
      </c>
      <c r="C267" s="2" t="s">
        <v>237</v>
      </c>
      <c r="D267" s="2" t="s">
        <v>237</v>
      </c>
      <c r="E267" s="2" t="s">
        <v>183</v>
      </c>
      <c r="F267" s="40">
        <v>45048</v>
      </c>
      <c r="G267" s="14">
        <v>45268</v>
      </c>
      <c r="H267" s="5" t="s">
        <v>20</v>
      </c>
      <c r="I267" s="2" t="s">
        <v>40</v>
      </c>
      <c r="J267" s="11">
        <v>0</v>
      </c>
      <c r="K267" s="11">
        <v>0.6982954545454545</v>
      </c>
      <c r="L267" s="11">
        <v>0</v>
      </c>
      <c r="M267" s="12">
        <v>0.6982954545454545</v>
      </c>
      <c r="N267" s="11">
        <v>0</v>
      </c>
      <c r="O267" s="11">
        <v>0</v>
      </c>
      <c r="P267" s="11">
        <v>0</v>
      </c>
      <c r="Q267" s="12">
        <v>0</v>
      </c>
      <c r="R267" s="11">
        <v>0</v>
      </c>
      <c r="S267" s="11">
        <v>0.57102272727272718</v>
      </c>
      <c r="T267" s="11">
        <v>0</v>
      </c>
      <c r="U267" s="12">
        <v>0.57102272727272718</v>
      </c>
      <c r="V267" s="11">
        <v>0</v>
      </c>
      <c r="W267" s="11">
        <v>0.12727272727272737</v>
      </c>
      <c r="X267" s="11">
        <v>0</v>
      </c>
      <c r="Y267" s="12">
        <v>0.12727272727272737</v>
      </c>
      <c r="Z267" s="13" t="s">
        <v>237</v>
      </c>
      <c r="AA267" s="20"/>
    </row>
    <row r="268" spans="1:27" x14ac:dyDescent="0.2">
      <c r="A268" s="2">
        <v>35320440</v>
      </c>
      <c r="B268" s="2" t="s">
        <v>303</v>
      </c>
      <c r="C268" s="2" t="s">
        <v>304</v>
      </c>
      <c r="D268" s="2" t="s">
        <v>305</v>
      </c>
      <c r="E268" s="2" t="s">
        <v>211</v>
      </c>
      <c r="F268" s="40">
        <v>45103</v>
      </c>
      <c r="G268" s="14">
        <v>45600</v>
      </c>
      <c r="H268" s="5" t="s">
        <v>13</v>
      </c>
      <c r="I268" s="2" t="s">
        <v>12</v>
      </c>
      <c r="J268" s="11">
        <v>0</v>
      </c>
      <c r="K268" s="11">
        <v>2.5507575757575758</v>
      </c>
      <c r="L268" s="11">
        <v>0</v>
      </c>
      <c r="M268" s="12">
        <v>2.5507575757575758</v>
      </c>
      <c r="N268" s="11">
        <v>0</v>
      </c>
      <c r="O268" s="11">
        <v>0</v>
      </c>
      <c r="P268" s="11">
        <v>0</v>
      </c>
      <c r="Q268" s="12">
        <v>0</v>
      </c>
      <c r="R268" s="11">
        <v>0</v>
      </c>
      <c r="S268" s="11">
        <v>1.7053030303030305</v>
      </c>
      <c r="T268" s="11">
        <v>0</v>
      </c>
      <c r="U268" s="12">
        <v>1.7053030303030305</v>
      </c>
      <c r="V268" s="11">
        <v>0</v>
      </c>
      <c r="W268" s="11">
        <v>0.84545454545454546</v>
      </c>
      <c r="X268" s="11">
        <v>0</v>
      </c>
      <c r="Y268" s="12">
        <v>0.84545454545454546</v>
      </c>
      <c r="Z268" s="13">
        <v>7.5603470999999995</v>
      </c>
      <c r="AA268" s="20"/>
    </row>
    <row r="269" spans="1:27" x14ac:dyDescent="0.2">
      <c r="A269" s="2">
        <v>35320441</v>
      </c>
      <c r="B269" s="2" t="s">
        <v>303</v>
      </c>
      <c r="C269" s="2" t="s">
        <v>304</v>
      </c>
      <c r="D269" s="2" t="s">
        <v>306</v>
      </c>
      <c r="E269" s="2" t="s">
        <v>211</v>
      </c>
      <c r="F269" s="40">
        <v>45145</v>
      </c>
      <c r="G269" s="14">
        <v>45394</v>
      </c>
      <c r="H269" s="5" t="s">
        <v>13</v>
      </c>
      <c r="I269" s="2" t="s">
        <v>12</v>
      </c>
      <c r="J269" s="11">
        <v>0</v>
      </c>
      <c r="K269" s="11">
        <v>2.3702651515151509</v>
      </c>
      <c r="L269" s="11">
        <v>0</v>
      </c>
      <c r="M269" s="12">
        <v>2.3702651515151509</v>
      </c>
      <c r="N269" s="11">
        <v>0</v>
      </c>
      <c r="O269" s="11">
        <v>0</v>
      </c>
      <c r="P269" s="11">
        <v>0</v>
      </c>
      <c r="Q269" s="12">
        <v>0</v>
      </c>
      <c r="R269" s="11">
        <v>0</v>
      </c>
      <c r="S269" s="11">
        <v>1.9179924242424244</v>
      </c>
      <c r="T269" s="11">
        <v>0</v>
      </c>
      <c r="U269" s="12">
        <v>1.9179924242424244</v>
      </c>
      <c r="V269" s="11">
        <v>0</v>
      </c>
      <c r="W269" s="11">
        <v>0.4522727272727266</v>
      </c>
      <c r="X269" s="11">
        <v>0</v>
      </c>
      <c r="Y269" s="12">
        <v>0.4522727272727266</v>
      </c>
      <c r="Z269" s="13">
        <v>7.1185064000000002</v>
      </c>
      <c r="AA269" s="20"/>
    </row>
    <row r="270" spans="1:27" x14ac:dyDescent="0.2">
      <c r="A270" s="2">
        <v>35320442</v>
      </c>
      <c r="B270" s="2" t="s">
        <v>307</v>
      </c>
      <c r="C270" s="2" t="s">
        <v>172</v>
      </c>
      <c r="D270" s="2" t="s">
        <v>43</v>
      </c>
      <c r="E270" s="2" t="s">
        <v>211</v>
      </c>
      <c r="F270" s="40">
        <v>45131</v>
      </c>
      <c r="G270" s="14">
        <v>45443</v>
      </c>
      <c r="H270" s="5" t="s">
        <v>13</v>
      </c>
      <c r="I270" s="2" t="s">
        <v>12</v>
      </c>
      <c r="J270" s="11">
        <v>0.1018939393939394</v>
      </c>
      <c r="K270" s="11">
        <v>0.73825757575757578</v>
      </c>
      <c r="L270" s="11">
        <v>0</v>
      </c>
      <c r="M270" s="12">
        <v>0.8401515151515152</v>
      </c>
      <c r="N270" s="11">
        <v>0</v>
      </c>
      <c r="O270" s="11">
        <v>0</v>
      </c>
      <c r="P270" s="11">
        <v>0</v>
      </c>
      <c r="Q270" s="12">
        <v>0</v>
      </c>
      <c r="R270" s="11">
        <v>0</v>
      </c>
      <c r="S270" s="11">
        <v>5.8712121212121209E-2</v>
      </c>
      <c r="T270" s="11">
        <v>0</v>
      </c>
      <c r="U270" s="12">
        <v>5.8712121212121209E-2</v>
      </c>
      <c r="V270" s="11">
        <v>0.1018939393939394</v>
      </c>
      <c r="W270" s="11">
        <v>0.67954545454545456</v>
      </c>
      <c r="X270" s="11">
        <v>0</v>
      </c>
      <c r="Y270" s="12">
        <v>0.78143939393939399</v>
      </c>
      <c r="Z270" s="13">
        <v>4.3910472999999994</v>
      </c>
      <c r="AA270" s="20"/>
    </row>
    <row r="271" spans="1:27" x14ac:dyDescent="0.2">
      <c r="A271" s="2">
        <v>35329013</v>
      </c>
      <c r="B271" s="2" t="s">
        <v>298</v>
      </c>
      <c r="C271" s="2" t="s">
        <v>112</v>
      </c>
      <c r="D271" s="2" t="s">
        <v>308</v>
      </c>
      <c r="E271" s="2" t="s">
        <v>188</v>
      </c>
      <c r="F271" s="40">
        <v>45187</v>
      </c>
      <c r="G271" s="14">
        <v>45412</v>
      </c>
      <c r="H271" s="5" t="s">
        <v>13</v>
      </c>
      <c r="I271" s="2" t="s">
        <v>12</v>
      </c>
      <c r="J271" s="11">
        <v>6.363636363636363E-2</v>
      </c>
      <c r="K271" s="11">
        <v>1.375378787878788</v>
      </c>
      <c r="L271" s="11">
        <v>0</v>
      </c>
      <c r="M271" s="12">
        <v>1.4390151515151517</v>
      </c>
      <c r="N271" s="11">
        <v>0</v>
      </c>
      <c r="O271" s="11">
        <v>0</v>
      </c>
      <c r="P271" s="11">
        <v>0</v>
      </c>
      <c r="Q271" s="12">
        <v>0</v>
      </c>
      <c r="R271" s="11">
        <v>0</v>
      </c>
      <c r="S271" s="11">
        <v>1.375378787878788</v>
      </c>
      <c r="T271" s="11">
        <v>0</v>
      </c>
      <c r="U271" s="12">
        <v>1.375378787878788</v>
      </c>
      <c r="V271" s="11">
        <v>6.363636363636363E-2</v>
      </c>
      <c r="W271" s="11">
        <v>0</v>
      </c>
      <c r="X271" s="11">
        <v>0</v>
      </c>
      <c r="Y271" s="12">
        <v>6.363636363636363E-2</v>
      </c>
      <c r="Z271" s="13">
        <v>4.8463767000000004</v>
      </c>
      <c r="AA271" s="20"/>
    </row>
    <row r="272" spans="1:27" x14ac:dyDescent="0.2">
      <c r="A272" s="2">
        <v>35332360</v>
      </c>
      <c r="B272" s="2" t="s">
        <v>301</v>
      </c>
      <c r="C272" s="2" t="s">
        <v>97</v>
      </c>
      <c r="D272" s="2" t="s">
        <v>35</v>
      </c>
      <c r="E272" s="2" t="s">
        <v>215</v>
      </c>
      <c r="F272" s="40">
        <v>45138</v>
      </c>
      <c r="G272" s="14">
        <v>45473</v>
      </c>
      <c r="H272" s="5" t="s">
        <v>13</v>
      </c>
      <c r="I272" s="2" t="s">
        <v>12</v>
      </c>
      <c r="J272" s="11">
        <v>0.81287878787878809</v>
      </c>
      <c r="K272" s="11">
        <v>2.7986742424242426</v>
      </c>
      <c r="L272" s="11">
        <v>0</v>
      </c>
      <c r="M272" s="12">
        <v>3.6115530303030305</v>
      </c>
      <c r="N272" s="11">
        <v>0</v>
      </c>
      <c r="O272" s="11">
        <v>0</v>
      </c>
      <c r="P272" s="11">
        <v>0</v>
      </c>
      <c r="Q272" s="12">
        <v>0</v>
      </c>
      <c r="R272" s="11">
        <v>0.81287878787878809</v>
      </c>
      <c r="S272" s="11">
        <v>2.2564393939393939</v>
      </c>
      <c r="T272" s="11">
        <v>0</v>
      </c>
      <c r="U272" s="12">
        <v>3.0693181818181818</v>
      </c>
      <c r="V272" s="11">
        <v>0</v>
      </c>
      <c r="W272" s="11">
        <v>0.54223484848484849</v>
      </c>
      <c r="X272" s="11">
        <v>0</v>
      </c>
      <c r="Y272" s="12">
        <v>0.54223484848484849</v>
      </c>
      <c r="Z272" s="13">
        <v>6.9668918</v>
      </c>
      <c r="AA272" s="20"/>
    </row>
    <row r="273" spans="1:27" x14ac:dyDescent="0.2">
      <c r="A273" s="2">
        <v>35334754</v>
      </c>
      <c r="B273" s="2" t="s">
        <v>309</v>
      </c>
      <c r="C273" s="2" t="s">
        <v>141</v>
      </c>
      <c r="D273" s="2" t="s">
        <v>41</v>
      </c>
      <c r="E273" s="2" t="s">
        <v>211</v>
      </c>
      <c r="F273" s="40">
        <v>45145</v>
      </c>
      <c r="G273" s="14">
        <v>45303</v>
      </c>
      <c r="H273" s="5" t="s">
        <v>13</v>
      </c>
      <c r="I273" s="2" t="s">
        <v>12</v>
      </c>
      <c r="J273" s="11">
        <v>0</v>
      </c>
      <c r="K273" s="11">
        <v>3.8655303030303032</v>
      </c>
      <c r="L273" s="11">
        <v>0</v>
      </c>
      <c r="M273" s="12">
        <v>3.8655303030303032</v>
      </c>
      <c r="N273" s="11">
        <v>0</v>
      </c>
      <c r="O273" s="11">
        <v>0</v>
      </c>
      <c r="P273" s="11">
        <v>0</v>
      </c>
      <c r="Q273" s="12">
        <v>0</v>
      </c>
      <c r="R273" s="11">
        <v>0</v>
      </c>
      <c r="S273" s="11">
        <v>3.8000000000000003</v>
      </c>
      <c r="T273" s="11">
        <v>0</v>
      </c>
      <c r="U273" s="12">
        <v>3.8000000000000003</v>
      </c>
      <c r="V273" s="11">
        <v>0</v>
      </c>
      <c r="W273" s="11">
        <v>6.5530303030302939E-2</v>
      </c>
      <c r="X273" s="11">
        <v>0</v>
      </c>
      <c r="Y273" s="12">
        <v>6.5530303030302939E-2</v>
      </c>
      <c r="Z273" s="13">
        <v>8.4413391999999998</v>
      </c>
      <c r="AA273" s="20"/>
    </row>
    <row r="274" spans="1:27" x14ac:dyDescent="0.2">
      <c r="A274" s="2">
        <v>35334755</v>
      </c>
      <c r="B274" s="2" t="s">
        <v>309</v>
      </c>
      <c r="C274" s="2" t="s">
        <v>141</v>
      </c>
      <c r="D274" s="2" t="s">
        <v>41</v>
      </c>
      <c r="E274" s="2" t="s">
        <v>211</v>
      </c>
      <c r="F274" s="40">
        <v>45131</v>
      </c>
      <c r="G274" s="14">
        <v>45231</v>
      </c>
      <c r="H274" s="5" t="s">
        <v>13</v>
      </c>
      <c r="I274" s="2" t="s">
        <v>12</v>
      </c>
      <c r="J274" s="11">
        <v>0</v>
      </c>
      <c r="K274" s="11">
        <v>1.053409090909091</v>
      </c>
      <c r="L274" s="11">
        <v>0</v>
      </c>
      <c r="M274" s="12">
        <v>1.053409090909091</v>
      </c>
      <c r="N274" s="11">
        <v>0</v>
      </c>
      <c r="O274" s="11">
        <v>0</v>
      </c>
      <c r="P274" s="11">
        <v>0</v>
      </c>
      <c r="Q274" s="12">
        <v>0</v>
      </c>
      <c r="R274" s="11">
        <v>0</v>
      </c>
      <c r="S274" s="11">
        <v>1.0371212121212121</v>
      </c>
      <c r="T274" s="11">
        <v>0</v>
      </c>
      <c r="U274" s="12">
        <v>1.0371212121212121</v>
      </c>
      <c r="V274" s="11">
        <v>0</v>
      </c>
      <c r="W274" s="11">
        <v>1.6287878787878789E-2</v>
      </c>
      <c r="X274" s="11">
        <v>0</v>
      </c>
      <c r="Y274" s="12">
        <v>1.6287878787878789E-2</v>
      </c>
      <c r="Z274" s="13">
        <v>3.5639799000000001</v>
      </c>
      <c r="AA274" s="20"/>
    </row>
    <row r="275" spans="1:27" x14ac:dyDescent="0.2">
      <c r="A275" s="2">
        <v>35335290</v>
      </c>
      <c r="B275" s="2" t="s">
        <v>303</v>
      </c>
      <c r="C275" s="2" t="s">
        <v>304</v>
      </c>
      <c r="D275" s="2" t="s">
        <v>306</v>
      </c>
      <c r="E275" s="2" t="s">
        <v>211</v>
      </c>
      <c r="F275" s="40">
        <v>45152</v>
      </c>
      <c r="G275" s="14">
        <v>45345</v>
      </c>
      <c r="H275" s="5" t="s">
        <v>13</v>
      </c>
      <c r="I275" s="2" t="s">
        <v>12</v>
      </c>
      <c r="J275" s="11">
        <v>0</v>
      </c>
      <c r="K275" s="11">
        <v>2.530492424242424</v>
      </c>
      <c r="L275" s="11">
        <v>0</v>
      </c>
      <c r="M275" s="12">
        <v>2.530492424242424</v>
      </c>
      <c r="N275" s="11">
        <v>0</v>
      </c>
      <c r="O275" s="11">
        <v>0</v>
      </c>
      <c r="P275" s="11">
        <v>0</v>
      </c>
      <c r="Q275" s="12">
        <v>0</v>
      </c>
      <c r="R275" s="11">
        <v>0</v>
      </c>
      <c r="S275" s="11">
        <v>1.4412878787878789</v>
      </c>
      <c r="T275" s="11">
        <v>0</v>
      </c>
      <c r="U275" s="12">
        <v>1.4412878787878789</v>
      </c>
      <c r="V275" s="11">
        <v>0</v>
      </c>
      <c r="W275" s="11">
        <v>1.0892045454545451</v>
      </c>
      <c r="X275" s="11">
        <v>0</v>
      </c>
      <c r="Y275" s="12">
        <v>1.0892045454545451</v>
      </c>
      <c r="Z275" s="13">
        <v>5.6997562000000004</v>
      </c>
      <c r="AA275" s="20"/>
    </row>
    <row r="276" spans="1:27" x14ac:dyDescent="0.2">
      <c r="A276" s="2">
        <v>35337008</v>
      </c>
      <c r="B276" s="2" t="s">
        <v>310</v>
      </c>
      <c r="C276" s="2" t="s">
        <v>136</v>
      </c>
      <c r="D276" s="2" t="s">
        <v>42</v>
      </c>
      <c r="E276" s="2" t="s">
        <v>198</v>
      </c>
      <c r="F276" s="40">
        <v>45097</v>
      </c>
      <c r="G276" s="14">
        <v>45211</v>
      </c>
      <c r="H276" s="5" t="s">
        <v>13</v>
      </c>
      <c r="I276" s="2" t="s">
        <v>12</v>
      </c>
      <c r="J276" s="11">
        <v>0</v>
      </c>
      <c r="K276" s="11">
        <v>1.5166666666666666</v>
      </c>
      <c r="L276" s="11">
        <v>0</v>
      </c>
      <c r="M276" s="12">
        <v>1.5166666666666666</v>
      </c>
      <c r="N276" s="11">
        <v>0</v>
      </c>
      <c r="O276" s="11">
        <v>0</v>
      </c>
      <c r="P276" s="11">
        <v>0</v>
      </c>
      <c r="Q276" s="12">
        <v>0</v>
      </c>
      <c r="R276" s="11">
        <v>0</v>
      </c>
      <c r="S276" s="11">
        <v>1.2125000000000001</v>
      </c>
      <c r="T276" s="11">
        <v>0</v>
      </c>
      <c r="U276" s="12">
        <v>1.2125000000000001</v>
      </c>
      <c r="V276" s="11">
        <v>0</v>
      </c>
      <c r="W276" s="11">
        <v>0.30416666666666647</v>
      </c>
      <c r="X276" s="11">
        <v>0</v>
      </c>
      <c r="Y276" s="12">
        <v>0.30416666666666647</v>
      </c>
      <c r="Z276" s="13">
        <v>3.8180033</v>
      </c>
      <c r="AA276" s="20"/>
    </row>
    <row r="277" spans="1:27" x14ac:dyDescent="0.2">
      <c r="A277" s="2">
        <v>35343394</v>
      </c>
      <c r="B277" s="2" t="s">
        <v>302</v>
      </c>
      <c r="C277" s="2" t="s">
        <v>171</v>
      </c>
      <c r="D277" s="2" t="s">
        <v>39</v>
      </c>
      <c r="E277" s="2" t="s">
        <v>188</v>
      </c>
      <c r="F277" s="40">
        <v>45140</v>
      </c>
      <c r="G277" s="14">
        <v>45499</v>
      </c>
      <c r="H277" s="5" t="s">
        <v>13</v>
      </c>
      <c r="I277" s="2" t="s">
        <v>12</v>
      </c>
      <c r="J277" s="11">
        <v>0</v>
      </c>
      <c r="K277" s="11">
        <v>1.2505681818181817</v>
      </c>
      <c r="L277" s="11">
        <v>0</v>
      </c>
      <c r="M277" s="12">
        <v>1.2505681818181817</v>
      </c>
      <c r="N277" s="11">
        <v>0</v>
      </c>
      <c r="O277" s="11">
        <v>0</v>
      </c>
      <c r="P277" s="11">
        <v>0</v>
      </c>
      <c r="Q277" s="12">
        <v>0</v>
      </c>
      <c r="R277" s="11">
        <v>0</v>
      </c>
      <c r="S277" s="11">
        <v>0.97026515151515136</v>
      </c>
      <c r="T277" s="11">
        <v>0</v>
      </c>
      <c r="U277" s="12">
        <v>0.97026515151515136</v>
      </c>
      <c r="V277" s="11">
        <v>0</v>
      </c>
      <c r="W277" s="11">
        <v>0.28030303030303028</v>
      </c>
      <c r="X277" s="11">
        <v>0</v>
      </c>
      <c r="Y277" s="12">
        <v>0.28030303030303028</v>
      </c>
      <c r="Z277" s="13">
        <v>4.3335287000000005</v>
      </c>
      <c r="AA277" s="20"/>
    </row>
    <row r="278" spans="1:27" x14ac:dyDescent="0.2">
      <c r="A278" s="2">
        <v>35343397</v>
      </c>
      <c r="B278" s="2" t="s">
        <v>302</v>
      </c>
      <c r="C278" s="2" t="s">
        <v>171</v>
      </c>
      <c r="D278" s="2" t="s">
        <v>39</v>
      </c>
      <c r="E278" s="2" t="s">
        <v>188</v>
      </c>
      <c r="F278" s="40">
        <v>45089</v>
      </c>
      <c r="G278" s="14">
        <v>45499</v>
      </c>
      <c r="H278" s="5" t="s">
        <v>13</v>
      </c>
      <c r="I278" s="2" t="s">
        <v>12</v>
      </c>
      <c r="J278" s="11">
        <v>0</v>
      </c>
      <c r="K278" s="11">
        <v>0.64450757575757578</v>
      </c>
      <c r="L278" s="11">
        <v>0</v>
      </c>
      <c r="M278" s="12">
        <v>0.64450757575757578</v>
      </c>
      <c r="N278" s="11">
        <v>0</v>
      </c>
      <c r="O278" s="11">
        <v>0</v>
      </c>
      <c r="P278" s="11">
        <v>0</v>
      </c>
      <c r="Q278" s="12">
        <v>0</v>
      </c>
      <c r="R278" s="11">
        <v>0</v>
      </c>
      <c r="S278" s="11">
        <v>0.39393939393939392</v>
      </c>
      <c r="T278" s="11">
        <v>0</v>
      </c>
      <c r="U278" s="12">
        <v>0.39393939393939392</v>
      </c>
      <c r="V278" s="11">
        <v>0</v>
      </c>
      <c r="W278" s="11">
        <v>0.2505681818181818</v>
      </c>
      <c r="X278" s="11">
        <v>0</v>
      </c>
      <c r="Y278" s="12">
        <v>0.2505681818181818</v>
      </c>
      <c r="Z278" s="13">
        <v>2.3667947000000003</v>
      </c>
      <c r="AA278" s="20"/>
    </row>
    <row r="279" spans="1:27" hidden="1" x14ac:dyDescent="0.2">
      <c r="A279" s="2">
        <v>35378609</v>
      </c>
      <c r="B279" s="2" t="s">
        <v>237</v>
      </c>
      <c r="C279" s="2" t="s">
        <v>237</v>
      </c>
      <c r="D279" s="2" t="s">
        <v>237</v>
      </c>
      <c r="E279" s="2" t="s">
        <v>183</v>
      </c>
      <c r="F279" s="2" t="s">
        <v>237</v>
      </c>
      <c r="G279" s="14">
        <v>45389</v>
      </c>
      <c r="H279" s="5" t="s">
        <v>20</v>
      </c>
      <c r="I279" s="2" t="s">
        <v>40</v>
      </c>
      <c r="J279" s="11">
        <v>0</v>
      </c>
      <c r="K279" s="11">
        <v>0.58465909090909085</v>
      </c>
      <c r="L279" s="11">
        <v>0</v>
      </c>
      <c r="M279" s="12">
        <v>0.58465909090909085</v>
      </c>
      <c r="N279" s="11">
        <v>0</v>
      </c>
      <c r="O279" s="11">
        <v>0</v>
      </c>
      <c r="P279" s="11">
        <v>0</v>
      </c>
      <c r="Q279" s="12">
        <v>0</v>
      </c>
      <c r="R279" s="11">
        <v>0</v>
      </c>
      <c r="S279" s="11">
        <v>6.2878787878787881E-2</v>
      </c>
      <c r="T279" s="11">
        <v>0</v>
      </c>
      <c r="U279" s="12">
        <v>6.2878787878787881E-2</v>
      </c>
      <c r="V279" s="11">
        <v>0</v>
      </c>
      <c r="W279" s="11">
        <v>0.52178030303030298</v>
      </c>
      <c r="X279" s="11">
        <v>0</v>
      </c>
      <c r="Y279" s="12">
        <v>0.52178030303030298</v>
      </c>
      <c r="Z279" s="13" t="s">
        <v>237</v>
      </c>
      <c r="AA279" s="20"/>
    </row>
    <row r="280" spans="1:27" x14ac:dyDescent="0.2"/>
    <row r="281" spans="1:27" x14ac:dyDescent="0.2"/>
    <row r="282" spans="1:27" x14ac:dyDescent="0.2"/>
  </sheetData>
  <autoFilter ref="A5:Z279" xr:uid="{55EEB100-216C-41CE-A729-3E460CA1C731}">
    <filterColumn colId="3">
      <filters>
        <filter val="ANDERSON 11031600"/>
        <filter val="ANDERSON 1103226050"/>
        <filter val="AUBERRY 1101CB"/>
        <filter val="AUBERRY 1101R2578"/>
        <filter val="AUBERRY 1101R2839"/>
        <filter val="BANGOR 1101CB"/>
        <filter val="BIG BASIN 110110720"/>
        <filter val="BIG BASIN 110212758"/>
        <filter val="BIG BASIN 11022253"/>
        <filter val="BIG BASIN 110296986"/>
        <filter val="BIG BEND 11021972"/>
        <filter val="BIG MEADOWS 21012248"/>
        <filter val="BIG MEADOWS 21012260"/>
        <filter val="BIG MEADOWS 21012476"/>
        <filter val="BIG MEADOWS 21012586"/>
        <filter val="BRUNSWICK 110651486"/>
        <filter val="BUCKS CREEK 1101CB"/>
        <filter val="CAMP EVERS 210311046"/>
        <filter val="CLARK ROAD 11022070"/>
        <filter val="CLARK ROAD 11022094"/>
        <filter val="CLARK ROAD 110247006"/>
        <filter val="CLARK ROAD 110281296"/>
        <filter val="CLARK ROAD 1102CB"/>
        <filter val="CLAYTON 221296224"/>
        <filter val="CLAYTON 2215184604"/>
        <filter val="CORNING 110253184"/>
        <filter val="CORNING 1102915324"/>
        <filter val="COTTONWOOD 1102544790"/>
        <filter val="COTTONWOOD 11029026"/>
        <filter val="CURTIS 1701CB"/>
        <filter val="DESCHUTES 11041370"/>
        <filter val="DUNBAR 1101416"/>
        <filter val="EL DORADO PH 210119752"/>
        <filter val="ELK CREEK 11012002"/>
        <filter val="ELK CREEK 110193504"/>
        <filter val="FLINT 1101958726"/>
        <filter val="HALF MOON BAY 110369412"/>
        <filter val="HORSESHOE 110150140"/>
        <filter val="JAMESON 110265516"/>
        <filter val="JAMESON 1105371694"/>
        <filter val="JAMESON 1105466348"/>
        <filter val="JAMESON 1105913400"/>
        <filter val="JAMESON 11059472"/>
        <filter val="JESSUP 11021550"/>
        <filter val="JESSUP 1103348657"/>
        <filter val="KANAKA 1101CB"/>
        <filter val="KIRKER 2104442850"/>
        <filter val="LINCOLN 11042070"/>
        <filter val="LINCOLN 1104275986"/>
        <filter val="LINCOLN 1104685276"/>
        <filter val="LINCOLN 1104997576"/>
        <filter val="MARIPOSA 210110170"/>
        <filter val="MARIPOSA 210110240"/>
        <filter val="MARIPOSA 210135244"/>
        <filter val="MARIPOSA 21019400"/>
        <filter val="MARIPOSA 2102440236"/>
        <filter val="MARTELL 1101CB"/>
        <filter val="MIDDLETOWN 110148212"/>
        <filter val="MIDDLETOWN 1101548"/>
        <filter val="MIDDLETOWN 1103830"/>
        <filter val="MOUNTAIN QUARRIES 21011350"/>
        <filter val="MOUNTAIN QUARRIES 2101CB"/>
        <filter val="OAKHURST 110110090"/>
        <filter val="OREGON TRAIL 110249144"/>
        <filter val="OREGON TRAIL 110335002"/>
        <filter val="PANORAMA 1101CB"/>
        <filter val="PARADISE 1103143744"/>
        <filter val="PARADISE 11032486"/>
        <filter val="PARADISE 11032534"/>
        <filter val="Paradise 110343008"/>
        <filter val="Paradise 110353544"/>
        <filter val="PARADISE 1103CB"/>
        <filter val="PARADISE 11042034"/>
        <filter val="PARADISE 11042206"/>
        <filter val="PARADISE 110439216"/>
        <filter val="PARADISE 1104409622"/>
        <filter val="PARADISE 110443008"/>
        <filter val="PARADISE 1104457900"/>
        <filter val="PARADISE 1104920400"/>
        <filter val="PARADISE 1104954322"/>
        <filter val="PARADISE 1104961990"/>
        <filter val="Paradise 1104CB"/>
        <filter val="Paradise 1105121988"/>
        <filter val="PARADISE 11052214"/>
        <filter val="Paradise 1105829194"/>
        <filter val="Paradise 1105878870"/>
        <filter val="PARADISE 110599226"/>
        <filter val="PARADISE 1105CB"/>
        <filter val="PARADISE 110636042"/>
        <filter val="Paradise 1106CB"/>
        <filter val="PINE GROVE 11021222"/>
        <filter val="PLACERVILLE 21067522"/>
        <filter val="POTTER VALLEY P H 11051904"/>
        <filter val="POTTER VALLEY P H 110537476"/>
        <filter val="POTTER VALLEY P H 110576498"/>
        <filter val="REDBUD 1101708166"/>
        <filter val="REDBUD 1101754544"/>
        <filter val="SHINGLE SPRINGS 210935598"/>
        <filter val="SILVERADO 2105247660"/>
        <filter val="SPANISH CREEK 4401CB"/>
        <filter val="STANISLAUS 1701CB"/>
        <filter val="STANISLAUS 17021804"/>
        <filter val="STANISLAUS 17021850"/>
        <filter val="STANISLAUS 17021888"/>
        <filter val="STANISLAUS 1702CB"/>
        <filter val="TIDEWATER 210614072"/>
        <filter val="UPPER LAKE 11011276"/>
        <filter val="VACAVILLE 11046542"/>
        <filter val="VACAVILLE 110838316"/>
        <filter val="VACAVILLE 11088762"/>
        <filter val="VACAVILLE 111113652"/>
        <filter val="VACAVILLE 1111CB"/>
        <filter val="VOLTA 11011596"/>
        <filter val="VOLTA 110153118"/>
        <filter val="VOLTA 110185234"/>
        <filter val="VOLTA 1101CB"/>
        <filter val="WILDWOOD 11011454"/>
        <filter val="WILLOW CREEK 11032936"/>
        <filter val="WOODSIDE 11018974"/>
        <filter val="WYANDOTTE 11031941"/>
        <filter val="WYANDOTTE 11031976"/>
        <filter val="WYANDOTTE 1110980944"/>
      </filters>
    </filterColumn>
  </autoFilter>
  <conditionalFormatting sqref="A6:A162">
    <cfRule type="duplicateValues" dxfId="1" priority="23"/>
  </conditionalFormatting>
  <conditionalFormatting sqref="A163:A279">
    <cfRule type="duplicateValues" dxfId="0" priority="24"/>
  </conditionalFormatting>
  <pageMargins left="0.7" right="0.7" top="0.75" bottom="0.75" header="0.3" footer="0.3"/>
  <pageSetup orientation="portrait" r:id="rId1"/>
  <headerFooter>
    <oddHeader>&amp;R&amp;F</oddHeader>
    <oddFooter xml:space="preserve">&amp;C_x000D_&amp;1#&amp;"Calibri"&amp;10&amp;K000000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14B5-670D-49C9-A282-9A5A90A43BAE}">
  <dimension ref="A1:E126"/>
  <sheetViews>
    <sheetView zoomScaleNormal="100" workbookViewId="0">
      <selection activeCell="D12" sqref="D12"/>
    </sheetView>
  </sheetViews>
  <sheetFormatPr baseColWidth="10" defaultColWidth="0" defaultRowHeight="15" zeroHeight="1" x14ac:dyDescent="0.2"/>
  <cols>
    <col min="1" max="1" width="29.5" bestFit="1" customWidth="1"/>
    <col min="2" max="2" width="18.83203125" style="35" customWidth="1"/>
    <col min="3" max="3" width="35.5" style="35" customWidth="1"/>
    <col min="4" max="4" width="32.5" style="35" customWidth="1"/>
    <col min="5" max="5" width="3.83203125" customWidth="1"/>
    <col min="6" max="16384" width="9.1640625" hidden="1"/>
  </cols>
  <sheetData>
    <row r="1" spans="1:4" ht="24" x14ac:dyDescent="0.3">
      <c r="A1" s="1" t="s">
        <v>266</v>
      </c>
    </row>
    <row r="2" spans="1:4" s="34" customFormat="1" x14ac:dyDescent="0.2">
      <c r="B2" s="19"/>
      <c r="C2" s="19"/>
      <c r="D2" s="19"/>
    </row>
    <row r="3" spans="1:4" ht="32" x14ac:dyDescent="0.2">
      <c r="A3" s="39" t="s">
        <v>261</v>
      </c>
      <c r="B3" s="22" t="s">
        <v>263</v>
      </c>
      <c r="C3" s="22" t="s">
        <v>265</v>
      </c>
      <c r="D3" s="22" t="s">
        <v>264</v>
      </c>
    </row>
    <row r="4" spans="1:4" x14ac:dyDescent="0.2">
      <c r="A4" s="6" t="s">
        <v>103</v>
      </c>
      <c r="B4" s="36">
        <v>1034</v>
      </c>
      <c r="C4" s="37">
        <v>18427.207469209301</v>
      </c>
      <c r="D4" s="37">
        <v>19568.5333333333</v>
      </c>
    </row>
    <row r="5" spans="1:4" x14ac:dyDescent="0.2">
      <c r="A5" s="6" t="s">
        <v>106</v>
      </c>
      <c r="B5" s="36">
        <v>139</v>
      </c>
      <c r="C5" s="37">
        <v>8248.4768211920491</v>
      </c>
      <c r="D5" s="37">
        <v>10600</v>
      </c>
    </row>
    <row r="6" spans="1:4" x14ac:dyDescent="0.2">
      <c r="A6" s="6" t="s">
        <v>115</v>
      </c>
      <c r="B6" s="36">
        <v>603</v>
      </c>
      <c r="C6" s="37">
        <v>12820.919866443999</v>
      </c>
      <c r="D6" s="37">
        <v>12821</v>
      </c>
    </row>
    <row r="7" spans="1:4" x14ac:dyDescent="0.2">
      <c r="A7" s="6" t="s">
        <v>116</v>
      </c>
      <c r="B7" s="36">
        <v>675</v>
      </c>
      <c r="C7" s="37">
        <v>11699.1751693077</v>
      </c>
      <c r="D7" s="37">
        <v>15602</v>
      </c>
    </row>
    <row r="8" spans="1:4" x14ac:dyDescent="0.2">
      <c r="A8" s="6" t="s">
        <v>127</v>
      </c>
      <c r="B8" s="36">
        <v>1593</v>
      </c>
      <c r="C8" s="37">
        <v>2621</v>
      </c>
      <c r="D8" s="37">
        <v>2621</v>
      </c>
    </row>
    <row r="9" spans="1:4" x14ac:dyDescent="0.2">
      <c r="A9" s="6" t="s">
        <v>129</v>
      </c>
      <c r="B9" s="36">
        <v>1054</v>
      </c>
      <c r="C9" s="37">
        <v>12742.1201501633</v>
      </c>
      <c r="D9" s="37">
        <v>12876</v>
      </c>
    </row>
    <row r="10" spans="1:4" x14ac:dyDescent="0.2">
      <c r="A10" s="6" t="s">
        <v>63</v>
      </c>
      <c r="B10" s="36">
        <v>100</v>
      </c>
      <c r="C10" s="37">
        <v>9178.59</v>
      </c>
      <c r="D10" s="37">
        <v>9683</v>
      </c>
    </row>
    <row r="11" spans="1:4" x14ac:dyDescent="0.2">
      <c r="A11" s="6" t="s">
        <v>149</v>
      </c>
      <c r="B11" s="36">
        <v>57</v>
      </c>
      <c r="C11" s="37">
        <v>2352</v>
      </c>
      <c r="D11" s="37">
        <v>2352</v>
      </c>
    </row>
    <row r="12" spans="1:4" x14ac:dyDescent="0.2">
      <c r="A12" s="6" t="s">
        <v>18</v>
      </c>
      <c r="B12" s="36">
        <v>7</v>
      </c>
      <c r="C12" s="37">
        <v>4103</v>
      </c>
      <c r="D12" s="37">
        <v>4103</v>
      </c>
    </row>
    <row r="13" spans="1:4" x14ac:dyDescent="0.2">
      <c r="A13" s="6" t="s">
        <v>31</v>
      </c>
      <c r="B13" s="36">
        <v>495</v>
      </c>
      <c r="C13" s="37" t="s">
        <v>262</v>
      </c>
      <c r="D13" s="37" t="s">
        <v>262</v>
      </c>
    </row>
    <row r="14" spans="1:4" x14ac:dyDescent="0.2">
      <c r="A14" s="6" t="s">
        <v>146</v>
      </c>
      <c r="B14" s="36">
        <v>105</v>
      </c>
      <c r="C14" s="37">
        <v>16172.7055555555</v>
      </c>
      <c r="D14" s="37">
        <v>17148</v>
      </c>
    </row>
    <row r="15" spans="1:4" x14ac:dyDescent="0.2">
      <c r="A15" s="6" t="s">
        <v>152</v>
      </c>
      <c r="B15" s="36">
        <v>186</v>
      </c>
      <c r="C15" s="37">
        <v>16498.806466375601</v>
      </c>
      <c r="D15" s="37">
        <v>16519</v>
      </c>
    </row>
    <row r="16" spans="1:4" x14ac:dyDescent="0.2">
      <c r="A16" s="6" t="s">
        <v>22</v>
      </c>
      <c r="B16" s="36">
        <v>290</v>
      </c>
      <c r="C16" s="37" t="s">
        <v>262</v>
      </c>
      <c r="D16" s="37" t="s">
        <v>262</v>
      </c>
    </row>
    <row r="17" spans="1:4" x14ac:dyDescent="0.2">
      <c r="A17" s="6" t="s">
        <v>138</v>
      </c>
      <c r="B17" s="36">
        <v>14</v>
      </c>
      <c r="C17" s="37">
        <v>9875.0625</v>
      </c>
      <c r="D17" s="37">
        <v>11972</v>
      </c>
    </row>
    <row r="18" spans="1:4" x14ac:dyDescent="0.2">
      <c r="A18" s="6" t="s">
        <v>14</v>
      </c>
      <c r="B18" s="36">
        <v>366</v>
      </c>
      <c r="C18" s="37">
        <v>20560.408769767899</v>
      </c>
      <c r="D18" s="37">
        <v>31284</v>
      </c>
    </row>
    <row r="19" spans="1:4" x14ac:dyDescent="0.2">
      <c r="A19" s="6" t="s">
        <v>44</v>
      </c>
      <c r="B19" s="36">
        <v>129</v>
      </c>
      <c r="C19" s="37">
        <v>24631.7541666666</v>
      </c>
      <c r="D19" s="37">
        <v>25045.55</v>
      </c>
    </row>
    <row r="20" spans="1:4" x14ac:dyDescent="0.2">
      <c r="A20" s="6" t="s">
        <v>36</v>
      </c>
      <c r="B20" s="36">
        <v>779</v>
      </c>
      <c r="C20" s="37">
        <v>12290.7566104177</v>
      </c>
      <c r="D20" s="37">
        <v>13738</v>
      </c>
    </row>
    <row r="21" spans="1:4" x14ac:dyDescent="0.2">
      <c r="A21" s="6" t="s">
        <v>61</v>
      </c>
      <c r="B21" s="36">
        <v>1021</v>
      </c>
      <c r="C21" s="37">
        <v>18631.2678264268</v>
      </c>
      <c r="D21" s="37">
        <v>20257</v>
      </c>
    </row>
    <row r="22" spans="1:4" x14ac:dyDescent="0.2">
      <c r="A22" s="6" t="s">
        <v>15</v>
      </c>
      <c r="B22" s="36">
        <v>786</v>
      </c>
      <c r="C22" s="37">
        <v>14395</v>
      </c>
      <c r="D22" s="37">
        <v>14395</v>
      </c>
    </row>
    <row r="23" spans="1:4" x14ac:dyDescent="0.2">
      <c r="A23" s="6" t="s">
        <v>94</v>
      </c>
      <c r="B23" s="36">
        <v>891</v>
      </c>
      <c r="C23" s="37">
        <v>5124</v>
      </c>
      <c r="D23" s="37">
        <v>5124</v>
      </c>
    </row>
    <row r="24" spans="1:4" x14ac:dyDescent="0.2">
      <c r="A24" s="6" t="s">
        <v>154</v>
      </c>
      <c r="B24" s="36">
        <v>345</v>
      </c>
      <c r="C24" s="37">
        <v>5384.8144927536196</v>
      </c>
      <c r="D24" s="37">
        <v>6233</v>
      </c>
    </row>
    <row r="25" spans="1:4" x14ac:dyDescent="0.2">
      <c r="A25" s="6" t="s">
        <v>88</v>
      </c>
      <c r="B25" s="36">
        <v>52</v>
      </c>
      <c r="C25" s="37">
        <v>21619.393442622899</v>
      </c>
      <c r="D25" s="37">
        <v>21753</v>
      </c>
    </row>
    <row r="26" spans="1:4" x14ac:dyDescent="0.2">
      <c r="A26" s="6" t="s">
        <v>156</v>
      </c>
      <c r="B26" s="36">
        <v>24</v>
      </c>
      <c r="C26" s="37">
        <v>24429</v>
      </c>
      <c r="D26" s="37">
        <v>24429</v>
      </c>
    </row>
    <row r="27" spans="1:4" x14ac:dyDescent="0.2">
      <c r="A27" s="6" t="s">
        <v>125</v>
      </c>
      <c r="B27" s="36">
        <v>136</v>
      </c>
      <c r="C27" s="37">
        <v>27302</v>
      </c>
      <c r="D27" s="37">
        <v>27302</v>
      </c>
    </row>
    <row r="28" spans="1:4" x14ac:dyDescent="0.2">
      <c r="A28" s="6" t="s">
        <v>26</v>
      </c>
      <c r="B28" s="36">
        <v>166</v>
      </c>
      <c r="C28" s="37">
        <v>12528</v>
      </c>
      <c r="D28" s="37">
        <v>12528</v>
      </c>
    </row>
    <row r="29" spans="1:4" x14ac:dyDescent="0.2">
      <c r="A29" s="6" t="s">
        <v>64</v>
      </c>
      <c r="B29" s="36">
        <v>398</v>
      </c>
      <c r="C29" s="37">
        <v>11888.665000000001</v>
      </c>
      <c r="D29" s="37">
        <v>13956</v>
      </c>
    </row>
    <row r="30" spans="1:4" x14ac:dyDescent="0.2">
      <c r="A30" s="6" t="s">
        <v>27</v>
      </c>
      <c r="B30" s="36">
        <v>107</v>
      </c>
      <c r="C30" s="37" t="s">
        <v>262</v>
      </c>
      <c r="D30" s="37" t="s">
        <v>262</v>
      </c>
    </row>
    <row r="31" spans="1:4" x14ac:dyDescent="0.2">
      <c r="A31" s="6" t="s">
        <v>25</v>
      </c>
      <c r="B31" s="36">
        <v>582</v>
      </c>
      <c r="C31" s="37">
        <v>3564.8324873096399</v>
      </c>
      <c r="D31" s="37">
        <v>3905</v>
      </c>
    </row>
    <row r="32" spans="1:4" x14ac:dyDescent="0.2">
      <c r="A32" s="6" t="s">
        <v>16</v>
      </c>
      <c r="B32" s="36">
        <v>334</v>
      </c>
      <c r="C32" s="37">
        <v>2635</v>
      </c>
      <c r="D32" s="37">
        <v>2635</v>
      </c>
    </row>
    <row r="33" spans="1:4" x14ac:dyDescent="0.2">
      <c r="A33" s="6" t="s">
        <v>158</v>
      </c>
      <c r="B33" s="36">
        <v>359</v>
      </c>
      <c r="C33" s="37">
        <v>9433.5229416273996</v>
      </c>
      <c r="D33" s="37">
        <v>12740</v>
      </c>
    </row>
    <row r="34" spans="1:4" x14ac:dyDescent="0.2">
      <c r="A34" s="6" t="s">
        <v>32</v>
      </c>
      <c r="B34" s="36">
        <v>71</v>
      </c>
      <c r="C34" s="37">
        <v>12315.333333333299</v>
      </c>
      <c r="D34" s="37">
        <v>12406</v>
      </c>
    </row>
    <row r="35" spans="1:4" x14ac:dyDescent="0.2">
      <c r="A35" s="6" t="s">
        <v>28</v>
      </c>
      <c r="B35" s="36">
        <v>104</v>
      </c>
      <c r="C35" s="37">
        <v>9406</v>
      </c>
      <c r="D35" s="37">
        <v>9406</v>
      </c>
    </row>
    <row r="36" spans="1:4" x14ac:dyDescent="0.2">
      <c r="A36" s="6" t="s">
        <v>24</v>
      </c>
      <c r="B36" s="36">
        <v>341</v>
      </c>
      <c r="C36" s="37">
        <v>12897.208942978201</v>
      </c>
      <c r="D36" s="37">
        <v>13401</v>
      </c>
    </row>
    <row r="37" spans="1:4" x14ac:dyDescent="0.2">
      <c r="A37" s="6" t="s">
        <v>23</v>
      </c>
      <c r="B37" s="36">
        <v>248</v>
      </c>
      <c r="C37" s="37">
        <v>13881.3761467889</v>
      </c>
      <c r="D37" s="37">
        <v>13886</v>
      </c>
    </row>
    <row r="38" spans="1:4" x14ac:dyDescent="0.2">
      <c r="A38" s="6" t="s">
        <v>65</v>
      </c>
      <c r="B38" s="36">
        <v>111</v>
      </c>
      <c r="C38" s="37">
        <v>13455.557377049099</v>
      </c>
      <c r="D38" s="37">
        <v>15604</v>
      </c>
    </row>
    <row r="39" spans="1:4" x14ac:dyDescent="0.2">
      <c r="A39" s="6" t="s">
        <v>164</v>
      </c>
      <c r="B39" s="36">
        <v>82</v>
      </c>
      <c r="C39" s="37">
        <v>22771.9651416122</v>
      </c>
      <c r="D39" s="37">
        <v>25132</v>
      </c>
    </row>
    <row r="40" spans="1:4" x14ac:dyDescent="0.2">
      <c r="A40" s="6" t="s">
        <v>60</v>
      </c>
      <c r="B40" s="36">
        <v>6</v>
      </c>
      <c r="C40" s="37" t="s">
        <v>262</v>
      </c>
      <c r="D40" s="37" t="s">
        <v>262</v>
      </c>
    </row>
    <row r="41" spans="1:4" x14ac:dyDescent="0.2">
      <c r="A41" s="6" t="s">
        <v>166</v>
      </c>
      <c r="B41" s="36">
        <v>276</v>
      </c>
      <c r="C41" s="37">
        <v>8508.2508038585202</v>
      </c>
      <c r="D41" s="37">
        <v>11580</v>
      </c>
    </row>
    <row r="42" spans="1:4" x14ac:dyDescent="0.2">
      <c r="A42" s="6" t="s">
        <v>56</v>
      </c>
      <c r="B42" s="36">
        <v>78</v>
      </c>
      <c r="C42" s="37">
        <v>18108.025641025601</v>
      </c>
      <c r="D42" s="37">
        <v>18112</v>
      </c>
    </row>
    <row r="43" spans="1:4" x14ac:dyDescent="0.2">
      <c r="A43" s="6" t="s">
        <v>57</v>
      </c>
      <c r="B43" s="36">
        <v>0</v>
      </c>
      <c r="C43" s="37">
        <v>15331.090909090901</v>
      </c>
      <c r="D43" s="37">
        <v>17551</v>
      </c>
    </row>
    <row r="44" spans="1:4" x14ac:dyDescent="0.2">
      <c r="A44" s="6" t="s">
        <v>38</v>
      </c>
      <c r="B44" s="36">
        <v>40</v>
      </c>
      <c r="C44" s="37">
        <v>8839.4556811530492</v>
      </c>
      <c r="D44" s="37">
        <v>12954</v>
      </c>
    </row>
    <row r="45" spans="1:4" x14ac:dyDescent="0.2">
      <c r="A45" s="6" t="s">
        <v>52</v>
      </c>
      <c r="B45" s="36">
        <v>629</v>
      </c>
      <c r="C45" s="37">
        <v>5712.6457680250696</v>
      </c>
      <c r="D45" s="37">
        <v>5874</v>
      </c>
    </row>
    <row r="46" spans="1:4" x14ac:dyDescent="0.2">
      <c r="A46" s="6" t="s">
        <v>66</v>
      </c>
      <c r="B46" s="36">
        <v>8</v>
      </c>
      <c r="C46" s="37">
        <v>7741</v>
      </c>
      <c r="D46" s="37">
        <v>7741</v>
      </c>
    </row>
    <row r="47" spans="1:4" x14ac:dyDescent="0.2">
      <c r="A47" s="6" t="s">
        <v>33</v>
      </c>
      <c r="B47" s="36">
        <v>18</v>
      </c>
      <c r="C47" s="37" t="s">
        <v>262</v>
      </c>
      <c r="D47" s="37" t="s">
        <v>262</v>
      </c>
    </row>
    <row r="48" spans="1:4" x14ac:dyDescent="0.2">
      <c r="A48" s="6" t="s">
        <v>47</v>
      </c>
      <c r="B48" s="36">
        <v>87</v>
      </c>
      <c r="C48" s="37">
        <v>12000</v>
      </c>
      <c r="D48" s="37">
        <v>12000</v>
      </c>
    </row>
    <row r="49" spans="1:4" x14ac:dyDescent="0.2">
      <c r="A49" s="6" t="s">
        <v>35</v>
      </c>
      <c r="B49" s="36">
        <v>30</v>
      </c>
      <c r="C49" s="37">
        <v>9096.7719298245593</v>
      </c>
      <c r="D49" s="37">
        <v>9118</v>
      </c>
    </row>
    <row r="50" spans="1:4" x14ac:dyDescent="0.2">
      <c r="A50" s="6" t="s">
        <v>34</v>
      </c>
      <c r="B50" s="36">
        <v>285</v>
      </c>
      <c r="C50" s="37">
        <v>10682.0349650349</v>
      </c>
      <c r="D50" s="37">
        <v>13135</v>
      </c>
    </row>
    <row r="51" spans="1:4" x14ac:dyDescent="0.2">
      <c r="A51" s="6" t="s">
        <v>17</v>
      </c>
      <c r="B51" s="36">
        <v>27</v>
      </c>
      <c r="C51" s="37">
        <v>13471</v>
      </c>
      <c r="D51" s="37">
        <v>13471</v>
      </c>
    </row>
    <row r="52" spans="1:4" x14ac:dyDescent="0.2">
      <c r="A52" s="6" t="s">
        <v>42</v>
      </c>
      <c r="B52" s="36">
        <v>218</v>
      </c>
      <c r="C52" s="37">
        <v>14346.344262295001</v>
      </c>
      <c r="D52" s="37">
        <v>15036</v>
      </c>
    </row>
    <row r="53" spans="1:4" x14ac:dyDescent="0.2">
      <c r="A53" s="6" t="s">
        <v>143</v>
      </c>
      <c r="B53" s="36">
        <v>276</v>
      </c>
      <c r="C53" s="37">
        <v>8537.6797405189609</v>
      </c>
      <c r="D53" s="37">
        <v>8711</v>
      </c>
    </row>
    <row r="54" spans="1:4" x14ac:dyDescent="0.2">
      <c r="A54" s="6" t="s">
        <v>41</v>
      </c>
      <c r="B54" s="36">
        <v>88</v>
      </c>
      <c r="C54" s="37">
        <v>15586</v>
      </c>
      <c r="D54" s="37">
        <v>15586</v>
      </c>
    </row>
    <row r="55" spans="1:4" x14ac:dyDescent="0.2">
      <c r="A55" s="6" t="s">
        <v>174</v>
      </c>
      <c r="B55" s="36">
        <v>466</v>
      </c>
      <c r="C55" s="37">
        <v>6765.0210526315695</v>
      </c>
      <c r="D55" s="37">
        <v>7339</v>
      </c>
    </row>
    <row r="56" spans="1:4" x14ac:dyDescent="0.2">
      <c r="A56" s="6" t="s">
        <v>51</v>
      </c>
      <c r="B56" s="36">
        <v>0</v>
      </c>
      <c r="C56" s="37">
        <v>4010</v>
      </c>
      <c r="D56" s="37">
        <v>4010</v>
      </c>
    </row>
    <row r="57" spans="1:4" x14ac:dyDescent="0.2">
      <c r="A57" s="6" t="s">
        <v>45</v>
      </c>
      <c r="B57" s="36">
        <v>244</v>
      </c>
      <c r="C57" s="37">
        <v>14150.085896631001</v>
      </c>
      <c r="D57" s="37">
        <v>15495</v>
      </c>
    </row>
    <row r="58" spans="1:4" x14ac:dyDescent="0.2">
      <c r="A58" s="6" t="s">
        <v>178</v>
      </c>
      <c r="B58" s="36">
        <v>52</v>
      </c>
      <c r="C58" s="37">
        <v>9037.2000000000007</v>
      </c>
      <c r="D58" s="37">
        <v>10781</v>
      </c>
    </row>
    <row r="59" spans="1:4" x14ac:dyDescent="0.2">
      <c r="A59" s="6" t="s">
        <v>179</v>
      </c>
      <c r="B59" s="36">
        <v>1</v>
      </c>
      <c r="C59" s="37">
        <v>4822</v>
      </c>
      <c r="D59" s="37">
        <v>4822</v>
      </c>
    </row>
    <row r="60" spans="1:4" x14ac:dyDescent="0.2">
      <c r="A60" s="6" t="s">
        <v>140</v>
      </c>
      <c r="B60" s="36">
        <v>502</v>
      </c>
      <c r="C60" s="37">
        <v>9281.9285714285706</v>
      </c>
      <c r="D60" s="37">
        <v>12227</v>
      </c>
    </row>
    <row r="61" spans="1:4" x14ac:dyDescent="0.2">
      <c r="A61" s="6" t="s">
        <v>169</v>
      </c>
      <c r="B61" s="36">
        <v>85</v>
      </c>
      <c r="C61" s="37">
        <v>4069.8953488371999</v>
      </c>
      <c r="D61" s="37">
        <v>7724</v>
      </c>
    </row>
    <row r="62" spans="1:4" x14ac:dyDescent="0.2">
      <c r="A62" s="6" t="s">
        <v>48</v>
      </c>
      <c r="B62" s="36">
        <v>12</v>
      </c>
      <c r="C62" s="37">
        <v>12021.5</v>
      </c>
      <c r="D62" s="37">
        <v>14876</v>
      </c>
    </row>
    <row r="63" spans="1:4" x14ac:dyDescent="0.2">
      <c r="A63" s="6" t="s">
        <v>175</v>
      </c>
      <c r="B63" s="36">
        <v>105</v>
      </c>
      <c r="C63" s="37">
        <v>10543</v>
      </c>
      <c r="D63" s="37">
        <v>10543</v>
      </c>
    </row>
    <row r="64" spans="1:4" x14ac:dyDescent="0.2">
      <c r="A64" s="6" t="s">
        <v>49</v>
      </c>
      <c r="B64" s="36">
        <v>152</v>
      </c>
      <c r="C64" s="37">
        <v>14989.1750672015</v>
      </c>
      <c r="D64" s="37">
        <v>16597</v>
      </c>
    </row>
    <row r="65" spans="1:4" x14ac:dyDescent="0.2">
      <c r="A65" s="6" t="s">
        <v>177</v>
      </c>
      <c r="B65" s="36">
        <v>131</v>
      </c>
      <c r="C65" s="37">
        <v>12738.4885496183</v>
      </c>
      <c r="D65" s="37">
        <v>14152</v>
      </c>
    </row>
    <row r="66" spans="1:4" x14ac:dyDescent="0.2">
      <c r="A66" s="6" t="s">
        <v>59</v>
      </c>
      <c r="B66" s="36">
        <v>614</v>
      </c>
      <c r="C66" s="37">
        <v>3740.2524752475201</v>
      </c>
      <c r="D66" s="37">
        <v>4154</v>
      </c>
    </row>
    <row r="67" spans="1:4" x14ac:dyDescent="0.2">
      <c r="A67" s="6" t="s">
        <v>43</v>
      </c>
      <c r="B67" s="36">
        <v>496</v>
      </c>
      <c r="C67" s="37">
        <v>13971.272727272701</v>
      </c>
      <c r="D67" s="37">
        <v>15338</v>
      </c>
    </row>
    <row r="68" spans="1:4" x14ac:dyDescent="0.2">
      <c r="A68" s="6" t="s">
        <v>39</v>
      </c>
      <c r="B68" s="36">
        <v>1108</v>
      </c>
      <c r="C68" s="37">
        <v>9463.3989813242697</v>
      </c>
      <c r="D68" s="37">
        <v>12614</v>
      </c>
    </row>
    <row r="69" spans="1:4" x14ac:dyDescent="0.2">
      <c r="A69" s="6" t="s">
        <v>50</v>
      </c>
      <c r="B69" s="36">
        <v>194</v>
      </c>
      <c r="C69" s="37">
        <v>9410</v>
      </c>
      <c r="D69" s="37">
        <v>9410</v>
      </c>
    </row>
    <row r="70" spans="1:4" x14ac:dyDescent="0.2">
      <c r="A70" s="6" t="s">
        <v>117</v>
      </c>
      <c r="B70" s="36">
        <v>656</v>
      </c>
      <c r="C70" s="37">
        <v>13245.653767146199</v>
      </c>
      <c r="D70" s="37">
        <v>14235</v>
      </c>
    </row>
    <row r="71" spans="1:4" x14ac:dyDescent="0.2">
      <c r="A71" s="6" t="s">
        <v>133</v>
      </c>
      <c r="B71" s="36">
        <v>1050</v>
      </c>
      <c r="C71" s="37">
        <v>17127.484819734302</v>
      </c>
      <c r="D71" s="37">
        <v>20377</v>
      </c>
    </row>
    <row r="72" spans="1:4" x14ac:dyDescent="0.2">
      <c r="A72" s="6" t="s">
        <v>73</v>
      </c>
      <c r="B72" s="36">
        <v>30</v>
      </c>
      <c r="C72" s="37">
        <v>10926</v>
      </c>
      <c r="D72" s="37">
        <v>10926</v>
      </c>
    </row>
    <row r="73" spans="1:4" x14ac:dyDescent="0.2">
      <c r="A73" s="6" t="s">
        <v>147</v>
      </c>
      <c r="B73" s="36">
        <v>92</v>
      </c>
      <c r="C73" s="37">
        <v>6660.6085867620704</v>
      </c>
      <c r="D73" s="37">
        <v>7556</v>
      </c>
    </row>
    <row r="74" spans="1:4" x14ac:dyDescent="0.2">
      <c r="A74" s="6" t="s">
        <v>58</v>
      </c>
      <c r="B74" s="36">
        <v>35</v>
      </c>
      <c r="C74" s="37" t="s">
        <v>262</v>
      </c>
      <c r="D74" s="37" t="s">
        <v>262</v>
      </c>
    </row>
    <row r="75" spans="1:4" x14ac:dyDescent="0.2">
      <c r="A75" s="6" t="s">
        <v>29</v>
      </c>
      <c r="B75" s="36">
        <v>8</v>
      </c>
      <c r="C75" s="37">
        <v>2589</v>
      </c>
      <c r="D75" s="37">
        <v>2589</v>
      </c>
    </row>
    <row r="76" spans="1:4" x14ac:dyDescent="0.2">
      <c r="A76" s="6" t="s">
        <v>131</v>
      </c>
      <c r="B76" s="36">
        <v>257</v>
      </c>
      <c r="C76" s="37">
        <v>4627</v>
      </c>
      <c r="D76" s="37">
        <v>4627</v>
      </c>
    </row>
    <row r="77" spans="1:4" x14ac:dyDescent="0.2">
      <c r="A77" s="6" t="s">
        <v>161</v>
      </c>
      <c r="B77" s="36">
        <v>1</v>
      </c>
      <c r="C77" s="37">
        <v>2676</v>
      </c>
      <c r="D77" s="37">
        <v>2676</v>
      </c>
    </row>
    <row r="78" spans="1:4" x14ac:dyDescent="0.2">
      <c r="A78" s="6" t="s">
        <v>37</v>
      </c>
      <c r="B78" s="36">
        <v>272</v>
      </c>
      <c r="C78" s="37">
        <v>2589</v>
      </c>
      <c r="D78" s="37">
        <v>2589</v>
      </c>
    </row>
    <row r="79" spans="1:4" x14ac:dyDescent="0.2">
      <c r="A79" s="6" t="s">
        <v>30</v>
      </c>
      <c r="B79" s="36">
        <v>155</v>
      </c>
      <c r="C79" s="37">
        <v>2589</v>
      </c>
      <c r="D79" s="37">
        <v>2589</v>
      </c>
    </row>
    <row r="80" spans="1:4" x14ac:dyDescent="0.2">
      <c r="A80" s="6" t="s">
        <v>162</v>
      </c>
      <c r="B80" s="36">
        <v>107</v>
      </c>
      <c r="C80" s="37">
        <v>2589</v>
      </c>
      <c r="D80" s="37">
        <v>2589</v>
      </c>
    </row>
    <row r="81" spans="1:4" x14ac:dyDescent="0.2">
      <c r="A81" s="6" t="s">
        <v>155</v>
      </c>
      <c r="B81" s="36">
        <v>176</v>
      </c>
      <c r="C81" s="37">
        <v>4841</v>
      </c>
      <c r="D81" s="37">
        <v>4841</v>
      </c>
    </row>
    <row r="82" spans="1:4" x14ac:dyDescent="0.2">
      <c r="A82" s="6" t="s">
        <v>165</v>
      </c>
      <c r="B82" s="36">
        <v>9</v>
      </c>
      <c r="C82" s="37">
        <v>7479.8333333333303</v>
      </c>
      <c r="D82" s="37">
        <v>7927</v>
      </c>
    </row>
    <row r="83" spans="1:4" x14ac:dyDescent="0.2">
      <c r="A83" s="6" t="s">
        <v>21</v>
      </c>
      <c r="B83" s="36">
        <v>223</v>
      </c>
      <c r="C83" s="37">
        <v>7889</v>
      </c>
      <c r="D83" s="37">
        <v>7889</v>
      </c>
    </row>
    <row r="84" spans="1:4" x14ac:dyDescent="0.2">
      <c r="A84" s="6" t="s">
        <v>181</v>
      </c>
      <c r="B84" s="36">
        <v>78</v>
      </c>
      <c r="C84" s="37">
        <v>8103.9058823529404</v>
      </c>
      <c r="D84" s="37">
        <v>8136</v>
      </c>
    </row>
    <row r="85" spans="1:4" x14ac:dyDescent="0.2">
      <c r="A85" s="6" t="s">
        <v>153</v>
      </c>
      <c r="B85" s="36">
        <v>5</v>
      </c>
      <c r="C85" s="37" t="s">
        <v>262</v>
      </c>
      <c r="D85" s="37" t="s">
        <v>262</v>
      </c>
    </row>
    <row r="86" spans="1:4" x14ac:dyDescent="0.2">
      <c r="A86" s="6" t="s">
        <v>46</v>
      </c>
      <c r="B86" s="36">
        <v>108</v>
      </c>
      <c r="C86" s="37">
        <v>17518.7859445799</v>
      </c>
      <c r="D86" s="37">
        <v>19446</v>
      </c>
    </row>
    <row r="87" spans="1:4" x14ac:dyDescent="0.2">
      <c r="A87" s="6" t="s">
        <v>54</v>
      </c>
      <c r="B87" s="36">
        <v>770</v>
      </c>
      <c r="C87" s="37">
        <v>7941.1325581395304</v>
      </c>
      <c r="D87" s="37">
        <v>10569</v>
      </c>
    </row>
    <row r="88" spans="1:4" x14ac:dyDescent="0.2">
      <c r="A88" s="6" t="s">
        <v>135</v>
      </c>
      <c r="B88" s="36">
        <v>280</v>
      </c>
      <c r="C88" s="37" t="s">
        <v>262</v>
      </c>
      <c r="D88" s="37" t="s">
        <v>262</v>
      </c>
    </row>
    <row r="89" spans="1:4" x14ac:dyDescent="0.2">
      <c r="A89" s="6" t="s">
        <v>55</v>
      </c>
      <c r="B89" s="36">
        <v>197</v>
      </c>
      <c r="C89" s="37">
        <v>6850</v>
      </c>
      <c r="D89" s="37">
        <v>6850</v>
      </c>
    </row>
    <row r="90" spans="1:4" x14ac:dyDescent="0.2">
      <c r="A90" s="6" t="s">
        <v>180</v>
      </c>
      <c r="B90" s="36" t="s">
        <v>262</v>
      </c>
      <c r="C90" s="37" t="s">
        <v>262</v>
      </c>
      <c r="D90" s="37" t="s">
        <v>262</v>
      </c>
    </row>
    <row r="91" spans="1:4" x14ac:dyDescent="0.2">
      <c r="A91" s="2" t="s">
        <v>224</v>
      </c>
      <c r="B91" s="36">
        <v>78</v>
      </c>
      <c r="C91" s="37">
        <v>23527.685714285701</v>
      </c>
      <c r="D91" s="37">
        <v>23775</v>
      </c>
    </row>
    <row r="92" spans="1:4" x14ac:dyDescent="0.2">
      <c r="A92" s="6" t="s">
        <v>79</v>
      </c>
      <c r="B92" s="36">
        <v>277</v>
      </c>
      <c r="C92" s="37">
        <v>22118.1815540641</v>
      </c>
      <c r="D92" s="37">
        <v>22209</v>
      </c>
    </row>
    <row r="93" spans="1:4" x14ac:dyDescent="0.2">
      <c r="A93" s="6" t="s">
        <v>83</v>
      </c>
      <c r="B93" s="36">
        <v>66</v>
      </c>
      <c r="C93" s="37">
        <v>22034</v>
      </c>
      <c r="D93" s="37">
        <v>22034</v>
      </c>
    </row>
    <row r="94" spans="1:4" x14ac:dyDescent="0.2">
      <c r="A94" s="6" t="s">
        <v>217</v>
      </c>
      <c r="B94" s="36">
        <v>59</v>
      </c>
      <c r="C94" s="37">
        <v>20954</v>
      </c>
      <c r="D94" s="37">
        <v>20954</v>
      </c>
    </row>
    <row r="95" spans="1:4" x14ac:dyDescent="0.2">
      <c r="A95" s="6" t="s">
        <v>78</v>
      </c>
      <c r="B95" s="36">
        <v>682</v>
      </c>
      <c r="C95" s="37">
        <v>24828.177574027901</v>
      </c>
      <c r="D95" s="37">
        <v>25087</v>
      </c>
    </row>
    <row r="96" spans="1:4" x14ac:dyDescent="0.2">
      <c r="A96" s="6" t="s">
        <v>120</v>
      </c>
      <c r="B96" s="36">
        <v>134</v>
      </c>
      <c r="C96" s="37">
        <v>21209</v>
      </c>
      <c r="D96" s="37">
        <v>21209</v>
      </c>
    </row>
    <row r="97" spans="1:4" x14ac:dyDescent="0.2">
      <c r="A97" s="6" t="s">
        <v>109</v>
      </c>
      <c r="B97" s="36">
        <v>324</v>
      </c>
      <c r="C97" s="37">
        <v>23565.369168014298</v>
      </c>
      <c r="D97" s="37">
        <v>24441</v>
      </c>
    </row>
    <row r="98" spans="1:4" x14ac:dyDescent="0.2">
      <c r="A98" s="6" t="s">
        <v>221</v>
      </c>
      <c r="B98" s="36">
        <v>72</v>
      </c>
      <c r="C98" s="37">
        <v>23147.313283699001</v>
      </c>
      <c r="D98" s="37">
        <v>23474</v>
      </c>
    </row>
    <row r="99" spans="1:4" x14ac:dyDescent="0.2">
      <c r="A99" s="6" t="s">
        <v>122</v>
      </c>
      <c r="B99" s="36">
        <v>194</v>
      </c>
      <c r="C99" s="37">
        <v>23868</v>
      </c>
      <c r="D99" s="37">
        <v>23868</v>
      </c>
    </row>
    <row r="100" spans="1:4" x14ac:dyDescent="0.2">
      <c r="A100" s="6" t="s">
        <v>223</v>
      </c>
      <c r="B100" s="36">
        <v>70</v>
      </c>
      <c r="C100" s="37">
        <v>24647</v>
      </c>
      <c r="D100" s="37">
        <v>24647</v>
      </c>
    </row>
    <row r="101" spans="1:4" x14ac:dyDescent="0.2">
      <c r="A101" s="6" t="s">
        <v>225</v>
      </c>
      <c r="B101" s="36">
        <v>247</v>
      </c>
      <c r="C101" s="37">
        <v>24223.9099099099</v>
      </c>
      <c r="D101" s="37">
        <v>24234</v>
      </c>
    </row>
    <row r="102" spans="1:4" x14ac:dyDescent="0.2">
      <c r="A102" s="6" t="s">
        <v>226</v>
      </c>
      <c r="B102" s="36">
        <v>288</v>
      </c>
      <c r="C102" s="37">
        <v>23710.016062287399</v>
      </c>
      <c r="D102" s="37">
        <v>23943</v>
      </c>
    </row>
    <row r="103" spans="1:4" x14ac:dyDescent="0.2">
      <c r="A103" s="6" t="s">
        <v>85</v>
      </c>
      <c r="B103" s="36">
        <v>213</v>
      </c>
      <c r="C103" s="37" t="s">
        <v>262</v>
      </c>
      <c r="D103" s="37" t="s">
        <v>262</v>
      </c>
    </row>
    <row r="104" spans="1:4" x14ac:dyDescent="0.2">
      <c r="A104" s="6" t="s">
        <v>81</v>
      </c>
      <c r="B104" s="36">
        <v>214</v>
      </c>
      <c r="C104" s="37">
        <v>23845.297872340401</v>
      </c>
      <c r="D104" s="37">
        <v>23898</v>
      </c>
    </row>
    <row r="105" spans="1:4" x14ac:dyDescent="0.2">
      <c r="A105" s="6" t="s">
        <v>80</v>
      </c>
      <c r="B105" s="36">
        <v>320</v>
      </c>
      <c r="C105" s="37">
        <v>24565.927194738299</v>
      </c>
      <c r="D105" s="37">
        <v>24777</v>
      </c>
    </row>
    <row r="106" spans="1:4" x14ac:dyDescent="0.2">
      <c r="A106" s="6" t="s">
        <v>118</v>
      </c>
      <c r="B106" s="36">
        <v>139</v>
      </c>
      <c r="C106" s="37">
        <v>24926.106382978702</v>
      </c>
      <c r="D106" s="37">
        <v>24969</v>
      </c>
    </row>
    <row r="107" spans="1:4" x14ac:dyDescent="0.2">
      <c r="A107" s="6" t="s">
        <v>227</v>
      </c>
      <c r="B107" s="36">
        <v>131</v>
      </c>
      <c r="C107" s="37">
        <v>24191</v>
      </c>
      <c r="D107" s="37">
        <v>24191</v>
      </c>
    </row>
    <row r="108" spans="1:4" x14ac:dyDescent="0.2">
      <c r="A108" s="6" t="s">
        <v>228</v>
      </c>
      <c r="B108" s="36">
        <v>365</v>
      </c>
      <c r="C108" s="37">
        <v>24181.010989010902</v>
      </c>
      <c r="D108" s="37">
        <v>24189</v>
      </c>
    </row>
    <row r="109" spans="1:4" x14ac:dyDescent="0.2">
      <c r="A109" s="6" t="s">
        <v>229</v>
      </c>
      <c r="B109" s="36">
        <v>113</v>
      </c>
      <c r="C109" s="37">
        <v>23907.918032786802</v>
      </c>
      <c r="D109" s="37">
        <v>24252</v>
      </c>
    </row>
    <row r="110" spans="1:4" x14ac:dyDescent="0.2">
      <c r="A110" s="6" t="s">
        <v>86</v>
      </c>
      <c r="B110" s="36">
        <v>382</v>
      </c>
      <c r="C110" s="37">
        <v>23842</v>
      </c>
      <c r="D110" s="37">
        <v>23842</v>
      </c>
    </row>
    <row r="111" spans="1:4" x14ac:dyDescent="0.2">
      <c r="A111" s="6" t="s">
        <v>119</v>
      </c>
      <c r="B111" s="36">
        <v>191</v>
      </c>
      <c r="C111" s="37">
        <v>24600.8888888888</v>
      </c>
      <c r="D111" s="37">
        <v>24630</v>
      </c>
    </row>
    <row r="112" spans="1:4" x14ac:dyDescent="0.2">
      <c r="A112" s="6" t="s">
        <v>123</v>
      </c>
      <c r="B112" s="36">
        <v>28</v>
      </c>
      <c r="C112" s="37" t="s">
        <v>262</v>
      </c>
      <c r="D112" s="37" t="s">
        <v>262</v>
      </c>
    </row>
    <row r="113" spans="1:4" x14ac:dyDescent="0.2">
      <c r="A113" s="6" t="s">
        <v>84</v>
      </c>
      <c r="B113" s="36">
        <v>206</v>
      </c>
      <c r="C113" s="37" t="s">
        <v>262</v>
      </c>
      <c r="D113" s="37" t="s">
        <v>262</v>
      </c>
    </row>
    <row r="114" spans="1:4" x14ac:dyDescent="0.2">
      <c r="A114" s="2" t="s">
        <v>272</v>
      </c>
      <c r="B114" s="36">
        <v>264</v>
      </c>
      <c r="C114" s="37">
        <v>8961.6363636363603</v>
      </c>
      <c r="D114" s="37">
        <v>11675</v>
      </c>
    </row>
    <row r="115" spans="1:4" x14ac:dyDescent="0.2">
      <c r="A115" s="2" t="s">
        <v>276</v>
      </c>
      <c r="B115" s="36">
        <v>44</v>
      </c>
      <c r="C115" s="37">
        <v>16916</v>
      </c>
      <c r="D115" s="37">
        <v>16916</v>
      </c>
    </row>
    <row r="116" spans="1:4" x14ac:dyDescent="0.2">
      <c r="A116" s="2" t="s">
        <v>278</v>
      </c>
      <c r="B116" s="36">
        <v>368</v>
      </c>
      <c r="C116" s="37">
        <v>27624</v>
      </c>
      <c r="D116" s="37">
        <v>27624</v>
      </c>
    </row>
    <row r="117" spans="1:4" x14ac:dyDescent="0.2">
      <c r="A117" s="2" t="s">
        <v>283</v>
      </c>
      <c r="B117" s="36" t="s">
        <v>262</v>
      </c>
      <c r="C117" s="37">
        <v>27491</v>
      </c>
      <c r="D117" s="37">
        <v>27491</v>
      </c>
    </row>
    <row r="118" spans="1:4" x14ac:dyDescent="0.2">
      <c r="A118" s="2" t="s">
        <v>286</v>
      </c>
      <c r="B118" s="36">
        <v>99</v>
      </c>
      <c r="C118" s="37">
        <v>25029.8181818181</v>
      </c>
      <c r="D118" s="37">
        <v>25096</v>
      </c>
    </row>
    <row r="119" spans="1:4" x14ac:dyDescent="0.2">
      <c r="A119" s="2" t="s">
        <v>289</v>
      </c>
      <c r="B119" s="36">
        <v>132</v>
      </c>
      <c r="C119" s="37">
        <v>2732</v>
      </c>
      <c r="D119" s="37">
        <v>2732</v>
      </c>
    </row>
    <row r="120" spans="1:4" x14ac:dyDescent="0.2">
      <c r="A120" s="2" t="s">
        <v>293</v>
      </c>
      <c r="B120" s="36">
        <v>298</v>
      </c>
      <c r="C120" s="37">
        <v>10212.983766233699</v>
      </c>
      <c r="D120" s="37">
        <v>10497</v>
      </c>
    </row>
    <row r="121" spans="1:4" x14ac:dyDescent="0.2">
      <c r="A121" s="2" t="s">
        <v>296</v>
      </c>
      <c r="B121" s="36">
        <v>21</v>
      </c>
      <c r="C121" s="36" t="s">
        <v>262</v>
      </c>
      <c r="D121" s="36" t="s">
        <v>262</v>
      </c>
    </row>
    <row r="122" spans="1:4" x14ac:dyDescent="0.2">
      <c r="A122" s="2" t="s">
        <v>299</v>
      </c>
      <c r="B122" s="36">
        <v>94</v>
      </c>
      <c r="C122" s="37">
        <v>26585.4571428571</v>
      </c>
      <c r="D122" s="37">
        <v>29590</v>
      </c>
    </row>
    <row r="123" spans="1:4" x14ac:dyDescent="0.2">
      <c r="A123" s="2" t="s">
        <v>305</v>
      </c>
      <c r="B123" s="36">
        <v>691</v>
      </c>
      <c r="C123" s="37">
        <v>9354.4637366789502</v>
      </c>
      <c r="D123" s="37">
        <v>9919</v>
      </c>
    </row>
    <row r="124" spans="1:4" x14ac:dyDescent="0.2">
      <c r="A124" s="2" t="s">
        <v>306</v>
      </c>
      <c r="B124" s="36">
        <v>74</v>
      </c>
      <c r="C124" s="37">
        <v>10039.4296296296</v>
      </c>
      <c r="D124" s="37">
        <v>10345</v>
      </c>
    </row>
    <row r="125" spans="1:4" x14ac:dyDescent="0.2">
      <c r="A125" s="2" t="s">
        <v>308</v>
      </c>
      <c r="B125" s="36" t="s">
        <v>262</v>
      </c>
      <c r="C125" s="36" t="s">
        <v>262</v>
      </c>
      <c r="D125" s="36" t="s">
        <v>262</v>
      </c>
    </row>
    <row r="126" spans="1:4" x14ac:dyDescent="0.2"/>
  </sheetData>
  <autoFilter ref="A3:D125" xr:uid="{215314B5-670D-49C9-A282-9A5A90A43BAE}"/>
  <pageMargins left="0.7" right="0.7" top="0.75" bottom="0.75" header="0.3" footer="0.3"/>
  <pageSetup orientation="portrait" r:id="rId1"/>
  <headerFooter>
    <oddHeader>&amp;R&amp;F</oddHeader>
    <oddFooter xml:space="preserve">&amp;C_x000D_&amp;1#&amp;"Calibri"&amp;10&amp;K000000 Internal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F1123-9350-4175-8F77-6EBE6797BE03}">
  <dimension ref="A1:F21"/>
  <sheetViews>
    <sheetView zoomScaleNormal="100" workbookViewId="0">
      <selection activeCell="Q195" sqref="Q195"/>
    </sheetView>
  </sheetViews>
  <sheetFormatPr baseColWidth="10" defaultColWidth="8.83203125" defaultRowHeight="15" x14ac:dyDescent="0.2"/>
  <cols>
    <col min="1" max="1" width="20.5" customWidth="1"/>
    <col min="2" max="2" width="22.5" customWidth="1"/>
    <col min="3" max="3" width="78.33203125" customWidth="1"/>
    <col min="6" max="6" width="46" bestFit="1" customWidth="1"/>
  </cols>
  <sheetData>
    <row r="1" spans="1:6" ht="24" x14ac:dyDescent="0.3">
      <c r="A1" s="26" t="s">
        <v>247</v>
      </c>
      <c r="B1" s="27"/>
      <c r="C1" s="27"/>
    </row>
    <row r="2" spans="1:6" x14ac:dyDescent="0.2">
      <c r="A2" s="27"/>
      <c r="B2" s="27"/>
      <c r="C2" s="27"/>
    </row>
    <row r="3" spans="1:6" s="28" customFormat="1" x14ac:dyDescent="0.2">
      <c r="A3" s="60" t="s">
        <v>248</v>
      </c>
      <c r="B3" s="60"/>
      <c r="C3" s="60"/>
    </row>
    <row r="4" spans="1:6" s="30" customFormat="1" x14ac:dyDescent="0.2">
      <c r="A4" s="29" t="s">
        <v>249</v>
      </c>
      <c r="B4" s="61" t="s">
        <v>250</v>
      </c>
      <c r="C4" s="61"/>
    </row>
    <row r="5" spans="1:6" s="28" customFormat="1" ht="30.75" customHeight="1" x14ac:dyDescent="0.2">
      <c r="A5" s="31" t="s">
        <v>12</v>
      </c>
      <c r="B5" s="59" t="s">
        <v>251</v>
      </c>
      <c r="C5" s="59"/>
    </row>
    <row r="6" spans="1:6" s="28" customFormat="1" ht="30.75" customHeight="1" x14ac:dyDescent="0.2">
      <c r="A6" s="32" t="s">
        <v>40</v>
      </c>
      <c r="B6" s="59" t="s">
        <v>252</v>
      </c>
      <c r="C6" s="59"/>
    </row>
    <row r="7" spans="1:6" s="28" customFormat="1" x14ac:dyDescent="0.2">
      <c r="A7" s="31" t="s">
        <v>19</v>
      </c>
      <c r="B7" s="59" t="s">
        <v>253</v>
      </c>
      <c r="C7" s="59"/>
    </row>
    <row r="8" spans="1:6" s="28" customFormat="1" ht="30.75" customHeight="1" x14ac:dyDescent="0.2">
      <c r="A8" s="32" t="s">
        <v>11</v>
      </c>
      <c r="B8" s="59" t="s">
        <v>254</v>
      </c>
      <c r="C8" s="59"/>
    </row>
    <row r="9" spans="1:6" s="28" customFormat="1" x14ac:dyDescent="0.2">
      <c r="A9" s="30"/>
      <c r="B9" s="30"/>
      <c r="C9" s="30"/>
    </row>
    <row r="10" spans="1:6" s="28" customFormat="1" x14ac:dyDescent="0.2">
      <c r="A10" s="60" t="s">
        <v>1</v>
      </c>
      <c r="B10" s="60"/>
      <c r="C10" s="60"/>
      <c r="F10" s="5"/>
    </row>
    <row r="11" spans="1:6" s="28" customFormat="1" x14ac:dyDescent="0.2">
      <c r="A11" s="29" t="s">
        <v>1</v>
      </c>
      <c r="B11" s="61" t="s">
        <v>250</v>
      </c>
      <c r="C11" s="61"/>
      <c r="F11" s="5"/>
    </row>
    <row r="12" spans="1:6" s="28" customFormat="1" x14ac:dyDescent="0.2">
      <c r="A12" s="32" t="s">
        <v>13</v>
      </c>
      <c r="B12" s="58" t="s">
        <v>255</v>
      </c>
      <c r="C12" s="58"/>
      <c r="D12" s="5"/>
      <c r="E12" s="5"/>
      <c r="F12" s="5"/>
    </row>
    <row r="13" spans="1:6" s="28" customFormat="1" x14ac:dyDescent="0.2">
      <c r="A13" s="32" t="s">
        <v>279</v>
      </c>
      <c r="B13" s="56" t="s">
        <v>311</v>
      </c>
      <c r="C13" s="57"/>
      <c r="D13" s="5"/>
      <c r="E13" s="5"/>
      <c r="F13" s="5"/>
    </row>
    <row r="14" spans="1:6" s="28" customFormat="1" x14ac:dyDescent="0.2">
      <c r="A14" s="32" t="s">
        <v>273</v>
      </c>
      <c r="B14" s="56" t="s">
        <v>312</v>
      </c>
      <c r="C14" s="57"/>
      <c r="D14" s="5"/>
      <c r="E14" s="5"/>
      <c r="F14" s="5"/>
    </row>
    <row r="15" spans="1:6" s="28" customFormat="1" x14ac:dyDescent="0.2">
      <c r="A15" s="32" t="s">
        <v>74</v>
      </c>
      <c r="B15" s="58" t="s">
        <v>256</v>
      </c>
      <c r="C15" s="58"/>
      <c r="D15" s="5"/>
      <c r="E15" s="5"/>
      <c r="F15" s="5"/>
    </row>
    <row r="16" spans="1:6" s="28" customFormat="1" x14ac:dyDescent="0.2">
      <c r="A16" s="32" t="s">
        <v>287</v>
      </c>
      <c r="B16" s="58" t="s">
        <v>313</v>
      </c>
      <c r="C16" s="58"/>
      <c r="E16" s="5"/>
      <c r="F16" s="5"/>
    </row>
    <row r="17" spans="1:6" s="28" customFormat="1" x14ac:dyDescent="0.2">
      <c r="A17" s="32" t="s">
        <v>67</v>
      </c>
      <c r="B17" s="58" t="s">
        <v>257</v>
      </c>
      <c r="C17" s="58"/>
      <c r="D17" s="5"/>
      <c r="E17" s="5"/>
      <c r="F17" s="5"/>
    </row>
    <row r="18" spans="1:6" s="28" customFormat="1" x14ac:dyDescent="0.2">
      <c r="A18" s="32" t="s">
        <v>53</v>
      </c>
      <c r="B18" s="58" t="s">
        <v>258</v>
      </c>
      <c r="C18" s="58"/>
      <c r="D18" s="5"/>
      <c r="E18" s="5"/>
      <c r="F18" s="5"/>
    </row>
    <row r="19" spans="1:6" s="28" customFormat="1" x14ac:dyDescent="0.2">
      <c r="A19" s="32" t="s">
        <v>128</v>
      </c>
      <c r="B19" s="58" t="s">
        <v>259</v>
      </c>
      <c r="C19" s="58"/>
      <c r="D19" s="5"/>
      <c r="E19" s="5"/>
      <c r="F19" s="5"/>
    </row>
    <row r="20" spans="1:6" s="28" customFormat="1" x14ac:dyDescent="0.2">
      <c r="A20" s="32" t="s">
        <v>20</v>
      </c>
      <c r="B20" s="58" t="s">
        <v>260</v>
      </c>
      <c r="C20" s="58"/>
      <c r="D20" s="5"/>
      <c r="E20" s="5"/>
      <c r="F20" s="5"/>
    </row>
    <row r="21" spans="1:6" s="28" customFormat="1" x14ac:dyDescent="0.2">
      <c r="A21" s="30"/>
      <c r="B21" s="30"/>
      <c r="C21" s="30"/>
      <c r="E21"/>
      <c r="F21" s="5"/>
    </row>
  </sheetData>
  <mergeCells count="17">
    <mergeCell ref="B12:C12"/>
    <mergeCell ref="B8:C8"/>
    <mergeCell ref="A10:C10"/>
    <mergeCell ref="B11:C11"/>
    <mergeCell ref="A3:C3"/>
    <mergeCell ref="B4:C4"/>
    <mergeCell ref="B5:C5"/>
    <mergeCell ref="B6:C6"/>
    <mergeCell ref="B7:C7"/>
    <mergeCell ref="B14:C14"/>
    <mergeCell ref="B13:C13"/>
    <mergeCell ref="B16:C16"/>
    <mergeCell ref="B19:C19"/>
    <mergeCell ref="B20:C20"/>
    <mergeCell ref="B17:C17"/>
    <mergeCell ref="B18:C18"/>
    <mergeCell ref="B15:C15"/>
  </mergeCells>
  <pageMargins left="0.7" right="0.7" top="0.75" bottom="0.75" header="0.3" footer="0.3"/>
  <pageSetup orientation="portrait" r:id="rId1"/>
  <headerFooter>
    <oddHeader>&amp;R&amp;F</oddHeader>
    <oddFooter xml:space="preserve">&amp;C_x000D_&amp;1#&amp;"Calibri"&amp;10&amp;K000000 Internal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8b82e6-668a-48b7-921e-d900dc474158" xsi:nil="true"/>
    <lcf76f155ced4ddcb4097134ff3c332f xmlns="e0cce852-5f9c-445c-9e4f-940f14a227d8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9728992A12D439CA9822FC5EB3D0C" ma:contentTypeVersion="16" ma:contentTypeDescription="Create a new document." ma:contentTypeScope="" ma:versionID="5fe2671ccf995d91308367134f80f94e">
  <xsd:schema xmlns:xsd="http://www.w3.org/2001/XMLSchema" xmlns:xs="http://www.w3.org/2001/XMLSchema" xmlns:p="http://schemas.microsoft.com/office/2006/metadata/properties" xmlns:ns2="e0cce852-5f9c-445c-9e4f-940f14a227d8" xmlns:ns3="978b82e6-668a-48b7-921e-d900dc474158" targetNamespace="http://schemas.microsoft.com/office/2006/metadata/properties" ma:root="true" ma:fieldsID="e7d03463675d01ec114beef3511a05aa" ns2:_="" ns3:_="">
    <xsd:import namespace="e0cce852-5f9c-445c-9e4f-940f14a227d8"/>
    <xsd:import namespace="978b82e6-668a-48b7-921e-d900dc4741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ce852-5f9c-445c-9e4f-940f14a22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b82e6-668a-48b7-921e-d900dc47415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296066-7861-4770-8ab1-48a1d4628ec8}" ma:internalName="TaxCatchAll" ma:showField="CatchAllData" ma:web="978b82e6-668a-48b7-921e-d900dc4741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E7BE76-FBBB-4B42-ADCF-C36E69159B4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FDA80DA-BF87-44AB-AB81-E48891CF7F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09DB0-9DD4-450D-AB32-DFF1125A21E2}">
  <ds:schemaRefs>
    <ds:schemaRef ds:uri="http://schemas.microsoft.com/office/2006/documentManagement/types"/>
    <ds:schemaRef ds:uri="978b82e6-668a-48b7-921e-d900dc474158"/>
    <ds:schemaRef ds:uri="http://purl.org/dc/elements/1.1/"/>
    <ds:schemaRef ds:uri="e0cce852-5f9c-445c-9e4f-940f14a227d8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B91FDC47-0998-47C6-B0A2-7C9754DA25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ce852-5f9c-445c-9e4f-940f14a227d8"/>
    <ds:schemaRef ds:uri="978b82e6-668a-48b7-921e-d900dc4741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4fb56ae-b253-43b2-ae76-5b0fef4d3037}" enabled="1" method="Privileged" siteId="{44ae661a-ece6-41aa-bc96-7c2c85a0894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</vt:lpstr>
      <vt:lpstr>Sheet1</vt:lpstr>
      <vt:lpstr>Q1 a-h</vt:lpstr>
      <vt:lpstr>Q1 i-j</vt:lpstr>
      <vt:lpstr>Definitions</vt:lpstr>
    </vt:vector>
  </TitlesOfParts>
  <Manager/>
  <Company>Pacific Gas and Electric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Santos, Jerry</dc:creator>
  <cp:keywords/>
  <dc:description/>
  <cp:lastModifiedBy>Joseph Mitchell</cp:lastModifiedBy>
  <cp:revision/>
  <dcterms:created xsi:type="dcterms:W3CDTF">2023-07-26T18:38:00Z</dcterms:created>
  <dcterms:modified xsi:type="dcterms:W3CDTF">2024-06-07T19:49:29Z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0x0101004539728992A12D439CA9822FC5EB3D0C</vt:lpwstr>
  </property>
  <property fmtid="{D5CDD505-2E9C-101B-9397-08002B2CF9AE}" pid="3" name="MediaServiceImageTags">
    <vt:lpwstr/>
  </property>
  <property fmtid="{D5CDD505-2E9C-101B-9397-08002B2CF9AE}" pid="4" name="pgeRecordCategory">
    <vt:lpwstr/>
  </property>
  <property fmtid="{D5CDD505-2E9C-101B-9397-08002B2CF9AE}" pid="5" name="MSIP_Label_64fb56ae-b253-43b2-ae76-5b0fef4d3037_Enabled">
    <vt:lpwstr>true</vt:lpwstr>
  </property>
  <property fmtid="{D5CDD505-2E9C-101B-9397-08002B2CF9AE}" pid="6" name="MSIP_Label_64fb56ae-b253-43b2-ae76-5b0fef4d3037_SetDate">
    <vt:lpwstr>2024-02-08T01:42:44Z</vt:lpwstr>
  </property>
  <property fmtid="{D5CDD505-2E9C-101B-9397-08002B2CF9AE}" pid="7" name="MSIP_Label_64fb56ae-b253-43b2-ae76-5b0fef4d3037_Method">
    <vt:lpwstr>Privileged</vt:lpwstr>
  </property>
  <property fmtid="{D5CDD505-2E9C-101B-9397-08002B2CF9AE}" pid="8" name="MSIP_Label_64fb56ae-b253-43b2-ae76-5b0fef4d3037_Name">
    <vt:lpwstr>Internal (With Markings)</vt:lpwstr>
  </property>
  <property fmtid="{D5CDD505-2E9C-101B-9397-08002B2CF9AE}" pid="9" name="MSIP_Label_64fb56ae-b253-43b2-ae76-5b0fef4d3037_SiteId">
    <vt:lpwstr>44ae661a-ece6-41aa-bc96-7c2c85a08941</vt:lpwstr>
  </property>
  <property fmtid="{D5CDD505-2E9C-101B-9397-08002B2CF9AE}" pid="10" name="MSIP_Label_64fb56ae-b253-43b2-ae76-5b0fef4d3037_ActionId">
    <vt:lpwstr>b05b211b-ab2e-4814-af4c-34ca0feaa8a8</vt:lpwstr>
  </property>
  <property fmtid="{D5CDD505-2E9C-101B-9397-08002B2CF9AE}" pid="11" name="MSIP_Label_64fb56ae-b253-43b2-ae76-5b0fef4d3037_ContentBits">
    <vt:lpwstr>3</vt:lpwstr>
  </property>
</Properties>
</file>