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wm/Work/WEEDS/Calculations/Workpapers/WMP25/"/>
    </mc:Choice>
  </mc:AlternateContent>
  <xr:revisionPtr revIDLastSave="0" documentId="8_{FF4742F5-D9E1-5F43-A7A1-19EB5D834E93}" xr6:coauthVersionLast="47" xr6:coauthVersionMax="47" xr10:uidLastSave="{00000000-0000-0000-0000-000000000000}"/>
  <bookViews>
    <workbookView xWindow="4640" yWindow="2760" windowWidth="24300" windowHeight="17660" activeTab="1" xr2:uid="{7B236B09-ABB7-4B70-B063-2F30C6C73F05}"/>
  </bookViews>
  <sheets>
    <sheet name="Miles Installed" sheetId="1" r:id="rId1"/>
    <sheet name="Wire Downs" sheetId="4" r:id="rId2"/>
    <sheet name="Ignitions" sheetId="3" r:id="rId3"/>
    <sheet name="CL Sta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3" l="1"/>
  <c r="K7" i="3"/>
  <c r="L3" i="3"/>
  <c r="K3" i="3"/>
  <c r="J7" i="3"/>
  <c r="J3" i="3"/>
  <c r="H6" i="4"/>
  <c r="H6" i="3"/>
  <c r="H5" i="4"/>
  <c r="H4" i="4"/>
  <c r="D14" i="5"/>
  <c r="D15" i="5" s="1"/>
  <c r="F13" i="5"/>
  <c r="F12" i="5"/>
  <c r="F11" i="5"/>
  <c r="F10" i="5"/>
  <c r="F9" i="5"/>
  <c r="F8" i="5"/>
  <c r="F7" i="5"/>
  <c r="F6" i="5"/>
  <c r="F5" i="5"/>
  <c r="F4" i="5"/>
  <c r="D6" i="5"/>
  <c r="D7" i="5" s="1"/>
  <c r="G5" i="5"/>
  <c r="E5" i="5"/>
  <c r="H4" i="5"/>
  <c r="G4" i="5"/>
  <c r="E4" i="5"/>
  <c r="H5" i="3"/>
  <c r="H4" i="3"/>
  <c r="F6" i="1"/>
  <c r="E6" i="1"/>
  <c r="D6" i="1"/>
  <c r="C6" i="1"/>
  <c r="B6" i="1"/>
  <c r="G6" i="1" s="1"/>
  <c r="G5" i="1"/>
  <c r="F5" i="1"/>
  <c r="E5" i="1"/>
  <c r="D5" i="1"/>
  <c r="C5" i="1"/>
  <c r="B5" i="1"/>
  <c r="H3" i="3"/>
  <c r="H2" i="3"/>
  <c r="F4" i="1"/>
  <c r="E4" i="1"/>
  <c r="D4" i="1"/>
  <c r="C4" i="1"/>
  <c r="B4" i="1"/>
  <c r="H3" i="4"/>
  <c r="H2" i="4"/>
  <c r="D16" i="5" l="1"/>
  <c r="G15" i="5"/>
  <c r="F15" i="5"/>
  <c r="E15" i="5"/>
  <c r="E14" i="5"/>
  <c r="F14" i="5"/>
  <c r="G14" i="5"/>
  <c r="G7" i="5"/>
  <c r="D8" i="5"/>
  <c r="E7" i="5"/>
  <c r="G6" i="5"/>
  <c r="E6" i="5"/>
  <c r="D17" i="5" l="1"/>
  <c r="G16" i="5"/>
  <c r="F16" i="5"/>
  <c r="E16" i="5"/>
  <c r="E8" i="5"/>
  <c r="D9" i="5"/>
  <c r="G8" i="5"/>
  <c r="G17" i="5" l="1"/>
  <c r="F17" i="5"/>
  <c r="E17" i="5"/>
  <c r="D18" i="5"/>
  <c r="D10" i="5"/>
  <c r="G9" i="5"/>
  <c r="E9" i="5"/>
  <c r="E18" i="5" l="1"/>
  <c r="D19" i="5"/>
  <c r="G18" i="5"/>
  <c r="F18" i="5"/>
  <c r="E10" i="5"/>
  <c r="D11" i="5"/>
  <c r="G10" i="5"/>
  <c r="G19" i="5" l="1"/>
  <c r="F19" i="5"/>
  <c r="E19" i="5"/>
  <c r="D20" i="5"/>
  <c r="D12" i="5"/>
  <c r="G11" i="5"/>
  <c r="E11" i="5"/>
  <c r="D21" i="5" l="1"/>
  <c r="G20" i="5"/>
  <c r="F20" i="5"/>
  <c r="E20" i="5"/>
  <c r="G12" i="5"/>
  <c r="E12" i="5"/>
  <c r="D13" i="5"/>
  <c r="G21" i="5" l="1"/>
  <c r="E21" i="5"/>
  <c r="F21" i="5"/>
  <c r="G13" i="5"/>
  <c r="E13" i="5"/>
  <c r="F5" i="3"/>
  <c r="E5" i="3"/>
  <c r="D5" i="3"/>
  <c r="C5" i="3"/>
  <c r="B5" i="3"/>
  <c r="F4" i="3"/>
  <c r="F8" i="3" s="1"/>
  <c r="E4" i="3"/>
  <c r="E8" i="3" s="1"/>
  <c r="D4" i="3"/>
  <c r="D8" i="3" s="1"/>
  <c r="C4" i="3"/>
  <c r="C8" i="3" s="1"/>
  <c r="B4" i="3"/>
  <c r="F5" i="4"/>
  <c r="E5" i="4"/>
  <c r="D5" i="4"/>
  <c r="C5" i="4"/>
  <c r="B5" i="4"/>
  <c r="F4" i="4"/>
  <c r="F8" i="4" s="1"/>
  <c r="E4" i="4"/>
  <c r="E8" i="4" s="1"/>
  <c r="D4" i="4"/>
  <c r="D8" i="4" s="1"/>
  <c r="C4" i="4"/>
  <c r="C8" i="4" s="1"/>
  <c r="B4" i="4"/>
  <c r="D6" i="3" l="1"/>
  <c r="D7" i="3" s="1"/>
  <c r="C6" i="3"/>
  <c r="C7" i="3" s="1"/>
  <c r="B8" i="4"/>
  <c r="H8" i="4" s="1"/>
  <c r="B6" i="4"/>
  <c r="B7" i="4" s="1"/>
  <c r="E6" i="4"/>
  <c r="E7" i="4" s="1"/>
  <c r="C6" i="4"/>
  <c r="C7" i="4" s="1"/>
  <c r="D6" i="4"/>
  <c r="D7" i="4" s="1"/>
  <c r="F6" i="4"/>
  <c r="F7" i="4" s="1"/>
  <c r="B8" i="3"/>
  <c r="H8" i="3" s="1"/>
  <c r="E6" i="3"/>
  <c r="F6" i="3"/>
  <c r="F7" i="3" s="1"/>
  <c r="H7" i="3" l="1"/>
  <c r="E7" i="3"/>
  <c r="H7" i="4"/>
</calcChain>
</file>

<file path=xl/sharedStrings.xml><?xml version="1.0" encoding="utf-8"?>
<sst xmlns="http://schemas.openxmlformats.org/spreadsheetml/2006/main" count="31" uniqueCount="25">
  <si>
    <t>2023*</t>
  </si>
  <si>
    <t>Bare Miles</t>
  </si>
  <si>
    <t>CC installed miles</t>
  </si>
  <si>
    <t>*2023 covered conductor miles of 1200 are approximate</t>
  </si>
  <si>
    <t>Bare Wire Downs</t>
  </si>
  <si>
    <t>Covered Conductor Wire Downs</t>
  </si>
  <si>
    <t>Bare Wire Reportable Ignitions</t>
  </si>
  <si>
    <t>Covered Conductor Reportable Ignitions</t>
  </si>
  <si>
    <t>BW Wire Downs / mile-yr</t>
  </si>
  <si>
    <t>CC Wire Downs / mile-yr</t>
  </si>
  <si>
    <t>BW Ignitions / mile-yr</t>
  </si>
  <si>
    <t>CC Ignitions / mile-yr</t>
  </si>
  <si>
    <t>BW / CC</t>
  </si>
  <si>
    <t>Expected CC Wires Down</t>
  </si>
  <si>
    <t>Total</t>
  </si>
  <si>
    <t>Expected CC ignitions</t>
  </si>
  <si>
    <t>Reduction %</t>
  </si>
  <si>
    <t>Total or Wtd Avg</t>
  </si>
  <si>
    <t>CC Weight of mi/yr</t>
  </si>
  <si>
    <t>BW Weight of mi/yr</t>
  </si>
  <si>
    <t>Events</t>
  </si>
  <si>
    <t>95% CL (1 tail)</t>
  </si>
  <si>
    <t>1 sigma</t>
  </si>
  <si>
    <t>WD 95% CL</t>
  </si>
  <si>
    <t>90% CL (1 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</si>
</sst>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000_);_(* \(#,##0.0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applyAlignment="1">
      <alignment horizontal="right"/>
    </xf>
    <xf numFmtId="165" fontId="0" fillId="0" borderId="0" xfId="2" applyNumberFormat="1" applyFont="1"/>
    <xf numFmtId="0" fontId="0" fillId="0" borderId="0" xfId="0" applyAlignment="1">
      <alignment wrapText="1"/>
    </xf>
    <xf numFmtId="166" fontId="0" fillId="0" borderId="0" xfId="0" applyNumberFormat="1"/>
    <xf numFmtId="0" fontId="0" fillId="0" borderId="0" xfId="0" applyAlignment="1">
      <alignment vertical="top"/>
    </xf>
    <xf numFmtId="0" fontId="0" fillId="0" borderId="0" xfId="0" applyAlignment="1">
      <alignment horizontal="center" vertical="top"/>
    </xf>
    <xf numFmtId="165" fontId="0" fillId="0" borderId="0" xfId="2" applyNumberFormat="1" applyFont="1" applyAlignment="1">
      <alignment horizontal="center" vertical="top"/>
    </xf>
    <xf numFmtId="0" fontId="0" fillId="0" borderId="0" xfId="0" applyAlignment="1">
      <alignment vertical="top" wrapText="1"/>
    </xf>
    <xf numFmtId="0" fontId="0" fillId="0" borderId="1" xfId="0" applyBorder="1"/>
    <xf numFmtId="0" fontId="0" fillId="0" borderId="1" xfId="0" applyBorder="1" applyAlignment="1">
      <alignment horizontal="center"/>
    </xf>
    <xf numFmtId="164" fontId="0" fillId="0" borderId="1" xfId="1" applyNumberFormat="1" applyFont="1" applyBorder="1"/>
    <xf numFmtId="164" fontId="0" fillId="0" borderId="1" xfId="1" applyNumberFormat="1" applyFont="1" applyBorder="1" applyAlignment="1">
      <alignment horizontal="right"/>
    </xf>
    <xf numFmtId="166" fontId="0" fillId="0" borderId="1" xfId="1" applyNumberFormat="1"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B77E-F97D-41FA-BDED-208111460C2C}">
  <dimension ref="A1:G7"/>
  <sheetViews>
    <sheetView workbookViewId="0">
      <selection sqref="A1:F7"/>
    </sheetView>
  </sheetViews>
  <sheetFormatPr baseColWidth="10" defaultColWidth="8.83203125" defaultRowHeight="15" x14ac:dyDescent="0.2"/>
  <cols>
    <col min="1" max="1" width="30.5" bestFit="1" customWidth="1"/>
    <col min="2" max="6" width="9.1640625" bestFit="1" customWidth="1"/>
  </cols>
  <sheetData>
    <row r="1" spans="1:7" x14ac:dyDescent="0.2">
      <c r="A1" s="9"/>
      <c r="B1" s="10">
        <v>2019</v>
      </c>
      <c r="C1" s="10">
        <v>2020</v>
      </c>
      <c r="D1" s="10">
        <v>2021</v>
      </c>
      <c r="E1" s="10">
        <v>2022</v>
      </c>
      <c r="F1" s="10" t="s">
        <v>0</v>
      </c>
    </row>
    <row r="2" spans="1:7" x14ac:dyDescent="0.2">
      <c r="A2" s="9" t="s">
        <v>1</v>
      </c>
      <c r="B2" s="11">
        <v>9263</v>
      </c>
      <c r="C2" s="11">
        <v>8466</v>
      </c>
      <c r="D2" s="11">
        <v>7040</v>
      </c>
      <c r="E2" s="11">
        <v>5684</v>
      </c>
      <c r="F2" s="11">
        <v>4484</v>
      </c>
    </row>
    <row r="3" spans="1:7" x14ac:dyDescent="0.2">
      <c r="A3" s="9" t="s">
        <v>2</v>
      </c>
      <c r="B3" s="11">
        <v>372</v>
      </c>
      <c r="C3" s="11">
        <v>1354</v>
      </c>
      <c r="D3" s="11">
        <v>2857</v>
      </c>
      <c r="E3" s="11">
        <v>4269</v>
      </c>
      <c r="F3" s="12">
        <v>5469</v>
      </c>
    </row>
    <row r="4" spans="1:7" x14ac:dyDescent="0.2">
      <c r="A4" s="9" t="s">
        <v>14</v>
      </c>
      <c r="B4" s="11">
        <f>B2+B3</f>
        <v>9635</v>
      </c>
      <c r="C4" s="11">
        <f t="shared" ref="C4:F4" si="0">C2+C3</f>
        <v>9820</v>
      </c>
      <c r="D4" s="11">
        <f t="shared" si="0"/>
        <v>9897</v>
      </c>
      <c r="E4" s="11">
        <f t="shared" si="0"/>
        <v>9953</v>
      </c>
      <c r="F4" s="11">
        <f t="shared" si="0"/>
        <v>9953</v>
      </c>
    </row>
    <row r="5" spans="1:7" x14ac:dyDescent="0.2">
      <c r="A5" s="9" t="s">
        <v>19</v>
      </c>
      <c r="B5" s="13">
        <f>B2/SUM($B2:$F2)</f>
        <v>0.26513438474969231</v>
      </c>
      <c r="C5" s="13">
        <f t="shared" ref="C5:F6" si="1">C2/SUM($B2:$F2)</f>
        <v>0.24232189369436413</v>
      </c>
      <c r="D5" s="13">
        <f t="shared" si="1"/>
        <v>0.2015055671637519</v>
      </c>
      <c r="E5" s="13">
        <f t="shared" si="1"/>
        <v>0.16269284712482468</v>
      </c>
      <c r="F5" s="13">
        <f t="shared" si="1"/>
        <v>0.12834530726736698</v>
      </c>
      <c r="G5" s="4">
        <f>SUM(B5:F5)</f>
        <v>1</v>
      </c>
    </row>
    <row r="6" spans="1:7" x14ac:dyDescent="0.2">
      <c r="A6" s="9" t="s">
        <v>18</v>
      </c>
      <c r="B6" s="13">
        <f>B3/SUM($B3:$F3)</f>
        <v>2.5975839676000281E-2</v>
      </c>
      <c r="C6" s="13">
        <f t="shared" si="1"/>
        <v>9.454647021856015E-2</v>
      </c>
      <c r="D6" s="13">
        <f t="shared" si="1"/>
        <v>0.19949724181272258</v>
      </c>
      <c r="E6" s="13">
        <f t="shared" si="1"/>
        <v>0.29809370853990641</v>
      </c>
      <c r="F6" s="13">
        <f t="shared" si="1"/>
        <v>0.38188673975281057</v>
      </c>
      <c r="G6" s="4">
        <f>SUM(B6:F6)</f>
        <v>1</v>
      </c>
    </row>
    <row r="7" spans="1:7" x14ac:dyDescent="0.2">
      <c r="A7" s="9" t="s">
        <v>3</v>
      </c>
      <c r="B7" s="9"/>
      <c r="C7" s="9"/>
      <c r="D7" s="9"/>
      <c r="E7" s="9"/>
      <c r="F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2FB-C34C-42F1-BDC2-9F377B1788F6}">
  <dimension ref="A1:L8"/>
  <sheetViews>
    <sheetView tabSelected="1" workbookViewId="0">
      <selection activeCell="M11" sqref="M11"/>
    </sheetView>
  </sheetViews>
  <sheetFormatPr baseColWidth="10" defaultColWidth="8.83203125" defaultRowHeight="15" x14ac:dyDescent="0.2"/>
  <cols>
    <col min="1" max="1" width="29.83203125" bestFit="1" customWidth="1"/>
  </cols>
  <sheetData>
    <row r="1" spans="1:12" ht="32" x14ac:dyDescent="0.2">
      <c r="B1">
        <v>2019</v>
      </c>
      <c r="C1">
        <v>2020</v>
      </c>
      <c r="D1">
        <v>2021</v>
      </c>
      <c r="E1">
        <v>2022</v>
      </c>
      <c r="F1">
        <v>2023</v>
      </c>
      <c r="H1" s="3" t="s">
        <v>17</v>
      </c>
      <c r="J1" s="8"/>
      <c r="K1" s="8"/>
      <c r="L1" s="8"/>
    </row>
    <row r="2" spans="1:12" x14ac:dyDescent="0.2">
      <c r="A2" t="s">
        <v>4</v>
      </c>
      <c r="B2">
        <v>218</v>
      </c>
      <c r="C2">
        <v>166</v>
      </c>
      <c r="D2">
        <v>162</v>
      </c>
      <c r="E2">
        <v>121</v>
      </c>
      <c r="F2">
        <v>189</v>
      </c>
      <c r="H2">
        <f>SUM(B2:F2)</f>
        <v>856</v>
      </c>
    </row>
    <row r="3" spans="1:12" x14ac:dyDescent="0.2">
      <c r="A3" t="s">
        <v>5</v>
      </c>
      <c r="B3">
        <v>2</v>
      </c>
      <c r="C3">
        <v>2</v>
      </c>
      <c r="D3">
        <v>19</v>
      </c>
      <c r="E3">
        <v>29</v>
      </c>
      <c r="F3" s="1">
        <v>76</v>
      </c>
      <c r="H3">
        <f>SUM(B3:F3)</f>
        <v>128</v>
      </c>
    </row>
    <row r="4" spans="1:12" x14ac:dyDescent="0.2">
      <c r="A4" t="s">
        <v>8</v>
      </c>
      <c r="B4">
        <f>B2/'Miles Installed'!B2</f>
        <v>2.3534492065205657E-2</v>
      </c>
      <c r="C4">
        <f>C2/'Miles Installed'!C2</f>
        <v>1.9607843137254902E-2</v>
      </c>
      <c r="D4">
        <f>D2/'Miles Installed'!D2</f>
        <v>2.3011363636363635E-2</v>
      </c>
      <c r="E4">
        <f>E2/'Miles Installed'!E2</f>
        <v>2.1287825475017595E-2</v>
      </c>
      <c r="F4">
        <f>F2/'Miles Installed'!F2</f>
        <v>4.2149866190900984E-2</v>
      </c>
      <c r="H4">
        <f>B4*'Miles Installed'!B5+C4*'Miles Installed'!C5+D4*'Miles Installed'!D5+E4*'Miles Installed'!E5+F4*'Miles Installed'!F5</f>
        <v>2.4501245098319833E-2</v>
      </c>
    </row>
    <row r="5" spans="1:12" x14ac:dyDescent="0.2">
      <c r="A5" t="s">
        <v>9</v>
      </c>
      <c r="B5">
        <f>B3/'Miles Installed'!B3</f>
        <v>5.3763440860215058E-3</v>
      </c>
      <c r="C5">
        <f>C3/'Miles Installed'!C3</f>
        <v>1.4771048744460858E-3</v>
      </c>
      <c r="D5">
        <f>D3/'Miles Installed'!D3</f>
        <v>6.6503325166258316E-3</v>
      </c>
      <c r="E5">
        <f>E3/'Miles Installed'!E3</f>
        <v>6.7931599906301239E-3</v>
      </c>
      <c r="F5">
        <f>F3/'Miles Installed'!F3</f>
        <v>1.3896507588224539E-2</v>
      </c>
      <c r="H5">
        <f>B5*'Miles Installed'!B6+C5*'Miles Installed'!C6+D5*'Miles Installed'!D6+E5*'Miles Installed'!E6+F5*'Miles Installed'!F6</f>
        <v>8.9379233293764397E-3</v>
      </c>
    </row>
    <row r="6" spans="1:12" x14ac:dyDescent="0.2">
      <c r="A6" t="s">
        <v>12</v>
      </c>
      <c r="B6">
        <f>B4/B5</f>
        <v>4.377415524128252</v>
      </c>
      <c r="C6">
        <f t="shared" ref="C6:F6" si="0">C4/C5</f>
        <v>13.274509803921568</v>
      </c>
      <c r="D6">
        <f t="shared" si="0"/>
        <v>3.4601824162679424</v>
      </c>
      <c r="E6">
        <f t="shared" si="0"/>
        <v>3.1337147225120727</v>
      </c>
      <c r="F6">
        <f t="shared" si="0"/>
        <v>3.033126555237335</v>
      </c>
      <c r="H6">
        <f>H4/H5</f>
        <v>2.741268211351862</v>
      </c>
    </row>
    <row r="7" spans="1:12" x14ac:dyDescent="0.2">
      <c r="A7" t="s">
        <v>16</v>
      </c>
      <c r="B7" s="2">
        <f>1-1/B6</f>
        <v>0.77155470060175591</v>
      </c>
      <c r="C7" s="2">
        <f>1-1/C6</f>
        <v>0.92466765140324958</v>
      </c>
      <c r="D7" s="2">
        <f t="shared" ref="D7:H7" si="1">1-1/D6</f>
        <v>0.71099789557379101</v>
      </c>
      <c r="E7" s="2">
        <f t="shared" si="1"/>
        <v>0.68088990589469733</v>
      </c>
      <c r="F7" s="2">
        <f t="shared" si="1"/>
        <v>0.67030719563175223</v>
      </c>
      <c r="G7" s="2"/>
      <c r="H7" s="2">
        <f t="shared" si="1"/>
        <v>0.6352053418709992</v>
      </c>
      <c r="J7" s="2"/>
      <c r="K7" s="2"/>
      <c r="L7" s="2"/>
    </row>
    <row r="8" spans="1:12" x14ac:dyDescent="0.2">
      <c r="A8" t="s">
        <v>13</v>
      </c>
      <c r="B8">
        <f>B4*'Miles Installed'!B3</f>
        <v>8.7548310482565039</v>
      </c>
      <c r="C8">
        <f>C4*'Miles Installed'!C3</f>
        <v>26.549019607843135</v>
      </c>
      <c r="D8">
        <f>D4*'Miles Installed'!D3</f>
        <v>65.743465909090901</v>
      </c>
      <c r="E8">
        <f>E4*'Miles Installed'!E3</f>
        <v>90.877726952850111</v>
      </c>
      <c r="F8">
        <f>F4*'Miles Installed'!F3</f>
        <v>230.51761819803747</v>
      </c>
      <c r="H8">
        <f>SUM(B8:F8)</f>
        <v>422.44266171607808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4B69-2675-4BFC-98B0-B983837EC8F9}">
  <dimension ref="A1:L8"/>
  <sheetViews>
    <sheetView workbookViewId="0">
      <selection activeCell="E30" sqref="E30"/>
    </sheetView>
  </sheetViews>
  <sheetFormatPr baseColWidth="10" defaultColWidth="8.83203125" defaultRowHeight="15" x14ac:dyDescent="0.2"/>
  <cols>
    <col min="1" max="1" width="37.33203125" bestFit="1" customWidth="1"/>
  </cols>
  <sheetData>
    <row r="1" spans="1:12" ht="32" x14ac:dyDescent="0.2">
      <c r="B1">
        <v>2019</v>
      </c>
      <c r="C1">
        <v>2020</v>
      </c>
      <c r="D1">
        <v>2021</v>
      </c>
      <c r="E1">
        <v>2022</v>
      </c>
      <c r="F1">
        <v>2023</v>
      </c>
      <c r="H1" s="3" t="s">
        <v>17</v>
      </c>
      <c r="J1" s="8" t="s">
        <v>21</v>
      </c>
      <c r="K1" s="8" t="s">
        <v>24</v>
      </c>
      <c r="L1" s="8" t="s">
        <v>22</v>
      </c>
    </row>
    <row r="2" spans="1:12" x14ac:dyDescent="0.2">
      <c r="A2" t="s">
        <v>6</v>
      </c>
      <c r="B2">
        <v>37</v>
      </c>
      <c r="C2">
        <v>49</v>
      </c>
      <c r="D2">
        <v>46</v>
      </c>
      <c r="E2">
        <v>36</v>
      </c>
      <c r="F2">
        <v>15</v>
      </c>
      <c r="H2">
        <f>SUM(B2:F2)</f>
        <v>183</v>
      </c>
    </row>
    <row r="3" spans="1:12" x14ac:dyDescent="0.2">
      <c r="A3" t="s">
        <v>7</v>
      </c>
      <c r="B3">
        <v>0</v>
      </c>
      <c r="C3">
        <v>1</v>
      </c>
      <c r="D3">
        <v>2</v>
      </c>
      <c r="E3">
        <v>5</v>
      </c>
      <c r="F3" s="1">
        <v>3</v>
      </c>
      <c r="H3">
        <f>SUM(B3:F3)</f>
        <v>11</v>
      </c>
      <c r="J3">
        <f>'CL Stats'!E15</f>
        <v>18.207514250903657</v>
      </c>
      <c r="K3">
        <f>'CL Stats'!F15</f>
        <v>16.59812214431409</v>
      </c>
      <c r="L3">
        <f>'CL Stats'!G15</f>
        <v>13.335714821706731</v>
      </c>
    </row>
    <row r="4" spans="1:12" x14ac:dyDescent="0.2">
      <c r="A4" t="s">
        <v>10</v>
      </c>
      <c r="B4">
        <f>B2/'Miles Installed'!B2</f>
        <v>3.994386267947749E-3</v>
      </c>
      <c r="C4">
        <f>C2/'Miles Installed'!C2</f>
        <v>5.7878573115993388E-3</v>
      </c>
      <c r="D4">
        <f>D2/'Miles Installed'!D2</f>
        <v>6.5340909090909087E-3</v>
      </c>
      <c r="E4">
        <f>E2/'Miles Installed'!E2</f>
        <v>6.3335679099225895E-3</v>
      </c>
      <c r="F4">
        <f>F2/'Miles Installed'!F2</f>
        <v>3.3452274754683319E-3</v>
      </c>
      <c r="H4">
        <f>B4*'Miles Installed'!B5+C4*'Miles Installed'!C5+D4*'Miles Installed'!D5+E4*'Miles Installed'!E5+F4*'Miles Installed'!F5</f>
        <v>5.2379998282623E-3</v>
      </c>
    </row>
    <row r="5" spans="1:12" x14ac:dyDescent="0.2">
      <c r="A5" t="s">
        <v>11</v>
      </c>
      <c r="B5">
        <f>B3/'Miles Installed'!B3</f>
        <v>0</v>
      </c>
      <c r="C5">
        <f>C3/'Miles Installed'!C3</f>
        <v>7.3855243722304289E-4</v>
      </c>
      <c r="D5">
        <f>D3/'Miles Installed'!D3</f>
        <v>7.0003500175008749E-4</v>
      </c>
      <c r="E5">
        <f>E3/'Miles Installed'!E3</f>
        <v>1.1712344811431249E-3</v>
      </c>
      <c r="F5">
        <f>F3/'Miles Installed'!F3</f>
        <v>5.4854635216675812E-4</v>
      </c>
      <c r="H5">
        <f>B5*'Miles Installed'!B6+C5*'Miles Installed'!C6+D5*'Miles Installed'!D6+E5*'Miles Installed'!E6+F5*'Miles Installed'!F6</f>
        <v>7.6810278611828776E-4</v>
      </c>
    </row>
    <row r="6" spans="1:12" x14ac:dyDescent="0.2">
      <c r="A6" t="s">
        <v>12</v>
      </c>
      <c r="C6">
        <f t="shared" ref="C6:F6" si="0">C4/C5</f>
        <v>7.8367587999055042</v>
      </c>
      <c r="D6">
        <f t="shared" si="0"/>
        <v>9.3339488636363637</v>
      </c>
      <c r="E6">
        <f t="shared" si="0"/>
        <v>5.4076002814919066</v>
      </c>
      <c r="F6">
        <f t="shared" si="0"/>
        <v>6.0983496877787688</v>
      </c>
      <c r="H6">
        <f>H4/H5</f>
        <v>6.8193995945949455</v>
      </c>
    </row>
    <row r="7" spans="1:12" x14ac:dyDescent="0.2">
      <c r="A7" t="s">
        <v>16</v>
      </c>
      <c r="C7" s="2">
        <f>1-1/C6</f>
        <v>0.87239622584632082</v>
      </c>
      <c r="D7" s="2">
        <f t="shared" ref="D7:H7" si="1">1-1/D6</f>
        <v>0.89286420842781267</v>
      </c>
      <c r="E7" s="2">
        <f t="shared" si="1"/>
        <v>0.81507508914395777</v>
      </c>
      <c r="F7" s="2">
        <f t="shared" si="1"/>
        <v>0.83602121045895039</v>
      </c>
      <c r="G7" s="2"/>
      <c r="H7" s="2">
        <f t="shared" si="1"/>
        <v>0.85335952437915508</v>
      </c>
      <c r="J7" s="2">
        <f>1-J3/$H$8</f>
        <v>0.75168281958411332</v>
      </c>
      <c r="K7" s="2">
        <f t="shared" ref="K7:L7" si="2">1-K3/$H$8</f>
        <v>0.77363198324175386</v>
      </c>
      <c r="L7" s="2">
        <f t="shared" si="2"/>
        <v>0.81812524995320479</v>
      </c>
    </row>
    <row r="8" spans="1:12" x14ac:dyDescent="0.2">
      <c r="A8" t="s">
        <v>15</v>
      </c>
      <c r="B8">
        <f>B4*'Miles Installed'!B3</f>
        <v>1.4859116916765627</v>
      </c>
      <c r="C8">
        <f>C4*'Miles Installed'!C3</f>
        <v>7.8367587999055051</v>
      </c>
      <c r="D8">
        <f>D4*'Miles Installed'!D3</f>
        <v>18.667897727272727</v>
      </c>
      <c r="E8">
        <f>E4*'Miles Installed'!E3</f>
        <v>27.038001407459536</v>
      </c>
      <c r="F8">
        <f>F4*'Miles Installed'!F3</f>
        <v>18.295049063336307</v>
      </c>
      <c r="H8">
        <f>SUM(B8:F8)</f>
        <v>73.323618689650644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785-2C58-1B4F-972F-E9DA67535C30}">
  <dimension ref="D3:H21"/>
  <sheetViews>
    <sheetView workbookViewId="0">
      <selection activeCell="E5" sqref="E5"/>
    </sheetView>
  </sheetViews>
  <sheetFormatPr baseColWidth="10" defaultRowHeight="15" x14ac:dyDescent="0.2"/>
  <cols>
    <col min="2" max="3" width="10.83203125" customWidth="1"/>
    <col min="5" max="6" width="13.5" customWidth="1"/>
    <col min="7" max="7" width="14.5" customWidth="1"/>
  </cols>
  <sheetData>
    <row r="3" spans="4:8" x14ac:dyDescent="0.2">
      <c r="D3" s="5" t="s">
        <v>20</v>
      </c>
      <c r="E3" s="5" t="s">
        <v>21</v>
      </c>
      <c r="F3" s="5" t="s">
        <v>24</v>
      </c>
      <c r="G3" s="5" t="s">
        <v>22</v>
      </c>
      <c r="H3" s="6" t="s">
        <v>23</v>
      </c>
    </row>
    <row r="4" spans="4:8" x14ac:dyDescent="0.2">
      <c r="D4" s="5">
        <v>0</v>
      </c>
      <c r="E4" s="5">
        <f>_xlfn.CHISQ.INV.RT(0.05,2*($D4+1))/2</f>
        <v>2.9957322735539909</v>
      </c>
      <c r="F4" s="5">
        <f>_xlfn.CHISQ.INV.RT(0.1,2*($D4+1))/2</f>
        <v>2.3025850929940455</v>
      </c>
      <c r="G4" s="5">
        <f>_xlfn.CHISQ.INV.RT(0.32,2*($D4+1))/2</f>
        <v>1.1394342831883648</v>
      </c>
      <c r="H4" s="7">
        <f>9/16</f>
        <v>0.5625</v>
      </c>
    </row>
    <row r="5" spans="4:8" x14ac:dyDescent="0.2">
      <c r="D5" s="5">
        <v>1</v>
      </c>
      <c r="E5" s="5">
        <f>_xlfn.CHISQ.INV.RT(0.05,2*(D5+1))/2</f>
        <v>4.7438645183905788</v>
      </c>
      <c r="F5" s="5">
        <f t="shared" ref="F5:F21" si="0">_xlfn.CHISQ.INV.RT(0.1,2*($D5+1))/2</f>
        <v>3.8897201698674291</v>
      </c>
      <c r="G5" s="5">
        <f t="shared" ref="G5:G21" si="1">_xlfn.CHISQ.INV.RT(0.32,2*($D5+1))/2</f>
        <v>2.3477111595614959</v>
      </c>
      <c r="H5" s="6"/>
    </row>
    <row r="6" spans="4:8" x14ac:dyDescent="0.2">
      <c r="D6" s="5">
        <f>D5+1</f>
        <v>2</v>
      </c>
      <c r="E6" s="5">
        <f>_xlfn.CHISQ.INV.RT(0.05,2*(D6+1))/2</f>
        <v>6.2957936218719892</v>
      </c>
      <c r="F6" s="5">
        <f t="shared" si="0"/>
        <v>5.3223203378342099</v>
      </c>
      <c r="G6" s="5">
        <f t="shared" si="1"/>
        <v>3.5045849734753012</v>
      </c>
      <c r="H6" s="6"/>
    </row>
    <row r="7" spans="4:8" x14ac:dyDescent="0.2">
      <c r="D7" s="5">
        <f t="shared" ref="D7:D21" si="2">D6+1</f>
        <v>3</v>
      </c>
      <c r="E7" s="5">
        <f t="shared" ref="E7:E13" si="3">_xlfn.CHISQ.INV.RT(0.05,2*(D7+1))/2</f>
        <v>7.7536565279327263</v>
      </c>
      <c r="F7" s="5">
        <f t="shared" si="0"/>
        <v>6.6807830682558631</v>
      </c>
      <c r="G7" s="5">
        <f t="shared" si="1"/>
        <v>4.6352091001231814</v>
      </c>
      <c r="H7" s="6"/>
    </row>
    <row r="8" spans="4:8" x14ac:dyDescent="0.2">
      <c r="D8" s="5">
        <f t="shared" si="2"/>
        <v>4</v>
      </c>
      <c r="E8" s="5">
        <f t="shared" si="3"/>
        <v>9.1535190266375732</v>
      </c>
      <c r="F8" s="5">
        <f t="shared" si="0"/>
        <v>7.9935895860526305</v>
      </c>
      <c r="G8" s="5">
        <f t="shared" si="1"/>
        <v>5.7493890906556633</v>
      </c>
      <c r="H8" s="6"/>
    </row>
    <row r="9" spans="4:8" x14ac:dyDescent="0.2">
      <c r="D9" s="5">
        <f t="shared" si="2"/>
        <v>5</v>
      </c>
      <c r="E9" s="5">
        <f t="shared" si="3"/>
        <v>10.513034908741533</v>
      </c>
      <c r="F9" s="5">
        <f t="shared" si="0"/>
        <v>9.274673893351622</v>
      </c>
      <c r="G9" s="5">
        <f t="shared" si="1"/>
        <v>6.8520626381570038</v>
      </c>
      <c r="H9" s="6"/>
    </row>
    <row r="10" spans="4:8" x14ac:dyDescent="0.2">
      <c r="D10" s="5">
        <f t="shared" si="2"/>
        <v>6</v>
      </c>
      <c r="E10" s="5">
        <f t="shared" si="3"/>
        <v>11.84239565242029</v>
      </c>
      <c r="F10" s="5">
        <f t="shared" si="0"/>
        <v>10.532072106498529</v>
      </c>
      <c r="G10" s="5">
        <f t="shared" si="1"/>
        <v>7.9461143725776955</v>
      </c>
      <c r="H10" s="6"/>
    </row>
    <row r="11" spans="4:8" x14ac:dyDescent="0.2">
      <c r="D11" s="5">
        <f t="shared" si="2"/>
        <v>7</v>
      </c>
      <c r="E11" s="5">
        <f t="shared" si="3"/>
        <v>13.148113802432119</v>
      </c>
      <c r="F11" s="5">
        <f t="shared" si="0"/>
        <v>11.770914461548056</v>
      </c>
      <c r="G11" s="5">
        <f t="shared" si="1"/>
        <v>9.0333985286836107</v>
      </c>
      <c r="H11" s="6"/>
    </row>
    <row r="12" spans="4:8" x14ac:dyDescent="0.2">
      <c r="D12" s="5">
        <f t="shared" si="2"/>
        <v>8</v>
      </c>
      <c r="E12" s="5">
        <f t="shared" si="3"/>
        <v>14.434649715196317</v>
      </c>
      <c r="F12" s="5">
        <f t="shared" si="0"/>
        <v>12.994711541318605</v>
      </c>
      <c r="G12" s="5">
        <f t="shared" si="1"/>
        <v>10.11518911165634</v>
      </c>
      <c r="H12" s="6"/>
    </row>
    <row r="13" spans="4:8" x14ac:dyDescent="0.2">
      <c r="D13" s="5">
        <f t="shared" si="2"/>
        <v>9</v>
      </c>
      <c r="E13" s="5">
        <f t="shared" si="3"/>
        <v>15.705216422115463</v>
      </c>
      <c r="F13" s="5">
        <f t="shared" si="0"/>
        <v>14.205990292152817</v>
      </c>
      <c r="G13" s="5">
        <f t="shared" si="1"/>
        <v>11.192405523066116</v>
      </c>
      <c r="H13" s="6"/>
    </row>
    <row r="14" spans="4:8" x14ac:dyDescent="0.2">
      <c r="D14" s="5">
        <f t="shared" si="2"/>
        <v>10</v>
      </c>
      <c r="E14" s="5">
        <f t="shared" ref="E14:E21" si="4">_xlfn.CHISQ.INV.RT(0.05,2*(D14+1))/2</f>
        <v>16.9622192357219</v>
      </c>
      <c r="F14" s="5">
        <f t="shared" si="0"/>
        <v>15.406641171976517</v>
      </c>
      <c r="G14" s="5">
        <f t="shared" si="1"/>
        <v>12.265736761267961</v>
      </c>
      <c r="H14" s="6"/>
    </row>
    <row r="15" spans="4:8" x14ac:dyDescent="0.2">
      <c r="D15" s="5">
        <f t="shared" si="2"/>
        <v>11</v>
      </c>
      <c r="E15" s="5">
        <f t="shared" si="4"/>
        <v>18.207514250903657</v>
      </c>
      <c r="F15" s="5">
        <f t="shared" si="0"/>
        <v>16.59812214431409</v>
      </c>
      <c r="G15" s="5">
        <f t="shared" si="1"/>
        <v>13.335714821706731</v>
      </c>
      <c r="H15" s="6"/>
    </row>
    <row r="16" spans="4:8" x14ac:dyDescent="0.2">
      <c r="D16" s="5">
        <f t="shared" si="2"/>
        <v>12</v>
      </c>
      <c r="E16" s="5">
        <f t="shared" si="4"/>
        <v>19.44256932991502</v>
      </c>
      <c r="F16" s="5">
        <f t="shared" si="0"/>
        <v>17.781585635961729</v>
      </c>
      <c r="G16" s="5">
        <f t="shared" si="1"/>
        <v>14.402760561192411</v>
      </c>
      <c r="H16" s="6"/>
    </row>
    <row r="17" spans="4:8" x14ac:dyDescent="0.2">
      <c r="D17" s="5">
        <f t="shared" si="2"/>
        <v>13</v>
      </c>
      <c r="E17" s="5">
        <f t="shared" si="4"/>
        <v>20.668569075713698</v>
      </c>
      <c r="F17" s="5">
        <f t="shared" si="0"/>
        <v>18.957961272348534</v>
      </c>
      <c r="G17" s="5">
        <f t="shared" si="1"/>
        <v>15.46721367345666</v>
      </c>
      <c r="H17" s="6"/>
    </row>
    <row r="18" spans="4:8" x14ac:dyDescent="0.2">
      <c r="D18" s="5">
        <f t="shared" si="2"/>
        <v>14</v>
      </c>
      <c r="E18" s="5">
        <f t="shared" si="4"/>
        <v>21.886485912871095</v>
      </c>
      <c r="F18" s="5">
        <f t="shared" si="0"/>
        <v>20.128011869355902</v>
      </c>
      <c r="G18" s="5">
        <f t="shared" si="1"/>
        <v>16.529353019332294</v>
      </c>
      <c r="H18" s="6"/>
    </row>
    <row r="19" spans="4:8" x14ac:dyDescent="0.2">
      <c r="D19" s="5">
        <f t="shared" si="2"/>
        <v>15</v>
      </c>
      <c r="E19" s="5">
        <f t="shared" si="4"/>
        <v>23.097129760139236</v>
      </c>
      <c r="F19" s="5">
        <f t="shared" si="0"/>
        <v>21.292372541490419</v>
      </c>
      <c r="G19" s="5">
        <f t="shared" si="1"/>
        <v>17.589410850076604</v>
      </c>
      <c r="H19" s="6"/>
    </row>
    <row r="20" spans="4:8" x14ac:dyDescent="0.2">
      <c r="D20" s="5">
        <f t="shared" si="2"/>
        <v>16</v>
      </c>
      <c r="E20" s="5">
        <f t="shared" si="4"/>
        <v>24.301183683647096</v>
      </c>
      <c r="F20" s="5">
        <f t="shared" si="0"/>
        <v>22.45157875925997</v>
      </c>
      <c r="G20" s="5">
        <f t="shared" si="1"/>
        <v>18.647583024682092</v>
      </c>
      <c r="H20" s="6"/>
    </row>
    <row r="21" spans="4:8" x14ac:dyDescent="0.2">
      <c r="D21" s="5">
        <f t="shared" si="2"/>
        <v>17</v>
      </c>
      <c r="E21" s="5">
        <f t="shared" si="4"/>
        <v>25.499230082855323</v>
      </c>
      <c r="F21" s="5">
        <f t="shared" si="0"/>
        <v>23.606086947468683</v>
      </c>
      <c r="G21" s="5">
        <f t="shared" si="1"/>
        <v>19.704036518462619</v>
      </c>
      <c r="H21"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0E8443A091C6489C59EDF60B52CCAF" ma:contentTypeVersion="35" ma:contentTypeDescription="Create a new document." ma:contentTypeScope="" ma:versionID="283482aaba29cec93de82bd38decaa67">
  <xsd:schema xmlns:xsd="http://www.w3.org/2001/XMLSchema" xmlns:xs="http://www.w3.org/2001/XMLSchema" xmlns:p="http://schemas.microsoft.com/office/2006/metadata/properties" xmlns:ns2="38b3f067-3bac-4c47-a6a5-7c76f83e9b8d" xmlns:ns3="e45da448-bf9c-43e8-8676-7e88d583ded9" xmlns:ns4="0080267e-90ad-460f-9cb6-60e03307a0da" targetNamespace="http://schemas.microsoft.com/office/2006/metadata/properties" ma:root="true" ma:fieldsID="b99c9bd826a5ff60ac9864a0c3f563f7" ns2:_="" ns3:_="" ns4:_="">
    <xsd:import namespace="38b3f067-3bac-4c47-a6a5-7c76f83e9b8d"/>
    <xsd:import namespace="e45da448-bf9c-43e8-8676-7e88d583ded9"/>
    <xsd:import namespace="0080267e-90ad-460f-9cb6-60e03307a0da"/>
    <xsd:element name="properties">
      <xsd:complexType>
        <xsd:sequence>
          <xsd:element name="documentManagement">
            <xsd:complexType>
              <xsd:all>
                <xsd:element ref="ns2:PublicURL" minOccurs="0"/>
                <xsd:element ref="ns2:Data_x0020_Request_x0020_Set" minOccurs="0"/>
                <xsd:element ref="ns2:Description0" minOccurs="0"/>
                <xsd:element ref="ns2:Friendly_x0020_Name" minOccurs="0"/>
                <xsd:element ref="ns2:Party" minOccurs="0"/>
                <xsd:element ref="ns2:Proceeding" minOccurs="0"/>
                <xsd:element ref="ns2:Proceeding_x0020_Number" minOccurs="0"/>
                <xsd:element ref="ns2:Questions" minOccurs="0"/>
                <xsd:element ref="ns2:Received_x0020_Date" minOccurs="0"/>
                <xsd:element ref="ns2:Response_x0020_Date" minOccurs="0"/>
                <xsd:element ref="ns2:Response_x0020_Document_x0020_Type" minOccurs="0"/>
                <xsd:element ref="ns2:Source_x0020_ID" minOccurs="0"/>
                <xsd:element ref="ns2:RcmsModDate" minOccurs="0"/>
                <xsd:element ref="ns2:Access_x0020_Classifica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lcf76f155ced4ddcb4097134ff3c332f" minOccurs="0"/>
                <xsd:element ref="ns3:TaxCatchAll"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b3f067-3bac-4c47-a6a5-7c76f83e9b8d" elementFormDefault="qualified">
    <xsd:import namespace="http://schemas.microsoft.com/office/2006/documentManagement/types"/>
    <xsd:import namespace="http://schemas.microsoft.com/office/infopath/2007/PartnerControls"/>
    <xsd:element name="PublicURL" ma:index="1" nillable="true" ma:displayName="Public URL" ma:indexed="true" ma:internalName="PublicURL">
      <xsd:simpleType>
        <xsd:restriction base="dms:Text">
          <xsd:maxLength value="255"/>
        </xsd:restriction>
      </xsd:simpleType>
    </xsd:element>
    <xsd:element name="Data_x0020_Request_x0020_Set" ma:index="3" nillable="true" ma:displayName="Data Request Set" ma:indexed="true" ma:internalName="Data_x0020_Request_x0020_Set">
      <xsd:simpleType>
        <xsd:restriction base="dms:Text">
          <xsd:maxLength value="255"/>
        </xsd:restriction>
      </xsd:simpleType>
    </xsd:element>
    <xsd:element name="Description0" ma:index="4" nillable="true" ma:displayName="Description" ma:description="A description of the Document Set" ma:internalName="Description0">
      <xsd:simpleType>
        <xsd:restriction base="dms:Note">
          <xsd:maxLength value="255"/>
        </xsd:restriction>
      </xsd:simpleType>
    </xsd:element>
    <xsd:element name="Friendly_x0020_Name" ma:index="5" nillable="true" ma:displayName="Friendly Name" ma:indexed="true" ma:internalName="Friendly_x0020_Name">
      <xsd:simpleType>
        <xsd:restriction base="dms:Text">
          <xsd:maxLength value="255"/>
        </xsd:restriction>
      </xsd:simpleType>
    </xsd:element>
    <xsd:element name="Party" ma:index="6" nillable="true" ma:displayName="Party" ma:indexed="true" ma:internalName="Party">
      <xsd:simpleType>
        <xsd:restriction base="dms:Text">
          <xsd:maxLength value="255"/>
        </xsd:restriction>
      </xsd:simpleType>
    </xsd:element>
    <xsd:element name="Proceeding" ma:index="7" nillable="true" ma:displayName="Proceeding" ma:indexed="true" ma:internalName="Proceeding">
      <xsd:simpleType>
        <xsd:restriction base="dms:Text">
          <xsd:maxLength value="255"/>
        </xsd:restriction>
      </xsd:simpleType>
    </xsd:element>
    <xsd:element name="Proceeding_x0020_Number" ma:index="8" nillable="true" ma:displayName="Proceeding Number" ma:indexed="true" ma:internalName="Proceeding_x0020_Number">
      <xsd:simpleType>
        <xsd:restriction base="dms:Text">
          <xsd:maxLength value="255"/>
        </xsd:restriction>
      </xsd:simpleType>
    </xsd:element>
    <xsd:element name="Questions" ma:index="9" nillable="true" ma:displayName="Questions" ma:indexed="true" ma:internalName="Questions">
      <xsd:simpleType>
        <xsd:restriction base="dms:Text">
          <xsd:maxLength value="255"/>
        </xsd:restriction>
      </xsd:simpleType>
    </xsd:element>
    <xsd:element name="Received_x0020_Date" ma:index="10" nillable="true" ma:displayName="Received Date" ma:format="DateOnly" ma:indexed="true" ma:internalName="Received_x0020_Date">
      <xsd:simpleType>
        <xsd:restriction base="dms:DateTime"/>
      </xsd:simpleType>
    </xsd:element>
    <xsd:element name="Response_x0020_Date" ma:index="11" nillable="true" ma:displayName="Response Date" ma:format="DateOnly" ma:indexed="true" ma:internalName="Response_x0020_Date">
      <xsd:simpleType>
        <xsd:restriction base="dms:DateTime"/>
      </xsd:simpleType>
    </xsd:element>
    <xsd:element name="Response_x0020_Document_x0020_Type" ma:index="12" nillable="true" ma:displayName="Response Document Type" ma:indexed="true" ma:internalName="Response_x0020_Document_x0020_Type">
      <xsd:simpleType>
        <xsd:restriction base="dms:Text">
          <xsd:maxLength value="255"/>
        </xsd:restriction>
      </xsd:simpleType>
    </xsd:element>
    <xsd:element name="Source_x0020_ID" ma:index="13" nillable="true" ma:displayName="Source ID" ma:indexed="true" ma:internalName="Source_x0020_ID">
      <xsd:simpleType>
        <xsd:restriction base="dms:Number"/>
      </xsd:simpleType>
    </xsd:element>
    <xsd:element name="RcmsModDate" ma:index="14" nillable="true" ma:displayName="RcmsModDate" ma:indexed="true" ma:internalName="RcmsModDate">
      <xsd:simpleType>
        <xsd:restriction base="dms:Text">
          <xsd:maxLength value="255"/>
        </xsd:restriction>
      </xsd:simpleType>
    </xsd:element>
    <xsd:element name="Access_x0020_Classification" ma:index="15" nillable="true" ma:displayName="Access Classification" ma:internalName="Access_x0020_Classification">
      <xsd:simpleType>
        <xsd:restriction base="dms:Text">
          <xsd:maxLength value="255"/>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ServiceAutoTags" ma:index="26" nillable="true" ma:displayName="Tags" ma:internalName="MediaServiceAutoTag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35" nillable="true" ma:displayName="Taxonomy Catch All Column" ma:hidden="true" ma:list="{c53ed769-3592-4bed-9596-d5fbc03cc830}" ma:internalName="TaxCatchAll" ma:showField="CatchAllData" ma:web="9d45cda9-c093-4dcf-a8e9-765ca14468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080267e-90ad-460f-9cb6-60e03307a0da"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Response_x0020_Date xmlns="38b3f067-3bac-4c47-a6a5-7c76f83e9b8d">2024-01-22T08:00:00+00:00</Response_x0020_Date>
    <Received_x0020_Date xmlns="38b3f067-3bac-4c47-a6a5-7c76f83e9b8d">2024-01-05T08:00:00+00:00</Received_x0020_Date>
    <Proceeding_x0020_Number xmlns="38b3f067-3bac-4c47-a6a5-7c76f83e9b8d">A.23-05-010</Proceeding_x0020_Number>
    <Party xmlns="38b3f067-3bac-4c47-a6a5-7c76f83e9b8d">MGRA</Party>
    <lcf76f155ced4ddcb4097134ff3c332f xmlns="38b3f067-3bac-4c47-a6a5-7c76f83e9b8d">
      <Terms xmlns="http://schemas.microsoft.com/office/infopath/2007/PartnerControls"/>
    </lcf76f155ced4ddcb4097134ff3c332f>
    <Source_x0020_ID xmlns="38b3f067-3bac-4c47-a6a5-7c76f83e9b8d">324633</Source_x0020_ID>
    <RcmsModDate xmlns="38b3f067-3bac-4c47-a6a5-7c76f83e9b8d">1/22/2024 6:17 PM</RcmsModDate>
    <Friendly_x0020_Name xmlns="38b3f067-3bac-4c47-a6a5-7c76f83e9b8d" xsi:nil="true"/>
    <Data_x0020_Request_x0020_Set xmlns="38b3f067-3bac-4c47-a6a5-7c76f83e9b8d" xsi:nil="true"/>
    <Description0 xmlns="38b3f067-3bac-4c47-a6a5-7c76f83e9b8d" xsi:nil="true"/>
    <Proceeding xmlns="38b3f067-3bac-4c47-a6a5-7c76f83e9b8d" xsi:nil="true"/>
    <Response_x0020_Document_x0020_Type xmlns="38b3f067-3bac-4c47-a6a5-7c76f83e9b8d">Attachment</Response_x0020_Document_x0020_Type>
    <PublicURL xmlns="38b3f067-3bac-4c47-a6a5-7c76f83e9b8d">https://edisonintl.sharepoint.com/:x:/t/Public/regpublic/EYaaIpz8h-dBrgNSJgLdxZcBrLDNPp5p0r1PCg1GdS_ihw</PublicURL>
    <Questions xmlns="38b3f067-3bac-4c47-a6a5-7c76f83e9b8d">2-1.a-f</Questions>
    <Access_x0020_Classification xmlns="38b3f067-3bac-4c47-a6a5-7c76f83e9b8d">Public</Access_x0020_Classification>
    <SharedWithUsers xmlns="0080267e-90ad-460f-9cb6-60e03307a0da">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B0CFAA-35EE-4A2B-99BF-3F85903EF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b3f067-3bac-4c47-a6a5-7c76f83e9b8d"/>
    <ds:schemaRef ds:uri="e45da448-bf9c-43e8-8676-7e88d583ded9"/>
    <ds:schemaRef ds:uri="0080267e-90ad-460f-9cb6-60e03307a0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969AC4-AA3A-4174-AC2B-51F3DFC145CB}">
  <ds:schemaRefs>
    <ds:schemaRef ds:uri="http://purl.org/dc/elements/1.1/"/>
    <ds:schemaRef ds:uri="http://schemas.microsoft.com/sharepoint/v4"/>
    <ds:schemaRef ds:uri="http://schemas.microsoft.com/sharepoint/v3/fields"/>
    <ds:schemaRef ds:uri="http://purl.org/dc/terms/"/>
    <ds:schemaRef ds:uri="e45da448-bf9c-43e8-8676-7e88d583de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8430d550-c2bd-4ade-ae56-0b82b076c537"/>
    <ds:schemaRef ds:uri="http://schemas.microsoft.com/office/2006/metadata/properties"/>
    <ds:schemaRef ds:uri="http://purl.org/dc/dcmitype/"/>
    <ds:schemaRef ds:uri="38b3f067-3bac-4c47-a6a5-7c76f83e9b8d"/>
    <ds:schemaRef ds:uri="0080267e-90ad-460f-9cb6-60e03307a0da"/>
  </ds:schemaRefs>
</ds:datastoreItem>
</file>

<file path=customXml/itemProps3.xml><?xml version="1.0" encoding="utf-8"?>
<ds:datastoreItem xmlns:ds="http://schemas.openxmlformats.org/officeDocument/2006/customXml" ds:itemID="{74C38C2F-7CEA-4412-9AB0-EEC50273DC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Miles Installed</vt:lpstr>
      <vt:lpstr>Wire Downs</vt:lpstr>
      <vt:lpstr>Ignitions</vt:lpstr>
      <vt:lpstr>CL 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Ferree</dc:creator>
  <cp:keywords/>
  <dc:description/>
  <cp:lastModifiedBy>Joseph Mitchell</cp:lastModifiedBy>
  <cp:revision/>
  <dcterms:created xsi:type="dcterms:W3CDTF">2024-01-19T22:45:47Z</dcterms:created>
  <dcterms:modified xsi:type="dcterms:W3CDTF">2024-04-20T17:10:53Z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2024-01-19T22:45:48Z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0467c243-9563-401f-b07d-0000ede704d8</vt:lpwstr>
  </property>
  <property fmtid="{D5CDD505-2E9C-101B-9397-08002B2CF9AE}" pid="8" name="MSIP_Label_bc3dd1c7-2c40-4a31-84b2-bec599b321a0_ContentBits">
    <vt:lpwstr>0</vt:lpwstr>
  </property>
  <property fmtid="{D5CDD505-2E9C-101B-9397-08002B2CF9AE}" pid="9" name="ContentTypeId">
    <vt:lpwstr>0x010100F80E8443A091C6489C59EDF60B52CCAF</vt:lpwstr>
  </property>
  <property fmtid="{D5CDD505-2E9C-101B-9397-08002B2CF9AE}" pid="10" name="_dlc_DocIdItemGuid">
    <vt:lpwstr>843a2d93-6af2-4360-81ba-93dadbe3ba01</vt:lpwstr>
  </property>
  <property fmtid="{D5CDD505-2E9C-101B-9397-08002B2CF9AE}" pid="11" name="MediaServiceImageTags">
    <vt:lpwstr/>
  </property>
  <property fmtid="{D5CDD505-2E9C-101B-9397-08002B2CF9AE}" pid="12" name="_docset_NoMedatataSyncRequired">
    <vt:lpwstr>False</vt:lpwstr>
  </property>
  <property fmtid="{D5CDD505-2E9C-101B-9397-08002B2CF9AE}" pid="13" name="Review Status">
    <vt:lpwstr>https://edisonintl.sharepoint.com/teams/rcms365/Lists/Data Request Review Tasks/Review%20Task%20View.aspx?QuestionDocID=208703  , Completed</vt:lpwstr>
  </property>
  <property fmtid="{D5CDD505-2E9C-101B-9397-08002B2CF9AE}" pid="14" name="MarkedForDeletion">
    <vt:bool>false</vt:bool>
  </property>
  <property fmtid="{D5CDD505-2E9C-101B-9397-08002B2CF9AE}" pid="15" name="Reassignment">
    <vt:lpwstr>, </vt:lpwstr>
  </property>
  <property fmtid="{D5CDD505-2E9C-101B-9397-08002B2CF9AE}" pid="16" name="Start Security WF">
    <vt:lpwstr>, </vt:lpwstr>
  </property>
  <property fmtid="{D5CDD505-2E9C-101B-9397-08002B2CF9AE}" pid="17" name="Party0">
    <vt:lpwstr>MGRA</vt:lpwstr>
  </property>
  <property fmtid="{D5CDD505-2E9C-101B-9397-08002B2CF9AE}" pid="18" name="Data Request Set Name1">
    <vt:lpwstr>MGRA-SCE-002</vt:lpwstr>
  </property>
  <property fmtid="{D5CDD505-2E9C-101B-9397-08002B2CF9AE}" pid="19" name="DeletedBy">
    <vt:lpwstr/>
  </property>
  <property fmtid="{D5CDD505-2E9C-101B-9397-08002B2CF9AE}" pid="20" name="Manual Handling">
    <vt:lpwstr>, </vt:lpwstr>
  </property>
  <property fmtid="{D5CDD505-2E9C-101B-9397-08002B2CF9AE}" pid="21" name="Test WF">
    <vt:lpwstr>, </vt:lpwstr>
  </property>
  <property fmtid="{D5CDD505-2E9C-101B-9397-08002B2CF9AE}" pid="22" name="Document Review Status">
    <vt:lpwstr>Pending for Case Admin</vt:lpwstr>
  </property>
  <property fmtid="{D5CDD505-2E9C-101B-9397-08002B2CF9AE}" pid="23" name="Modified Date">
    <vt:filetime>2024-01-22T08:00:00Z</vt:filetime>
  </property>
  <property fmtid="{D5CDD505-2E9C-101B-9397-08002B2CF9AE}" pid="24" name="DocumentSetDescription">
    <vt:lpwstr/>
  </property>
  <property fmtid="{D5CDD505-2E9C-101B-9397-08002B2CF9AE}" pid="25" name="_SourceUrl">
    <vt:lpwstr/>
  </property>
  <property fmtid="{D5CDD505-2E9C-101B-9397-08002B2CF9AE}" pid="26" name="Attorney">
    <vt:lpwstr>Peter Shakro</vt:lpwstr>
  </property>
  <property fmtid="{D5CDD505-2E9C-101B-9397-08002B2CF9AE}" pid="27" name="_SharedFileIndex">
    <vt:lpwstr/>
  </property>
  <property fmtid="{D5CDD505-2E9C-101B-9397-08002B2CF9AE}" pid="28" name="ComplianceAssetId">
    <vt:lpwstr/>
  </property>
  <property fmtid="{D5CDD505-2E9C-101B-9397-08002B2CF9AE}" pid="29" name="TemplateUrl">
    <vt:lpwstr/>
  </property>
  <property fmtid="{D5CDD505-2E9C-101B-9397-08002B2CF9AE}" pid="30" name="Data Request Set Name">
    <vt:lpwstr>MGRA-SCE-002</vt:lpwstr>
  </property>
  <property fmtid="{D5CDD505-2E9C-101B-9397-08002B2CF9AE}" pid="31" name="Classification">
    <vt:lpwstr>Public</vt:lpwstr>
  </property>
  <property fmtid="{D5CDD505-2E9C-101B-9397-08002B2CF9AE}" pid="32" name="Question">
    <vt:lpwstr>MGRA-2-4 Please provide an excel spreadsheet table that provides for 2019, 2020, 2021, 2022, and 2023:
    a) Number of miles of fully covered conductor circuit segments in the HFRA.
    b) Number of miles of fully “bare wire” conductor circuit segments in the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vt:lpwstr>
  </property>
  <property fmtid="{D5CDD505-2E9C-101B-9397-08002B2CF9AE}" pid="33" name="_ExtendedDescription">
    <vt:lpwstr/>
  </property>
  <property fmtid="{D5CDD505-2E9C-101B-9397-08002B2CF9AE}" pid="34" name="Acronym">
    <vt:lpwstr>SCE 2025 GRC</vt:lpwstr>
  </property>
  <property fmtid="{D5CDD505-2E9C-101B-9397-08002B2CF9AE}" pid="35" name="Document Type">
    <vt:lpwstr>Attachment</vt:lpwstr>
  </property>
  <property fmtid="{D5CDD505-2E9C-101B-9397-08002B2CF9AE}" pid="36" name="Assignee">
    <vt:lpwstr>Kyle Ferree</vt:lpwstr>
  </property>
  <property fmtid="{D5CDD505-2E9C-101B-9397-08002B2CF9AE}" pid="37" name="RimsSpid">
    <vt:lpwstr>22023</vt:lpwstr>
  </property>
  <property fmtid="{D5CDD505-2E9C-101B-9397-08002B2CF9AE}" pid="38" name="xd_Signature">
    <vt:bool>false</vt:bool>
  </property>
  <property fmtid="{D5CDD505-2E9C-101B-9397-08002B2CF9AE}" pid="39" name="Witness">
    <vt:lpwstr>Raymond Fugere</vt:lpwstr>
  </property>
  <property fmtid="{D5CDD505-2E9C-101B-9397-08002B2CF9AE}" pid="40" name="HeaderSpid">
    <vt:lpwstr>9042</vt:lpwstr>
  </property>
  <property fmtid="{D5CDD505-2E9C-101B-9397-08002B2CF9AE}" pid="41" name="DR 360 Link">
    <vt:lpwstr>, </vt:lpwstr>
  </property>
  <property fmtid="{D5CDD505-2E9C-101B-9397-08002B2CF9AE}" pid="42" name="Question Number">
    <vt:lpwstr>2-1.a-f</vt:lpwstr>
  </property>
  <property fmtid="{D5CDD505-2E9C-101B-9397-08002B2CF9AE}" pid="43" name="Exhibit">
    <vt:lpwstr>SCE-04</vt:lpwstr>
  </property>
  <property fmtid="{D5CDD505-2E9C-101B-9397-08002B2CF9AE}" pid="44" name="Volume">
    <vt:lpwstr>5</vt:lpwstr>
  </property>
  <property fmtid="{D5CDD505-2E9C-101B-9397-08002B2CF9AE}" pid="45" name="TriggerFlowInfo">
    <vt:lpwstr/>
  </property>
  <property fmtid="{D5CDD505-2E9C-101B-9397-08002B2CF9AE}" pid="46" name="Agency">
    <vt:lpwstr>CPUC</vt:lpwstr>
  </property>
  <property fmtid="{D5CDD505-2E9C-101B-9397-08002B2CF9AE}" pid="47" name="xd_ProgID">
    <vt:lpwstr/>
  </property>
  <property fmtid="{D5CDD505-2E9C-101B-9397-08002B2CF9AE}" pid="48" name="IsManualHandling">
    <vt:lpwstr>No</vt:lpwstr>
  </property>
  <property fmtid="{D5CDD505-2E9C-101B-9397-08002B2CF9AE}" pid="49" name="Do Not Produce">
    <vt:lpwstr>Not Applicable</vt:lpwstr>
  </property>
  <property fmtid="{D5CDD505-2E9C-101B-9397-08002B2CF9AE}" pid="50" name="Data Request Set Name0">
    <vt:lpwstr>MGRA-SCE-002</vt:lpwstr>
  </property>
  <property fmtid="{D5CDD505-2E9C-101B-9397-08002B2CF9AE}" pid="51" name="ICON">
    <vt:lpwstr>https://edisonintl.sharepoint.com/:x:/t/Public/regpublic/EYaaIpz8h-dBrgNSJgLdxZcBrLDNPp5p0r1PCg1GdS_ihw</vt:lpwstr>
  </property>
</Properties>
</file>