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filterPrivacy="1"/>
  <xr:revisionPtr revIDLastSave="0" documentId="13_ncr:1_{AD74EB1E-B51A-D041-BB4C-908998761B01}" xr6:coauthVersionLast="47" xr6:coauthVersionMax="47" xr10:uidLastSave="{00000000-0000-0000-0000-000000000000}"/>
  <bookViews>
    <workbookView xWindow="160" yWindow="-19540" windowWidth="29040" windowHeight="15840" activeTab="1" xr2:uid="{00000000-000D-0000-FFFF-FFFF00000000}"/>
  </bookViews>
  <sheets>
    <sheet name="Sheet1" sheetId="1" r:id="rId1"/>
    <sheet name="Final" sheetId="4" r:id="rId2"/>
    <sheet name="Sheet2" sheetId="2" r:id="rId3"/>
  </sheets>
  <definedNames>
    <definedName name="_xlnm._FilterDatabase" localSheetId="0" hidden="1">Sheet1!$A$1:$P$24</definedName>
  </definedNames>
  <calcPr calcId="191028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4" l="1"/>
  <c r="H17" i="4"/>
  <c r="G17" i="4"/>
  <c r="M16" i="4"/>
  <c r="G16" i="4"/>
  <c r="J16" i="4" s="1"/>
  <c r="K16" i="4" s="1"/>
  <c r="L16" i="4" s="1"/>
  <c r="M15" i="4"/>
  <c r="N15" i="4" s="1"/>
  <c r="G15" i="4"/>
  <c r="J15" i="4" s="1"/>
  <c r="K15" i="4" s="1"/>
  <c r="L15" i="4" s="1"/>
  <c r="M14" i="4"/>
  <c r="G14" i="4"/>
  <c r="J14" i="4" s="1"/>
  <c r="K14" i="4" s="1"/>
  <c r="L14" i="4" s="1"/>
  <c r="M13" i="4"/>
  <c r="G13" i="4"/>
  <c r="N13" i="4" s="1"/>
  <c r="N12" i="4"/>
  <c r="M12" i="4"/>
  <c r="G12" i="4"/>
  <c r="J12" i="4" s="1"/>
  <c r="K12" i="4" s="1"/>
  <c r="L12" i="4" s="1"/>
  <c r="M11" i="4"/>
  <c r="G11" i="4"/>
  <c r="N11" i="4" s="1"/>
  <c r="M10" i="4"/>
  <c r="N10" i="4" s="1"/>
  <c r="J10" i="4"/>
  <c r="K10" i="4" s="1"/>
  <c r="L10" i="4" s="1"/>
  <c r="G10" i="4"/>
  <c r="M9" i="4"/>
  <c r="G9" i="4"/>
  <c r="N9" i="4" s="1"/>
  <c r="M8" i="4"/>
  <c r="G8" i="4"/>
  <c r="N8" i="4" s="1"/>
  <c r="M7" i="4"/>
  <c r="N7" i="4" s="1"/>
  <c r="G7" i="4"/>
  <c r="J7" i="4" s="1"/>
  <c r="K7" i="4" s="1"/>
  <c r="L7" i="4" s="1"/>
  <c r="M6" i="4"/>
  <c r="G6" i="4"/>
  <c r="N6" i="4" s="1"/>
  <c r="M5" i="4"/>
  <c r="M17" i="4" s="1"/>
  <c r="G5" i="4"/>
  <c r="N5" i="4" s="1"/>
  <c r="N4" i="4"/>
  <c r="M4" i="4"/>
  <c r="G4" i="4"/>
  <c r="J4" i="4" s="1"/>
  <c r="K4" i="4" s="1"/>
  <c r="L4" i="4" s="1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N17" i="4" l="1"/>
  <c r="N16" i="4"/>
  <c r="J8" i="4"/>
  <c r="K8" i="4" s="1"/>
  <c r="L8" i="4" s="1"/>
  <c r="J5" i="4"/>
  <c r="K5" i="4" s="1"/>
  <c r="L5" i="4" s="1"/>
  <c r="L17" i="4" s="1"/>
  <c r="J6" i="4"/>
  <c r="K6" i="4" s="1"/>
  <c r="L6" i="4" s="1"/>
  <c r="J13" i="4"/>
  <c r="K13" i="4" s="1"/>
  <c r="L13" i="4" s="1"/>
  <c r="N14" i="4"/>
  <c r="J11" i="4"/>
  <c r="K11" i="4" s="1"/>
  <c r="L11" i="4" s="1"/>
  <c r="J9" i="4"/>
  <c r="K9" i="4" s="1"/>
  <c r="L9" i="4" s="1"/>
  <c r="J17" i="4"/>
  <c r="K17" i="4" s="1"/>
  <c r="H17" i="2" l="1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J17" i="2" l="1"/>
  <c r="K17" i="2" s="1"/>
  <c r="J16" i="2"/>
  <c r="K16" i="2" s="1"/>
  <c r="L16" i="2" s="1"/>
  <c r="J15" i="2"/>
  <c r="K15" i="2" s="1"/>
  <c r="L15" i="2" s="1"/>
  <c r="J14" i="2"/>
  <c r="K14" i="2" s="1"/>
  <c r="L14" i="2" s="1"/>
  <c r="J13" i="2"/>
  <c r="K13" i="2" s="1"/>
  <c r="L13" i="2" s="1"/>
  <c r="J12" i="2"/>
  <c r="K12" i="2" s="1"/>
  <c r="L12" i="2" s="1"/>
  <c r="J11" i="2"/>
  <c r="K11" i="2" s="1"/>
  <c r="L11" i="2" s="1"/>
  <c r="J10" i="2"/>
  <c r="K10" i="2" s="1"/>
  <c r="L10" i="2" s="1"/>
  <c r="J9" i="2"/>
  <c r="K9" i="2" s="1"/>
  <c r="L9" i="2" s="1"/>
  <c r="J8" i="2"/>
  <c r="K8" i="2" s="1"/>
  <c r="L8" i="2" s="1"/>
  <c r="J7" i="2"/>
  <c r="K7" i="2" s="1"/>
  <c r="L7" i="2" s="1"/>
  <c r="J6" i="2"/>
  <c r="K6" i="2" s="1"/>
  <c r="L6" i="2" s="1"/>
  <c r="J5" i="2"/>
  <c r="K5" i="2" s="1"/>
  <c r="L5" i="2" s="1"/>
  <c r="J4" i="2"/>
  <c r="K4" i="2" s="1"/>
  <c r="L4" i="2" s="1"/>
  <c r="L17" i="2" l="1"/>
</calcChain>
</file>

<file path=xl/sharedStrings.xml><?xml version="1.0" encoding="utf-8"?>
<sst xmlns="http://schemas.openxmlformats.org/spreadsheetml/2006/main" count="169" uniqueCount="89">
  <si>
    <t>a) Order Number</t>
  </si>
  <si>
    <t>b) Program</t>
  </si>
  <si>
    <t>c) Circuit ID Number</t>
  </si>
  <si>
    <t>d) Circuit-Segment ID</t>
  </si>
  <si>
    <t>e) Wildfire Risk Score Post-mitigation</t>
  </si>
  <si>
    <t>f) Expected/Actual Start Date</t>
  </si>
  <si>
    <t>g) Expected Completion Date</t>
  </si>
  <si>
    <t>h) Length of CC to be Installed (Circuit Miles)</t>
  </si>
  <si>
    <t xml:space="preserve">i) Length of SUG conductor to be installed in 2025  </t>
  </si>
  <si>
    <t>j) Length of OH Conductor Permanent Removed in 2025 replaced with SUG (Circuit Miles)</t>
  </si>
  <si>
    <t>k) Length of OH Conductor Permanent Removed in 2025 replaced with CC (Circuit Miles)</t>
  </si>
  <si>
    <t>l) Length of Bare Wire Install in 2024</t>
  </si>
  <si>
    <t>m) Length of Bare Wire Install in 2025</t>
  </si>
  <si>
    <t>Total Customers</t>
  </si>
  <si>
    <t>Minutes of PSPS Outage by Circuit</t>
  </si>
  <si>
    <t>0073-CC-CC</t>
  </si>
  <si>
    <t>CC</t>
  </si>
  <si>
    <t>C0073</t>
  </si>
  <si>
    <t>73-1130</t>
  </si>
  <si>
    <t>0075-A-CC</t>
  </si>
  <si>
    <t>C0075</t>
  </si>
  <si>
    <t>75-996R, CB 91</t>
  </si>
  <si>
    <t>NA</t>
  </si>
  <si>
    <t>C0217</t>
  </si>
  <si>
    <t>0350-F-CC</t>
  </si>
  <si>
    <t>C0350</t>
  </si>
  <si>
    <t>350-2196R</t>
  </si>
  <si>
    <t>C0445</t>
  </si>
  <si>
    <t>445-1311R</t>
  </si>
  <si>
    <t>0520-A-CC</t>
  </si>
  <si>
    <t>C0520</t>
  </si>
  <si>
    <t>520-1489R</t>
  </si>
  <si>
    <t>0520-B-CC</t>
  </si>
  <si>
    <t>0520-E-CC</t>
  </si>
  <si>
    <t>0220-U-SUG</t>
  </si>
  <si>
    <t>SUG</t>
  </si>
  <si>
    <t>C0220</t>
  </si>
  <si>
    <t>220-298R</t>
  </si>
  <si>
    <t>0220-W-SUG</t>
  </si>
  <si>
    <t>220-288R</t>
  </si>
  <si>
    <t>0217-A-SUG</t>
  </si>
  <si>
    <t>217-983R</t>
  </si>
  <si>
    <t>0222-B-SUG</t>
  </si>
  <si>
    <t>C0222</t>
  </si>
  <si>
    <t>222-1364R</t>
  </si>
  <si>
    <t>0222-K-SUG</t>
  </si>
  <si>
    <t>222-1503, 222-2013R</t>
  </si>
  <si>
    <t>0210-C-SUG</t>
  </si>
  <si>
    <t>C0210</t>
  </si>
  <si>
    <t>210-172R</t>
  </si>
  <si>
    <t>0222-T-SUG</t>
  </si>
  <si>
    <t>222-1401R</t>
  </si>
  <si>
    <t>0217-B-SUG</t>
  </si>
  <si>
    <t>0445-G-SUG</t>
  </si>
  <si>
    <t>0220-N-SUG</t>
  </si>
  <si>
    <t>0210-G-SUG</t>
  </si>
  <si>
    <t>210-9R</t>
  </si>
  <si>
    <t>0222-FF-SUG</t>
  </si>
  <si>
    <t>222-2013R</t>
  </si>
  <si>
    <t>0210-N-SUG</t>
  </si>
  <si>
    <t>0442-DUG-SUG</t>
  </si>
  <si>
    <t>C0442</t>
  </si>
  <si>
    <t>442-729</t>
  </si>
  <si>
    <t>0220-S-SUG</t>
  </si>
  <si>
    <t>0221-B-SUG</t>
  </si>
  <si>
    <t>C0221</t>
  </si>
  <si>
    <t>221-37AE</t>
  </si>
  <si>
    <t>C0441</t>
  </si>
  <si>
    <t>0441-DUG-A-SUG</t>
  </si>
  <si>
    <t>441-23R</t>
  </si>
  <si>
    <t>e2) Wildfire Risk Score Pre-mitigation</t>
  </si>
  <si>
    <t>Row Labels</t>
  </si>
  <si>
    <t>Grand Total</t>
  </si>
  <si>
    <t>Count of d) Circuit-Segment ID</t>
  </si>
  <si>
    <t>Max of Total Customers</t>
  </si>
  <si>
    <t xml:space="preserve">Sum of i) Length of SUG conductor to be installed in 2025  </t>
  </si>
  <si>
    <t>Cost</t>
  </si>
  <si>
    <t>Customers</t>
  </si>
  <si>
    <t>Cost/Customer</t>
  </si>
  <si>
    <t>Off Grid $60k</t>
  </si>
  <si>
    <t>OG Costs</t>
  </si>
  <si>
    <t>Length (mi)</t>
  </si>
  <si>
    <t>Max of Minutes of PSPS Outage by Circuit</t>
  </si>
  <si>
    <t>Circuit Minutes</t>
  </si>
  <si>
    <t>Customer minutes</t>
  </si>
  <si>
    <t>Cost/customer minute</t>
  </si>
  <si>
    <t>Circuit Segment</t>
  </si>
  <si>
    <t>PSPS Cost per customer minute</t>
  </si>
  <si>
    <t>PSPS Circuit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</si>
</sst>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6" formatCode="_(&quot;$&quot;* #,##0_);_(&quot;$&quot;* \(#,##0\);_(&quot;$&quot;* &quot;-&quot;??_);_(@_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rgb="FF000000"/>
      <name val="Segoe U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wrapText="1" readingOrder="1"/>
    </xf>
    <xf numFmtId="11" fontId="0" fillId="0" borderId="0" xfId="0" applyNumberFormat="1"/>
    <xf numFmtId="0" fontId="3" fillId="0" borderId="0" xfId="0" applyFont="1" applyAlignment="1">
      <alignment wrapText="1" readingOrder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76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wrapText="1"/>
    </xf>
    <xf numFmtId="44" fontId="0" fillId="0" borderId="0" xfId="0" applyNumberForma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center" wrapText="1"/>
    </xf>
    <xf numFmtId="176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10">
    <dxf>
      <alignment horizontal="center"/>
    </dxf>
    <dxf>
      <alignment horizontal="center"/>
    </dxf>
    <dxf>
      <alignment vertical="center"/>
    </dxf>
    <dxf>
      <alignment vertical="center"/>
    </dxf>
    <dxf>
      <font>
        <b/>
      </font>
    </dxf>
    <dxf>
      <font>
        <b/>
      </font>
    </dxf>
    <dxf>
      <alignment vertical="top"/>
    </dxf>
    <dxf>
      <alignment vertical="top"/>
    </dxf>
    <dxf>
      <alignment wrapText="1"/>
    </dxf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05.747139583335" createdVersion="8" refreshedVersion="8" minRefreshableVersion="3" recordCount="23" xr:uid="{3AA65446-C972-BF4B-8638-A33AC53BCD17}">
  <cacheSource type="worksheet">
    <worksheetSource ref="A1:P24" sheet="Sheet1"/>
  </cacheSource>
  <cacheFields count="16">
    <cacheField name="a) Order Number" numFmtId="0">
      <sharedItems/>
    </cacheField>
    <cacheField name="b) Program" numFmtId="0">
      <sharedItems count="2">
        <s v="SUG"/>
        <s v="CC"/>
      </sharedItems>
    </cacheField>
    <cacheField name="c) Circuit ID Number" numFmtId="0">
      <sharedItems count="12">
        <s v="C0441"/>
        <s v="C0220"/>
        <s v="C0222"/>
        <s v="C0217"/>
        <s v="C0442"/>
        <s v="C0445"/>
        <s v="C0520"/>
        <s v="C0075"/>
        <s v="C0350"/>
        <s v="C0073"/>
        <s v="C0210"/>
        <s v="C0221"/>
      </sharedItems>
    </cacheField>
    <cacheField name="d) Circuit-Segment ID" numFmtId="0">
      <sharedItems count="17">
        <s v="441-23R"/>
        <s v="220-298R"/>
        <s v="222-1364R"/>
        <s v="217-983R"/>
        <s v="442-729"/>
        <s v="445-1311R"/>
        <s v="220-288R"/>
        <s v="222-2013R"/>
        <s v="520-1489R"/>
        <s v="75-996R, CB 91"/>
        <s v="350-2196R"/>
        <s v="222-1401R"/>
        <s v="73-1130"/>
        <s v="222-1503, 222-2013R"/>
        <s v="210-9R"/>
        <s v="221-37AE"/>
        <s v="210-172R"/>
      </sharedItems>
    </cacheField>
    <cacheField name="e) Wildfire Risk Score Post-mitigation" numFmtId="0">
      <sharedItems containsString="0" containsBlank="1" containsNumber="1" minValue="0" maxValue="1.047241921803E-3"/>
    </cacheField>
    <cacheField name="e2) Wildfire Risk Score Pre-mitigation" numFmtId="0">
      <sharedItems containsString="0" containsBlank="1" containsNumber="1" minValue="3.9132934176574202E-5" maxValue="6.7629548671552997E-3"/>
    </cacheField>
    <cacheField name="f) Expected/Actual Start Date" numFmtId="14">
      <sharedItems containsSemiMixedTypes="0" containsNonDate="0" containsDate="1" containsString="0" minDate="2024-05-23T00:00:00" maxDate="2024-12-31T00:00:00"/>
    </cacheField>
    <cacheField name="g) Expected Completion Date" numFmtId="14">
      <sharedItems containsSemiMixedTypes="0" containsNonDate="0" containsDate="1" containsString="0" minDate="2025-01-08T00:00:00" maxDate="2025-06-25T00:00:00"/>
    </cacheField>
    <cacheField name="h) Length of CC to be Installed (Circuit Miles)" numFmtId="0">
      <sharedItems containsString="0" containsBlank="1" containsNumber="1" minValue="0" maxValue="1.4570807185606063"/>
    </cacheField>
    <cacheField name="i) Length of SUG conductor to be installed in 2025  " numFmtId="0">
      <sharedItems containsString="0" containsBlank="1" containsNumber="1" minValue="0.5" maxValue="6.2"/>
    </cacheField>
    <cacheField name="j) Length of OH Conductor Permanent Removed in 2025 replaced with SUG (Circuit Miles)" numFmtId="0">
      <sharedItems containsString="0" containsBlank="1" containsNumber="1" minValue="0.19" maxValue="4.6500000000000004"/>
    </cacheField>
    <cacheField name="k) Length of OH Conductor Permanent Removed in 2025 replaced with CC (Circuit Miles)" numFmtId="0">
      <sharedItems containsNonDate="0" containsString="0" containsBlank="1"/>
    </cacheField>
    <cacheField name="l) Length of Bare Wire Install in 2024" numFmtId="0">
      <sharedItems containsString="0" containsBlank="1" containsNumber="1" containsInteger="1" minValue="0" maxValue="0"/>
    </cacheField>
    <cacheField name="m) Length of Bare Wire Install in 2025" numFmtId="0">
      <sharedItems containsString="0" containsBlank="1" containsNumber="1" containsInteger="1" minValue="0" maxValue="0"/>
    </cacheField>
    <cacheField name="Total Customers" numFmtId="0">
      <sharedItems containsSemiMixedTypes="0" containsString="0" containsNumber="1" containsInteger="1" minValue="75" maxValue="1738"/>
    </cacheField>
    <cacheField name="Minutes of PSPS Outage by Circuit" numFmtId="0">
      <sharedItems containsMixedTypes="1" containsNumber="1" containsInteger="1" minValue="3338" maxValue="372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s v="0441-DUG-A-SUG"/>
    <x v="0"/>
    <x v="0"/>
    <x v="0"/>
    <n v="3.649464697109E-4"/>
    <n v="7.2605031696290005E-4"/>
    <d v="2024-05-23T00:00:00"/>
    <d v="2025-02-11T00:00:00"/>
    <m/>
    <n v="6.12"/>
    <n v="4.6500000000000004"/>
    <m/>
    <m/>
    <m/>
    <n v="75"/>
    <n v="23270"/>
  </r>
  <r>
    <s v="0220-U-SUG"/>
    <x v="0"/>
    <x v="1"/>
    <x v="1"/>
    <n v="6.5800578543579998E-4"/>
    <n v="1.8868162251273E-3"/>
    <d v="2024-07-26T00:00:00"/>
    <d v="2025-01-08T00:00:00"/>
    <n v="0"/>
    <n v="3.02"/>
    <n v="2.2999999999999998"/>
    <m/>
    <n v="0"/>
    <n v="0"/>
    <n v="132"/>
    <n v="20222"/>
  </r>
  <r>
    <s v="0222-B-SUG"/>
    <x v="0"/>
    <x v="2"/>
    <x v="2"/>
    <n v="9.8500191184260001E-4"/>
    <n v="4.5723733497441002E-3"/>
    <d v="2024-07-29T00:00:00"/>
    <d v="2025-01-17T00:00:00"/>
    <n v="0"/>
    <n v="3.8"/>
    <m/>
    <m/>
    <n v="0"/>
    <n v="0"/>
    <n v="438"/>
    <n v="37264"/>
  </r>
  <r>
    <s v="0217-A-SUG"/>
    <x v="0"/>
    <x v="3"/>
    <x v="3"/>
    <n v="0"/>
    <n v="2.9499079448969002E-3"/>
    <d v="2024-08-05T00:00:00"/>
    <d v="2025-01-16T00:00:00"/>
    <n v="0"/>
    <n v="3.3"/>
    <m/>
    <m/>
    <n v="0"/>
    <n v="0"/>
    <n v="78"/>
    <n v="13132"/>
  </r>
  <r>
    <s v="0217-B-SUG"/>
    <x v="0"/>
    <x v="3"/>
    <x v="3"/>
    <n v="0"/>
    <n v="2.9499079448969002E-3"/>
    <d v="2024-08-09T00:00:00"/>
    <d v="2025-03-10T00:00:00"/>
    <n v="0"/>
    <n v="3.7"/>
    <m/>
    <m/>
    <n v="0"/>
    <n v="0"/>
    <n v="78"/>
    <n v="13132"/>
  </r>
  <r>
    <s v="0442-DUG-SUG"/>
    <x v="0"/>
    <x v="4"/>
    <x v="4"/>
    <m/>
    <m/>
    <d v="2024-08-09T00:00:00"/>
    <d v="2025-04-22T00:00:00"/>
    <n v="0"/>
    <n v="6.2"/>
    <n v="1.59"/>
    <m/>
    <n v="0"/>
    <n v="0"/>
    <n v="1137"/>
    <n v="13500"/>
  </r>
  <r>
    <s v="0445-G-SUG"/>
    <x v="0"/>
    <x v="5"/>
    <x v="5"/>
    <n v="5.4181531515920002E-4"/>
    <n v="1.5470301640527E-3"/>
    <d v="2024-08-16T00:00:00"/>
    <d v="2025-03-17T00:00:00"/>
    <n v="0"/>
    <n v="4.12"/>
    <n v="2.88"/>
    <m/>
    <n v="0"/>
    <n v="0"/>
    <n v="179"/>
    <n v="28176"/>
  </r>
  <r>
    <s v="0220-W-SUG"/>
    <x v="0"/>
    <x v="1"/>
    <x v="6"/>
    <n v="0"/>
    <n v="1.3366733013739999E-4"/>
    <d v="2024-09-16T00:00:00"/>
    <d v="2025-01-10T00:00:00"/>
    <n v="0"/>
    <n v="2.04"/>
    <m/>
    <m/>
    <n v="0"/>
    <n v="0"/>
    <n v="261"/>
    <n v="20222"/>
  </r>
  <r>
    <s v="0220-N-SUG"/>
    <x v="0"/>
    <x v="1"/>
    <x v="1"/>
    <n v="6.5800578543579998E-4"/>
    <n v="1.8868162251273E-3"/>
    <d v="2024-10-07T00:00:00"/>
    <d v="2025-03-19T00:00:00"/>
    <n v="0"/>
    <n v="3.5"/>
    <n v="1.1200000000000001"/>
    <m/>
    <n v="0"/>
    <n v="0"/>
    <n v="132"/>
    <n v="20222"/>
  </r>
  <r>
    <s v="0222-FF-SUG"/>
    <x v="0"/>
    <x v="2"/>
    <x v="7"/>
    <n v="1.047241921803E-3"/>
    <n v="1.4908580422024001E-3"/>
    <d v="2024-10-09T00:00:00"/>
    <d v="2025-04-15T00:00:00"/>
    <n v="0"/>
    <n v="4.18"/>
    <m/>
    <m/>
    <n v="0"/>
    <n v="0"/>
    <n v="245"/>
    <n v="37264"/>
  </r>
  <r>
    <s v="0520-E-CC"/>
    <x v="1"/>
    <x v="6"/>
    <x v="8"/>
    <n v="4.4457133568748799E-5"/>
    <n v="6.4176683287566302E-5"/>
    <d v="2024-10-17T00:00:00"/>
    <d v="2025-01-14T00:00:00"/>
    <n v="1.0603616928030299"/>
    <m/>
    <m/>
    <m/>
    <m/>
    <n v="0"/>
    <n v="267"/>
    <n v="3982"/>
  </r>
  <r>
    <s v="0075-A-CC"/>
    <x v="1"/>
    <x v="7"/>
    <x v="9"/>
    <n v="2.3878641831536101E-5"/>
    <n v="3.9132934176574202E-5"/>
    <d v="2024-10-22T00:00:00"/>
    <d v="2025-01-19T00:00:00"/>
    <n v="0.32083220037878785"/>
    <m/>
    <m/>
    <m/>
    <m/>
    <n v="0"/>
    <n v="1738"/>
    <n v="15147"/>
  </r>
  <r>
    <s v="0220-S-SUG"/>
    <x v="0"/>
    <x v="1"/>
    <x v="1"/>
    <n v="6.5800578543579998E-4"/>
    <n v="1.8868162251273E-3"/>
    <d v="2024-10-23T00:00:00"/>
    <d v="2025-05-21T00:00:00"/>
    <n v="0"/>
    <n v="4.2"/>
    <n v="2.81"/>
    <m/>
    <n v="0"/>
    <n v="0"/>
    <n v="132"/>
    <n v="20222"/>
  </r>
  <r>
    <s v="0350-F-CC"/>
    <x v="1"/>
    <x v="8"/>
    <x v="10"/>
    <n v="8.9280269530296898E-5"/>
    <n v="1.505912534021E-4"/>
    <d v="2024-10-25T00:00:00"/>
    <d v="2025-01-22T00:00:00"/>
    <n v="1.4570807185606063"/>
    <m/>
    <m/>
    <m/>
    <m/>
    <n v="0"/>
    <n v="238"/>
    <s v="NA"/>
  </r>
  <r>
    <s v="0222-T-SUG"/>
    <x v="0"/>
    <x v="2"/>
    <x v="11"/>
    <n v="8.4956457398920803E-6"/>
    <n v="6.7629548671552997E-3"/>
    <d v="2024-10-30T00:00:00"/>
    <d v="2025-02-25T00:00:00"/>
    <n v="0"/>
    <n v="1.73"/>
    <n v="1.94"/>
    <m/>
    <n v="0"/>
    <n v="0"/>
    <n v="260"/>
    <n v="37264"/>
  </r>
  <r>
    <s v="0073-CC-CC"/>
    <x v="1"/>
    <x v="9"/>
    <x v="12"/>
    <n v="2.5313645097389998E-4"/>
    <n v="5.8691037654640002E-4"/>
    <d v="2024-11-07T00:00:00"/>
    <d v="2025-02-04T00:00:00"/>
    <n v="0.60966036515151523"/>
    <m/>
    <m/>
    <m/>
    <m/>
    <n v="0"/>
    <n v="144"/>
    <n v="14052"/>
  </r>
  <r>
    <s v="0222-K-SUG"/>
    <x v="0"/>
    <x v="2"/>
    <x v="13"/>
    <n v="1.047241921803E-3"/>
    <n v="1.4908580422024001E-3"/>
    <d v="2024-11-12T00:00:00"/>
    <d v="2025-02-14T00:00:00"/>
    <n v="0"/>
    <n v="3.18"/>
    <m/>
    <m/>
    <n v="0"/>
    <n v="0"/>
    <n v="287"/>
    <n v="37264"/>
  </r>
  <r>
    <s v="0520-A-CC"/>
    <x v="1"/>
    <x v="6"/>
    <x v="8"/>
    <n v="4.4457133568748799E-5"/>
    <n v="6.4176683287566302E-5"/>
    <d v="2024-11-13T00:00:00"/>
    <d v="2025-02-10T00:00:00"/>
    <n v="1.30784204905303"/>
    <m/>
    <m/>
    <m/>
    <m/>
    <n v="0"/>
    <n v="267"/>
    <n v="3982"/>
  </r>
  <r>
    <s v="0210-G-SUG"/>
    <x v="0"/>
    <x v="10"/>
    <x v="14"/>
    <n v="0"/>
    <n v="6.4590907796716396E-5"/>
    <d v="2024-11-26T00:00:00"/>
    <d v="2025-03-24T00:00:00"/>
    <n v="0"/>
    <n v="2.7"/>
    <n v="1.8"/>
    <m/>
    <n v="0"/>
    <n v="0"/>
    <n v="190"/>
    <n v="3338"/>
  </r>
  <r>
    <s v="0520-B-CC"/>
    <x v="1"/>
    <x v="6"/>
    <x v="8"/>
    <n v="4.4457133568748799E-5"/>
    <n v="6.4176683287566302E-5"/>
    <d v="2024-11-27T00:00:00"/>
    <d v="2025-02-24T00:00:00"/>
    <n v="1.2657737545454546"/>
    <m/>
    <m/>
    <m/>
    <m/>
    <n v="0"/>
    <n v="267"/>
    <n v="3982"/>
  </r>
  <r>
    <s v="0221-B-SUG"/>
    <x v="0"/>
    <x v="11"/>
    <x v="15"/>
    <n v="2.3318932691720001E-4"/>
    <n v="2.6008692229810001E-4"/>
    <d v="2024-12-05T00:00:00"/>
    <d v="2025-06-24T00:00:00"/>
    <n v="0"/>
    <n v="5"/>
    <m/>
    <m/>
    <n v="0"/>
    <n v="0"/>
    <n v="915"/>
    <n v="23206"/>
  </r>
  <r>
    <s v="0210-N-SUG"/>
    <x v="0"/>
    <x v="10"/>
    <x v="14"/>
    <n v="0"/>
    <n v="6.4590907796716396E-5"/>
    <d v="2024-12-27T00:00:00"/>
    <d v="2025-04-21T00:00:00"/>
    <n v="0"/>
    <n v="3.6"/>
    <m/>
    <m/>
    <n v="0"/>
    <n v="0"/>
    <n v="190"/>
    <n v="3338"/>
  </r>
  <r>
    <s v="0210-C-SUG"/>
    <x v="0"/>
    <x v="10"/>
    <x v="16"/>
    <n v="0"/>
    <n v="2.7968122128800002E-4"/>
    <d v="2024-12-30T00:00:00"/>
    <d v="2025-02-20T00:00:00"/>
    <n v="0"/>
    <n v="0.5"/>
    <n v="0.19"/>
    <m/>
    <n v="0"/>
    <n v="0"/>
    <n v="213"/>
    <n v="33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E8E3C7-0BB8-2B40-AC89-FCD73939A79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rcuit Segment">
  <location ref="A3:E17" firstHeaderRow="0" firstDataRow="1" firstDataCol="1" rowPageCount="1" colPageCount="1"/>
  <pivotFields count="16">
    <pivotField showAll="0"/>
    <pivotField axis="axisPage" multipleItemSelectionAllowed="1" showAll="0">
      <items count="3">
        <item h="1" x="1"/>
        <item x="0"/>
        <item t="default"/>
      </items>
    </pivotField>
    <pivotField showAll="0">
      <items count="13">
        <item x="9"/>
        <item x="7"/>
        <item x="10"/>
        <item x="3"/>
        <item x="1"/>
        <item x="11"/>
        <item x="2"/>
        <item x="8"/>
        <item x="0"/>
        <item x="4"/>
        <item x="5"/>
        <item x="6"/>
        <item t="default"/>
      </items>
    </pivotField>
    <pivotField axis="axisRow" dataField="1" showAll="0">
      <items count="18">
        <item x="16"/>
        <item x="14"/>
        <item x="3"/>
        <item x="6"/>
        <item x="1"/>
        <item x="15"/>
        <item x="2"/>
        <item x="11"/>
        <item x="13"/>
        <item x="7"/>
        <item x="10"/>
        <item x="0"/>
        <item x="4"/>
        <item x="5"/>
        <item x="8"/>
        <item x="12"/>
        <item x="9"/>
        <item t="default"/>
      </items>
    </pivotField>
    <pivotField showAll="0"/>
    <pivotField showAll="0"/>
    <pivotField numFmtId="14" showAll="0"/>
    <pivotField numFmtId="14" showAll="0"/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hier="-1"/>
  </pageFields>
  <dataFields count="4">
    <dataField name="Count of d) Circuit-Segment ID" fld="3" subtotal="count" baseField="0" baseItem="0"/>
    <dataField name="Max of Total Customers" fld="14" subtotal="max" baseField="0" baseItem="0"/>
    <dataField name="Sum of i) Length of SUG conductor to be installed in 2025  " fld="9" baseField="0" baseItem="0"/>
    <dataField name="Max of Minutes of PSPS Outage by Circuit" fld="15" subtotal="max" baseField="0" baseItem="0"/>
  </dataFields>
  <formats count="10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">
      <pivotArea field="3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">
      <pivotArea field="3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593503-77B0-6847-9B16-10958CAFD6D6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7" firstHeaderRow="0" firstDataRow="1" firstDataCol="1" rowPageCount="1" colPageCount="1"/>
  <pivotFields count="16">
    <pivotField showAll="0"/>
    <pivotField axis="axisPage" multipleItemSelectionAllowed="1" showAll="0">
      <items count="3">
        <item h="1" x="1"/>
        <item x="0"/>
        <item t="default"/>
      </items>
    </pivotField>
    <pivotField showAll="0">
      <items count="13">
        <item x="9"/>
        <item x="7"/>
        <item x="10"/>
        <item x="3"/>
        <item x="1"/>
        <item x="11"/>
        <item x="2"/>
        <item x="8"/>
        <item x="0"/>
        <item x="4"/>
        <item x="5"/>
        <item x="6"/>
        <item t="default"/>
      </items>
    </pivotField>
    <pivotField axis="axisRow" dataField="1" showAll="0">
      <items count="18">
        <item x="16"/>
        <item x="14"/>
        <item x="3"/>
        <item x="6"/>
        <item x="1"/>
        <item x="15"/>
        <item x="2"/>
        <item x="11"/>
        <item x="13"/>
        <item x="7"/>
        <item x="10"/>
        <item x="0"/>
        <item x="4"/>
        <item x="5"/>
        <item x="8"/>
        <item x="12"/>
        <item x="9"/>
        <item t="default"/>
      </items>
    </pivotField>
    <pivotField showAll="0"/>
    <pivotField showAll="0"/>
    <pivotField numFmtId="14" showAll="0"/>
    <pivotField numFmtId="14" showAll="0"/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hier="-1"/>
  </pageFields>
  <dataFields count="4">
    <dataField name="Count of d) Circuit-Segment ID" fld="3" subtotal="count" baseField="0" baseItem="0"/>
    <dataField name="Max of Total Customers" fld="14" subtotal="max" baseField="0" baseItem="0"/>
    <dataField name="Sum of i) Length of SUG conductor to be installed in 2025  " fld="9" baseField="0" baseItem="0"/>
    <dataField name="Max of Minutes of PSPS Outage by Circuit" fld="15" subtotal="max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opLeftCell="M1" workbookViewId="0">
      <pane ySplit="1" topLeftCell="A2" activePane="bottomLeft" state="frozen"/>
      <selection pane="bottomLeft" activeCell="M9" sqref="M9"/>
    </sheetView>
  </sheetViews>
  <sheetFormatPr baseColWidth="10" defaultColWidth="8.83203125" defaultRowHeight="15" x14ac:dyDescent="0.2"/>
  <cols>
    <col min="1" max="1" width="16" bestFit="1" customWidth="1"/>
    <col min="2" max="2" width="10.83203125" bestFit="1" customWidth="1"/>
    <col min="3" max="3" width="19" bestFit="1" customWidth="1"/>
    <col min="4" max="4" width="47.5" bestFit="1" customWidth="1"/>
    <col min="5" max="6" width="33.33203125" customWidth="1"/>
    <col min="7" max="7" width="26.1640625" style="1" bestFit="1" customWidth="1"/>
    <col min="8" max="8" width="26.5" style="1" bestFit="1" customWidth="1"/>
    <col min="9" max="9" width="40.5" bestFit="1" customWidth="1"/>
    <col min="10" max="10" width="45.5" bestFit="1" customWidth="1"/>
    <col min="11" max="11" width="79.6640625" bestFit="1" customWidth="1"/>
    <col min="12" max="12" width="78.6640625" bestFit="1" customWidth="1"/>
    <col min="13" max="13" width="32.6640625" bestFit="1" customWidth="1"/>
    <col min="14" max="14" width="34" bestFit="1" customWidth="1"/>
    <col min="15" max="15" width="18.6640625" customWidth="1"/>
    <col min="16" max="16" width="32.83203125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7" t="s">
        <v>68</v>
      </c>
      <c r="B2" t="s">
        <v>35</v>
      </c>
      <c r="C2" t="s">
        <v>67</v>
      </c>
      <c r="D2" t="s">
        <v>69</v>
      </c>
      <c r="E2">
        <v>3.649464697109E-4</v>
      </c>
      <c r="F2">
        <v>7.2605031696290005E-4</v>
      </c>
      <c r="G2" s="1">
        <v>45435</v>
      </c>
      <c r="H2" s="1">
        <v>45699</v>
      </c>
      <c r="J2">
        <v>6.12</v>
      </c>
      <c r="K2">
        <v>4.6500000000000004</v>
      </c>
      <c r="O2">
        <v>75</v>
      </c>
      <c r="P2" s="4">
        <v>23270</v>
      </c>
    </row>
    <row r="3" spans="1:16" x14ac:dyDescent="0.2">
      <c r="A3" t="s">
        <v>34</v>
      </c>
      <c r="B3" t="s">
        <v>35</v>
      </c>
      <c r="C3" t="s">
        <v>36</v>
      </c>
      <c r="D3" t="s">
        <v>37</v>
      </c>
      <c r="E3">
        <v>6.5800578543579998E-4</v>
      </c>
      <c r="F3">
        <v>1.8868162251273E-3</v>
      </c>
      <c r="G3" s="1">
        <v>45499</v>
      </c>
      <c r="H3" s="1">
        <v>45665</v>
      </c>
      <c r="I3">
        <v>0</v>
      </c>
      <c r="J3">
        <v>3.02</v>
      </c>
      <c r="K3">
        <v>2.2999999999999998</v>
      </c>
      <c r="M3">
        <v>0</v>
      </c>
      <c r="N3">
        <v>0</v>
      </c>
      <c r="O3">
        <v>132</v>
      </c>
      <c r="P3" s="4">
        <v>20222</v>
      </c>
    </row>
    <row r="4" spans="1:16" x14ac:dyDescent="0.2">
      <c r="A4" t="s">
        <v>42</v>
      </c>
      <c r="B4" t="s">
        <v>35</v>
      </c>
      <c r="C4" t="s">
        <v>43</v>
      </c>
      <c r="D4" t="s">
        <v>44</v>
      </c>
      <c r="E4">
        <v>9.8500191184260001E-4</v>
      </c>
      <c r="F4">
        <v>4.5723733497441002E-3</v>
      </c>
      <c r="G4" s="1">
        <v>45502</v>
      </c>
      <c r="H4" s="1">
        <v>45674</v>
      </c>
      <c r="I4">
        <v>0</v>
      </c>
      <c r="J4">
        <v>3.8</v>
      </c>
      <c r="M4">
        <v>0</v>
      </c>
      <c r="N4">
        <v>0</v>
      </c>
      <c r="O4">
        <v>438</v>
      </c>
      <c r="P4" s="4">
        <v>37264</v>
      </c>
    </row>
    <row r="5" spans="1:16" x14ac:dyDescent="0.2">
      <c r="A5" t="s">
        <v>40</v>
      </c>
      <c r="B5" t="s">
        <v>35</v>
      </c>
      <c r="C5" t="s">
        <v>23</v>
      </c>
      <c r="D5" t="s">
        <v>41</v>
      </c>
      <c r="E5">
        <v>0</v>
      </c>
      <c r="F5">
        <v>2.9499079448969002E-3</v>
      </c>
      <c r="G5" s="1">
        <v>45509</v>
      </c>
      <c r="H5" s="1">
        <v>45673</v>
      </c>
      <c r="I5">
        <v>0</v>
      </c>
      <c r="J5">
        <v>3.3</v>
      </c>
      <c r="M5">
        <v>0</v>
      </c>
      <c r="N5">
        <v>0</v>
      </c>
      <c r="O5">
        <v>78</v>
      </c>
      <c r="P5" s="4">
        <v>13132</v>
      </c>
    </row>
    <row r="6" spans="1:16" x14ac:dyDescent="0.2">
      <c r="A6" t="s">
        <v>52</v>
      </c>
      <c r="B6" t="s">
        <v>35</v>
      </c>
      <c r="C6" t="s">
        <v>23</v>
      </c>
      <c r="D6" t="s">
        <v>41</v>
      </c>
      <c r="E6">
        <v>0</v>
      </c>
      <c r="F6">
        <v>2.9499079448969002E-3</v>
      </c>
      <c r="G6" s="1">
        <v>45513</v>
      </c>
      <c r="H6" s="1">
        <v>45726</v>
      </c>
      <c r="I6">
        <v>0</v>
      </c>
      <c r="J6">
        <v>3.7</v>
      </c>
      <c r="M6">
        <v>0</v>
      </c>
      <c r="N6">
        <v>0</v>
      </c>
      <c r="O6">
        <v>78</v>
      </c>
      <c r="P6" s="4">
        <v>13132</v>
      </c>
    </row>
    <row r="7" spans="1:16" x14ac:dyDescent="0.2">
      <c r="A7" t="s">
        <v>60</v>
      </c>
      <c r="B7" t="s">
        <v>35</v>
      </c>
      <c r="C7" t="s">
        <v>61</v>
      </c>
      <c r="D7" t="s">
        <v>62</v>
      </c>
      <c r="G7" s="1">
        <v>45513</v>
      </c>
      <c r="H7" s="1">
        <v>45769</v>
      </c>
      <c r="I7">
        <v>0</v>
      </c>
      <c r="J7">
        <v>6.2</v>
      </c>
      <c r="K7">
        <v>1.59</v>
      </c>
      <c r="M7">
        <v>0</v>
      </c>
      <c r="N7">
        <v>0</v>
      </c>
      <c r="O7">
        <v>1137</v>
      </c>
      <c r="P7" s="4">
        <v>13500</v>
      </c>
    </row>
    <row r="8" spans="1:16" x14ac:dyDescent="0.2">
      <c r="A8" t="s">
        <v>53</v>
      </c>
      <c r="B8" t="s">
        <v>35</v>
      </c>
      <c r="C8" t="s">
        <v>27</v>
      </c>
      <c r="D8" t="s">
        <v>28</v>
      </c>
      <c r="E8">
        <v>5.4181531515920002E-4</v>
      </c>
      <c r="F8">
        <v>1.5470301640527E-3</v>
      </c>
      <c r="G8" s="1">
        <v>45520</v>
      </c>
      <c r="H8" s="1">
        <v>45733</v>
      </c>
      <c r="I8">
        <v>0</v>
      </c>
      <c r="J8">
        <v>4.12</v>
      </c>
      <c r="K8">
        <v>2.88</v>
      </c>
      <c r="M8">
        <v>0</v>
      </c>
      <c r="N8">
        <v>0</v>
      </c>
      <c r="O8">
        <v>179</v>
      </c>
      <c r="P8" s="4">
        <v>28176</v>
      </c>
    </row>
    <row r="9" spans="1:16" x14ac:dyDescent="0.2">
      <c r="A9" t="s">
        <v>38</v>
      </c>
      <c r="B9" t="s">
        <v>35</v>
      </c>
      <c r="C9" t="s">
        <v>36</v>
      </c>
      <c r="D9" t="s">
        <v>39</v>
      </c>
      <c r="E9">
        <v>0</v>
      </c>
      <c r="F9">
        <v>1.3366733013739999E-4</v>
      </c>
      <c r="G9" s="1">
        <v>45551</v>
      </c>
      <c r="H9" s="1">
        <v>45667</v>
      </c>
      <c r="I9">
        <v>0</v>
      </c>
      <c r="J9">
        <v>2.04</v>
      </c>
      <c r="M9">
        <v>0</v>
      </c>
      <c r="N9">
        <v>0</v>
      </c>
      <c r="O9">
        <v>261</v>
      </c>
      <c r="P9" s="4">
        <v>20222</v>
      </c>
    </row>
    <row r="10" spans="1:16" x14ac:dyDescent="0.2">
      <c r="A10" t="s">
        <v>54</v>
      </c>
      <c r="B10" t="s">
        <v>35</v>
      </c>
      <c r="C10" t="s">
        <v>36</v>
      </c>
      <c r="D10" t="s">
        <v>37</v>
      </c>
      <c r="E10">
        <v>6.5800578543579998E-4</v>
      </c>
      <c r="F10">
        <v>1.8868162251273E-3</v>
      </c>
      <c r="G10" s="1">
        <v>45572</v>
      </c>
      <c r="H10" s="1">
        <v>45735</v>
      </c>
      <c r="I10">
        <v>0</v>
      </c>
      <c r="J10">
        <v>3.5</v>
      </c>
      <c r="K10">
        <v>1.1200000000000001</v>
      </c>
      <c r="M10">
        <v>0</v>
      </c>
      <c r="N10">
        <v>0</v>
      </c>
      <c r="O10">
        <v>132</v>
      </c>
      <c r="P10" s="4">
        <v>20222</v>
      </c>
    </row>
    <row r="11" spans="1:16" x14ac:dyDescent="0.2">
      <c r="A11" t="s">
        <v>57</v>
      </c>
      <c r="B11" t="s">
        <v>35</v>
      </c>
      <c r="C11" t="s">
        <v>43</v>
      </c>
      <c r="D11" t="s">
        <v>58</v>
      </c>
      <c r="E11">
        <v>1.047241921803E-3</v>
      </c>
      <c r="F11">
        <v>1.4908580422024001E-3</v>
      </c>
      <c r="G11" s="1">
        <v>45574</v>
      </c>
      <c r="H11" s="1">
        <v>45762</v>
      </c>
      <c r="I11">
        <v>0</v>
      </c>
      <c r="J11">
        <v>4.18</v>
      </c>
      <c r="M11">
        <v>0</v>
      </c>
      <c r="N11">
        <v>0</v>
      </c>
      <c r="O11">
        <v>245</v>
      </c>
      <c r="P11" s="4">
        <v>37264</v>
      </c>
    </row>
    <row r="12" spans="1:16" x14ac:dyDescent="0.2">
      <c r="A12" t="s">
        <v>33</v>
      </c>
      <c r="B12" t="s">
        <v>16</v>
      </c>
      <c r="C12" t="s">
        <v>30</v>
      </c>
      <c r="D12" t="s">
        <v>31</v>
      </c>
      <c r="E12">
        <v>4.4457133568748799E-5</v>
      </c>
      <c r="F12" s="6">
        <v>6.4176683287566302E-5</v>
      </c>
      <c r="G12" s="1">
        <v>45582</v>
      </c>
      <c r="H12" s="1">
        <v>45671</v>
      </c>
      <c r="I12">
        <v>1.0603616928030299</v>
      </c>
      <c r="N12">
        <v>0</v>
      </c>
      <c r="O12">
        <v>267</v>
      </c>
      <c r="P12" s="4">
        <v>3982</v>
      </c>
    </row>
    <row r="13" spans="1:16" x14ac:dyDescent="0.2">
      <c r="A13" t="s">
        <v>19</v>
      </c>
      <c r="B13" t="s">
        <v>16</v>
      </c>
      <c r="C13" t="s">
        <v>20</v>
      </c>
      <c r="D13" t="s">
        <v>21</v>
      </c>
      <c r="E13">
        <v>2.3878641831536101E-5</v>
      </c>
      <c r="F13" s="6">
        <v>3.9132934176574202E-5</v>
      </c>
      <c r="G13" s="1">
        <v>45587</v>
      </c>
      <c r="H13" s="1">
        <v>45676</v>
      </c>
      <c r="I13">
        <v>0.32083220037878785</v>
      </c>
      <c r="N13">
        <v>0</v>
      </c>
      <c r="O13">
        <v>1738</v>
      </c>
      <c r="P13" s="4">
        <v>15147</v>
      </c>
    </row>
    <row r="14" spans="1:16" x14ac:dyDescent="0.2">
      <c r="A14" t="s">
        <v>63</v>
      </c>
      <c r="B14" t="s">
        <v>35</v>
      </c>
      <c r="C14" t="s">
        <v>36</v>
      </c>
      <c r="D14" t="s">
        <v>37</v>
      </c>
      <c r="E14">
        <v>6.5800578543579998E-4</v>
      </c>
      <c r="F14">
        <v>1.8868162251273E-3</v>
      </c>
      <c r="G14" s="1">
        <v>45588</v>
      </c>
      <c r="H14" s="1">
        <v>45798</v>
      </c>
      <c r="I14">
        <v>0</v>
      </c>
      <c r="J14">
        <v>4.2</v>
      </c>
      <c r="K14">
        <v>2.81</v>
      </c>
      <c r="M14">
        <v>0</v>
      </c>
      <c r="N14">
        <v>0</v>
      </c>
      <c r="O14">
        <v>132</v>
      </c>
      <c r="P14" s="4">
        <v>20222</v>
      </c>
    </row>
    <row r="15" spans="1:16" x14ac:dyDescent="0.2">
      <c r="A15" t="s">
        <v>24</v>
      </c>
      <c r="B15" t="s">
        <v>16</v>
      </c>
      <c r="C15" t="s">
        <v>25</v>
      </c>
      <c r="D15" t="s">
        <v>26</v>
      </c>
      <c r="E15">
        <v>8.9280269530296898E-5</v>
      </c>
      <c r="F15">
        <v>1.505912534021E-4</v>
      </c>
      <c r="G15" s="1">
        <v>45590</v>
      </c>
      <c r="H15" s="1">
        <v>45679</v>
      </c>
      <c r="I15">
        <v>1.4570807185606063</v>
      </c>
      <c r="N15">
        <v>0</v>
      </c>
      <c r="O15">
        <v>238</v>
      </c>
      <c r="P15" s="4" t="s">
        <v>22</v>
      </c>
    </row>
    <row r="16" spans="1:16" x14ac:dyDescent="0.2">
      <c r="A16" t="s">
        <v>50</v>
      </c>
      <c r="B16" t="s">
        <v>35</v>
      </c>
      <c r="C16" t="s">
        <v>43</v>
      </c>
      <c r="D16" t="s">
        <v>51</v>
      </c>
      <c r="E16" s="6">
        <v>8.4956457398920803E-6</v>
      </c>
      <c r="F16">
        <v>6.7629548671552997E-3</v>
      </c>
      <c r="G16" s="1">
        <v>45595</v>
      </c>
      <c r="H16" s="1">
        <v>45713</v>
      </c>
      <c r="I16">
        <v>0</v>
      </c>
      <c r="J16">
        <v>1.73</v>
      </c>
      <c r="K16">
        <v>1.94</v>
      </c>
      <c r="M16">
        <v>0</v>
      </c>
      <c r="N16">
        <v>0</v>
      </c>
      <c r="O16">
        <v>260</v>
      </c>
      <c r="P16" s="4">
        <v>37264</v>
      </c>
    </row>
    <row r="17" spans="1:16" x14ac:dyDescent="0.2">
      <c r="A17" t="s">
        <v>15</v>
      </c>
      <c r="B17" t="s">
        <v>16</v>
      </c>
      <c r="C17" t="s">
        <v>17</v>
      </c>
      <c r="D17" t="s">
        <v>18</v>
      </c>
      <c r="E17">
        <v>2.5313645097389998E-4</v>
      </c>
      <c r="F17">
        <v>5.8691037654640002E-4</v>
      </c>
      <c r="G17" s="1">
        <v>45603</v>
      </c>
      <c r="H17" s="1">
        <v>45692</v>
      </c>
      <c r="I17">
        <v>0.60966036515151523</v>
      </c>
      <c r="N17">
        <v>0</v>
      </c>
      <c r="O17">
        <v>144</v>
      </c>
      <c r="P17" s="4">
        <v>14052</v>
      </c>
    </row>
    <row r="18" spans="1:16" x14ac:dyDescent="0.2">
      <c r="A18" t="s">
        <v>45</v>
      </c>
      <c r="B18" t="s">
        <v>35</v>
      </c>
      <c r="C18" t="s">
        <v>43</v>
      </c>
      <c r="D18" t="s">
        <v>46</v>
      </c>
      <c r="E18">
        <v>1.047241921803E-3</v>
      </c>
      <c r="F18">
        <v>1.4908580422024001E-3</v>
      </c>
      <c r="G18" s="1">
        <v>45608</v>
      </c>
      <c r="H18" s="1">
        <v>45702</v>
      </c>
      <c r="I18">
        <v>0</v>
      </c>
      <c r="J18">
        <v>3.18</v>
      </c>
      <c r="M18">
        <v>0</v>
      </c>
      <c r="N18">
        <v>0</v>
      </c>
      <c r="O18">
        <v>287</v>
      </c>
      <c r="P18" s="4">
        <v>37264</v>
      </c>
    </row>
    <row r="19" spans="1:16" x14ac:dyDescent="0.2">
      <c r="A19" t="s">
        <v>29</v>
      </c>
      <c r="B19" t="s">
        <v>16</v>
      </c>
      <c r="C19" t="s">
        <v>30</v>
      </c>
      <c r="D19" t="s">
        <v>31</v>
      </c>
      <c r="E19">
        <v>4.4457133568748799E-5</v>
      </c>
      <c r="F19" s="6">
        <v>6.4176683287566302E-5</v>
      </c>
      <c r="G19" s="1">
        <v>45609</v>
      </c>
      <c r="H19" s="1">
        <v>45698</v>
      </c>
      <c r="I19">
        <v>1.30784204905303</v>
      </c>
      <c r="N19">
        <v>0</v>
      </c>
      <c r="O19">
        <v>267</v>
      </c>
      <c r="P19" s="4">
        <v>3982</v>
      </c>
    </row>
    <row r="20" spans="1:16" x14ac:dyDescent="0.2">
      <c r="A20" t="s">
        <v>55</v>
      </c>
      <c r="B20" t="s">
        <v>35</v>
      </c>
      <c r="C20" t="s">
        <v>48</v>
      </c>
      <c r="D20" t="s">
        <v>56</v>
      </c>
      <c r="E20">
        <v>0</v>
      </c>
      <c r="F20" s="6">
        <v>6.4590907796716396E-5</v>
      </c>
      <c r="G20" s="1">
        <v>45622</v>
      </c>
      <c r="H20" s="1">
        <v>45740</v>
      </c>
      <c r="I20">
        <v>0</v>
      </c>
      <c r="J20">
        <v>2.7</v>
      </c>
      <c r="K20">
        <v>1.8</v>
      </c>
      <c r="M20">
        <v>0</v>
      </c>
      <c r="N20">
        <v>0</v>
      </c>
      <c r="O20">
        <v>190</v>
      </c>
      <c r="P20" s="4">
        <v>3338</v>
      </c>
    </row>
    <row r="21" spans="1:16" x14ac:dyDescent="0.2">
      <c r="A21" t="s">
        <v>32</v>
      </c>
      <c r="B21" t="s">
        <v>16</v>
      </c>
      <c r="C21" t="s">
        <v>30</v>
      </c>
      <c r="D21" t="s">
        <v>31</v>
      </c>
      <c r="E21">
        <v>4.4457133568748799E-5</v>
      </c>
      <c r="F21" s="6">
        <v>6.4176683287566302E-5</v>
      </c>
      <c r="G21" s="1">
        <v>45623</v>
      </c>
      <c r="H21" s="1">
        <v>45712</v>
      </c>
      <c r="I21">
        <v>1.2657737545454546</v>
      </c>
      <c r="N21">
        <v>0</v>
      </c>
      <c r="O21">
        <v>267</v>
      </c>
      <c r="P21" s="4">
        <v>3982</v>
      </c>
    </row>
    <row r="22" spans="1:16" x14ac:dyDescent="0.2">
      <c r="A22" t="s">
        <v>64</v>
      </c>
      <c r="B22" t="s">
        <v>35</v>
      </c>
      <c r="C22" t="s">
        <v>65</v>
      </c>
      <c r="D22" t="s">
        <v>66</v>
      </c>
      <c r="E22">
        <v>2.3318932691720001E-4</v>
      </c>
      <c r="F22">
        <v>2.6008692229810001E-4</v>
      </c>
      <c r="G22" s="1">
        <v>45631</v>
      </c>
      <c r="H22" s="1">
        <v>45832</v>
      </c>
      <c r="I22">
        <v>0</v>
      </c>
      <c r="J22">
        <v>5</v>
      </c>
      <c r="M22">
        <v>0</v>
      </c>
      <c r="N22">
        <v>0</v>
      </c>
      <c r="O22">
        <v>915</v>
      </c>
      <c r="P22" s="4">
        <v>23206</v>
      </c>
    </row>
    <row r="23" spans="1:16" x14ac:dyDescent="0.2">
      <c r="A23" t="s">
        <v>59</v>
      </c>
      <c r="B23" t="s">
        <v>35</v>
      </c>
      <c r="C23" t="s">
        <v>48</v>
      </c>
      <c r="D23" t="s">
        <v>56</v>
      </c>
      <c r="E23">
        <v>0</v>
      </c>
      <c r="F23" s="6">
        <v>6.4590907796716396E-5</v>
      </c>
      <c r="G23" s="1">
        <v>45653</v>
      </c>
      <c r="H23" s="1">
        <v>45768</v>
      </c>
      <c r="I23">
        <v>0</v>
      </c>
      <c r="J23">
        <v>3.6</v>
      </c>
      <c r="M23">
        <v>0</v>
      </c>
      <c r="N23">
        <v>0</v>
      </c>
      <c r="O23">
        <v>190</v>
      </c>
      <c r="P23" s="4">
        <v>3338</v>
      </c>
    </row>
    <row r="24" spans="1:16" x14ac:dyDescent="0.2">
      <c r="A24" t="s">
        <v>47</v>
      </c>
      <c r="B24" t="s">
        <v>35</v>
      </c>
      <c r="C24" t="s">
        <v>48</v>
      </c>
      <c r="D24" t="s">
        <v>49</v>
      </c>
      <c r="E24">
        <v>0</v>
      </c>
      <c r="F24">
        <v>2.7968122128800002E-4</v>
      </c>
      <c r="G24" s="1">
        <v>45656</v>
      </c>
      <c r="H24" s="1">
        <v>45708</v>
      </c>
      <c r="I24">
        <v>0</v>
      </c>
      <c r="J24">
        <v>0.5</v>
      </c>
      <c r="K24">
        <v>0.19</v>
      </c>
      <c r="M24">
        <v>0</v>
      </c>
      <c r="N24">
        <v>0</v>
      </c>
      <c r="O24">
        <v>213</v>
      </c>
      <c r="P24" s="4">
        <v>3338</v>
      </c>
    </row>
    <row r="25" spans="1:16" x14ac:dyDescent="0.2">
      <c r="A25" s="5"/>
    </row>
    <row r="26" spans="1:16" x14ac:dyDescent="0.2">
      <c r="A26" s="5"/>
    </row>
    <row r="27" spans="1:16" x14ac:dyDescent="0.2">
      <c r="A27" s="5"/>
    </row>
    <row r="28" spans="1:16" x14ac:dyDescent="0.2">
      <c r="A28" s="5"/>
    </row>
    <row r="29" spans="1:16" x14ac:dyDescent="0.2">
      <c r="A29" s="5"/>
    </row>
  </sheetData>
  <sortState xmlns:xlrd2="http://schemas.microsoft.com/office/spreadsheetml/2017/richdata2" ref="A2:P24">
    <sortCondition ref="G2:G24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6B4B-B355-C744-BCA0-3F46871DE0A6}">
  <dimension ref="A1:N19"/>
  <sheetViews>
    <sheetView tabSelected="1" workbookViewId="0">
      <selection activeCell="L19" sqref="L19"/>
    </sheetView>
  </sheetViews>
  <sheetFormatPr baseColWidth="10" defaultRowHeight="15" x14ac:dyDescent="0.2"/>
  <cols>
    <col min="1" max="1" width="18.1640625" bestFit="1" customWidth="1"/>
    <col min="2" max="2" width="25.1640625" hidden="1" customWidth="1"/>
    <col min="3" max="3" width="19.33203125" hidden="1" customWidth="1"/>
    <col min="4" max="4" width="46.6640625" hidden="1" customWidth="1"/>
    <col min="5" max="5" width="28.6640625" hidden="1" customWidth="1"/>
    <col min="6" max="6" width="16" customWidth="1"/>
    <col min="7" max="7" width="15.6640625" bestFit="1" customWidth="1"/>
    <col min="8" max="9" width="12.5" customWidth="1"/>
    <col min="10" max="10" width="18" style="11" customWidth="1"/>
    <col min="12" max="12" width="15.6640625" bestFit="1" customWidth="1"/>
    <col min="13" max="13" width="15.33203125" customWidth="1"/>
    <col min="14" max="14" width="13" customWidth="1"/>
  </cols>
  <sheetData>
    <row r="1" spans="1:14" x14ac:dyDescent="0.2">
      <c r="A1" t="s">
        <v>1</v>
      </c>
      <c r="B1" t="s">
        <v>35</v>
      </c>
    </row>
    <row r="2" spans="1:14" ht="18" customHeight="1" x14ac:dyDescent="0.2"/>
    <row r="3" spans="1:14" s="16" customFormat="1" ht="48" x14ac:dyDescent="0.2">
      <c r="A3" s="17" t="s">
        <v>86</v>
      </c>
      <c r="B3" s="17" t="s">
        <v>73</v>
      </c>
      <c r="C3" s="17" t="s">
        <v>74</v>
      </c>
      <c r="D3" s="17" t="s">
        <v>75</v>
      </c>
      <c r="E3" s="17" t="s">
        <v>82</v>
      </c>
      <c r="F3" s="17" t="s">
        <v>81</v>
      </c>
      <c r="G3" s="17" t="s">
        <v>76</v>
      </c>
      <c r="H3" s="17" t="s">
        <v>77</v>
      </c>
      <c r="I3" s="17" t="s">
        <v>88</v>
      </c>
      <c r="J3" s="18" t="s">
        <v>78</v>
      </c>
      <c r="K3" s="17" t="s">
        <v>79</v>
      </c>
      <c r="L3" s="19" t="s">
        <v>80</v>
      </c>
      <c r="M3" s="17" t="s">
        <v>84</v>
      </c>
      <c r="N3" s="17" t="s">
        <v>87</v>
      </c>
    </row>
    <row r="4" spans="1:14" x14ac:dyDescent="0.2">
      <c r="A4" s="10" t="s">
        <v>49</v>
      </c>
      <c r="B4" s="8">
        <v>1</v>
      </c>
      <c r="C4" s="8">
        <v>213</v>
      </c>
      <c r="D4" s="8">
        <v>0.5</v>
      </c>
      <c r="E4" s="8">
        <v>3338</v>
      </c>
      <c r="F4">
        <v>0.5</v>
      </c>
      <c r="G4" s="11">
        <f>3000000*F4</f>
        <v>1500000</v>
      </c>
      <c r="H4">
        <v>213</v>
      </c>
      <c r="I4">
        <v>3338</v>
      </c>
      <c r="J4" s="11">
        <f>G4/H4</f>
        <v>7042.2535211267605</v>
      </c>
      <c r="K4" s="12" t="str">
        <f>IF(J4&gt;60000,"Y","")</f>
        <v/>
      </c>
      <c r="L4" s="11">
        <f>IF(K4="Y",60000*H4,G4)</f>
        <v>1500000</v>
      </c>
      <c r="M4">
        <f>H4*I4</f>
        <v>710994</v>
      </c>
      <c r="N4" s="15">
        <f>G4/M4</f>
        <v>2.109722444915147</v>
      </c>
    </row>
    <row r="5" spans="1:14" x14ac:dyDescent="0.2">
      <c r="A5" s="10" t="s">
        <v>56</v>
      </c>
      <c r="B5" s="8">
        <v>2</v>
      </c>
      <c r="C5" s="8">
        <v>190</v>
      </c>
      <c r="D5" s="8">
        <v>6.3000000000000007</v>
      </c>
      <c r="E5" s="8">
        <v>3338</v>
      </c>
      <c r="F5">
        <v>6.3000000000000007</v>
      </c>
      <c r="G5" s="11">
        <f t="shared" ref="G5:G17" si="0">3000000*F5</f>
        <v>18900000.000000004</v>
      </c>
      <c r="H5">
        <v>190</v>
      </c>
      <c r="I5">
        <v>3338</v>
      </c>
      <c r="J5" s="11">
        <f t="shared" ref="J5:J17" si="1">G5/H5</f>
        <v>99473.684210526335</v>
      </c>
      <c r="K5" s="12" t="str">
        <f t="shared" ref="K5:K17" si="2">IF(J5&gt;60000,"Y","")</f>
        <v>Y</v>
      </c>
      <c r="L5" s="11">
        <f t="shared" ref="L5:L16" si="3">IF(K5="Y",60000*H5,G5)</f>
        <v>11400000</v>
      </c>
      <c r="M5">
        <f t="shared" ref="M5:M16" si="4">H5*I5</f>
        <v>634220</v>
      </c>
      <c r="N5" s="15">
        <f t="shared" ref="N5:N17" si="5">G5/M5</f>
        <v>29.800384724543541</v>
      </c>
    </row>
    <row r="6" spans="1:14" x14ac:dyDescent="0.2">
      <c r="A6" s="10" t="s">
        <v>41</v>
      </c>
      <c r="B6" s="8">
        <v>2</v>
      </c>
      <c r="C6" s="8">
        <v>78</v>
      </c>
      <c r="D6" s="8">
        <v>7</v>
      </c>
      <c r="E6" s="8">
        <v>13132</v>
      </c>
      <c r="F6">
        <v>7</v>
      </c>
      <c r="G6" s="11">
        <f t="shared" si="0"/>
        <v>21000000</v>
      </c>
      <c r="H6">
        <v>78</v>
      </c>
      <c r="I6">
        <v>13132</v>
      </c>
      <c r="J6" s="11">
        <f t="shared" si="1"/>
        <v>269230.76923076925</v>
      </c>
      <c r="K6" s="12" t="str">
        <f t="shared" si="2"/>
        <v>Y</v>
      </c>
      <c r="L6" s="11">
        <f t="shared" si="3"/>
        <v>4680000</v>
      </c>
      <c r="M6">
        <f t="shared" si="4"/>
        <v>1024296</v>
      </c>
      <c r="N6" s="15">
        <f t="shared" si="5"/>
        <v>20.501886173527964</v>
      </c>
    </row>
    <row r="7" spans="1:14" x14ac:dyDescent="0.2">
      <c r="A7" s="10" t="s">
        <v>39</v>
      </c>
      <c r="B7" s="8">
        <v>1</v>
      </c>
      <c r="C7" s="8">
        <v>261</v>
      </c>
      <c r="D7" s="8">
        <v>2.04</v>
      </c>
      <c r="E7" s="8">
        <v>20222</v>
      </c>
      <c r="F7">
        <v>2.04</v>
      </c>
      <c r="G7" s="11">
        <f t="shared" si="0"/>
        <v>6120000</v>
      </c>
      <c r="H7">
        <v>261</v>
      </c>
      <c r="I7">
        <v>20222</v>
      </c>
      <c r="J7" s="11">
        <f t="shared" si="1"/>
        <v>23448.275862068964</v>
      </c>
      <c r="K7" s="12" t="str">
        <f t="shared" si="2"/>
        <v/>
      </c>
      <c r="L7" s="11">
        <f t="shared" si="3"/>
        <v>6120000</v>
      </c>
      <c r="M7">
        <f t="shared" si="4"/>
        <v>5277942</v>
      </c>
      <c r="N7" s="15">
        <f t="shared" si="5"/>
        <v>1.1595428672766772</v>
      </c>
    </row>
    <row r="8" spans="1:14" x14ac:dyDescent="0.2">
      <c r="A8" s="10" t="s">
        <v>37</v>
      </c>
      <c r="B8" s="8">
        <v>3</v>
      </c>
      <c r="C8" s="8">
        <v>132</v>
      </c>
      <c r="D8" s="8">
        <v>10.719999999999999</v>
      </c>
      <c r="E8" s="8">
        <v>20222</v>
      </c>
      <c r="F8">
        <v>10.719999999999999</v>
      </c>
      <c r="G8" s="11">
        <f t="shared" si="0"/>
        <v>32159999.999999996</v>
      </c>
      <c r="H8">
        <v>132</v>
      </c>
      <c r="I8">
        <v>20222</v>
      </c>
      <c r="J8" s="11">
        <f t="shared" si="1"/>
        <v>243636.36363636362</v>
      </c>
      <c r="K8" s="12" t="str">
        <f t="shared" si="2"/>
        <v>Y</v>
      </c>
      <c r="L8" s="11">
        <f t="shared" si="3"/>
        <v>7920000</v>
      </c>
      <c r="M8">
        <f t="shared" si="4"/>
        <v>2669304</v>
      </c>
      <c r="N8" s="15">
        <f t="shared" si="5"/>
        <v>12.048084444484404</v>
      </c>
    </row>
    <row r="9" spans="1:14" x14ac:dyDescent="0.2">
      <c r="A9" s="10" t="s">
        <v>66</v>
      </c>
      <c r="B9" s="8">
        <v>1</v>
      </c>
      <c r="C9" s="8">
        <v>915</v>
      </c>
      <c r="D9" s="8">
        <v>5</v>
      </c>
      <c r="E9" s="8">
        <v>23206</v>
      </c>
      <c r="F9">
        <v>5</v>
      </c>
      <c r="G9" s="11">
        <f t="shared" si="0"/>
        <v>15000000</v>
      </c>
      <c r="H9">
        <v>915</v>
      </c>
      <c r="I9">
        <v>23206</v>
      </c>
      <c r="J9" s="11">
        <f t="shared" si="1"/>
        <v>16393.442622950821</v>
      </c>
      <c r="K9" s="12" t="str">
        <f t="shared" si="2"/>
        <v/>
      </c>
      <c r="L9" s="11">
        <f t="shared" si="3"/>
        <v>15000000</v>
      </c>
      <c r="M9">
        <f t="shared" si="4"/>
        <v>21233490</v>
      </c>
      <c r="N9" s="15">
        <f t="shared" si="5"/>
        <v>0.70643120843535379</v>
      </c>
    </row>
    <row r="10" spans="1:14" x14ac:dyDescent="0.2">
      <c r="A10" s="10" t="s">
        <v>44</v>
      </c>
      <c r="B10" s="8">
        <v>1</v>
      </c>
      <c r="C10" s="8">
        <v>438</v>
      </c>
      <c r="D10" s="8">
        <v>3.8</v>
      </c>
      <c r="E10" s="8">
        <v>37264</v>
      </c>
      <c r="F10">
        <v>3.8</v>
      </c>
      <c r="G10" s="11">
        <f t="shared" si="0"/>
        <v>11400000</v>
      </c>
      <c r="H10">
        <v>438</v>
      </c>
      <c r="I10">
        <v>37264</v>
      </c>
      <c r="J10" s="11">
        <f t="shared" si="1"/>
        <v>26027.397260273974</v>
      </c>
      <c r="K10" s="12" t="str">
        <f t="shared" si="2"/>
        <v/>
      </c>
      <c r="L10" s="11">
        <f t="shared" si="3"/>
        <v>11400000</v>
      </c>
      <c r="M10">
        <f t="shared" si="4"/>
        <v>16321632</v>
      </c>
      <c r="N10" s="15">
        <f t="shared" si="5"/>
        <v>0.69845956580812507</v>
      </c>
    </row>
    <row r="11" spans="1:14" x14ac:dyDescent="0.2">
      <c r="A11" s="10" t="s">
        <v>51</v>
      </c>
      <c r="B11" s="8">
        <v>1</v>
      </c>
      <c r="C11" s="8">
        <v>260</v>
      </c>
      <c r="D11" s="8">
        <v>1.73</v>
      </c>
      <c r="E11" s="8">
        <v>37264</v>
      </c>
      <c r="F11">
        <v>1.73</v>
      </c>
      <c r="G11" s="11">
        <f t="shared" si="0"/>
        <v>5190000</v>
      </c>
      <c r="H11">
        <v>260</v>
      </c>
      <c r="I11">
        <v>37264</v>
      </c>
      <c r="J11" s="11">
        <f t="shared" si="1"/>
        <v>19961.538461538461</v>
      </c>
      <c r="K11" s="12" t="str">
        <f t="shared" si="2"/>
        <v/>
      </c>
      <c r="L11" s="11">
        <f t="shared" si="3"/>
        <v>5190000</v>
      </c>
      <c r="M11">
        <f t="shared" si="4"/>
        <v>9688640</v>
      </c>
      <c r="N11" s="15">
        <f t="shared" si="5"/>
        <v>0.53567889817353109</v>
      </c>
    </row>
    <row r="12" spans="1:14" x14ac:dyDescent="0.2">
      <c r="A12" s="10" t="s">
        <v>46</v>
      </c>
      <c r="B12" s="8">
        <v>1</v>
      </c>
      <c r="C12" s="8">
        <v>287</v>
      </c>
      <c r="D12" s="8">
        <v>3.18</v>
      </c>
      <c r="E12" s="8">
        <v>37264</v>
      </c>
      <c r="F12">
        <v>3.18</v>
      </c>
      <c r="G12" s="11">
        <f t="shared" si="0"/>
        <v>9540000</v>
      </c>
      <c r="H12">
        <v>287</v>
      </c>
      <c r="I12">
        <v>37264</v>
      </c>
      <c r="J12" s="11">
        <f t="shared" si="1"/>
        <v>33240.4181184669</v>
      </c>
      <c r="K12" s="12" t="str">
        <f t="shared" si="2"/>
        <v/>
      </c>
      <c r="L12" s="11">
        <f t="shared" si="3"/>
        <v>9540000</v>
      </c>
      <c r="M12">
        <f t="shared" si="4"/>
        <v>10694768</v>
      </c>
      <c r="N12" s="15">
        <f t="shared" si="5"/>
        <v>0.89202496024224176</v>
      </c>
    </row>
    <row r="13" spans="1:14" x14ac:dyDescent="0.2">
      <c r="A13" s="10" t="s">
        <v>58</v>
      </c>
      <c r="B13" s="8">
        <v>1</v>
      </c>
      <c r="C13" s="8">
        <v>245</v>
      </c>
      <c r="D13" s="8">
        <v>4.18</v>
      </c>
      <c r="E13" s="8">
        <v>37264</v>
      </c>
      <c r="F13">
        <v>4.18</v>
      </c>
      <c r="G13" s="11">
        <f t="shared" si="0"/>
        <v>12540000</v>
      </c>
      <c r="H13">
        <v>245</v>
      </c>
      <c r="I13">
        <v>37264</v>
      </c>
      <c r="J13" s="11">
        <f t="shared" si="1"/>
        <v>51183.673469387752</v>
      </c>
      <c r="K13" s="12" t="str">
        <f t="shared" si="2"/>
        <v/>
      </c>
      <c r="L13" s="11">
        <f t="shared" si="3"/>
        <v>12540000</v>
      </c>
      <c r="M13">
        <f t="shared" si="4"/>
        <v>9129680</v>
      </c>
      <c r="N13" s="15">
        <f t="shared" si="5"/>
        <v>1.3735421175769578</v>
      </c>
    </row>
    <row r="14" spans="1:14" x14ac:dyDescent="0.2">
      <c r="A14" s="10" t="s">
        <v>69</v>
      </c>
      <c r="B14" s="8">
        <v>1</v>
      </c>
      <c r="C14" s="8">
        <v>75</v>
      </c>
      <c r="D14" s="8">
        <v>6.12</v>
      </c>
      <c r="E14" s="8">
        <v>23270</v>
      </c>
      <c r="F14">
        <v>6.12</v>
      </c>
      <c r="G14" s="11">
        <f t="shared" si="0"/>
        <v>18360000</v>
      </c>
      <c r="H14">
        <v>75</v>
      </c>
      <c r="I14">
        <v>23270</v>
      </c>
      <c r="J14" s="11">
        <f t="shared" si="1"/>
        <v>244800</v>
      </c>
      <c r="K14" s="12" t="str">
        <f t="shared" si="2"/>
        <v>Y</v>
      </c>
      <c r="L14" s="11">
        <f t="shared" si="3"/>
        <v>4500000</v>
      </c>
      <c r="M14">
        <f t="shared" si="4"/>
        <v>1745250</v>
      </c>
      <c r="N14" s="15">
        <f t="shared" si="5"/>
        <v>10.519982810485605</v>
      </c>
    </row>
    <row r="15" spans="1:14" x14ac:dyDescent="0.2">
      <c r="A15" s="10" t="s">
        <v>62</v>
      </c>
      <c r="B15" s="8">
        <v>1</v>
      </c>
      <c r="C15" s="8">
        <v>1137</v>
      </c>
      <c r="D15" s="8">
        <v>6.2</v>
      </c>
      <c r="E15" s="8">
        <v>13500</v>
      </c>
      <c r="F15">
        <v>6.2</v>
      </c>
      <c r="G15" s="11">
        <f t="shared" si="0"/>
        <v>18600000</v>
      </c>
      <c r="H15">
        <v>1137</v>
      </c>
      <c r="I15">
        <v>13500</v>
      </c>
      <c r="J15" s="11">
        <f t="shared" si="1"/>
        <v>16358.839050131926</v>
      </c>
      <c r="K15" s="12" t="str">
        <f t="shared" si="2"/>
        <v/>
      </c>
      <c r="L15" s="11">
        <f t="shared" si="3"/>
        <v>18600000</v>
      </c>
      <c r="M15">
        <f t="shared" si="4"/>
        <v>15349500</v>
      </c>
      <c r="N15" s="15">
        <f t="shared" si="5"/>
        <v>1.2117658555653279</v>
      </c>
    </row>
    <row r="16" spans="1:14" x14ac:dyDescent="0.2">
      <c r="A16" s="10" t="s">
        <v>28</v>
      </c>
      <c r="B16" s="8">
        <v>1</v>
      </c>
      <c r="C16" s="8">
        <v>179</v>
      </c>
      <c r="D16" s="8">
        <v>4.12</v>
      </c>
      <c r="E16" s="8">
        <v>28176</v>
      </c>
      <c r="F16">
        <v>4.12</v>
      </c>
      <c r="G16" s="11">
        <f t="shared" si="0"/>
        <v>12360000</v>
      </c>
      <c r="H16">
        <v>179</v>
      </c>
      <c r="I16">
        <v>28176</v>
      </c>
      <c r="J16" s="11">
        <f t="shared" si="1"/>
        <v>69050.279329608937</v>
      </c>
      <c r="K16" s="12" t="str">
        <f t="shared" si="2"/>
        <v>Y</v>
      </c>
      <c r="L16" s="11">
        <f t="shared" si="3"/>
        <v>10740000</v>
      </c>
      <c r="M16">
        <f t="shared" si="4"/>
        <v>5043504</v>
      </c>
      <c r="N16" s="15">
        <f t="shared" si="5"/>
        <v>2.4506771482683467</v>
      </c>
    </row>
    <row r="17" spans="1:14" x14ac:dyDescent="0.2">
      <c r="A17" s="10" t="s">
        <v>72</v>
      </c>
      <c r="B17" s="8">
        <v>17</v>
      </c>
      <c r="C17" s="8">
        <v>1137</v>
      </c>
      <c r="D17" s="8">
        <v>60.889999999999993</v>
      </c>
      <c r="E17" s="8">
        <v>37264</v>
      </c>
      <c r="F17">
        <v>60.889999999999993</v>
      </c>
      <c r="G17" s="11">
        <f t="shared" si="0"/>
        <v>182669999.99999997</v>
      </c>
      <c r="H17">
        <f>SUM(H4:H16)</f>
        <v>4410</v>
      </c>
      <c r="I17">
        <v>37264</v>
      </c>
      <c r="J17" s="11">
        <f t="shared" si="1"/>
        <v>41421.768707482988</v>
      </c>
      <c r="K17" s="12" t="str">
        <f t="shared" si="2"/>
        <v/>
      </c>
      <c r="L17" s="11">
        <f>SUM(L4:L16)</f>
        <v>119130000</v>
      </c>
      <c r="M17">
        <f>SUM(M4:M16)</f>
        <v>99523220</v>
      </c>
      <c r="N17" s="15">
        <f t="shared" si="5"/>
        <v>1.8354510635809409</v>
      </c>
    </row>
    <row r="19" spans="1:14" x14ac:dyDescent="0.2">
      <c r="L19" s="20">
        <f>(G17-L17)/G17</f>
        <v>0.34784036787649852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8B40-3302-084B-975A-AE15FA89D830}">
  <dimension ref="A1:N17"/>
  <sheetViews>
    <sheetView topLeftCell="E1" workbookViewId="0">
      <selection activeCell="P6" sqref="P6"/>
    </sheetView>
  </sheetViews>
  <sheetFormatPr baseColWidth="10" defaultRowHeight="15" x14ac:dyDescent="0.2"/>
  <cols>
    <col min="1" max="1" width="18.1640625" bestFit="1" customWidth="1"/>
    <col min="2" max="2" width="25.1640625" bestFit="1" customWidth="1"/>
    <col min="3" max="3" width="19.33203125" bestFit="1" customWidth="1"/>
    <col min="4" max="4" width="46.6640625" bestFit="1" customWidth="1"/>
    <col min="5" max="5" width="28.6640625" customWidth="1"/>
    <col min="6" max="6" width="16" customWidth="1"/>
    <col min="7" max="7" width="15.6640625" bestFit="1" customWidth="1"/>
    <col min="8" max="9" width="12.5" customWidth="1"/>
    <col min="10" max="10" width="18" style="11" customWidth="1"/>
    <col min="12" max="12" width="15.6640625" bestFit="1" customWidth="1"/>
    <col min="13" max="13" width="15.33203125" customWidth="1"/>
  </cols>
  <sheetData>
    <row r="1" spans="1:14" x14ac:dyDescent="0.2">
      <c r="A1" s="9" t="s">
        <v>1</v>
      </c>
      <c r="B1" t="s">
        <v>35</v>
      </c>
    </row>
    <row r="3" spans="1:14" ht="16" x14ac:dyDescent="0.2">
      <c r="A3" s="9" t="s">
        <v>71</v>
      </c>
      <c r="B3" t="s">
        <v>73</v>
      </c>
      <c r="C3" t="s">
        <v>74</v>
      </c>
      <c r="D3" t="s">
        <v>75</v>
      </c>
      <c r="E3" t="s">
        <v>82</v>
      </c>
      <c r="F3" t="s">
        <v>81</v>
      </c>
      <c r="G3" t="s">
        <v>76</v>
      </c>
      <c r="H3" t="s">
        <v>77</v>
      </c>
      <c r="I3" t="s">
        <v>83</v>
      </c>
      <c r="J3" s="11" t="s">
        <v>78</v>
      </c>
      <c r="K3" s="13" t="s">
        <v>79</v>
      </c>
      <c r="L3" s="14" t="s">
        <v>80</v>
      </c>
      <c r="M3" t="s">
        <v>84</v>
      </c>
      <c r="N3" t="s">
        <v>85</v>
      </c>
    </row>
    <row r="4" spans="1:14" x14ac:dyDescent="0.2">
      <c r="A4" s="10" t="s">
        <v>49</v>
      </c>
      <c r="B4" s="8">
        <v>1</v>
      </c>
      <c r="C4" s="8">
        <v>213</v>
      </c>
      <c r="D4" s="8">
        <v>0.5</v>
      </c>
      <c r="E4" s="8">
        <v>3338</v>
      </c>
      <c r="F4">
        <v>0.5</v>
      </c>
      <c r="G4" s="11">
        <f>3000000*F4</f>
        <v>1500000</v>
      </c>
      <c r="H4">
        <v>213</v>
      </c>
      <c r="I4">
        <v>3338</v>
      </c>
      <c r="J4" s="11">
        <f>G4/H4</f>
        <v>7042.2535211267605</v>
      </c>
      <c r="K4" s="12" t="str">
        <f>IF(J4&gt;60000,"Y","")</f>
        <v/>
      </c>
      <c r="L4" s="11">
        <f>IF(K4="Y",60000*H4,G4)</f>
        <v>1500000</v>
      </c>
      <c r="M4">
        <f>H4*I4</f>
        <v>710994</v>
      </c>
      <c r="N4" s="15">
        <f>G4/M4</f>
        <v>2.109722444915147</v>
      </c>
    </row>
    <row r="5" spans="1:14" x14ac:dyDescent="0.2">
      <c r="A5" s="10" t="s">
        <v>56</v>
      </c>
      <c r="B5" s="8">
        <v>2</v>
      </c>
      <c r="C5" s="8">
        <v>190</v>
      </c>
      <c r="D5" s="8">
        <v>6.3000000000000007</v>
      </c>
      <c r="E5" s="8">
        <v>3338</v>
      </c>
      <c r="F5">
        <v>6.3000000000000007</v>
      </c>
      <c r="G5" s="11">
        <f t="shared" ref="G5:G17" si="0">3000000*F5</f>
        <v>18900000.000000004</v>
      </c>
      <c r="H5">
        <v>190</v>
      </c>
      <c r="I5">
        <v>3338</v>
      </c>
      <c r="J5" s="11">
        <f t="shared" ref="J5:J17" si="1">G5/H5</f>
        <v>99473.684210526335</v>
      </c>
      <c r="K5" s="12" t="str">
        <f t="shared" ref="K5:K17" si="2">IF(J5&gt;60000,"Y","")</f>
        <v>Y</v>
      </c>
      <c r="L5" s="11">
        <f t="shared" ref="L5:L16" si="3">IF(K5="Y",60000*H5,G5)</f>
        <v>11400000</v>
      </c>
      <c r="M5">
        <f t="shared" ref="M5:M16" si="4">H5*I5</f>
        <v>634220</v>
      </c>
      <c r="N5" s="15">
        <f t="shared" ref="N5:N17" si="5">G5/M5</f>
        <v>29.800384724543541</v>
      </c>
    </row>
    <row r="6" spans="1:14" x14ac:dyDescent="0.2">
      <c r="A6" s="10" t="s">
        <v>41</v>
      </c>
      <c r="B6" s="8">
        <v>2</v>
      </c>
      <c r="C6" s="8">
        <v>78</v>
      </c>
      <c r="D6" s="8">
        <v>7</v>
      </c>
      <c r="E6" s="8">
        <v>13132</v>
      </c>
      <c r="F6">
        <v>7</v>
      </c>
      <c r="G6" s="11">
        <f t="shared" si="0"/>
        <v>21000000</v>
      </c>
      <c r="H6">
        <v>78</v>
      </c>
      <c r="I6">
        <v>13132</v>
      </c>
      <c r="J6" s="11">
        <f t="shared" si="1"/>
        <v>269230.76923076925</v>
      </c>
      <c r="K6" s="12" t="str">
        <f t="shared" si="2"/>
        <v>Y</v>
      </c>
      <c r="L6" s="11">
        <f t="shared" si="3"/>
        <v>4680000</v>
      </c>
      <c r="M6">
        <f t="shared" si="4"/>
        <v>1024296</v>
      </c>
      <c r="N6" s="15">
        <f t="shared" si="5"/>
        <v>20.501886173527964</v>
      </c>
    </row>
    <row r="7" spans="1:14" x14ac:dyDescent="0.2">
      <c r="A7" s="10" t="s">
        <v>39</v>
      </c>
      <c r="B7" s="8">
        <v>1</v>
      </c>
      <c r="C7" s="8">
        <v>261</v>
      </c>
      <c r="D7" s="8">
        <v>2.04</v>
      </c>
      <c r="E7" s="8">
        <v>20222</v>
      </c>
      <c r="F7">
        <v>2.04</v>
      </c>
      <c r="G7" s="11">
        <f t="shared" si="0"/>
        <v>6120000</v>
      </c>
      <c r="H7">
        <v>261</v>
      </c>
      <c r="I7">
        <v>20222</v>
      </c>
      <c r="J7" s="11">
        <f t="shared" si="1"/>
        <v>23448.275862068964</v>
      </c>
      <c r="K7" s="12" t="str">
        <f t="shared" si="2"/>
        <v/>
      </c>
      <c r="L7" s="11">
        <f t="shared" si="3"/>
        <v>6120000</v>
      </c>
      <c r="M7">
        <f t="shared" si="4"/>
        <v>5277942</v>
      </c>
      <c r="N7" s="15">
        <f t="shared" si="5"/>
        <v>1.1595428672766772</v>
      </c>
    </row>
    <row r="8" spans="1:14" x14ac:dyDescent="0.2">
      <c r="A8" s="10" t="s">
        <v>37</v>
      </c>
      <c r="B8" s="8">
        <v>3</v>
      </c>
      <c r="C8" s="8">
        <v>132</v>
      </c>
      <c r="D8" s="8">
        <v>10.719999999999999</v>
      </c>
      <c r="E8" s="8">
        <v>20222</v>
      </c>
      <c r="F8">
        <v>10.719999999999999</v>
      </c>
      <c r="G8" s="11">
        <f t="shared" si="0"/>
        <v>32159999.999999996</v>
      </c>
      <c r="H8">
        <v>132</v>
      </c>
      <c r="I8">
        <v>20222</v>
      </c>
      <c r="J8" s="11">
        <f t="shared" si="1"/>
        <v>243636.36363636362</v>
      </c>
      <c r="K8" s="12" t="str">
        <f t="shared" si="2"/>
        <v>Y</v>
      </c>
      <c r="L8" s="11">
        <f t="shared" si="3"/>
        <v>7920000</v>
      </c>
      <c r="M8">
        <f t="shared" si="4"/>
        <v>2669304</v>
      </c>
      <c r="N8" s="15">
        <f t="shared" si="5"/>
        <v>12.048084444484404</v>
      </c>
    </row>
    <row r="9" spans="1:14" x14ac:dyDescent="0.2">
      <c r="A9" s="10" t="s">
        <v>66</v>
      </c>
      <c r="B9" s="8">
        <v>1</v>
      </c>
      <c r="C9" s="8">
        <v>915</v>
      </c>
      <c r="D9" s="8">
        <v>5</v>
      </c>
      <c r="E9" s="8">
        <v>23206</v>
      </c>
      <c r="F9">
        <v>5</v>
      </c>
      <c r="G9" s="11">
        <f t="shared" si="0"/>
        <v>15000000</v>
      </c>
      <c r="H9">
        <v>915</v>
      </c>
      <c r="I9">
        <v>23206</v>
      </c>
      <c r="J9" s="11">
        <f t="shared" si="1"/>
        <v>16393.442622950821</v>
      </c>
      <c r="K9" s="12" t="str">
        <f t="shared" si="2"/>
        <v/>
      </c>
      <c r="L9" s="11">
        <f t="shared" si="3"/>
        <v>15000000</v>
      </c>
      <c r="M9">
        <f t="shared" si="4"/>
        <v>21233490</v>
      </c>
      <c r="N9" s="15">
        <f t="shared" si="5"/>
        <v>0.70643120843535379</v>
      </c>
    </row>
    <row r="10" spans="1:14" x14ac:dyDescent="0.2">
      <c r="A10" s="10" t="s">
        <v>44</v>
      </c>
      <c r="B10" s="8">
        <v>1</v>
      </c>
      <c r="C10" s="8">
        <v>438</v>
      </c>
      <c r="D10" s="8">
        <v>3.8</v>
      </c>
      <c r="E10" s="8">
        <v>37264</v>
      </c>
      <c r="F10">
        <v>3.8</v>
      </c>
      <c r="G10" s="11">
        <f t="shared" si="0"/>
        <v>11400000</v>
      </c>
      <c r="H10">
        <v>438</v>
      </c>
      <c r="I10">
        <v>37264</v>
      </c>
      <c r="J10" s="11">
        <f t="shared" si="1"/>
        <v>26027.397260273974</v>
      </c>
      <c r="K10" s="12" t="str">
        <f t="shared" si="2"/>
        <v/>
      </c>
      <c r="L10" s="11">
        <f t="shared" si="3"/>
        <v>11400000</v>
      </c>
      <c r="M10">
        <f t="shared" si="4"/>
        <v>16321632</v>
      </c>
      <c r="N10" s="15">
        <f t="shared" si="5"/>
        <v>0.69845956580812507</v>
      </c>
    </row>
    <row r="11" spans="1:14" x14ac:dyDescent="0.2">
      <c r="A11" s="10" t="s">
        <v>51</v>
      </c>
      <c r="B11" s="8">
        <v>1</v>
      </c>
      <c r="C11" s="8">
        <v>260</v>
      </c>
      <c r="D11" s="8">
        <v>1.73</v>
      </c>
      <c r="E11" s="8">
        <v>37264</v>
      </c>
      <c r="F11">
        <v>1.73</v>
      </c>
      <c r="G11" s="11">
        <f t="shared" si="0"/>
        <v>5190000</v>
      </c>
      <c r="H11">
        <v>260</v>
      </c>
      <c r="I11">
        <v>37264</v>
      </c>
      <c r="J11" s="11">
        <f t="shared" si="1"/>
        <v>19961.538461538461</v>
      </c>
      <c r="K11" s="12" t="str">
        <f t="shared" si="2"/>
        <v/>
      </c>
      <c r="L11" s="11">
        <f t="shared" si="3"/>
        <v>5190000</v>
      </c>
      <c r="M11">
        <f t="shared" si="4"/>
        <v>9688640</v>
      </c>
      <c r="N11" s="15">
        <f t="shared" si="5"/>
        <v>0.53567889817353109</v>
      </c>
    </row>
    <row r="12" spans="1:14" x14ac:dyDescent="0.2">
      <c r="A12" s="10" t="s">
        <v>46</v>
      </c>
      <c r="B12" s="8">
        <v>1</v>
      </c>
      <c r="C12" s="8">
        <v>287</v>
      </c>
      <c r="D12" s="8">
        <v>3.18</v>
      </c>
      <c r="E12" s="8">
        <v>37264</v>
      </c>
      <c r="F12">
        <v>3.18</v>
      </c>
      <c r="G12" s="11">
        <f t="shared" si="0"/>
        <v>9540000</v>
      </c>
      <c r="H12">
        <v>287</v>
      </c>
      <c r="I12">
        <v>37264</v>
      </c>
      <c r="J12" s="11">
        <f t="shared" si="1"/>
        <v>33240.4181184669</v>
      </c>
      <c r="K12" s="12" t="str">
        <f t="shared" si="2"/>
        <v/>
      </c>
      <c r="L12" s="11">
        <f t="shared" si="3"/>
        <v>9540000</v>
      </c>
      <c r="M12">
        <f t="shared" si="4"/>
        <v>10694768</v>
      </c>
      <c r="N12" s="15">
        <f t="shared" si="5"/>
        <v>0.89202496024224176</v>
      </c>
    </row>
    <row r="13" spans="1:14" x14ac:dyDescent="0.2">
      <c r="A13" s="10" t="s">
        <v>58</v>
      </c>
      <c r="B13" s="8">
        <v>1</v>
      </c>
      <c r="C13" s="8">
        <v>245</v>
      </c>
      <c r="D13" s="8">
        <v>4.18</v>
      </c>
      <c r="E13" s="8">
        <v>37264</v>
      </c>
      <c r="F13">
        <v>4.18</v>
      </c>
      <c r="G13" s="11">
        <f t="shared" si="0"/>
        <v>12540000</v>
      </c>
      <c r="H13">
        <v>245</v>
      </c>
      <c r="I13">
        <v>37264</v>
      </c>
      <c r="J13" s="11">
        <f t="shared" si="1"/>
        <v>51183.673469387752</v>
      </c>
      <c r="K13" s="12" t="str">
        <f t="shared" si="2"/>
        <v/>
      </c>
      <c r="L13" s="11">
        <f t="shared" si="3"/>
        <v>12540000</v>
      </c>
      <c r="M13">
        <f t="shared" si="4"/>
        <v>9129680</v>
      </c>
      <c r="N13" s="15">
        <f t="shared" si="5"/>
        <v>1.3735421175769578</v>
      </c>
    </row>
    <row r="14" spans="1:14" x14ac:dyDescent="0.2">
      <c r="A14" s="10" t="s">
        <v>69</v>
      </c>
      <c r="B14" s="8">
        <v>1</v>
      </c>
      <c r="C14" s="8">
        <v>75</v>
      </c>
      <c r="D14" s="8">
        <v>6.12</v>
      </c>
      <c r="E14" s="8">
        <v>23270</v>
      </c>
      <c r="F14">
        <v>6.12</v>
      </c>
      <c r="G14" s="11">
        <f t="shared" si="0"/>
        <v>18360000</v>
      </c>
      <c r="H14">
        <v>75</v>
      </c>
      <c r="I14">
        <v>23270</v>
      </c>
      <c r="J14" s="11">
        <f t="shared" si="1"/>
        <v>244800</v>
      </c>
      <c r="K14" s="12" t="str">
        <f t="shared" si="2"/>
        <v>Y</v>
      </c>
      <c r="L14" s="11">
        <f t="shared" si="3"/>
        <v>4500000</v>
      </c>
      <c r="M14">
        <f t="shared" si="4"/>
        <v>1745250</v>
      </c>
      <c r="N14" s="15">
        <f t="shared" si="5"/>
        <v>10.519982810485605</v>
      </c>
    </row>
    <row r="15" spans="1:14" x14ac:dyDescent="0.2">
      <c r="A15" s="10" t="s">
        <v>62</v>
      </c>
      <c r="B15" s="8">
        <v>1</v>
      </c>
      <c r="C15" s="8">
        <v>1137</v>
      </c>
      <c r="D15" s="8">
        <v>6.2</v>
      </c>
      <c r="E15" s="8">
        <v>13500</v>
      </c>
      <c r="F15">
        <v>6.2</v>
      </c>
      <c r="G15" s="11">
        <f t="shared" si="0"/>
        <v>18600000</v>
      </c>
      <c r="H15">
        <v>1137</v>
      </c>
      <c r="I15">
        <v>13500</v>
      </c>
      <c r="J15" s="11">
        <f t="shared" si="1"/>
        <v>16358.839050131926</v>
      </c>
      <c r="K15" s="12" t="str">
        <f t="shared" si="2"/>
        <v/>
      </c>
      <c r="L15" s="11">
        <f t="shared" si="3"/>
        <v>18600000</v>
      </c>
      <c r="M15">
        <f t="shared" si="4"/>
        <v>15349500</v>
      </c>
      <c r="N15" s="15">
        <f t="shared" si="5"/>
        <v>1.2117658555653279</v>
      </c>
    </row>
    <row r="16" spans="1:14" x14ac:dyDescent="0.2">
      <c r="A16" s="10" t="s">
        <v>28</v>
      </c>
      <c r="B16" s="8">
        <v>1</v>
      </c>
      <c r="C16" s="8">
        <v>179</v>
      </c>
      <c r="D16" s="8">
        <v>4.12</v>
      </c>
      <c r="E16" s="8">
        <v>28176</v>
      </c>
      <c r="F16">
        <v>4.12</v>
      </c>
      <c r="G16" s="11">
        <f t="shared" si="0"/>
        <v>12360000</v>
      </c>
      <c r="H16">
        <v>179</v>
      </c>
      <c r="I16">
        <v>28176</v>
      </c>
      <c r="J16" s="11">
        <f t="shared" si="1"/>
        <v>69050.279329608937</v>
      </c>
      <c r="K16" s="12" t="str">
        <f t="shared" si="2"/>
        <v>Y</v>
      </c>
      <c r="L16" s="11">
        <f t="shared" si="3"/>
        <v>10740000</v>
      </c>
      <c r="M16">
        <f t="shared" si="4"/>
        <v>5043504</v>
      </c>
      <c r="N16" s="15">
        <f t="shared" si="5"/>
        <v>2.4506771482683467</v>
      </c>
    </row>
    <row r="17" spans="1:14" x14ac:dyDescent="0.2">
      <c r="A17" s="10" t="s">
        <v>72</v>
      </c>
      <c r="B17" s="8">
        <v>17</v>
      </c>
      <c r="C17" s="8">
        <v>1137</v>
      </c>
      <c r="D17" s="8">
        <v>60.889999999999993</v>
      </c>
      <c r="E17" s="8">
        <v>37264</v>
      </c>
      <c r="F17">
        <v>60.889999999999993</v>
      </c>
      <c r="G17" s="11">
        <f t="shared" si="0"/>
        <v>182669999.99999997</v>
      </c>
      <c r="H17">
        <f>SUM(H4:H16)</f>
        <v>4410</v>
      </c>
      <c r="I17">
        <v>37264</v>
      </c>
      <c r="J17" s="11">
        <f t="shared" si="1"/>
        <v>41421.768707482988</v>
      </c>
      <c r="K17" s="12" t="str">
        <f t="shared" si="2"/>
        <v/>
      </c>
      <c r="L17" s="11">
        <f>SUM(L4:L16)</f>
        <v>119130000</v>
      </c>
      <c r="M17">
        <f>SUM(M4:M16)</f>
        <v>99523220</v>
      </c>
      <c r="N17" s="15">
        <f t="shared" si="5"/>
        <v>1.8354510635809409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C5B34FB2B05C498322EC0E0E7F8BBD" ma:contentTypeVersion="21" ma:contentTypeDescription="Create a new document." ma:contentTypeScope="" ma:versionID="c243bf6f29386086e21656a0b091e581">
  <xsd:schema xmlns:xsd="http://www.w3.org/2001/XMLSchema" xmlns:xs="http://www.w3.org/2001/XMLSchema" xmlns:p="http://schemas.microsoft.com/office/2006/metadata/properties" xmlns:ns2="2104ad18-0c40-4759-978d-9031b6355d10" xmlns:ns3="80a17f64-e774-4a01-b2f5-de7df872f7b3" targetNamespace="http://schemas.microsoft.com/office/2006/metadata/properties" ma:root="true" ma:fieldsID="4bbf6d1ef2da01010e564fac80a0ca5f" ns2:_="" ns3:_="">
    <xsd:import namespace="2104ad18-0c40-4759-978d-9031b6355d10"/>
    <xsd:import namespace="80a17f64-e774-4a01-b2f5-de7df872f7b3"/>
    <xsd:element name="properties">
      <xsd:complexType>
        <xsd:sequence>
          <xsd:element name="documentManagement">
            <xsd:complexType>
              <xsd:all>
                <xsd:element ref="ns2:QuestionsinDR" minOccurs="0"/>
                <xsd:element ref="ns2:Comment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4ad18-0c40-4759-978d-9031b6355d10" elementFormDefault="qualified">
    <xsd:import namespace="http://schemas.microsoft.com/office/2006/documentManagement/types"/>
    <xsd:import namespace="http://schemas.microsoft.com/office/infopath/2007/PartnerControls"/>
    <xsd:element name="QuestionsinDR" ma:index="3" nillable="true" ma:displayName="# Questions in DR" ma:description="The number of questions per data request" ma:format="Dropdown" ma:internalName="QuestionsinDR" ma:readOnly="false">
      <xsd:simpleType>
        <xsd:restriction base="dms:Text">
          <xsd:maxLength value="255"/>
        </xsd:restriction>
      </xsd:simpleType>
    </xsd:element>
    <xsd:element name="Comment" ma:index="4" nillable="true" ma:displayName="Comment" ma:format="Dropdown" ma:internalName="Comment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4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hidden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hidden="true" ma:internalName="MediaServiceOCR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99c8f0f-62e3-48c7-84e8-4daf5ce6c2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17f64-e774-4a01-b2f5-de7df872f7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b4ddc04-4c88-44c7-b3d4-e8d4a0fe3abf}" ma:internalName="TaxCatchAll" ma:readOnly="false" ma:showField="CatchAllData" ma:web="80a17f64-e774-4a01-b2f5-de7df872f7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QuestionsinDR xmlns="2104ad18-0c40-4759-978d-9031b6355d10" xsi:nil="true"/>
    <Comment xmlns="2104ad18-0c40-4759-978d-9031b6355d10" xsi:nil="true"/>
    <SharedWithUsers xmlns="80a17f64-e774-4a01-b2f5-de7df872f7b3">
      <UserInfo>
        <DisplayName>Gahagan, Shaun</DisplayName>
        <AccountId>390</AccountId>
        <AccountType/>
      </UserInfo>
      <UserInfo>
        <DisplayName>Kloberdanz, Kari</DisplayName>
        <AccountId>3271</AccountId>
        <AccountType/>
      </UserInfo>
      <UserInfo>
        <DisplayName>Valencia, Isaiah (Contractor)</DisplayName>
        <AccountId>3488</AccountId>
        <AccountType/>
      </UserInfo>
      <UserInfo>
        <DisplayName>Mauer, Katie</DisplayName>
        <AccountId>55</AccountId>
        <AccountType/>
      </UserInfo>
      <UserInfo>
        <DisplayName>Nimick, Jan A (Contractor)</DisplayName>
        <AccountId>4096</AccountId>
        <AccountType/>
      </UserInfo>
      <UserInfo>
        <DisplayName>McMillin, Lena</DisplayName>
        <AccountId>86</AccountId>
        <AccountType/>
      </UserInfo>
      <UserInfo>
        <DisplayName>Thomas, Willie</DisplayName>
        <AccountId>42</AccountId>
        <AccountType/>
      </UserInfo>
      <UserInfo>
        <DisplayName>Gabriel, Robert</DisplayName>
        <AccountId>1819</AccountId>
        <AccountType/>
      </UserInfo>
      <UserInfo>
        <DisplayName>Estrada, Juan</DisplayName>
        <AccountId>2607</AccountId>
        <AccountType/>
      </UserInfo>
      <UserInfo>
        <DisplayName>Smith, Caitlin G</DisplayName>
        <AccountId>2742</AccountId>
        <AccountType/>
      </UserInfo>
      <UserInfo>
        <DisplayName>Parikh, Minal K</DisplayName>
        <AccountId>178</AccountId>
        <AccountType/>
      </UserInfo>
      <UserInfo>
        <DisplayName>Fallon, Cassandra A</DisplayName>
        <AccountId>2983</AccountId>
        <AccountType/>
      </UserInfo>
      <UserInfo>
        <DisplayName>Knowd, Tim M.</DisplayName>
        <AccountId>169</AccountId>
        <AccountType/>
      </UserInfo>
      <UserInfo>
        <DisplayName>Woldemariam, Jonathan</DisplayName>
        <AccountId>32</AccountId>
        <AccountType/>
      </UserInfo>
      <UserInfo>
        <DisplayName>DeLouis, Bobby</DisplayName>
        <AccountId>3555</AccountId>
        <AccountType/>
      </UserInfo>
      <UserInfo>
        <DisplayName>Menon, Nisha</DisplayName>
        <AccountId>19</AccountId>
        <AccountType/>
      </UserInfo>
      <UserInfo>
        <DisplayName>Taylor, Cynthia S</DisplayName>
        <AccountId>702</AccountId>
        <AccountType/>
      </UserInfo>
      <UserInfo>
        <DisplayName>Woldegiorgis, Shewit T</DisplayName>
        <AccountId>940</AccountId>
        <AccountType/>
      </UserInfo>
      <UserInfo>
        <DisplayName>Davis, Erick (Contractor)</DisplayName>
        <AccountId>2156</AccountId>
        <AccountType/>
      </UserInfo>
      <UserInfo>
        <DisplayName>Fulton, Laura M</DisplayName>
        <AccountId>689</AccountId>
        <AccountType/>
      </UserInfo>
      <UserInfo>
        <DisplayName>Makhamreh, Mazen (Contractor)</DisplayName>
        <AccountId>30</AccountId>
        <AccountType/>
      </UserInfo>
      <UserInfo>
        <DisplayName>Sebastian Peral, Joaquin</DisplayName>
        <AccountId>46</AccountId>
        <AccountType/>
      </UserInfo>
      <UserInfo>
        <DisplayName>Black, John (Contractor)</DisplayName>
        <AccountId>4098</AccountId>
        <AccountType/>
      </UserInfo>
      <UserInfo>
        <DisplayName>Flamenbaum, Robert</DisplayName>
        <AccountId>45</AccountId>
        <AccountType/>
      </UserInfo>
      <UserInfo>
        <DisplayName>Bertolini, Crystal A</DisplayName>
        <AccountId>22</AccountId>
        <AccountType/>
      </UserInfo>
      <UserInfo>
        <DisplayName>Cui, Landy Ye</DisplayName>
        <AccountId>162</AccountId>
        <AccountType/>
      </UserInfo>
      <UserInfo>
        <DisplayName>Biscay, Cameron H</DisplayName>
        <AccountId>4152</AccountId>
        <AccountType/>
      </UserInfo>
    </SharedWithUsers>
    <lcf76f155ced4ddcb4097134ff3c332f xmlns="2104ad18-0c40-4759-978d-9031b6355d10">
      <Terms xmlns="http://schemas.microsoft.com/office/infopath/2007/PartnerControls"/>
    </lcf76f155ced4ddcb4097134ff3c332f>
    <TaxCatchAll xmlns="80a17f64-e774-4a01-b2f5-de7df872f7b3" xsi:nil="true"/>
  </documentManagement>
</p:properties>
</file>

<file path=customXml/itemProps1.xml><?xml version="1.0" encoding="utf-8"?>
<ds:datastoreItem xmlns:ds="http://schemas.openxmlformats.org/officeDocument/2006/customXml" ds:itemID="{1CD48C82-D666-4629-85AF-3D6475D67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04ad18-0c40-4759-978d-9031b6355d10"/>
    <ds:schemaRef ds:uri="80a17f64-e774-4a01-b2f5-de7df872f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22F3FD-98DC-4FAA-8797-19A7CD7099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6DCC1C-599C-4BE6-905F-8E05ADF5ABE4}">
  <ds:schemaRefs>
    <ds:schemaRef ds:uri="http://purl.org/dc/elements/1.1/"/>
    <ds:schemaRef ds:uri="80a17f64-e774-4a01-b2f5-de7df872f7b3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104ad18-0c40-4759-978d-9031b6355d1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Final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2024-04-17T19:49:28Z</dcterms:created>
  <dcterms:modified xsi:type="dcterms:W3CDTF">2024-04-25T22:07:00Z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0x0101007BC5B34FB2B05C498322EC0E0E7F8BBD</vt:lpwstr>
  </property>
</Properties>
</file>