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jwm/Work/WEEDS/Calculations/Workpapers/WMP26/PGE/"/>
    </mc:Choice>
  </mc:AlternateContent>
  <xr:revisionPtr revIDLastSave="0" documentId="8_{66323C2E-99A1-1246-A9F6-C78436B06B55}" xr6:coauthVersionLast="47" xr6:coauthVersionMax="47" xr10:uidLastSave="{00000000-0000-0000-0000-000000000000}"/>
  <bookViews>
    <workbookView xWindow="2140" yWindow="500" windowWidth="27640" windowHeight="16940" xr2:uid="{00000000-000D-0000-FFFF-FFFF00000000}"/>
  </bookViews>
  <sheets>
    <sheet name="Readme" sheetId="8" r:id="rId1"/>
    <sheet name="CalFire_Weather" sheetId="1" r:id="rId2"/>
    <sheet name="CalFireWeatherFixed" sheetId="2" r:id="rId3"/>
    <sheet name="Stat_6 Fixed" sheetId="3" r:id="rId4"/>
    <sheet name="Stat_6 bin" sheetId="4" r:id="rId5"/>
    <sheet name="CalFire_Large" sheetId="5" r:id="rId6"/>
    <sheet name="Stat_9 bin" sheetId="6" r:id="rId7"/>
    <sheet name="Stats" sheetId="7"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768</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768</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5" hidden="1">CalFire_Large!$A$1:$BE$410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Pal_Workbook_GUID" hidden="1">"NRPUZ8ECBWT5R9H3M2Y9I7MT"</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pivotCaches>
    <pivotCache cacheId="1" r:id="rId9"/>
    <pivotCache cacheId="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3" l="1"/>
  <c r="N62" i="6" l="1"/>
  <c r="P62" i="6" s="1"/>
  <c r="G62" i="6"/>
  <c r="I62" i="6" s="1"/>
  <c r="O61" i="6"/>
  <c r="M61" i="6"/>
  <c r="L61" i="6"/>
  <c r="N61" i="6" s="1"/>
  <c r="P61" i="6" s="1"/>
  <c r="H61" i="6"/>
  <c r="F61" i="6"/>
  <c r="G61" i="6" s="1"/>
  <c r="I61" i="6" s="1"/>
  <c r="N60" i="6"/>
  <c r="P60" i="6" s="1"/>
  <c r="I60" i="6"/>
  <c r="G60" i="6"/>
  <c r="N59" i="6"/>
  <c r="P59" i="6" s="1"/>
  <c r="G59" i="6"/>
  <c r="I59" i="6" s="1"/>
  <c r="N58" i="6"/>
  <c r="P58" i="6" s="1"/>
  <c r="G58" i="6"/>
  <c r="I58" i="6" s="1"/>
  <c r="P57" i="6"/>
  <c r="N57" i="6"/>
  <c r="G57" i="6"/>
  <c r="I57" i="6" s="1"/>
  <c r="N56" i="6"/>
  <c r="P56" i="6" s="1"/>
  <c r="I56" i="6"/>
  <c r="G56" i="6"/>
  <c r="N48" i="6"/>
  <c r="P48" i="6" s="1"/>
  <c r="I48" i="6"/>
  <c r="G48" i="6"/>
  <c r="N47" i="6"/>
  <c r="P47" i="6" s="1"/>
  <c r="G47" i="6"/>
  <c r="I47" i="6" s="1"/>
  <c r="P46" i="6"/>
  <c r="N46" i="6"/>
  <c r="G46" i="6"/>
  <c r="I46" i="6" s="1"/>
  <c r="N45" i="6"/>
  <c r="P45" i="6" s="1"/>
  <c r="I45" i="6"/>
  <c r="G45" i="6"/>
  <c r="N44" i="6"/>
  <c r="P44" i="6" s="1"/>
  <c r="I44" i="6"/>
  <c r="G44" i="6"/>
  <c r="N43" i="6"/>
  <c r="P43" i="6" s="1"/>
  <c r="G43" i="6"/>
  <c r="I43" i="6" s="1"/>
  <c r="P42" i="6"/>
  <c r="N42" i="6"/>
  <c r="G42" i="6"/>
  <c r="I42" i="6" s="1"/>
  <c r="N41" i="6"/>
  <c r="P41" i="6" s="1"/>
  <c r="I41" i="6"/>
  <c r="G41" i="6"/>
  <c r="N40" i="6"/>
  <c r="P40" i="6" s="1"/>
  <c r="I40" i="6"/>
  <c r="G40" i="6"/>
  <c r="N39" i="6"/>
  <c r="P39" i="6" s="1"/>
  <c r="G39" i="6"/>
  <c r="I39" i="6" s="1"/>
  <c r="P31" i="6"/>
  <c r="N31" i="6"/>
  <c r="G31" i="6"/>
  <c r="I31" i="6" s="1"/>
  <c r="N30" i="6"/>
  <c r="P30" i="6" s="1"/>
  <c r="I30" i="6"/>
  <c r="G30" i="6"/>
  <c r="N29" i="6"/>
  <c r="P29" i="6" s="1"/>
  <c r="I29" i="6"/>
  <c r="G29" i="6"/>
  <c r="N28" i="6"/>
  <c r="P28" i="6" s="1"/>
  <c r="G28" i="6"/>
  <c r="I28" i="6" s="1"/>
  <c r="P27" i="6"/>
  <c r="N27" i="6"/>
  <c r="G27" i="6"/>
  <c r="I27" i="6" s="1"/>
  <c r="N26" i="6"/>
  <c r="P26" i="6" s="1"/>
  <c r="I26" i="6"/>
  <c r="G26" i="6"/>
  <c r="N25" i="6"/>
  <c r="P25" i="6" s="1"/>
  <c r="I25" i="6"/>
  <c r="G25" i="6"/>
  <c r="N24" i="6"/>
  <c r="P24" i="6" s="1"/>
  <c r="G24" i="6"/>
  <c r="I24" i="6" s="1"/>
  <c r="P23" i="6"/>
  <c r="N23" i="6"/>
  <c r="G23" i="6"/>
  <c r="I23" i="6" s="1"/>
  <c r="R420" i="5"/>
  <c r="R419" i="5"/>
  <c r="R422" i="5" s="1"/>
  <c r="R418" i="5"/>
  <c r="R417" i="5"/>
  <c r="AV411" i="5"/>
  <c r="AU411" i="5"/>
  <c r="AT411" i="5"/>
  <c r="AS411" i="5"/>
  <c r="AR411" i="5"/>
  <c r="AO411" i="5"/>
  <c r="AN411" i="5" s="1"/>
  <c r="AM411" i="5"/>
  <c r="AH411" i="5"/>
  <c r="AI411" i="5" s="1"/>
  <c r="AG411" i="5"/>
  <c r="I411" i="5"/>
  <c r="H411" i="5"/>
  <c r="AV410" i="5"/>
  <c r="AU410" i="5"/>
  <c r="AT410" i="5"/>
  <c r="AS410" i="5"/>
  <c r="AR410" i="5"/>
  <c r="AO410" i="5"/>
  <c r="AN410" i="5" s="1"/>
  <c r="AM410" i="5"/>
  <c r="AH410" i="5"/>
  <c r="AI410" i="5" s="1"/>
  <c r="AG410" i="5"/>
  <c r="X410" i="5"/>
  <c r="I410" i="5"/>
  <c r="H410" i="5"/>
  <c r="C410" i="5"/>
  <c r="AV409" i="5"/>
  <c r="AU409" i="5"/>
  <c r="AT409" i="5"/>
  <c r="AS409" i="5"/>
  <c r="AR409" i="5"/>
  <c r="AO409" i="5"/>
  <c r="AN409" i="5" s="1"/>
  <c r="AQ409" i="5" s="1"/>
  <c r="AM409" i="5"/>
  <c r="AH409" i="5"/>
  <c r="AI409" i="5" s="1"/>
  <c r="AG409" i="5"/>
  <c r="X409" i="5"/>
  <c r="I409" i="5"/>
  <c r="H409" i="5"/>
  <c r="C409" i="5"/>
  <c r="AV408" i="5"/>
  <c r="AU408" i="5"/>
  <c r="AT408" i="5"/>
  <c r="AS408" i="5"/>
  <c r="AR408" i="5"/>
  <c r="AO408" i="5"/>
  <c r="AN408" i="5" s="1"/>
  <c r="AP408" i="5" s="1"/>
  <c r="AM408" i="5"/>
  <c r="AH408" i="5"/>
  <c r="AI408" i="5" s="1"/>
  <c r="AG408" i="5"/>
  <c r="X408" i="5"/>
  <c r="I408" i="5"/>
  <c r="H408" i="5"/>
  <c r="C408" i="5"/>
  <c r="AV407" i="5"/>
  <c r="AU407" i="5"/>
  <c r="AT407" i="5"/>
  <c r="AS407" i="5"/>
  <c r="AR407" i="5"/>
  <c r="AO407" i="5"/>
  <c r="AN407" i="5"/>
  <c r="AQ407" i="5" s="1"/>
  <c r="AM407" i="5"/>
  <c r="AH407" i="5"/>
  <c r="AI407" i="5" s="1"/>
  <c r="AG407" i="5"/>
  <c r="X407" i="5"/>
  <c r="I407" i="5"/>
  <c r="H407" i="5"/>
  <c r="C407" i="5" s="1"/>
  <c r="AV406" i="5"/>
  <c r="AU406" i="5"/>
  <c r="AT406" i="5"/>
  <c r="AS406" i="5"/>
  <c r="AR406" i="5"/>
  <c r="AO406" i="5"/>
  <c r="AN406" i="5"/>
  <c r="AQ406" i="5" s="1"/>
  <c r="AM406" i="5"/>
  <c r="AI406" i="5"/>
  <c r="AH406" i="5"/>
  <c r="AG406" i="5"/>
  <c r="X406" i="5"/>
  <c r="I406" i="5"/>
  <c r="H406" i="5"/>
  <c r="C406" i="5"/>
  <c r="AV405" i="5"/>
  <c r="AU405" i="5"/>
  <c r="AT405" i="5"/>
  <c r="AS405" i="5"/>
  <c r="AR405" i="5"/>
  <c r="AO405" i="5"/>
  <c r="AN405" i="5"/>
  <c r="AQ405" i="5" s="1"/>
  <c r="AM405" i="5"/>
  <c r="AH405" i="5"/>
  <c r="AI405" i="5" s="1"/>
  <c r="AG405" i="5"/>
  <c r="X405" i="5"/>
  <c r="I405" i="5"/>
  <c r="H405" i="5"/>
  <c r="C405" i="5" s="1"/>
  <c r="AV404" i="5"/>
  <c r="AU404" i="5"/>
  <c r="AT404" i="5"/>
  <c r="AS404" i="5"/>
  <c r="AR404" i="5"/>
  <c r="AO404" i="5"/>
  <c r="AN404" i="5"/>
  <c r="AM404" i="5"/>
  <c r="AH404" i="5"/>
  <c r="AI404" i="5" s="1"/>
  <c r="AG404" i="5"/>
  <c r="X404" i="5"/>
  <c r="I404" i="5"/>
  <c r="H404" i="5"/>
  <c r="C404" i="5" s="1"/>
  <c r="AV403" i="5"/>
  <c r="AU403" i="5"/>
  <c r="AT403" i="5"/>
  <c r="AS403" i="5"/>
  <c r="AR403" i="5"/>
  <c r="AO403" i="5"/>
  <c r="AN403" i="5" s="1"/>
  <c r="AM403" i="5"/>
  <c r="AH403" i="5"/>
  <c r="AI403" i="5" s="1"/>
  <c r="AG403" i="5"/>
  <c r="X403" i="5"/>
  <c r="I403" i="5"/>
  <c r="H403" i="5"/>
  <c r="C403" i="5"/>
  <c r="AV402" i="5"/>
  <c r="AU402" i="5"/>
  <c r="AT402" i="5"/>
  <c r="AS402" i="5"/>
  <c r="AR402" i="5"/>
  <c r="AQ402" i="5"/>
  <c r="AP402" i="5"/>
  <c r="AO402" i="5"/>
  <c r="AN402" i="5"/>
  <c r="AM402" i="5"/>
  <c r="AH402" i="5"/>
  <c r="AG402" i="5"/>
  <c r="AI402" i="5" s="1"/>
  <c r="X402" i="5"/>
  <c r="I402" i="5"/>
  <c r="H402" i="5"/>
  <c r="C402" i="5" s="1"/>
  <c r="AV401" i="5"/>
  <c r="AU401" i="5"/>
  <c r="AT401" i="5"/>
  <c r="AS401" i="5"/>
  <c r="AR401" i="5"/>
  <c r="AQ401" i="5"/>
  <c r="AO401" i="5"/>
  <c r="AN401" i="5"/>
  <c r="AP401" i="5" s="1"/>
  <c r="AM401" i="5"/>
  <c r="AH401" i="5"/>
  <c r="AI401" i="5" s="1"/>
  <c r="AG401" i="5"/>
  <c r="X401" i="5"/>
  <c r="I401" i="5"/>
  <c r="H401" i="5"/>
  <c r="C401" i="5" s="1"/>
  <c r="AV400" i="5"/>
  <c r="AU400" i="5"/>
  <c r="AT400" i="5"/>
  <c r="AS400" i="5"/>
  <c r="AR400" i="5"/>
  <c r="AO400" i="5"/>
  <c r="AN400" i="5"/>
  <c r="AQ400" i="5" s="1"/>
  <c r="AM400" i="5"/>
  <c r="AI400" i="5"/>
  <c r="AH400" i="5"/>
  <c r="AG400" i="5"/>
  <c r="X400" i="5"/>
  <c r="I400" i="5"/>
  <c r="H400" i="5"/>
  <c r="C400" i="5" s="1"/>
  <c r="AV399" i="5"/>
  <c r="AU399" i="5"/>
  <c r="AT399" i="5"/>
  <c r="AS399" i="5"/>
  <c r="AR399" i="5"/>
  <c r="AO399" i="5"/>
  <c r="AN399" i="5" s="1"/>
  <c r="AM399" i="5"/>
  <c r="AH399" i="5"/>
  <c r="AG399" i="5"/>
  <c r="AI399" i="5" s="1"/>
  <c r="X399" i="5"/>
  <c r="I399" i="5"/>
  <c r="H399" i="5"/>
  <c r="C399" i="5"/>
  <c r="AV398" i="5"/>
  <c r="AU398" i="5"/>
  <c r="AT398" i="5"/>
  <c r="AS398" i="5"/>
  <c r="AR398" i="5"/>
  <c r="AO398" i="5"/>
  <c r="AN398" i="5"/>
  <c r="AQ398" i="5" s="1"/>
  <c r="AM398" i="5"/>
  <c r="AH398" i="5"/>
  <c r="AI398" i="5" s="1"/>
  <c r="AG398" i="5"/>
  <c r="X398" i="5"/>
  <c r="I398" i="5"/>
  <c r="H398" i="5"/>
  <c r="C398" i="5" s="1"/>
  <c r="AV397" i="5"/>
  <c r="AU397" i="5"/>
  <c r="AT397" i="5"/>
  <c r="AS397" i="5"/>
  <c r="AR397" i="5"/>
  <c r="AO397" i="5"/>
  <c r="AN397" i="5" s="1"/>
  <c r="AM397" i="5"/>
  <c r="AI397" i="5"/>
  <c r="AH397" i="5"/>
  <c r="AG397" i="5"/>
  <c r="X397" i="5"/>
  <c r="I397" i="5"/>
  <c r="H397" i="5"/>
  <c r="C397" i="5"/>
  <c r="AV396" i="5"/>
  <c r="AU396" i="5"/>
  <c r="AT396" i="5"/>
  <c r="AS396" i="5"/>
  <c r="AR396" i="5"/>
  <c r="AO396" i="5"/>
  <c r="AN396" i="5" s="1"/>
  <c r="AM396" i="5"/>
  <c r="AI396" i="5"/>
  <c r="AH396" i="5"/>
  <c r="AG396" i="5"/>
  <c r="X396" i="5"/>
  <c r="I396" i="5"/>
  <c r="H396" i="5"/>
  <c r="C396" i="5"/>
  <c r="AV395" i="5"/>
  <c r="AU395" i="5"/>
  <c r="AT395" i="5"/>
  <c r="AS395" i="5"/>
  <c r="AR395" i="5"/>
  <c r="AO395" i="5"/>
  <c r="AN395" i="5"/>
  <c r="AM395" i="5"/>
  <c r="AH395" i="5"/>
  <c r="AI395" i="5" s="1"/>
  <c r="AG395" i="5"/>
  <c r="X395" i="5"/>
  <c r="I395" i="5"/>
  <c r="H395" i="5"/>
  <c r="C395" i="5" s="1"/>
  <c r="AV394" i="5"/>
  <c r="AU394" i="5"/>
  <c r="AT394" i="5"/>
  <c r="AS394" i="5"/>
  <c r="AR394" i="5"/>
  <c r="AO394" i="5"/>
  <c r="AN394" i="5" s="1"/>
  <c r="AM394" i="5"/>
  <c r="AH394" i="5"/>
  <c r="AI394" i="5" s="1"/>
  <c r="AG394" i="5"/>
  <c r="X394" i="5"/>
  <c r="I394" i="5"/>
  <c r="H394" i="5"/>
  <c r="C394" i="5"/>
  <c r="AV393" i="5"/>
  <c r="AU393" i="5"/>
  <c r="AT393" i="5"/>
  <c r="AS393" i="5"/>
  <c r="AR393" i="5"/>
  <c r="AO393" i="5"/>
  <c r="AN393" i="5" s="1"/>
  <c r="AQ393" i="5" s="1"/>
  <c r="AM393" i="5"/>
  <c r="AH393" i="5"/>
  <c r="AG393" i="5"/>
  <c r="AI393" i="5" s="1"/>
  <c r="X393" i="5"/>
  <c r="I393" i="5"/>
  <c r="H393" i="5"/>
  <c r="C393" i="5"/>
  <c r="AV392" i="5"/>
  <c r="AU392" i="5"/>
  <c r="AT392" i="5"/>
  <c r="AS392" i="5"/>
  <c r="AR392" i="5"/>
  <c r="AQ392" i="5"/>
  <c r="AP392" i="5"/>
  <c r="AO392" i="5"/>
  <c r="AN392" i="5"/>
  <c r="AM392" i="5"/>
  <c r="AH392" i="5"/>
  <c r="AG392" i="5"/>
  <c r="X392" i="5"/>
  <c r="I392" i="5"/>
  <c r="H392" i="5"/>
  <c r="C392" i="5"/>
  <c r="AV391" i="5"/>
  <c r="AU391" i="5"/>
  <c r="AT391" i="5"/>
  <c r="AS391" i="5"/>
  <c r="AR391" i="5"/>
  <c r="AQ391" i="5"/>
  <c r="AO391" i="5"/>
  <c r="AN391" i="5"/>
  <c r="AP391" i="5" s="1"/>
  <c r="AM391" i="5"/>
  <c r="AH391" i="5"/>
  <c r="AI391" i="5" s="1"/>
  <c r="AG391" i="5"/>
  <c r="X391" i="5"/>
  <c r="I391" i="5"/>
  <c r="H391" i="5"/>
  <c r="C391" i="5" s="1"/>
  <c r="AV390" i="5"/>
  <c r="AU390" i="5"/>
  <c r="AT390" i="5"/>
  <c r="AS390" i="5"/>
  <c r="AR390" i="5"/>
  <c r="AO390" i="5"/>
  <c r="AN390" i="5" s="1"/>
  <c r="AM390" i="5"/>
  <c r="AI390" i="5"/>
  <c r="AH390" i="5"/>
  <c r="AG390" i="5"/>
  <c r="X390" i="5"/>
  <c r="I390" i="5"/>
  <c r="H390" i="5"/>
  <c r="C390" i="5"/>
  <c r="AV389" i="5"/>
  <c r="AU389" i="5"/>
  <c r="AT389" i="5"/>
  <c r="AS389" i="5"/>
  <c r="AR389" i="5"/>
  <c r="AO389" i="5"/>
  <c r="AN389" i="5"/>
  <c r="AQ389" i="5" s="1"/>
  <c r="AM389" i="5"/>
  <c r="AH389" i="5"/>
  <c r="AI389" i="5" s="1"/>
  <c r="AG389" i="5"/>
  <c r="X389" i="5"/>
  <c r="I389" i="5"/>
  <c r="H389" i="5"/>
  <c r="C389" i="5" s="1"/>
  <c r="AV388" i="5"/>
  <c r="AU388" i="5"/>
  <c r="AT388" i="5"/>
  <c r="AS388" i="5"/>
  <c r="AR388" i="5"/>
  <c r="AO388" i="5"/>
  <c r="AN388" i="5"/>
  <c r="AM388" i="5"/>
  <c r="AH388" i="5"/>
  <c r="AI388" i="5" s="1"/>
  <c r="AG388" i="5"/>
  <c r="X388" i="5"/>
  <c r="I388" i="5"/>
  <c r="H388" i="5"/>
  <c r="C388" i="5" s="1"/>
  <c r="AV387" i="5"/>
  <c r="AU387" i="5"/>
  <c r="AT387" i="5"/>
  <c r="AS387" i="5"/>
  <c r="AR387" i="5"/>
  <c r="AO387" i="5"/>
  <c r="AN387" i="5" s="1"/>
  <c r="AM387" i="5"/>
  <c r="AH387" i="5"/>
  <c r="AI387" i="5" s="1"/>
  <c r="AG387" i="5"/>
  <c r="X387" i="5"/>
  <c r="I387" i="5"/>
  <c r="H387" i="5"/>
  <c r="C387" i="5"/>
  <c r="AV386" i="5"/>
  <c r="AU386" i="5"/>
  <c r="AT386" i="5"/>
  <c r="AS386" i="5"/>
  <c r="AR386" i="5"/>
  <c r="AQ386" i="5"/>
  <c r="AP386" i="5"/>
  <c r="AO386" i="5"/>
  <c r="AN386" i="5"/>
  <c r="AM386" i="5"/>
  <c r="AH386" i="5"/>
  <c r="AG386" i="5"/>
  <c r="AI386" i="5" s="1"/>
  <c r="X386" i="5"/>
  <c r="I386" i="5"/>
  <c r="H386" i="5"/>
  <c r="C386" i="5" s="1"/>
  <c r="AV385" i="5"/>
  <c r="AU385" i="5"/>
  <c r="AT385" i="5"/>
  <c r="AS385" i="5"/>
  <c r="AR385" i="5"/>
  <c r="AQ385" i="5"/>
  <c r="AO385" i="5"/>
  <c r="AN385" i="5"/>
  <c r="AP385" i="5" s="1"/>
  <c r="AM385" i="5"/>
  <c r="AH385" i="5"/>
  <c r="AI385" i="5" s="1"/>
  <c r="AG385" i="5"/>
  <c r="X385" i="5"/>
  <c r="I385" i="5"/>
  <c r="H385" i="5"/>
  <c r="C385" i="5" s="1"/>
  <c r="AV384" i="5"/>
  <c r="AU384" i="5"/>
  <c r="AT384" i="5"/>
  <c r="AS384" i="5"/>
  <c r="AR384" i="5"/>
  <c r="AO384" i="5"/>
  <c r="AN384" i="5"/>
  <c r="AQ384" i="5" s="1"/>
  <c r="AM384" i="5"/>
  <c r="AI384" i="5"/>
  <c r="AH384" i="5"/>
  <c r="AG384" i="5"/>
  <c r="X384" i="5"/>
  <c r="I384" i="5"/>
  <c r="H384" i="5"/>
  <c r="C384" i="5"/>
  <c r="AV383" i="5"/>
  <c r="AU383" i="5"/>
  <c r="AT383" i="5"/>
  <c r="AS383" i="5"/>
  <c r="AR383" i="5"/>
  <c r="AO383" i="5"/>
  <c r="AN383" i="5" s="1"/>
  <c r="AM383" i="5"/>
  <c r="AH383" i="5"/>
  <c r="AG383" i="5"/>
  <c r="AI383" i="5" s="1"/>
  <c r="X383" i="5"/>
  <c r="I383" i="5"/>
  <c r="H383" i="5"/>
  <c r="C383" i="5"/>
  <c r="AV382" i="5"/>
  <c r="AU382" i="5"/>
  <c r="AT382" i="5"/>
  <c r="AS382" i="5"/>
  <c r="AR382" i="5"/>
  <c r="AO382" i="5"/>
  <c r="AN382" i="5"/>
  <c r="AQ382" i="5" s="1"/>
  <c r="AM382" i="5"/>
  <c r="AH382" i="5"/>
  <c r="AI382" i="5" s="1"/>
  <c r="AG382" i="5"/>
  <c r="X382" i="5"/>
  <c r="I382" i="5"/>
  <c r="H382" i="5"/>
  <c r="C382" i="5" s="1"/>
  <c r="AV381" i="5"/>
  <c r="AU381" i="5"/>
  <c r="AT381" i="5"/>
  <c r="AS381" i="5"/>
  <c r="AR381" i="5"/>
  <c r="AO381" i="5"/>
  <c r="AN381" i="5" s="1"/>
  <c r="AM381" i="5"/>
  <c r="AI381" i="5"/>
  <c r="AH381" i="5"/>
  <c r="AG381" i="5"/>
  <c r="X381" i="5"/>
  <c r="I381" i="5"/>
  <c r="H381" i="5"/>
  <c r="C381" i="5"/>
  <c r="AV380" i="5"/>
  <c r="AU380" i="5"/>
  <c r="AT380" i="5"/>
  <c r="AS380" i="5"/>
  <c r="AR380" i="5"/>
  <c r="AO380" i="5"/>
  <c r="AN380" i="5" s="1"/>
  <c r="AM380" i="5"/>
  <c r="AI380" i="5"/>
  <c r="AH380" i="5"/>
  <c r="AG380" i="5"/>
  <c r="X380" i="5"/>
  <c r="I380" i="5"/>
  <c r="H380" i="5"/>
  <c r="C380" i="5"/>
  <c r="AV379" i="5"/>
  <c r="AU379" i="5"/>
  <c r="AT379" i="5"/>
  <c r="AS379" i="5"/>
  <c r="AR379" i="5"/>
  <c r="AO379" i="5"/>
  <c r="AN379" i="5"/>
  <c r="AM379" i="5"/>
  <c r="AH379" i="5"/>
  <c r="AI379" i="5" s="1"/>
  <c r="AG379" i="5"/>
  <c r="X379" i="5"/>
  <c r="I379" i="5"/>
  <c r="H379" i="5"/>
  <c r="C379" i="5" s="1"/>
  <c r="AV378" i="5"/>
  <c r="AU378" i="5"/>
  <c r="AT378" i="5"/>
  <c r="AS378" i="5"/>
  <c r="AR378" i="5"/>
  <c r="AO378" i="5"/>
  <c r="AN378" i="5" s="1"/>
  <c r="AM378" i="5"/>
  <c r="AH378" i="5"/>
  <c r="AI378" i="5" s="1"/>
  <c r="AG378" i="5"/>
  <c r="X378" i="5"/>
  <c r="I378" i="5"/>
  <c r="H378" i="5"/>
  <c r="C378" i="5"/>
  <c r="AV377" i="5"/>
  <c r="AU377" i="5"/>
  <c r="AT377" i="5"/>
  <c r="AS377" i="5"/>
  <c r="AR377" i="5"/>
  <c r="AO377" i="5"/>
  <c r="AN377" i="5" s="1"/>
  <c r="AQ377" i="5" s="1"/>
  <c r="AM377" i="5"/>
  <c r="AH377" i="5"/>
  <c r="AG377" i="5"/>
  <c r="AI377" i="5" s="1"/>
  <c r="X377" i="5"/>
  <c r="I377" i="5"/>
  <c r="H377" i="5"/>
  <c r="C377" i="5"/>
  <c r="AV376" i="5"/>
  <c r="AU376" i="5"/>
  <c r="AT376" i="5"/>
  <c r="AS376" i="5"/>
  <c r="AR376" i="5"/>
  <c r="AP376" i="5"/>
  <c r="AO376" i="5"/>
  <c r="AN376" i="5"/>
  <c r="AM376" i="5"/>
  <c r="AH376" i="5"/>
  <c r="AG376" i="5"/>
  <c r="AQ376" i="5" s="1"/>
  <c r="X376" i="5"/>
  <c r="I376" i="5"/>
  <c r="H376" i="5"/>
  <c r="C376" i="5"/>
  <c r="AV375" i="5"/>
  <c r="AU375" i="5"/>
  <c r="AT375" i="5"/>
  <c r="AS375" i="5"/>
  <c r="AR375" i="5"/>
  <c r="AQ375" i="5"/>
  <c r="AO375" i="5"/>
  <c r="AN375" i="5"/>
  <c r="AP375" i="5" s="1"/>
  <c r="AM375" i="5"/>
  <c r="AH375" i="5"/>
  <c r="AI375" i="5" s="1"/>
  <c r="AG375" i="5"/>
  <c r="X375" i="5"/>
  <c r="I375" i="5"/>
  <c r="H375" i="5"/>
  <c r="C375" i="5" s="1"/>
  <c r="AV374" i="5"/>
  <c r="AU374" i="5"/>
  <c r="AT374" i="5"/>
  <c r="AS374" i="5"/>
  <c r="AR374" i="5"/>
  <c r="AO374" i="5"/>
  <c r="AN374" i="5" s="1"/>
  <c r="AM374" i="5"/>
  <c r="AI374" i="5"/>
  <c r="AH374" i="5"/>
  <c r="AG374" i="5"/>
  <c r="X374" i="5"/>
  <c r="I374" i="5"/>
  <c r="H374" i="5"/>
  <c r="C374" i="5"/>
  <c r="AV373" i="5"/>
  <c r="AU373" i="5"/>
  <c r="AT373" i="5"/>
  <c r="AS373" i="5"/>
  <c r="AR373" i="5"/>
  <c r="AO373" i="5"/>
  <c r="AN373" i="5"/>
  <c r="AQ373" i="5" s="1"/>
  <c r="AM373" i="5"/>
  <c r="AH373" i="5"/>
  <c r="AI373" i="5" s="1"/>
  <c r="AG373" i="5"/>
  <c r="X373" i="5"/>
  <c r="I373" i="5"/>
  <c r="H373" i="5"/>
  <c r="C373" i="5" s="1"/>
  <c r="AV372" i="5"/>
  <c r="AU372" i="5"/>
  <c r="AT372" i="5"/>
  <c r="AS372" i="5"/>
  <c r="AR372" i="5"/>
  <c r="AO372" i="5"/>
  <c r="AN372" i="5"/>
  <c r="AM372" i="5"/>
  <c r="AH372" i="5"/>
  <c r="AI372" i="5" s="1"/>
  <c r="AG372" i="5"/>
  <c r="X372" i="5"/>
  <c r="I372" i="5"/>
  <c r="H372" i="5"/>
  <c r="C372" i="5" s="1"/>
  <c r="AV371" i="5"/>
  <c r="AU371" i="5"/>
  <c r="AT371" i="5"/>
  <c r="AS371" i="5"/>
  <c r="AR371" i="5"/>
  <c r="AO371" i="5"/>
  <c r="AN371" i="5" s="1"/>
  <c r="AM371" i="5"/>
  <c r="AH371" i="5"/>
  <c r="AI371" i="5" s="1"/>
  <c r="AG371" i="5"/>
  <c r="X371" i="5"/>
  <c r="I371" i="5"/>
  <c r="H371" i="5"/>
  <c r="C371" i="5"/>
  <c r="AV370" i="5"/>
  <c r="AU370" i="5"/>
  <c r="AT370" i="5"/>
  <c r="AS370" i="5"/>
  <c r="AR370" i="5"/>
  <c r="AQ370" i="5"/>
  <c r="AP370" i="5"/>
  <c r="AO370" i="5"/>
  <c r="AN370" i="5"/>
  <c r="AM370" i="5"/>
  <c r="AH370" i="5"/>
  <c r="AG370" i="5"/>
  <c r="AI370" i="5" s="1"/>
  <c r="X370" i="5"/>
  <c r="I370" i="5"/>
  <c r="H370" i="5"/>
  <c r="C370" i="5" s="1"/>
  <c r="AV369" i="5"/>
  <c r="AU369" i="5"/>
  <c r="AT369" i="5"/>
  <c r="AS369" i="5"/>
  <c r="AR369" i="5"/>
  <c r="AQ369" i="5"/>
  <c r="AO369" i="5"/>
  <c r="AN369" i="5"/>
  <c r="AP369" i="5" s="1"/>
  <c r="AM369" i="5"/>
  <c r="AH369" i="5"/>
  <c r="AI369" i="5" s="1"/>
  <c r="AG369" i="5"/>
  <c r="X369" i="5"/>
  <c r="I369" i="5"/>
  <c r="H369" i="5"/>
  <c r="C369" i="5" s="1"/>
  <c r="AV368" i="5"/>
  <c r="AU368" i="5"/>
  <c r="AT368" i="5"/>
  <c r="AS368" i="5"/>
  <c r="AR368" i="5"/>
  <c r="AO368" i="5"/>
  <c r="AN368" i="5"/>
  <c r="AQ368" i="5" s="1"/>
  <c r="AM368" i="5"/>
  <c r="AI368" i="5"/>
  <c r="AH368" i="5"/>
  <c r="AG368" i="5"/>
  <c r="X368" i="5"/>
  <c r="I368" i="5"/>
  <c r="H368" i="5"/>
  <c r="C368" i="5"/>
  <c r="AV367" i="5"/>
  <c r="AU367" i="5"/>
  <c r="AT367" i="5"/>
  <c r="AS367" i="5"/>
  <c r="AR367" i="5"/>
  <c r="AO367" i="5"/>
  <c r="AN367" i="5" s="1"/>
  <c r="AM367" i="5"/>
  <c r="AH367" i="5"/>
  <c r="AG367" i="5"/>
  <c r="AI367" i="5" s="1"/>
  <c r="X367" i="5"/>
  <c r="I367" i="5"/>
  <c r="H367" i="5"/>
  <c r="C367" i="5"/>
  <c r="AV366" i="5"/>
  <c r="AU366" i="5"/>
  <c r="AT366" i="5"/>
  <c r="AS366" i="5"/>
  <c r="AR366" i="5"/>
  <c r="AO366" i="5"/>
  <c r="AN366" i="5"/>
  <c r="AQ366" i="5" s="1"/>
  <c r="AM366" i="5"/>
  <c r="AH366" i="5"/>
  <c r="AI366" i="5" s="1"/>
  <c r="AG366" i="5"/>
  <c r="X366" i="5"/>
  <c r="I366" i="5"/>
  <c r="H366" i="5"/>
  <c r="C366" i="5" s="1"/>
  <c r="AV365" i="5"/>
  <c r="AU365" i="5"/>
  <c r="AT365" i="5"/>
  <c r="AS365" i="5"/>
  <c r="AR365" i="5"/>
  <c r="AO365" i="5"/>
  <c r="AN365" i="5" s="1"/>
  <c r="AM365" i="5"/>
  <c r="AI365" i="5"/>
  <c r="AH365" i="5"/>
  <c r="AG365" i="5"/>
  <c r="X365" i="5"/>
  <c r="I365" i="5"/>
  <c r="H365" i="5"/>
  <c r="C365" i="5"/>
  <c r="AV364" i="5"/>
  <c r="AU364" i="5"/>
  <c r="AT364" i="5"/>
  <c r="AS364" i="5"/>
  <c r="AR364" i="5"/>
  <c r="AO364" i="5"/>
  <c r="AN364" i="5" s="1"/>
  <c r="AM364" i="5"/>
  <c r="AI364" i="5"/>
  <c r="AH364" i="5"/>
  <c r="AG364" i="5"/>
  <c r="X364" i="5"/>
  <c r="I364" i="5"/>
  <c r="H364" i="5"/>
  <c r="C364" i="5"/>
  <c r="AV363" i="5"/>
  <c r="AU363" i="5"/>
  <c r="AT363" i="5"/>
  <c r="AS363" i="5"/>
  <c r="AR363" i="5"/>
  <c r="AO363" i="5"/>
  <c r="AN363" i="5"/>
  <c r="AM363" i="5"/>
  <c r="AH363" i="5"/>
  <c r="AI363" i="5" s="1"/>
  <c r="AG363" i="5"/>
  <c r="X363" i="5"/>
  <c r="I363" i="5"/>
  <c r="H363" i="5"/>
  <c r="C363" i="5" s="1"/>
  <c r="AV362" i="5"/>
  <c r="AU362" i="5"/>
  <c r="AT362" i="5"/>
  <c r="AS362" i="5"/>
  <c r="AR362" i="5"/>
  <c r="AO362" i="5"/>
  <c r="AN362" i="5" s="1"/>
  <c r="AM362" i="5"/>
  <c r="AH362" i="5"/>
  <c r="AI362" i="5" s="1"/>
  <c r="AG362" i="5"/>
  <c r="X362" i="5"/>
  <c r="I362" i="5"/>
  <c r="H362" i="5"/>
  <c r="C362" i="5"/>
  <c r="AV361" i="5"/>
  <c r="AU361" i="5"/>
  <c r="AT361" i="5"/>
  <c r="AS361" i="5"/>
  <c r="AR361" i="5"/>
  <c r="AP361" i="5"/>
  <c r="AO361" i="5"/>
  <c r="AN361" i="5" s="1"/>
  <c r="AQ361" i="5" s="1"/>
  <c r="AM361" i="5"/>
  <c r="AH361" i="5"/>
  <c r="AG361" i="5"/>
  <c r="AI361" i="5" s="1"/>
  <c r="X361" i="5"/>
  <c r="I361" i="5"/>
  <c r="H361" i="5"/>
  <c r="C361" i="5"/>
  <c r="AV360" i="5"/>
  <c r="AU360" i="5"/>
  <c r="AT360" i="5"/>
  <c r="AS360" i="5"/>
  <c r="AR360" i="5"/>
  <c r="AQ360" i="5"/>
  <c r="AP360" i="5"/>
  <c r="AO360" i="5"/>
  <c r="AN360" i="5"/>
  <c r="AM360" i="5"/>
  <c r="AH360" i="5"/>
  <c r="AG360" i="5"/>
  <c r="X360" i="5"/>
  <c r="I360" i="5"/>
  <c r="H360" i="5"/>
  <c r="C360" i="5"/>
  <c r="AV359" i="5"/>
  <c r="AU359" i="5"/>
  <c r="AT359" i="5"/>
  <c r="AS359" i="5"/>
  <c r="AR359" i="5"/>
  <c r="AQ359" i="5"/>
  <c r="AO359" i="5"/>
  <c r="AN359" i="5"/>
  <c r="AP359" i="5" s="1"/>
  <c r="AM359" i="5"/>
  <c r="AH359" i="5"/>
  <c r="AI359" i="5" s="1"/>
  <c r="AG359" i="5"/>
  <c r="X359" i="5"/>
  <c r="I359" i="5"/>
  <c r="H359" i="5"/>
  <c r="C359" i="5" s="1"/>
  <c r="AV358" i="5"/>
  <c r="AU358" i="5"/>
  <c r="AT358" i="5"/>
  <c r="AS358" i="5"/>
  <c r="AR358" i="5"/>
  <c r="AO358" i="5"/>
  <c r="AN358" i="5" s="1"/>
  <c r="AM358" i="5"/>
  <c r="AI358" i="5"/>
  <c r="AH358" i="5"/>
  <c r="AG358" i="5"/>
  <c r="X358" i="5"/>
  <c r="I358" i="5"/>
  <c r="H358" i="5"/>
  <c r="C358" i="5"/>
  <c r="AV357" i="5"/>
  <c r="AU357" i="5"/>
  <c r="AT357" i="5"/>
  <c r="AS357" i="5"/>
  <c r="AR357" i="5"/>
  <c r="AO357" i="5"/>
  <c r="AN357" i="5"/>
  <c r="AQ357" i="5" s="1"/>
  <c r="AM357" i="5"/>
  <c r="AH357" i="5"/>
  <c r="AG357" i="5"/>
  <c r="AI357" i="5" s="1"/>
  <c r="X357" i="5"/>
  <c r="I357" i="5"/>
  <c r="H357" i="5"/>
  <c r="C357" i="5" s="1"/>
  <c r="AV356" i="5"/>
  <c r="AU356" i="5"/>
  <c r="AT356" i="5"/>
  <c r="AS356" i="5"/>
  <c r="AR356" i="5"/>
  <c r="AO356" i="5"/>
  <c r="AN356" i="5"/>
  <c r="AM356" i="5"/>
  <c r="AH356" i="5"/>
  <c r="AI356" i="5" s="1"/>
  <c r="AG356" i="5"/>
  <c r="X356" i="5"/>
  <c r="I356" i="5"/>
  <c r="H356" i="5"/>
  <c r="C356" i="5" s="1"/>
  <c r="AV355" i="5"/>
  <c r="AU355" i="5"/>
  <c r="AT355" i="5"/>
  <c r="AS355" i="5"/>
  <c r="AR355" i="5"/>
  <c r="AO355" i="5"/>
  <c r="AN355" i="5" s="1"/>
  <c r="AM355" i="5"/>
  <c r="AH355" i="5"/>
  <c r="AI355" i="5" s="1"/>
  <c r="AG355" i="5"/>
  <c r="X355" i="5"/>
  <c r="I355" i="5"/>
  <c r="H355" i="5"/>
  <c r="C355" i="5"/>
  <c r="AV354" i="5"/>
  <c r="AU354" i="5"/>
  <c r="AT354" i="5"/>
  <c r="AS354" i="5"/>
  <c r="AR354" i="5"/>
  <c r="AO354" i="5"/>
  <c r="AN354" i="5" s="1"/>
  <c r="AQ354" i="5" s="1"/>
  <c r="AM354" i="5"/>
  <c r="AH354" i="5"/>
  <c r="AG354" i="5"/>
  <c r="AI354" i="5" s="1"/>
  <c r="X354" i="5"/>
  <c r="I354" i="5"/>
  <c r="H354" i="5"/>
  <c r="C354" i="5" s="1"/>
  <c r="AV353" i="5"/>
  <c r="AU353" i="5"/>
  <c r="AT353" i="5"/>
  <c r="AS353" i="5"/>
  <c r="AR353" i="5"/>
  <c r="AQ353" i="5"/>
  <c r="AO353" i="5"/>
  <c r="AN353" i="5"/>
  <c r="AP353" i="5" s="1"/>
  <c r="AM353" i="5"/>
  <c r="AH353" i="5"/>
  <c r="AI353" i="5" s="1"/>
  <c r="AG353" i="5"/>
  <c r="X353" i="5"/>
  <c r="I353" i="5"/>
  <c r="H353" i="5"/>
  <c r="C353" i="5" s="1"/>
  <c r="AV352" i="5"/>
  <c r="AU352" i="5"/>
  <c r="AT352" i="5"/>
  <c r="AS352" i="5"/>
  <c r="AR352" i="5"/>
  <c r="AO352" i="5"/>
  <c r="AN352" i="5"/>
  <c r="AQ352" i="5" s="1"/>
  <c r="AM352" i="5"/>
  <c r="AI352" i="5"/>
  <c r="AH352" i="5"/>
  <c r="AG352" i="5"/>
  <c r="X352" i="5"/>
  <c r="I352" i="5"/>
  <c r="H352" i="5"/>
  <c r="C352" i="5"/>
  <c r="AV351" i="5"/>
  <c r="AU351" i="5"/>
  <c r="AT351" i="5"/>
  <c r="AS351" i="5"/>
  <c r="AR351" i="5"/>
  <c r="AO351" i="5"/>
  <c r="AN351" i="5" s="1"/>
  <c r="AM351" i="5"/>
  <c r="AH351" i="5"/>
  <c r="AG351" i="5"/>
  <c r="AI351" i="5" s="1"/>
  <c r="X351" i="5"/>
  <c r="I351" i="5"/>
  <c r="H351" i="5"/>
  <c r="C351" i="5"/>
  <c r="AV350" i="5"/>
  <c r="AU350" i="5"/>
  <c r="AT350" i="5"/>
  <c r="AS350" i="5"/>
  <c r="AR350" i="5"/>
  <c r="AO350" i="5"/>
  <c r="AN350" i="5"/>
  <c r="AQ350" i="5" s="1"/>
  <c r="AM350" i="5"/>
  <c r="AH350" i="5"/>
  <c r="AI350" i="5" s="1"/>
  <c r="AG350" i="5"/>
  <c r="X350" i="5"/>
  <c r="I350" i="5"/>
  <c r="H350" i="5"/>
  <c r="C350" i="5" s="1"/>
  <c r="AV349" i="5"/>
  <c r="AU349" i="5"/>
  <c r="AT349" i="5"/>
  <c r="AS349" i="5"/>
  <c r="AR349" i="5"/>
  <c r="AO349" i="5"/>
  <c r="AN349" i="5" s="1"/>
  <c r="AM349" i="5"/>
  <c r="AI349" i="5"/>
  <c r="AH349" i="5"/>
  <c r="AG349" i="5"/>
  <c r="X349" i="5"/>
  <c r="I349" i="5"/>
  <c r="H349" i="5"/>
  <c r="C349" i="5"/>
  <c r="AV348" i="5"/>
  <c r="AU348" i="5"/>
  <c r="AT348" i="5"/>
  <c r="AS348" i="5"/>
  <c r="AR348" i="5"/>
  <c r="AO348" i="5"/>
  <c r="AN348" i="5" s="1"/>
  <c r="AM348" i="5"/>
  <c r="AI348" i="5"/>
  <c r="AH348" i="5"/>
  <c r="AG348" i="5"/>
  <c r="X348" i="5"/>
  <c r="I348" i="5"/>
  <c r="H348" i="5"/>
  <c r="C348" i="5"/>
  <c r="AV347" i="5"/>
  <c r="AU347" i="5"/>
  <c r="AT347" i="5"/>
  <c r="AS347" i="5"/>
  <c r="AR347" i="5"/>
  <c r="AO347" i="5"/>
  <c r="AN347" i="5"/>
  <c r="AM347" i="5"/>
  <c r="AH347" i="5"/>
  <c r="AI347" i="5" s="1"/>
  <c r="AG347" i="5"/>
  <c r="X347" i="5"/>
  <c r="I347" i="5"/>
  <c r="H347" i="5"/>
  <c r="C347" i="5" s="1"/>
  <c r="AV346" i="5"/>
  <c r="AU346" i="5"/>
  <c r="AT346" i="5"/>
  <c r="AS346" i="5"/>
  <c r="AR346" i="5"/>
  <c r="AO346" i="5"/>
  <c r="AN346" i="5" s="1"/>
  <c r="AM346" i="5"/>
  <c r="AH346" i="5"/>
  <c r="AI346" i="5" s="1"/>
  <c r="AG346" i="5"/>
  <c r="X346" i="5"/>
  <c r="I346" i="5"/>
  <c r="H346" i="5"/>
  <c r="C346" i="5" s="1"/>
  <c r="AV345" i="5"/>
  <c r="AU345" i="5"/>
  <c r="AT345" i="5"/>
  <c r="AS345" i="5"/>
  <c r="AR345" i="5"/>
  <c r="AP345" i="5"/>
  <c r="AO345" i="5"/>
  <c r="AN345" i="5" s="1"/>
  <c r="AM345" i="5"/>
  <c r="AH345" i="5"/>
  <c r="AG345" i="5"/>
  <c r="AI345" i="5" s="1"/>
  <c r="X345" i="5"/>
  <c r="I345" i="5"/>
  <c r="H345" i="5"/>
  <c r="C345" i="5"/>
  <c r="AV344" i="5"/>
  <c r="AU344" i="5"/>
  <c r="AT344" i="5"/>
  <c r="AS344" i="5"/>
  <c r="AR344" i="5"/>
  <c r="AP344" i="5"/>
  <c r="AO344" i="5"/>
  <c r="AN344" i="5"/>
  <c r="AM344" i="5"/>
  <c r="AH344" i="5"/>
  <c r="AI344" i="5" s="1"/>
  <c r="AG344" i="5"/>
  <c r="AQ344" i="5" s="1"/>
  <c r="X344" i="5"/>
  <c r="I344" i="5"/>
  <c r="H344" i="5"/>
  <c r="C344" i="5"/>
  <c r="AV343" i="5"/>
  <c r="AU343" i="5"/>
  <c r="AT343" i="5"/>
  <c r="AS343" i="5"/>
  <c r="AR343" i="5"/>
  <c r="AQ343" i="5"/>
  <c r="AO343" i="5"/>
  <c r="AN343" i="5"/>
  <c r="AP343" i="5" s="1"/>
  <c r="AM343" i="5"/>
  <c r="AI343" i="5"/>
  <c r="AH343" i="5"/>
  <c r="AG343" i="5"/>
  <c r="X343" i="5"/>
  <c r="I343" i="5"/>
  <c r="H343" i="5"/>
  <c r="C343" i="5" s="1"/>
  <c r="AV342" i="5"/>
  <c r="AU342" i="5"/>
  <c r="AT342" i="5"/>
  <c r="AS342" i="5"/>
  <c r="AR342" i="5"/>
  <c r="AO342" i="5"/>
  <c r="AN342" i="5" s="1"/>
  <c r="AM342" i="5"/>
  <c r="AI342" i="5"/>
  <c r="AH342" i="5"/>
  <c r="AG342" i="5"/>
  <c r="X342" i="5"/>
  <c r="I342" i="5"/>
  <c r="H342" i="5"/>
  <c r="C342" i="5"/>
  <c r="AV341" i="5"/>
  <c r="AU341" i="5"/>
  <c r="AT341" i="5"/>
  <c r="AS341" i="5"/>
  <c r="AR341" i="5"/>
  <c r="AO341" i="5"/>
  <c r="AN341" i="5"/>
  <c r="AM341" i="5"/>
  <c r="AH341" i="5"/>
  <c r="AG341" i="5"/>
  <c r="AI341" i="5" s="1"/>
  <c r="X341" i="5"/>
  <c r="I341" i="5"/>
  <c r="H341" i="5"/>
  <c r="C341" i="5" s="1"/>
  <c r="AV340" i="5"/>
  <c r="AU340" i="5"/>
  <c r="AT340" i="5"/>
  <c r="AS340" i="5"/>
  <c r="AR340" i="5"/>
  <c r="AO340" i="5"/>
  <c r="AN340" i="5"/>
  <c r="AM340" i="5"/>
  <c r="AH340" i="5"/>
  <c r="AI340" i="5" s="1"/>
  <c r="AG340" i="5"/>
  <c r="X340" i="5"/>
  <c r="I340" i="5"/>
  <c r="H340" i="5"/>
  <c r="C340" i="5" s="1"/>
  <c r="AV339" i="5"/>
  <c r="AU339" i="5"/>
  <c r="AT339" i="5"/>
  <c r="AS339" i="5"/>
  <c r="AR339" i="5"/>
  <c r="AP339" i="5"/>
  <c r="AO339" i="5"/>
  <c r="AN339" i="5" s="1"/>
  <c r="AQ339" i="5" s="1"/>
  <c r="AM339" i="5"/>
  <c r="AH339" i="5"/>
  <c r="AI339" i="5" s="1"/>
  <c r="AG339" i="5"/>
  <c r="X339" i="5"/>
  <c r="I339" i="5"/>
  <c r="H339" i="5"/>
  <c r="C339" i="5"/>
  <c r="AV338" i="5"/>
  <c r="AU338" i="5"/>
  <c r="AT338" i="5"/>
  <c r="AS338" i="5"/>
  <c r="AR338" i="5"/>
  <c r="AQ338" i="5"/>
  <c r="AO338" i="5"/>
  <c r="AN338" i="5" s="1"/>
  <c r="AP338" i="5" s="1"/>
  <c r="AM338" i="5"/>
  <c r="AH338" i="5"/>
  <c r="AG338" i="5"/>
  <c r="AI338" i="5" s="1"/>
  <c r="X338" i="5"/>
  <c r="I338" i="5"/>
  <c r="H338" i="5"/>
  <c r="C338" i="5"/>
  <c r="AV337" i="5"/>
  <c r="AU337" i="5"/>
  <c r="AT337" i="5"/>
  <c r="AS337" i="5"/>
  <c r="AR337" i="5"/>
  <c r="AQ337" i="5"/>
  <c r="AO337" i="5"/>
  <c r="AN337" i="5"/>
  <c r="AP337" i="5" s="1"/>
  <c r="AM337" i="5"/>
  <c r="AH337" i="5"/>
  <c r="AI337" i="5" s="1"/>
  <c r="AG337" i="5"/>
  <c r="X337" i="5"/>
  <c r="I337" i="5"/>
  <c r="H337" i="5"/>
  <c r="C337" i="5" s="1"/>
  <c r="AV336" i="5"/>
  <c r="AU336" i="5"/>
  <c r="AT336" i="5"/>
  <c r="AS336" i="5"/>
  <c r="AR336" i="5"/>
  <c r="AO336" i="5"/>
  <c r="AN336" i="5"/>
  <c r="AQ336" i="5" s="1"/>
  <c r="AM336" i="5"/>
  <c r="AI336" i="5"/>
  <c r="AH336" i="5"/>
  <c r="AG336" i="5"/>
  <c r="X336" i="5"/>
  <c r="I336" i="5"/>
  <c r="H336" i="5"/>
  <c r="C336" i="5"/>
  <c r="AV335" i="5"/>
  <c r="AU335" i="5"/>
  <c r="AT335" i="5"/>
  <c r="AS335" i="5"/>
  <c r="AR335" i="5"/>
  <c r="AO335" i="5"/>
  <c r="AN335" i="5" s="1"/>
  <c r="AM335" i="5"/>
  <c r="AH335" i="5"/>
  <c r="AG335" i="5"/>
  <c r="AI335" i="5" s="1"/>
  <c r="X335" i="5"/>
  <c r="I335" i="5"/>
  <c r="H335" i="5"/>
  <c r="C335" i="5"/>
  <c r="AV334" i="5"/>
  <c r="AU334" i="5"/>
  <c r="AT334" i="5"/>
  <c r="AS334" i="5"/>
  <c r="AR334" i="5"/>
  <c r="AO334" i="5"/>
  <c r="AN334" i="5"/>
  <c r="AQ334" i="5" s="1"/>
  <c r="AM334" i="5"/>
  <c r="AH334" i="5"/>
  <c r="AG334" i="5"/>
  <c r="X334" i="5"/>
  <c r="I334" i="5"/>
  <c r="H334" i="5"/>
  <c r="C334" i="5" s="1"/>
  <c r="AV333" i="5"/>
  <c r="AU333" i="5"/>
  <c r="AT333" i="5"/>
  <c r="AS333" i="5"/>
  <c r="AR333" i="5"/>
  <c r="AO333" i="5"/>
  <c r="AN333" i="5" s="1"/>
  <c r="AM333" i="5"/>
  <c r="AH333" i="5"/>
  <c r="AI333" i="5" s="1"/>
  <c r="AG333" i="5"/>
  <c r="X333" i="5"/>
  <c r="I333" i="5"/>
  <c r="H333" i="5"/>
  <c r="C333" i="5"/>
  <c r="AV332" i="5"/>
  <c r="AU332" i="5"/>
  <c r="AT332" i="5"/>
  <c r="AS332" i="5"/>
  <c r="AR332" i="5"/>
  <c r="AO332" i="5"/>
  <c r="AN332" i="5" s="1"/>
  <c r="AM332" i="5"/>
  <c r="AI332" i="5"/>
  <c r="AH332" i="5"/>
  <c r="AG332" i="5"/>
  <c r="X332" i="5"/>
  <c r="I332" i="5"/>
  <c r="H332" i="5"/>
  <c r="C332" i="5"/>
  <c r="AV331" i="5"/>
  <c r="AU331" i="5"/>
  <c r="AT331" i="5"/>
  <c r="AS331" i="5"/>
  <c r="AR331" i="5"/>
  <c r="AO331" i="5"/>
  <c r="AN331" i="5"/>
  <c r="AM331" i="5"/>
  <c r="AH331" i="5"/>
  <c r="AI331" i="5" s="1"/>
  <c r="AG331" i="5"/>
  <c r="X331" i="5"/>
  <c r="I331" i="5"/>
  <c r="H331" i="5"/>
  <c r="C331" i="5" s="1"/>
  <c r="AV330" i="5"/>
  <c r="AU330" i="5"/>
  <c r="AT330" i="5"/>
  <c r="AS330" i="5"/>
  <c r="AR330" i="5"/>
  <c r="AO330" i="5"/>
  <c r="AN330" i="5" s="1"/>
  <c r="AM330" i="5"/>
  <c r="AH330" i="5"/>
  <c r="AI330" i="5" s="1"/>
  <c r="AG330" i="5"/>
  <c r="X330" i="5"/>
  <c r="I330" i="5"/>
  <c r="H330" i="5"/>
  <c r="C330" i="5"/>
  <c r="AV329" i="5"/>
  <c r="AU329" i="5"/>
  <c r="AT329" i="5"/>
  <c r="AS329" i="5"/>
  <c r="AR329" i="5"/>
  <c r="AP329" i="5"/>
  <c r="AO329" i="5"/>
  <c r="AN329" i="5" s="1"/>
  <c r="AM329" i="5"/>
  <c r="AH329" i="5"/>
  <c r="AG329" i="5"/>
  <c r="AI329" i="5" s="1"/>
  <c r="X329" i="5"/>
  <c r="I329" i="5"/>
  <c r="H329" i="5"/>
  <c r="C329" i="5"/>
  <c r="AV328" i="5"/>
  <c r="AU328" i="5"/>
  <c r="AT328" i="5"/>
  <c r="AS328" i="5"/>
  <c r="AR328" i="5"/>
  <c r="AP328" i="5"/>
  <c r="AO328" i="5"/>
  <c r="AN328" i="5"/>
  <c r="AM328" i="5"/>
  <c r="AH328" i="5"/>
  <c r="AI328" i="5" s="1"/>
  <c r="AG328" i="5"/>
  <c r="AQ328" i="5" s="1"/>
  <c r="X328" i="5"/>
  <c r="I328" i="5"/>
  <c r="H328" i="5"/>
  <c r="C328" i="5"/>
  <c r="AV327" i="5"/>
  <c r="AU327" i="5"/>
  <c r="AT327" i="5"/>
  <c r="AS327" i="5"/>
  <c r="AR327" i="5"/>
  <c r="AQ327" i="5"/>
  <c r="AO327" i="5"/>
  <c r="AN327" i="5"/>
  <c r="AP327" i="5" s="1"/>
  <c r="AM327" i="5"/>
  <c r="AI327" i="5"/>
  <c r="AH327" i="5"/>
  <c r="AG327" i="5"/>
  <c r="X327" i="5"/>
  <c r="I327" i="5"/>
  <c r="H327" i="5"/>
  <c r="C327" i="5" s="1"/>
  <c r="AV326" i="5"/>
  <c r="AU326" i="5"/>
  <c r="AT326" i="5"/>
  <c r="AS326" i="5"/>
  <c r="AR326" i="5"/>
  <c r="AO326" i="5"/>
  <c r="AN326" i="5" s="1"/>
  <c r="AM326" i="5"/>
  <c r="AI326" i="5"/>
  <c r="AH326" i="5"/>
  <c r="AG326" i="5"/>
  <c r="X326" i="5"/>
  <c r="I326" i="5"/>
  <c r="H326" i="5"/>
  <c r="C326" i="5"/>
  <c r="AV325" i="5"/>
  <c r="AU325" i="5"/>
  <c r="AT325" i="5"/>
  <c r="AS325" i="5"/>
  <c r="AR325" i="5"/>
  <c r="AO325" i="5"/>
  <c r="AN325" i="5"/>
  <c r="AM325" i="5"/>
  <c r="AH325" i="5"/>
  <c r="AI325" i="5" s="1"/>
  <c r="AG325" i="5"/>
  <c r="X325" i="5"/>
  <c r="I325" i="5"/>
  <c r="H325" i="5"/>
  <c r="C325" i="5" s="1"/>
  <c r="AV324" i="5"/>
  <c r="AU324" i="5"/>
  <c r="AT324" i="5"/>
  <c r="AS324" i="5"/>
  <c r="AR324" i="5"/>
  <c r="AO324" i="5"/>
  <c r="AN324" i="5"/>
  <c r="AM324" i="5"/>
  <c r="AH324" i="5"/>
  <c r="AI324" i="5" s="1"/>
  <c r="AG324" i="5"/>
  <c r="X324" i="5"/>
  <c r="I324" i="5"/>
  <c r="H324" i="5"/>
  <c r="C324" i="5" s="1"/>
  <c r="AV323" i="5"/>
  <c r="AU323" i="5"/>
  <c r="AT323" i="5"/>
  <c r="AS323" i="5"/>
  <c r="AR323" i="5"/>
  <c r="AP323" i="5"/>
  <c r="AO323" i="5"/>
  <c r="AN323" i="5" s="1"/>
  <c r="AQ323" i="5" s="1"/>
  <c r="AM323" i="5"/>
  <c r="AH323" i="5"/>
  <c r="AI323" i="5" s="1"/>
  <c r="AG323" i="5"/>
  <c r="X323" i="5"/>
  <c r="I323" i="5"/>
  <c r="H323" i="5"/>
  <c r="C323" i="5"/>
  <c r="AV322" i="5"/>
  <c r="AU322" i="5"/>
  <c r="AT322" i="5"/>
  <c r="AS322" i="5"/>
  <c r="AR322" i="5"/>
  <c r="AQ322" i="5"/>
  <c r="AP322" i="5"/>
  <c r="AO322" i="5"/>
  <c r="AN322" i="5"/>
  <c r="AM322" i="5"/>
  <c r="AH322" i="5"/>
  <c r="AG322" i="5"/>
  <c r="AI322" i="5" s="1"/>
  <c r="X322" i="5"/>
  <c r="I322" i="5"/>
  <c r="H322" i="5"/>
  <c r="C322" i="5"/>
  <c r="AV321" i="5"/>
  <c r="AU321" i="5"/>
  <c r="AT321" i="5"/>
  <c r="AS321" i="5"/>
  <c r="AR321" i="5"/>
  <c r="AQ321" i="5"/>
  <c r="AO321" i="5"/>
  <c r="AN321" i="5"/>
  <c r="AP321" i="5" s="1"/>
  <c r="AM321" i="5"/>
  <c r="AH321" i="5"/>
  <c r="AI321" i="5" s="1"/>
  <c r="AG321" i="5"/>
  <c r="X321" i="5"/>
  <c r="I321" i="5"/>
  <c r="H321" i="5"/>
  <c r="C321" i="5" s="1"/>
  <c r="AV320" i="5"/>
  <c r="AU320" i="5"/>
  <c r="AT320" i="5"/>
  <c r="AS320" i="5"/>
  <c r="AR320" i="5"/>
  <c r="AO320" i="5"/>
  <c r="AN320" i="5"/>
  <c r="AQ320" i="5" s="1"/>
  <c r="AM320" i="5"/>
  <c r="AI320" i="5"/>
  <c r="AH320" i="5"/>
  <c r="AG320" i="5"/>
  <c r="X320" i="5"/>
  <c r="I320" i="5"/>
  <c r="H320" i="5"/>
  <c r="C320" i="5"/>
  <c r="AV319" i="5"/>
  <c r="AU319" i="5"/>
  <c r="AT319" i="5"/>
  <c r="AS319" i="5"/>
  <c r="AR319" i="5"/>
  <c r="AO319" i="5"/>
  <c r="AN319" i="5" s="1"/>
  <c r="AM319" i="5"/>
  <c r="AH319" i="5"/>
  <c r="AG319" i="5"/>
  <c r="AI319" i="5" s="1"/>
  <c r="X319" i="5"/>
  <c r="I319" i="5"/>
  <c r="H319" i="5"/>
  <c r="C319" i="5"/>
  <c r="AV318" i="5"/>
  <c r="AU318" i="5"/>
  <c r="AT318" i="5"/>
  <c r="AS318" i="5"/>
  <c r="AR318" i="5"/>
  <c r="AO318" i="5"/>
  <c r="AN318" i="5"/>
  <c r="AM318" i="5"/>
  <c r="AH318" i="5"/>
  <c r="AI318" i="5" s="1"/>
  <c r="AG318" i="5"/>
  <c r="X318" i="5"/>
  <c r="I318" i="5"/>
  <c r="H318" i="5"/>
  <c r="C318" i="5" s="1"/>
  <c r="AV317" i="5"/>
  <c r="AU317" i="5"/>
  <c r="AT317" i="5"/>
  <c r="AS317" i="5"/>
  <c r="AR317" i="5"/>
  <c r="AO317" i="5"/>
  <c r="AN317" i="5" s="1"/>
  <c r="AM317" i="5"/>
  <c r="AH317" i="5"/>
  <c r="AI317" i="5" s="1"/>
  <c r="AG317" i="5"/>
  <c r="X317" i="5"/>
  <c r="I317" i="5"/>
  <c r="H317" i="5"/>
  <c r="C317" i="5"/>
  <c r="AV316" i="5"/>
  <c r="AU316" i="5"/>
  <c r="AT316" i="5"/>
  <c r="AS316" i="5"/>
  <c r="AR316" i="5"/>
  <c r="AO316" i="5"/>
  <c r="AN316" i="5" s="1"/>
  <c r="AM316" i="5"/>
  <c r="AI316" i="5"/>
  <c r="AH316" i="5"/>
  <c r="AG316" i="5"/>
  <c r="X316" i="5"/>
  <c r="I316" i="5"/>
  <c r="H316" i="5"/>
  <c r="C316" i="5"/>
  <c r="AV315" i="5"/>
  <c r="AU315" i="5"/>
  <c r="AT315" i="5"/>
  <c r="AS315" i="5"/>
  <c r="AR315" i="5"/>
  <c r="AO315" i="5"/>
  <c r="AN315" i="5"/>
  <c r="AM315" i="5"/>
  <c r="AH315" i="5"/>
  <c r="AI315" i="5" s="1"/>
  <c r="AG315" i="5"/>
  <c r="X315" i="5"/>
  <c r="I315" i="5"/>
  <c r="H315" i="5"/>
  <c r="C315" i="5" s="1"/>
  <c r="AV314" i="5"/>
  <c r="AU314" i="5"/>
  <c r="AT314" i="5"/>
  <c r="AS314" i="5"/>
  <c r="AR314" i="5"/>
  <c r="AO314" i="5"/>
  <c r="AN314" i="5" s="1"/>
  <c r="AM314" i="5"/>
  <c r="AH314" i="5"/>
  <c r="AI314" i="5" s="1"/>
  <c r="AG314" i="5"/>
  <c r="X314" i="5"/>
  <c r="I314" i="5"/>
  <c r="H314" i="5"/>
  <c r="C314" i="5"/>
  <c r="AV313" i="5"/>
  <c r="AU313" i="5"/>
  <c r="AT313" i="5"/>
  <c r="AS313" i="5"/>
  <c r="AR313" i="5"/>
  <c r="AO313" i="5"/>
  <c r="AN313" i="5" s="1"/>
  <c r="AM313" i="5"/>
  <c r="AH313" i="5"/>
  <c r="AG313" i="5"/>
  <c r="AI313" i="5" s="1"/>
  <c r="X313" i="5"/>
  <c r="I313" i="5"/>
  <c r="H313" i="5"/>
  <c r="C313" i="5"/>
  <c r="AV312" i="5"/>
  <c r="AU312" i="5"/>
  <c r="AT312" i="5"/>
  <c r="AS312" i="5"/>
  <c r="AR312" i="5"/>
  <c r="AP312" i="5"/>
  <c r="AO312" i="5"/>
  <c r="AN312" i="5"/>
  <c r="AM312" i="5"/>
  <c r="AH312" i="5"/>
  <c r="AG312" i="5"/>
  <c r="AQ312" i="5" s="1"/>
  <c r="X312" i="5"/>
  <c r="I312" i="5"/>
  <c r="H312" i="5"/>
  <c r="C312" i="5"/>
  <c r="AV311" i="5"/>
  <c r="AU311" i="5"/>
  <c r="AT311" i="5"/>
  <c r="AS311" i="5"/>
  <c r="AR311" i="5"/>
  <c r="AQ311" i="5"/>
  <c r="AO311" i="5"/>
  <c r="AN311" i="5"/>
  <c r="AP311" i="5" s="1"/>
  <c r="AM311" i="5"/>
  <c r="AI311" i="5"/>
  <c r="AH311" i="5"/>
  <c r="AG311" i="5"/>
  <c r="X311" i="5"/>
  <c r="I311" i="5"/>
  <c r="H311" i="5"/>
  <c r="C311" i="5" s="1"/>
  <c r="AV310" i="5"/>
  <c r="AU310" i="5"/>
  <c r="AT310" i="5"/>
  <c r="AS310" i="5"/>
  <c r="AR310" i="5"/>
  <c r="AO310" i="5"/>
  <c r="AN310" i="5" s="1"/>
  <c r="AM310" i="5"/>
  <c r="AI310" i="5"/>
  <c r="AH310" i="5"/>
  <c r="AG310" i="5"/>
  <c r="X310" i="5"/>
  <c r="I310" i="5"/>
  <c r="H310" i="5"/>
  <c r="C310" i="5"/>
  <c r="AV309" i="5"/>
  <c r="AU309" i="5"/>
  <c r="AT309" i="5"/>
  <c r="AS309" i="5"/>
  <c r="AR309" i="5"/>
  <c r="AO309" i="5"/>
  <c r="AN309" i="5"/>
  <c r="AM309" i="5"/>
  <c r="AH309" i="5"/>
  <c r="AI309" i="5" s="1"/>
  <c r="AG309" i="5"/>
  <c r="X309" i="5"/>
  <c r="I309" i="5"/>
  <c r="H309" i="5"/>
  <c r="C309" i="5" s="1"/>
  <c r="AV308" i="5"/>
  <c r="AU308" i="5"/>
  <c r="AT308" i="5"/>
  <c r="AS308" i="5"/>
  <c r="AR308" i="5"/>
  <c r="AO308" i="5"/>
  <c r="AN308" i="5" s="1"/>
  <c r="AM308" i="5"/>
  <c r="AH308" i="5"/>
  <c r="AI308" i="5" s="1"/>
  <c r="AG308" i="5"/>
  <c r="X308" i="5"/>
  <c r="I308" i="5"/>
  <c r="H308" i="5"/>
  <c r="C308" i="5" s="1"/>
  <c r="AV307" i="5"/>
  <c r="AU307" i="5"/>
  <c r="AT307" i="5"/>
  <c r="AS307" i="5"/>
  <c r="AR307" i="5"/>
  <c r="AO307" i="5"/>
  <c r="AN307" i="5" s="1"/>
  <c r="AQ307" i="5" s="1"/>
  <c r="AM307" i="5"/>
  <c r="AH307" i="5"/>
  <c r="AI307" i="5" s="1"/>
  <c r="AG307" i="5"/>
  <c r="X307" i="5"/>
  <c r="I307" i="5"/>
  <c r="H307" i="5"/>
  <c r="C307" i="5"/>
  <c r="AV306" i="5"/>
  <c r="AU306" i="5"/>
  <c r="AT306" i="5"/>
  <c r="AS306" i="5"/>
  <c r="AR306" i="5"/>
  <c r="AQ306" i="5"/>
  <c r="AP306" i="5"/>
  <c r="AO306" i="5"/>
  <c r="AN306" i="5"/>
  <c r="AM306" i="5"/>
  <c r="AH306" i="5"/>
  <c r="AG306" i="5"/>
  <c r="AI306" i="5" s="1"/>
  <c r="X306" i="5"/>
  <c r="I306" i="5"/>
  <c r="H306" i="5"/>
  <c r="C306" i="5" s="1"/>
  <c r="AV305" i="5"/>
  <c r="AU305" i="5"/>
  <c r="AT305" i="5"/>
  <c r="AS305" i="5"/>
  <c r="AR305" i="5"/>
  <c r="AQ305" i="5"/>
  <c r="AO305" i="5"/>
  <c r="AN305" i="5"/>
  <c r="AP305" i="5" s="1"/>
  <c r="AM305" i="5"/>
  <c r="AH305" i="5"/>
  <c r="AI305" i="5" s="1"/>
  <c r="AG305" i="5"/>
  <c r="X305" i="5"/>
  <c r="I305" i="5"/>
  <c r="H305" i="5"/>
  <c r="C305" i="5" s="1"/>
  <c r="AV304" i="5"/>
  <c r="AU304" i="5"/>
  <c r="AT304" i="5"/>
  <c r="AS304" i="5"/>
  <c r="AR304" i="5"/>
  <c r="AO304" i="5"/>
  <c r="AN304" i="5"/>
  <c r="AQ304" i="5" s="1"/>
  <c r="AM304" i="5"/>
  <c r="AI304" i="5"/>
  <c r="AH304" i="5"/>
  <c r="AG304" i="5"/>
  <c r="X304" i="5"/>
  <c r="I304" i="5"/>
  <c r="H304" i="5"/>
  <c r="C304" i="5"/>
  <c r="AV303" i="5"/>
  <c r="AU303" i="5"/>
  <c r="AT303" i="5"/>
  <c r="AS303" i="5"/>
  <c r="AR303" i="5"/>
  <c r="AO303" i="5"/>
  <c r="AN303" i="5" s="1"/>
  <c r="AM303" i="5"/>
  <c r="AH303" i="5"/>
  <c r="AG303" i="5"/>
  <c r="AI303" i="5" s="1"/>
  <c r="X303" i="5"/>
  <c r="I303" i="5"/>
  <c r="H303" i="5"/>
  <c r="C303" i="5"/>
  <c r="AV302" i="5"/>
  <c r="AU302" i="5"/>
  <c r="AT302" i="5"/>
  <c r="AS302" i="5"/>
  <c r="AR302" i="5"/>
  <c r="AO302" i="5"/>
  <c r="AN302" i="5"/>
  <c r="AM302" i="5"/>
  <c r="AH302" i="5"/>
  <c r="AG302" i="5"/>
  <c r="X302" i="5"/>
  <c r="I302" i="5"/>
  <c r="H302" i="5"/>
  <c r="C302" i="5" s="1"/>
  <c r="AV301" i="5"/>
  <c r="AU301" i="5"/>
  <c r="AT301" i="5"/>
  <c r="AS301" i="5"/>
  <c r="AR301" i="5"/>
  <c r="AO301" i="5"/>
  <c r="AN301" i="5" s="1"/>
  <c r="AM301" i="5"/>
  <c r="AI301" i="5"/>
  <c r="AH301" i="5"/>
  <c r="AG301" i="5"/>
  <c r="X301" i="5"/>
  <c r="I301" i="5"/>
  <c r="H301" i="5"/>
  <c r="C301" i="5"/>
  <c r="AV300" i="5"/>
  <c r="AU300" i="5"/>
  <c r="AT300" i="5"/>
  <c r="AS300" i="5"/>
  <c r="AR300" i="5"/>
  <c r="AO300" i="5"/>
  <c r="AN300" i="5" s="1"/>
  <c r="AM300" i="5"/>
  <c r="AI300" i="5"/>
  <c r="AH300" i="5"/>
  <c r="AG300" i="5"/>
  <c r="X300" i="5"/>
  <c r="I300" i="5"/>
  <c r="H300" i="5"/>
  <c r="C300" i="5" s="1"/>
  <c r="AV299" i="5"/>
  <c r="AU299" i="5"/>
  <c r="AT299" i="5"/>
  <c r="AS299" i="5"/>
  <c r="AR299" i="5"/>
  <c r="AO299" i="5"/>
  <c r="AN299" i="5"/>
  <c r="AM299" i="5"/>
  <c r="AH299" i="5"/>
  <c r="AI299" i="5" s="1"/>
  <c r="AG299" i="5"/>
  <c r="X299" i="5"/>
  <c r="I299" i="5"/>
  <c r="H299" i="5"/>
  <c r="C299" i="5" s="1"/>
  <c r="AV298" i="5"/>
  <c r="AU298" i="5"/>
  <c r="AT298" i="5"/>
  <c r="AS298" i="5"/>
  <c r="AR298" i="5"/>
  <c r="AO298" i="5"/>
  <c r="AN298" i="5"/>
  <c r="AM298" i="5"/>
  <c r="AH298" i="5"/>
  <c r="AI298" i="5" s="1"/>
  <c r="AG298" i="5"/>
  <c r="X298" i="5"/>
  <c r="I298" i="5"/>
  <c r="H298" i="5"/>
  <c r="C298" i="5"/>
  <c r="AV297" i="5"/>
  <c r="AU297" i="5"/>
  <c r="AT297" i="5"/>
  <c r="AS297" i="5"/>
  <c r="AR297" i="5"/>
  <c r="AP297" i="5"/>
  <c r="AO297" i="5"/>
  <c r="AN297" i="5" s="1"/>
  <c r="AQ297" i="5" s="1"/>
  <c r="AM297" i="5"/>
  <c r="AH297" i="5"/>
  <c r="AG297" i="5"/>
  <c r="AI297" i="5" s="1"/>
  <c r="X297" i="5"/>
  <c r="I297" i="5"/>
  <c r="H297" i="5"/>
  <c r="C297" i="5"/>
  <c r="AV296" i="5"/>
  <c r="AU296" i="5"/>
  <c r="AT296" i="5"/>
  <c r="AS296" i="5"/>
  <c r="AR296" i="5"/>
  <c r="AQ296" i="5"/>
  <c r="AP296" i="5"/>
  <c r="AO296" i="5"/>
  <c r="AN296" i="5"/>
  <c r="AM296" i="5"/>
  <c r="AH296" i="5"/>
  <c r="AI296" i="5" s="1"/>
  <c r="AG296" i="5"/>
  <c r="X296" i="5"/>
  <c r="I296" i="5"/>
  <c r="H296" i="5"/>
  <c r="C296" i="5"/>
  <c r="AV295" i="5"/>
  <c r="AU295" i="5"/>
  <c r="AT295" i="5"/>
  <c r="AS295" i="5"/>
  <c r="AR295" i="5"/>
  <c r="AQ295" i="5"/>
  <c r="AO295" i="5"/>
  <c r="AN295" i="5"/>
  <c r="AP295" i="5" s="1"/>
  <c r="AM295" i="5"/>
  <c r="AH295" i="5"/>
  <c r="AI295" i="5" s="1"/>
  <c r="AG295" i="5"/>
  <c r="X295" i="5"/>
  <c r="I295" i="5"/>
  <c r="H295" i="5"/>
  <c r="C295" i="5" s="1"/>
  <c r="AV294" i="5"/>
  <c r="AU294" i="5"/>
  <c r="AT294" i="5"/>
  <c r="AS294" i="5"/>
  <c r="AR294" i="5"/>
  <c r="AO294" i="5"/>
  <c r="AN294" i="5" s="1"/>
  <c r="AM294" i="5"/>
  <c r="AI294" i="5"/>
  <c r="AH294" i="5"/>
  <c r="AG294" i="5"/>
  <c r="X294" i="5"/>
  <c r="I294" i="5"/>
  <c r="H294" i="5"/>
  <c r="C294" i="5"/>
  <c r="AV293" i="5"/>
  <c r="AU293" i="5"/>
  <c r="AT293" i="5"/>
  <c r="AS293" i="5"/>
  <c r="AR293" i="5"/>
  <c r="AO293" i="5"/>
  <c r="AN293" i="5"/>
  <c r="AM293" i="5"/>
  <c r="AH293" i="5"/>
  <c r="AI293" i="5" s="1"/>
  <c r="AG293" i="5"/>
  <c r="X293" i="5"/>
  <c r="I293" i="5"/>
  <c r="H293" i="5"/>
  <c r="C293" i="5" s="1"/>
  <c r="AV292" i="5"/>
  <c r="AU292" i="5"/>
  <c r="AT292" i="5"/>
  <c r="AS292" i="5"/>
  <c r="AR292" i="5"/>
  <c r="AO292" i="5"/>
  <c r="AN292" i="5" s="1"/>
  <c r="AM292" i="5"/>
  <c r="AH292" i="5"/>
  <c r="AI292" i="5" s="1"/>
  <c r="AG292" i="5"/>
  <c r="X292" i="5"/>
  <c r="I292" i="5"/>
  <c r="H292" i="5"/>
  <c r="C292" i="5" s="1"/>
  <c r="AV291" i="5"/>
  <c r="AU291" i="5"/>
  <c r="AT291" i="5"/>
  <c r="AS291" i="5"/>
  <c r="AR291" i="5"/>
  <c r="AP291" i="5"/>
  <c r="AO291" i="5"/>
  <c r="AN291" i="5" s="1"/>
  <c r="AQ291" i="5" s="1"/>
  <c r="AM291" i="5"/>
  <c r="AH291" i="5"/>
  <c r="AI291" i="5" s="1"/>
  <c r="AG291" i="5"/>
  <c r="X291" i="5"/>
  <c r="I291" i="5"/>
  <c r="H291" i="5"/>
  <c r="C291" i="5"/>
  <c r="AV290" i="5"/>
  <c r="AU290" i="5"/>
  <c r="AT290" i="5"/>
  <c r="AS290" i="5"/>
  <c r="AR290" i="5"/>
  <c r="AQ290" i="5"/>
  <c r="AP290" i="5"/>
  <c r="AO290" i="5"/>
  <c r="AN290" i="5"/>
  <c r="AM290" i="5"/>
  <c r="AH290" i="5"/>
  <c r="AG290" i="5"/>
  <c r="AI290" i="5" s="1"/>
  <c r="X290" i="5"/>
  <c r="I290" i="5"/>
  <c r="H290" i="5"/>
  <c r="C290" i="5"/>
  <c r="AV289" i="5"/>
  <c r="AU289" i="5"/>
  <c r="AT289" i="5"/>
  <c r="AS289" i="5"/>
  <c r="AR289" i="5"/>
  <c r="AQ289" i="5"/>
  <c r="AO289" i="5"/>
  <c r="AN289" i="5"/>
  <c r="AP289" i="5" s="1"/>
  <c r="AM289" i="5"/>
  <c r="AH289" i="5"/>
  <c r="AI289" i="5" s="1"/>
  <c r="AG289" i="5"/>
  <c r="X289" i="5"/>
  <c r="I289" i="5"/>
  <c r="H289" i="5"/>
  <c r="C289" i="5" s="1"/>
  <c r="AV288" i="5"/>
  <c r="AU288" i="5"/>
  <c r="AT288" i="5"/>
  <c r="AS288" i="5"/>
  <c r="AR288" i="5"/>
  <c r="AO288" i="5"/>
  <c r="AN288" i="5"/>
  <c r="AQ288" i="5" s="1"/>
  <c r="AM288" i="5"/>
  <c r="AI288" i="5"/>
  <c r="AH288" i="5"/>
  <c r="AG288" i="5"/>
  <c r="X288" i="5"/>
  <c r="I288" i="5"/>
  <c r="H288" i="5"/>
  <c r="C288" i="5"/>
  <c r="AV287" i="5"/>
  <c r="AU287" i="5"/>
  <c r="AT287" i="5"/>
  <c r="AS287" i="5"/>
  <c r="AR287" i="5"/>
  <c r="AO287" i="5"/>
  <c r="AN287" i="5" s="1"/>
  <c r="AM287" i="5"/>
  <c r="AH287" i="5"/>
  <c r="AG287" i="5"/>
  <c r="AI287" i="5" s="1"/>
  <c r="X287" i="5"/>
  <c r="I287" i="5"/>
  <c r="H287" i="5"/>
  <c r="C287" i="5"/>
  <c r="AV286" i="5"/>
  <c r="AU286" i="5"/>
  <c r="AT286" i="5"/>
  <c r="AS286" i="5"/>
  <c r="AR286" i="5"/>
  <c r="AO286" i="5"/>
  <c r="AN286" i="5"/>
  <c r="AM286" i="5"/>
  <c r="AH286" i="5"/>
  <c r="AI286" i="5" s="1"/>
  <c r="AG286" i="5"/>
  <c r="X286" i="5"/>
  <c r="I286" i="5"/>
  <c r="H286" i="5"/>
  <c r="C286" i="5" s="1"/>
  <c r="AV285" i="5"/>
  <c r="AU285" i="5"/>
  <c r="AT285" i="5"/>
  <c r="AS285" i="5"/>
  <c r="AR285" i="5"/>
  <c r="AO285" i="5"/>
  <c r="AN285" i="5" s="1"/>
  <c r="AM285" i="5"/>
  <c r="AH285" i="5"/>
  <c r="AI285" i="5" s="1"/>
  <c r="AG285" i="5"/>
  <c r="X285" i="5"/>
  <c r="I285" i="5"/>
  <c r="H285" i="5"/>
  <c r="C285" i="5"/>
  <c r="AV284" i="5"/>
  <c r="AU284" i="5"/>
  <c r="AT284" i="5"/>
  <c r="AS284" i="5"/>
  <c r="AR284" i="5"/>
  <c r="AO284" i="5"/>
  <c r="AN284" i="5" s="1"/>
  <c r="AM284" i="5"/>
  <c r="AI284" i="5"/>
  <c r="AH284" i="5"/>
  <c r="AG284" i="5"/>
  <c r="X284" i="5"/>
  <c r="I284" i="5"/>
  <c r="H284" i="5"/>
  <c r="C284" i="5"/>
  <c r="AV283" i="5"/>
  <c r="AU283" i="5"/>
  <c r="AT283" i="5"/>
  <c r="AS283" i="5"/>
  <c r="AR283" i="5"/>
  <c r="AO283" i="5"/>
  <c r="AN283" i="5"/>
  <c r="AM283" i="5"/>
  <c r="AH283" i="5"/>
  <c r="AI283" i="5" s="1"/>
  <c r="AG283" i="5"/>
  <c r="X283" i="5"/>
  <c r="I283" i="5"/>
  <c r="H283" i="5"/>
  <c r="C283" i="5" s="1"/>
  <c r="AV282" i="5"/>
  <c r="AU282" i="5"/>
  <c r="AT282" i="5"/>
  <c r="AS282" i="5"/>
  <c r="AR282" i="5"/>
  <c r="AO282" i="5"/>
  <c r="AN282" i="5" s="1"/>
  <c r="AM282" i="5"/>
  <c r="AH282" i="5"/>
  <c r="AI282" i="5" s="1"/>
  <c r="AG282" i="5"/>
  <c r="X282" i="5"/>
  <c r="I282" i="5"/>
  <c r="H282" i="5"/>
  <c r="C282" i="5"/>
  <c r="AV281" i="5"/>
  <c r="AU281" i="5"/>
  <c r="AT281" i="5"/>
  <c r="AS281" i="5"/>
  <c r="AR281" i="5"/>
  <c r="AP281" i="5"/>
  <c r="AO281" i="5"/>
  <c r="AN281" i="5" s="1"/>
  <c r="AM281" i="5"/>
  <c r="AH281" i="5"/>
  <c r="AG281" i="5"/>
  <c r="AI281" i="5" s="1"/>
  <c r="X281" i="5"/>
  <c r="I281" i="5"/>
  <c r="H281" i="5"/>
  <c r="C281" i="5"/>
  <c r="AV280" i="5"/>
  <c r="AU280" i="5"/>
  <c r="AT280" i="5"/>
  <c r="AS280" i="5"/>
  <c r="AR280" i="5"/>
  <c r="AP280" i="5"/>
  <c r="AO280" i="5"/>
  <c r="AN280" i="5"/>
  <c r="AM280" i="5"/>
  <c r="AH280" i="5"/>
  <c r="AG280" i="5"/>
  <c r="AQ280" i="5" s="1"/>
  <c r="X280" i="5"/>
  <c r="I280" i="5"/>
  <c r="H280" i="5"/>
  <c r="C280" i="5"/>
  <c r="AV279" i="5"/>
  <c r="AU279" i="5"/>
  <c r="AT279" i="5"/>
  <c r="AS279" i="5"/>
  <c r="AR279" i="5"/>
  <c r="AQ279" i="5"/>
  <c r="AO279" i="5"/>
  <c r="AN279" i="5"/>
  <c r="AP279" i="5" s="1"/>
  <c r="AM279" i="5"/>
  <c r="AI279" i="5"/>
  <c r="AH279" i="5"/>
  <c r="AG279" i="5"/>
  <c r="X279" i="5"/>
  <c r="I279" i="5"/>
  <c r="H279" i="5"/>
  <c r="C279" i="5" s="1"/>
  <c r="AV278" i="5"/>
  <c r="AU278" i="5"/>
  <c r="AT278" i="5"/>
  <c r="AS278" i="5"/>
  <c r="AR278" i="5"/>
  <c r="AO278" i="5"/>
  <c r="AN278" i="5" s="1"/>
  <c r="AM278" i="5"/>
  <c r="AI278" i="5"/>
  <c r="AH278" i="5"/>
  <c r="AG278" i="5"/>
  <c r="X278" i="5"/>
  <c r="I278" i="5"/>
  <c r="H278" i="5"/>
  <c r="C278" i="5"/>
  <c r="AV277" i="5"/>
  <c r="AU277" i="5"/>
  <c r="AT277" i="5"/>
  <c r="AS277" i="5"/>
  <c r="AR277" i="5"/>
  <c r="AO277" i="5"/>
  <c r="AN277" i="5"/>
  <c r="AM277" i="5"/>
  <c r="AH277" i="5"/>
  <c r="AI277" i="5" s="1"/>
  <c r="AG277" i="5"/>
  <c r="X277" i="5"/>
  <c r="I277" i="5"/>
  <c r="H277" i="5"/>
  <c r="C277" i="5" s="1"/>
  <c r="AV276" i="5"/>
  <c r="AU276" i="5"/>
  <c r="AT276" i="5"/>
  <c r="AS276" i="5"/>
  <c r="AR276" i="5"/>
  <c r="AO276" i="5"/>
  <c r="AN276" i="5"/>
  <c r="AM276" i="5"/>
  <c r="AH276" i="5"/>
  <c r="AI276" i="5" s="1"/>
  <c r="AG276" i="5"/>
  <c r="X276" i="5"/>
  <c r="I276" i="5"/>
  <c r="H276" i="5"/>
  <c r="C276" i="5" s="1"/>
  <c r="AV275" i="5"/>
  <c r="AU275" i="5"/>
  <c r="AT275" i="5"/>
  <c r="AS275" i="5"/>
  <c r="AR275" i="5"/>
  <c r="AO275" i="5"/>
  <c r="AN275" i="5" s="1"/>
  <c r="AQ275" i="5" s="1"/>
  <c r="AM275" i="5"/>
  <c r="AH275" i="5"/>
  <c r="AI275" i="5" s="1"/>
  <c r="AG275" i="5"/>
  <c r="X275" i="5"/>
  <c r="I275" i="5"/>
  <c r="H275" i="5"/>
  <c r="C275" i="5"/>
  <c r="AV274" i="5"/>
  <c r="AU274" i="5"/>
  <c r="AT274" i="5"/>
  <c r="AS274" i="5"/>
  <c r="AR274" i="5"/>
  <c r="AQ274" i="5"/>
  <c r="AP274" i="5"/>
  <c r="AO274" i="5"/>
  <c r="AN274" i="5"/>
  <c r="AM274" i="5"/>
  <c r="AH274" i="5"/>
  <c r="AG274" i="5"/>
  <c r="AI274" i="5" s="1"/>
  <c r="X274" i="5"/>
  <c r="I274" i="5"/>
  <c r="H274" i="5"/>
  <c r="C274" i="5"/>
  <c r="AV273" i="5"/>
  <c r="AU273" i="5"/>
  <c r="AT273" i="5"/>
  <c r="AS273" i="5"/>
  <c r="AR273" i="5"/>
  <c r="AQ273" i="5"/>
  <c r="AO273" i="5"/>
  <c r="AN273" i="5"/>
  <c r="AP273" i="5" s="1"/>
  <c r="AM273" i="5"/>
  <c r="AH273" i="5"/>
  <c r="AI273" i="5" s="1"/>
  <c r="AG273" i="5"/>
  <c r="X273" i="5"/>
  <c r="I273" i="5"/>
  <c r="H273" i="5"/>
  <c r="C273" i="5" s="1"/>
  <c r="AV272" i="5"/>
  <c r="AU272" i="5"/>
  <c r="AT272" i="5"/>
  <c r="AS272" i="5"/>
  <c r="AR272" i="5"/>
  <c r="AO272" i="5"/>
  <c r="AN272" i="5"/>
  <c r="AQ272" i="5" s="1"/>
  <c r="AM272" i="5"/>
  <c r="AI272" i="5"/>
  <c r="AH272" i="5"/>
  <c r="AG272" i="5"/>
  <c r="X272" i="5"/>
  <c r="I272" i="5"/>
  <c r="H272" i="5"/>
  <c r="C272" i="5"/>
  <c r="AV271" i="5"/>
  <c r="AU271" i="5"/>
  <c r="AT271" i="5"/>
  <c r="AS271" i="5"/>
  <c r="AR271" i="5"/>
  <c r="AO271" i="5"/>
  <c r="AN271" i="5" s="1"/>
  <c r="AM271" i="5"/>
  <c r="AH271" i="5"/>
  <c r="AG271" i="5"/>
  <c r="AI271" i="5" s="1"/>
  <c r="X271" i="5"/>
  <c r="I271" i="5"/>
  <c r="H271" i="5"/>
  <c r="C271" i="5"/>
  <c r="AV270" i="5"/>
  <c r="AU270" i="5"/>
  <c r="AT270" i="5"/>
  <c r="AS270" i="5"/>
  <c r="AR270" i="5"/>
  <c r="AO270" i="5"/>
  <c r="AN270" i="5"/>
  <c r="AM270" i="5"/>
  <c r="AH270" i="5"/>
  <c r="AI270" i="5" s="1"/>
  <c r="AG270" i="5"/>
  <c r="X270" i="5"/>
  <c r="I270" i="5"/>
  <c r="H270" i="5"/>
  <c r="C270" i="5" s="1"/>
  <c r="AV269" i="5"/>
  <c r="AU269" i="5"/>
  <c r="AT269" i="5"/>
  <c r="AS269" i="5"/>
  <c r="AR269" i="5"/>
  <c r="AO269" i="5"/>
  <c r="AN269" i="5" s="1"/>
  <c r="AM269" i="5"/>
  <c r="AH269" i="5"/>
  <c r="AI269" i="5" s="1"/>
  <c r="AG269" i="5"/>
  <c r="X269" i="5"/>
  <c r="I269" i="5"/>
  <c r="H269" i="5"/>
  <c r="C269" i="5"/>
  <c r="AV268" i="5"/>
  <c r="AU268" i="5"/>
  <c r="AT268" i="5"/>
  <c r="AS268" i="5"/>
  <c r="AR268" i="5"/>
  <c r="AO268" i="5"/>
  <c r="AN268" i="5" s="1"/>
  <c r="AM268" i="5"/>
  <c r="AI268" i="5"/>
  <c r="AH268" i="5"/>
  <c r="AG268" i="5"/>
  <c r="X268" i="5"/>
  <c r="I268" i="5"/>
  <c r="H268" i="5"/>
  <c r="C268" i="5" s="1"/>
  <c r="AV267" i="5"/>
  <c r="AU267" i="5"/>
  <c r="AT267" i="5"/>
  <c r="AS267" i="5"/>
  <c r="AR267" i="5"/>
  <c r="AO267" i="5"/>
  <c r="AN267" i="5"/>
  <c r="AM267" i="5"/>
  <c r="AH267" i="5"/>
  <c r="AI267" i="5" s="1"/>
  <c r="AG267" i="5"/>
  <c r="X267" i="5"/>
  <c r="I267" i="5"/>
  <c r="H267" i="5"/>
  <c r="C267" i="5" s="1"/>
  <c r="AV266" i="5"/>
  <c r="AU266" i="5"/>
  <c r="AT266" i="5"/>
  <c r="AS266" i="5"/>
  <c r="AR266" i="5"/>
  <c r="AO266" i="5"/>
  <c r="AN266" i="5" s="1"/>
  <c r="AM266" i="5"/>
  <c r="AH266" i="5"/>
  <c r="AI266" i="5" s="1"/>
  <c r="AG266" i="5"/>
  <c r="X266" i="5"/>
  <c r="I266" i="5"/>
  <c r="H266" i="5"/>
  <c r="C266" i="5"/>
  <c r="AV265" i="5"/>
  <c r="AU265" i="5"/>
  <c r="AT265" i="5"/>
  <c r="AS265" i="5"/>
  <c r="AR265" i="5"/>
  <c r="AO265" i="5"/>
  <c r="AN265" i="5" s="1"/>
  <c r="AQ265" i="5" s="1"/>
  <c r="AM265" i="5"/>
  <c r="AH265" i="5"/>
  <c r="AG265" i="5"/>
  <c r="AI265" i="5" s="1"/>
  <c r="X265" i="5"/>
  <c r="I265" i="5"/>
  <c r="H265" i="5"/>
  <c r="C265" i="5"/>
  <c r="AV264" i="5"/>
  <c r="AU264" i="5"/>
  <c r="AT264" i="5"/>
  <c r="AS264" i="5"/>
  <c r="AR264" i="5"/>
  <c r="AQ264" i="5"/>
  <c r="AP264" i="5"/>
  <c r="AO264" i="5"/>
  <c r="AN264" i="5"/>
  <c r="AM264" i="5"/>
  <c r="AH264" i="5"/>
  <c r="AI264" i="5" s="1"/>
  <c r="AG264" i="5"/>
  <c r="X264" i="5"/>
  <c r="I264" i="5"/>
  <c r="H264" i="5"/>
  <c r="C264" i="5"/>
  <c r="AV263" i="5"/>
  <c r="AU263" i="5"/>
  <c r="AT263" i="5"/>
  <c r="AS263" i="5"/>
  <c r="AR263" i="5"/>
  <c r="AQ263" i="5"/>
  <c r="AO263" i="5"/>
  <c r="AN263" i="5"/>
  <c r="AP263" i="5" s="1"/>
  <c r="AM263" i="5"/>
  <c r="AH263" i="5"/>
  <c r="AI263" i="5" s="1"/>
  <c r="AG263" i="5"/>
  <c r="X263" i="5"/>
  <c r="I263" i="5"/>
  <c r="H263" i="5"/>
  <c r="C263" i="5" s="1"/>
  <c r="AV262" i="5"/>
  <c r="AU262" i="5"/>
  <c r="AT262" i="5"/>
  <c r="AS262" i="5"/>
  <c r="AR262" i="5"/>
  <c r="AO262" i="5"/>
  <c r="AN262" i="5" s="1"/>
  <c r="AM262" i="5"/>
  <c r="AI262" i="5"/>
  <c r="AH262" i="5"/>
  <c r="AG262" i="5"/>
  <c r="X262" i="5"/>
  <c r="I262" i="5"/>
  <c r="H262" i="5"/>
  <c r="C262" i="5"/>
  <c r="AV261" i="5"/>
  <c r="AU261" i="5"/>
  <c r="AT261" i="5"/>
  <c r="AS261" i="5"/>
  <c r="AR261" i="5"/>
  <c r="AO261" i="5"/>
  <c r="AN261" i="5"/>
  <c r="AM261" i="5"/>
  <c r="AH261" i="5"/>
  <c r="AI261" i="5" s="1"/>
  <c r="AG261" i="5"/>
  <c r="X261" i="5"/>
  <c r="I261" i="5"/>
  <c r="H261" i="5"/>
  <c r="C261" i="5" s="1"/>
  <c r="AV260" i="5"/>
  <c r="AU260" i="5"/>
  <c r="AT260" i="5"/>
  <c r="AS260" i="5"/>
  <c r="AR260" i="5"/>
  <c r="AO260" i="5"/>
  <c r="AN260" i="5"/>
  <c r="AM260" i="5"/>
  <c r="AH260" i="5"/>
  <c r="AI260" i="5" s="1"/>
  <c r="AG260" i="5"/>
  <c r="X260" i="5"/>
  <c r="I260" i="5"/>
  <c r="H260" i="5"/>
  <c r="C260" i="5" s="1"/>
  <c r="AV259" i="5"/>
  <c r="AU259" i="5"/>
  <c r="AT259" i="5"/>
  <c r="AS259" i="5"/>
  <c r="AR259" i="5"/>
  <c r="AP259" i="5"/>
  <c r="AO259" i="5"/>
  <c r="AN259" i="5" s="1"/>
  <c r="AQ259" i="5" s="1"/>
  <c r="AM259" i="5"/>
  <c r="AH259" i="5"/>
  <c r="AI259" i="5" s="1"/>
  <c r="AG259" i="5"/>
  <c r="X259" i="5"/>
  <c r="I259" i="5"/>
  <c r="H259" i="5"/>
  <c r="C259" i="5"/>
  <c r="AV258" i="5"/>
  <c r="AU258" i="5"/>
  <c r="AT258" i="5"/>
  <c r="AS258" i="5"/>
  <c r="AR258" i="5"/>
  <c r="AQ258" i="5"/>
  <c r="AP258" i="5"/>
  <c r="AO258" i="5"/>
  <c r="AN258" i="5"/>
  <c r="AM258" i="5"/>
  <c r="AH258" i="5"/>
  <c r="AG258" i="5"/>
  <c r="AI258" i="5" s="1"/>
  <c r="X258" i="5"/>
  <c r="I258" i="5"/>
  <c r="H258" i="5"/>
  <c r="C258" i="5" s="1"/>
  <c r="AV257" i="5"/>
  <c r="AU257" i="5"/>
  <c r="AT257" i="5"/>
  <c r="AS257" i="5"/>
  <c r="AR257" i="5"/>
  <c r="AQ257" i="5"/>
  <c r="AO257" i="5"/>
  <c r="AN257" i="5"/>
  <c r="AP257" i="5" s="1"/>
  <c r="AM257" i="5"/>
  <c r="AH257" i="5"/>
  <c r="AI257" i="5" s="1"/>
  <c r="AG257" i="5"/>
  <c r="X257" i="5"/>
  <c r="I257" i="5"/>
  <c r="H257" i="5"/>
  <c r="C257" i="5" s="1"/>
  <c r="AV256" i="5"/>
  <c r="AU256" i="5"/>
  <c r="AT256" i="5"/>
  <c r="AS256" i="5"/>
  <c r="AR256" i="5"/>
  <c r="AO256" i="5"/>
  <c r="AN256" i="5"/>
  <c r="AQ256" i="5" s="1"/>
  <c r="AM256" i="5"/>
  <c r="AI256" i="5"/>
  <c r="AH256" i="5"/>
  <c r="AG256" i="5"/>
  <c r="X256" i="5"/>
  <c r="I256" i="5"/>
  <c r="H256" i="5"/>
  <c r="C256" i="5"/>
  <c r="AV255" i="5"/>
  <c r="AU255" i="5"/>
  <c r="AT255" i="5"/>
  <c r="AS255" i="5"/>
  <c r="AR255" i="5"/>
  <c r="AO255" i="5"/>
  <c r="AN255" i="5" s="1"/>
  <c r="AM255" i="5"/>
  <c r="AH255" i="5"/>
  <c r="AG255" i="5"/>
  <c r="AI255" i="5" s="1"/>
  <c r="X255" i="5"/>
  <c r="I255" i="5"/>
  <c r="H255" i="5"/>
  <c r="C255" i="5"/>
  <c r="AV254" i="5"/>
  <c r="AU254" i="5"/>
  <c r="AT254" i="5"/>
  <c r="AS254" i="5"/>
  <c r="AR254" i="5"/>
  <c r="AO254" i="5"/>
  <c r="AN254" i="5"/>
  <c r="AQ254" i="5" s="1"/>
  <c r="AM254" i="5"/>
  <c r="AH254" i="5"/>
  <c r="AG254" i="5"/>
  <c r="X254" i="5"/>
  <c r="I254" i="5"/>
  <c r="H254" i="5"/>
  <c r="C254" i="5" s="1"/>
  <c r="AV253" i="5"/>
  <c r="AU253" i="5"/>
  <c r="AT253" i="5"/>
  <c r="AS253" i="5"/>
  <c r="AR253" i="5"/>
  <c r="AO253" i="5"/>
  <c r="AN253" i="5" s="1"/>
  <c r="AM253" i="5"/>
  <c r="AI253" i="5"/>
  <c r="AH253" i="5"/>
  <c r="AG253" i="5"/>
  <c r="X253" i="5"/>
  <c r="I253" i="5"/>
  <c r="H253" i="5"/>
  <c r="C253" i="5"/>
  <c r="AV252" i="5"/>
  <c r="AU252" i="5"/>
  <c r="AT252" i="5"/>
  <c r="AS252" i="5"/>
  <c r="AR252" i="5"/>
  <c r="AO252" i="5"/>
  <c r="AN252" i="5" s="1"/>
  <c r="AM252" i="5"/>
  <c r="AI252" i="5"/>
  <c r="AH252" i="5"/>
  <c r="AG252" i="5"/>
  <c r="X252" i="5"/>
  <c r="I252" i="5"/>
  <c r="H252" i="5"/>
  <c r="C252" i="5" s="1"/>
  <c r="AV251" i="5"/>
  <c r="AU251" i="5"/>
  <c r="AT251" i="5"/>
  <c r="AS251" i="5"/>
  <c r="AR251" i="5"/>
  <c r="AO251" i="5"/>
  <c r="AN251" i="5"/>
  <c r="AM251" i="5"/>
  <c r="AH251" i="5"/>
  <c r="AI251" i="5" s="1"/>
  <c r="AG251" i="5"/>
  <c r="X251" i="5"/>
  <c r="I251" i="5"/>
  <c r="H251" i="5"/>
  <c r="C251" i="5" s="1"/>
  <c r="AV250" i="5"/>
  <c r="AU250" i="5"/>
  <c r="AT250" i="5"/>
  <c r="AS250" i="5"/>
  <c r="AR250" i="5"/>
  <c r="AO250" i="5"/>
  <c r="AN250" i="5" s="1"/>
  <c r="AM250" i="5"/>
  <c r="AH250" i="5"/>
  <c r="AI250" i="5" s="1"/>
  <c r="AG250" i="5"/>
  <c r="X250" i="5"/>
  <c r="I250" i="5"/>
  <c r="H250" i="5"/>
  <c r="C250" i="5"/>
  <c r="AV249" i="5"/>
  <c r="AU249" i="5"/>
  <c r="AT249" i="5"/>
  <c r="AS249" i="5"/>
  <c r="AR249" i="5"/>
  <c r="AP249" i="5"/>
  <c r="AO249" i="5"/>
  <c r="AN249" i="5" s="1"/>
  <c r="AQ249" i="5" s="1"/>
  <c r="AM249" i="5"/>
  <c r="AI249" i="5"/>
  <c r="AH249" i="5"/>
  <c r="AG249" i="5"/>
  <c r="X249" i="5"/>
  <c r="I249" i="5"/>
  <c r="H249" i="5"/>
  <c r="C249" i="5"/>
  <c r="AV248" i="5"/>
  <c r="AU248" i="5"/>
  <c r="AT248" i="5"/>
  <c r="AS248" i="5"/>
  <c r="AR248" i="5"/>
  <c r="AQ248" i="5"/>
  <c r="AP248" i="5"/>
  <c r="AO248" i="5"/>
  <c r="AN248" i="5"/>
  <c r="AM248" i="5"/>
  <c r="AH248" i="5"/>
  <c r="AI248" i="5" s="1"/>
  <c r="AG248" i="5"/>
  <c r="X248" i="5"/>
  <c r="I248" i="5"/>
  <c r="H248" i="5"/>
  <c r="C248" i="5"/>
  <c r="AV247" i="5"/>
  <c r="AU247" i="5"/>
  <c r="AT247" i="5"/>
  <c r="AS247" i="5"/>
  <c r="AR247" i="5"/>
  <c r="AO247" i="5"/>
  <c r="AN247" i="5"/>
  <c r="AP247" i="5" s="1"/>
  <c r="AM247" i="5"/>
  <c r="AH247" i="5"/>
  <c r="AI247" i="5" s="1"/>
  <c r="AG247" i="5"/>
  <c r="X247" i="5"/>
  <c r="I247" i="5"/>
  <c r="H247" i="5"/>
  <c r="C247" i="5" s="1"/>
  <c r="AV246" i="5"/>
  <c r="AU246" i="5"/>
  <c r="AT246" i="5"/>
  <c r="AS246" i="5"/>
  <c r="AR246" i="5"/>
  <c r="AO246" i="5"/>
  <c r="AN246" i="5" s="1"/>
  <c r="AM246" i="5"/>
  <c r="AI246" i="5"/>
  <c r="AH246" i="5"/>
  <c r="AG246" i="5"/>
  <c r="X246" i="5"/>
  <c r="I246" i="5"/>
  <c r="H246" i="5"/>
  <c r="C246" i="5"/>
  <c r="AV245" i="5"/>
  <c r="AU245" i="5"/>
  <c r="AT245" i="5"/>
  <c r="AS245" i="5"/>
  <c r="AR245" i="5"/>
  <c r="AO245" i="5"/>
  <c r="AN245" i="5"/>
  <c r="AQ245" i="5" s="1"/>
  <c r="AM245" i="5"/>
  <c r="AH245" i="5"/>
  <c r="AI245" i="5" s="1"/>
  <c r="AG245" i="5"/>
  <c r="X245" i="5"/>
  <c r="I245" i="5"/>
  <c r="H245" i="5"/>
  <c r="C245" i="5" s="1"/>
  <c r="AV244" i="5"/>
  <c r="AU244" i="5"/>
  <c r="AT244" i="5"/>
  <c r="AS244" i="5"/>
  <c r="AR244" i="5"/>
  <c r="AO244" i="5"/>
  <c r="AN244" i="5" s="1"/>
  <c r="AM244" i="5"/>
  <c r="AH244" i="5"/>
  <c r="AI244" i="5" s="1"/>
  <c r="AG244" i="5"/>
  <c r="X244" i="5"/>
  <c r="I244" i="5"/>
  <c r="H244" i="5"/>
  <c r="C244" i="5" s="1"/>
  <c r="AV243" i="5"/>
  <c r="AU243" i="5"/>
  <c r="AT243" i="5"/>
  <c r="AS243" i="5"/>
  <c r="AR243" i="5"/>
  <c r="AP243" i="5"/>
  <c r="AO243" i="5"/>
  <c r="AN243" i="5" s="1"/>
  <c r="AQ243" i="5" s="1"/>
  <c r="AM243" i="5"/>
  <c r="AH243" i="5"/>
  <c r="AI243" i="5" s="1"/>
  <c r="AG243" i="5"/>
  <c r="X243" i="5"/>
  <c r="I243" i="5"/>
  <c r="H243" i="5"/>
  <c r="C243" i="5"/>
  <c r="AV242" i="5"/>
  <c r="AU242" i="5"/>
  <c r="AT242" i="5"/>
  <c r="AS242" i="5"/>
  <c r="AR242" i="5"/>
  <c r="AQ242" i="5"/>
  <c r="AP242" i="5"/>
  <c r="AO242" i="5"/>
  <c r="AN242" i="5"/>
  <c r="AM242" i="5"/>
  <c r="AH242" i="5"/>
  <c r="AG242" i="5"/>
  <c r="AI242" i="5" s="1"/>
  <c r="X242" i="5"/>
  <c r="I242" i="5"/>
  <c r="H242" i="5"/>
  <c r="C242" i="5"/>
  <c r="AV241" i="5"/>
  <c r="AU241" i="5"/>
  <c r="AT241" i="5"/>
  <c r="AS241" i="5"/>
  <c r="AR241" i="5"/>
  <c r="AQ241" i="5"/>
  <c r="AO241" i="5"/>
  <c r="AN241" i="5"/>
  <c r="AP241" i="5" s="1"/>
  <c r="AM241" i="5"/>
  <c r="AH241" i="5"/>
  <c r="AI241" i="5" s="1"/>
  <c r="AG241" i="5"/>
  <c r="X241" i="5"/>
  <c r="I241" i="5"/>
  <c r="H241" i="5"/>
  <c r="C241" i="5" s="1"/>
  <c r="AV240" i="5"/>
  <c r="AU240" i="5"/>
  <c r="AT240" i="5"/>
  <c r="AS240" i="5"/>
  <c r="AR240" i="5"/>
  <c r="AO240" i="5"/>
  <c r="AN240" i="5"/>
  <c r="AQ240" i="5" s="1"/>
  <c r="AM240" i="5"/>
  <c r="AI240" i="5"/>
  <c r="AH240" i="5"/>
  <c r="AG240" i="5"/>
  <c r="X240" i="5"/>
  <c r="I240" i="5"/>
  <c r="H240" i="5"/>
  <c r="C240" i="5"/>
  <c r="AV239" i="5"/>
  <c r="AU239" i="5"/>
  <c r="AT239" i="5"/>
  <c r="AS239" i="5"/>
  <c r="AR239" i="5"/>
  <c r="AO239" i="5"/>
  <c r="AN239" i="5" s="1"/>
  <c r="AM239" i="5"/>
  <c r="AH239" i="5"/>
  <c r="AG239" i="5"/>
  <c r="AI239" i="5" s="1"/>
  <c r="X239" i="5"/>
  <c r="I239" i="5"/>
  <c r="H239" i="5"/>
  <c r="C239" i="5"/>
  <c r="AV238" i="5"/>
  <c r="AU238" i="5"/>
  <c r="AT238" i="5"/>
  <c r="AS238" i="5"/>
  <c r="AR238" i="5"/>
  <c r="AO238" i="5"/>
  <c r="AN238" i="5"/>
  <c r="AQ238" i="5" s="1"/>
  <c r="AM238" i="5"/>
  <c r="AH238" i="5"/>
  <c r="AG238" i="5"/>
  <c r="X238" i="5"/>
  <c r="I238" i="5"/>
  <c r="H238" i="5"/>
  <c r="C238" i="5" s="1"/>
  <c r="AV237" i="5"/>
  <c r="AU237" i="5"/>
  <c r="AT237" i="5"/>
  <c r="AS237" i="5"/>
  <c r="AR237" i="5"/>
  <c r="AO237" i="5"/>
  <c r="AN237" i="5" s="1"/>
  <c r="AM237" i="5"/>
  <c r="AH237" i="5"/>
  <c r="AI237" i="5" s="1"/>
  <c r="AG237" i="5"/>
  <c r="X237" i="5"/>
  <c r="I237" i="5"/>
  <c r="H237" i="5"/>
  <c r="C237" i="5"/>
  <c r="AV236" i="5"/>
  <c r="AU236" i="5"/>
  <c r="AT236" i="5"/>
  <c r="AS236" i="5"/>
  <c r="AR236" i="5"/>
  <c r="AO236" i="5"/>
  <c r="AN236" i="5" s="1"/>
  <c r="AM236" i="5"/>
  <c r="AI236" i="5"/>
  <c r="AH236" i="5"/>
  <c r="AG236" i="5"/>
  <c r="X236" i="5"/>
  <c r="I236" i="5"/>
  <c r="H236" i="5"/>
  <c r="C236" i="5" s="1"/>
  <c r="AV235" i="5"/>
  <c r="AU235" i="5"/>
  <c r="AT235" i="5"/>
  <c r="AS235" i="5"/>
  <c r="AR235" i="5"/>
  <c r="AO235" i="5"/>
  <c r="AN235" i="5"/>
  <c r="AM235" i="5"/>
  <c r="AH235" i="5"/>
  <c r="AG235" i="5"/>
  <c r="X235" i="5"/>
  <c r="I235" i="5"/>
  <c r="H235" i="5"/>
  <c r="C235" i="5" s="1"/>
  <c r="AV234" i="5"/>
  <c r="AU234" i="5"/>
  <c r="AT234" i="5"/>
  <c r="AS234" i="5"/>
  <c r="AR234" i="5"/>
  <c r="AO234" i="5"/>
  <c r="AN234" i="5"/>
  <c r="AM234" i="5"/>
  <c r="AH234" i="5"/>
  <c r="AI234" i="5" s="1"/>
  <c r="AG234" i="5"/>
  <c r="X234" i="5"/>
  <c r="I234" i="5"/>
  <c r="H234" i="5"/>
  <c r="C234" i="5"/>
  <c r="AV233" i="5"/>
  <c r="AU233" i="5"/>
  <c r="AT233" i="5"/>
  <c r="AS233" i="5"/>
  <c r="AR233" i="5"/>
  <c r="AP233" i="5"/>
  <c r="AO233" i="5"/>
  <c r="AN233" i="5" s="1"/>
  <c r="AM233" i="5"/>
  <c r="AI233" i="5"/>
  <c r="AH233" i="5"/>
  <c r="AG233" i="5"/>
  <c r="X233" i="5"/>
  <c r="I233" i="5"/>
  <c r="H233" i="5"/>
  <c r="C233" i="5"/>
  <c r="AV232" i="5"/>
  <c r="AU232" i="5"/>
  <c r="AT232" i="5"/>
  <c r="AS232" i="5"/>
  <c r="AR232" i="5"/>
  <c r="AQ232" i="5"/>
  <c r="AP232" i="5"/>
  <c r="AO232" i="5"/>
  <c r="AN232" i="5"/>
  <c r="AM232" i="5"/>
  <c r="AH232" i="5"/>
  <c r="AI232" i="5" s="1"/>
  <c r="AG232" i="5"/>
  <c r="X232" i="5"/>
  <c r="I232" i="5"/>
  <c r="H232" i="5"/>
  <c r="C232" i="5"/>
  <c r="AV231" i="5"/>
  <c r="AU231" i="5"/>
  <c r="AT231" i="5"/>
  <c r="AS231" i="5"/>
  <c r="AR231" i="5"/>
  <c r="AQ231" i="5"/>
  <c r="AO231" i="5"/>
  <c r="AN231" i="5"/>
  <c r="AP231" i="5" s="1"/>
  <c r="AM231" i="5"/>
  <c r="AH231" i="5"/>
  <c r="AI231" i="5" s="1"/>
  <c r="AG231" i="5"/>
  <c r="X231" i="5"/>
  <c r="I231" i="5"/>
  <c r="H231" i="5"/>
  <c r="C231" i="5" s="1"/>
  <c r="AV230" i="5"/>
  <c r="AU230" i="5"/>
  <c r="AT230" i="5"/>
  <c r="AS230" i="5"/>
  <c r="AR230" i="5"/>
  <c r="AO230" i="5"/>
  <c r="AN230" i="5" s="1"/>
  <c r="AM230" i="5"/>
  <c r="AI230" i="5"/>
  <c r="AH230" i="5"/>
  <c r="AG230" i="5"/>
  <c r="X230" i="5"/>
  <c r="I230" i="5"/>
  <c r="H230" i="5"/>
  <c r="C230" i="5"/>
  <c r="AV229" i="5"/>
  <c r="AU229" i="5"/>
  <c r="AT229" i="5"/>
  <c r="AS229" i="5"/>
  <c r="AR229" i="5"/>
  <c r="AP229" i="5"/>
  <c r="AO229" i="5"/>
  <c r="AN229" i="5"/>
  <c r="AQ229" i="5" s="1"/>
  <c r="AM229" i="5"/>
  <c r="AH229" i="5"/>
  <c r="AI229" i="5" s="1"/>
  <c r="AG229" i="5"/>
  <c r="X229" i="5"/>
  <c r="I229" i="5"/>
  <c r="H229" i="5"/>
  <c r="C229" i="5" s="1"/>
  <c r="AV228" i="5"/>
  <c r="AU228" i="5"/>
  <c r="AT228" i="5"/>
  <c r="AS228" i="5"/>
  <c r="AR228" i="5"/>
  <c r="AO228" i="5"/>
  <c r="AN228" i="5"/>
  <c r="AP228" i="5" s="1"/>
  <c r="AM228" i="5"/>
  <c r="AH228" i="5"/>
  <c r="AI228" i="5" s="1"/>
  <c r="AG228" i="5"/>
  <c r="X228" i="5"/>
  <c r="I228" i="5"/>
  <c r="H228" i="5"/>
  <c r="C228" i="5" s="1"/>
  <c r="AV227" i="5"/>
  <c r="AU227" i="5"/>
  <c r="AT227" i="5"/>
  <c r="AS227" i="5"/>
  <c r="AR227" i="5"/>
  <c r="AO227" i="5"/>
  <c r="AN227" i="5" s="1"/>
  <c r="AM227" i="5"/>
  <c r="AH227" i="5"/>
  <c r="AI227" i="5" s="1"/>
  <c r="AG227" i="5"/>
  <c r="X227" i="5"/>
  <c r="I227" i="5"/>
  <c r="H227" i="5"/>
  <c r="C227" i="5"/>
  <c r="AV226" i="5"/>
  <c r="AU226" i="5"/>
  <c r="AT226" i="5"/>
  <c r="AS226" i="5"/>
  <c r="AR226" i="5"/>
  <c r="AP226" i="5"/>
  <c r="AO226" i="5"/>
  <c r="AN226" i="5"/>
  <c r="AM226" i="5"/>
  <c r="AH226" i="5"/>
  <c r="AG226" i="5"/>
  <c r="AI226" i="5" s="1"/>
  <c r="X226" i="5"/>
  <c r="I226" i="5"/>
  <c r="H226" i="5"/>
  <c r="C226" i="5"/>
  <c r="AV225" i="5"/>
  <c r="AU225" i="5"/>
  <c r="AT225" i="5"/>
  <c r="AS225" i="5"/>
  <c r="AR225" i="5"/>
  <c r="AQ225" i="5"/>
  <c r="AO225" i="5"/>
  <c r="AN225" i="5"/>
  <c r="AP225" i="5" s="1"/>
  <c r="AM225" i="5"/>
  <c r="AH225" i="5"/>
  <c r="AI225" i="5" s="1"/>
  <c r="AG225" i="5"/>
  <c r="X225" i="5"/>
  <c r="I225" i="5"/>
  <c r="H225" i="5"/>
  <c r="C225" i="5" s="1"/>
  <c r="AV224" i="5"/>
  <c r="AU224" i="5"/>
  <c r="AT224" i="5"/>
  <c r="AS224" i="5"/>
  <c r="AR224" i="5"/>
  <c r="AO224" i="5"/>
  <c r="AN224" i="5"/>
  <c r="AQ224" i="5" s="1"/>
  <c r="AM224" i="5"/>
  <c r="AI224" i="5"/>
  <c r="AH224" i="5"/>
  <c r="AG224" i="5"/>
  <c r="X224" i="5"/>
  <c r="I224" i="5"/>
  <c r="H224" i="5"/>
  <c r="C224" i="5"/>
  <c r="AV223" i="5"/>
  <c r="AU223" i="5"/>
  <c r="AT223" i="5"/>
  <c r="AS223" i="5"/>
  <c r="AR223" i="5"/>
  <c r="AO223" i="5"/>
  <c r="AN223" i="5" s="1"/>
  <c r="AM223" i="5"/>
  <c r="AH223" i="5"/>
  <c r="AG223" i="5"/>
  <c r="AI223" i="5" s="1"/>
  <c r="X223" i="5"/>
  <c r="I223" i="5"/>
  <c r="H223" i="5"/>
  <c r="C223" i="5"/>
  <c r="AV222" i="5"/>
  <c r="AU222" i="5"/>
  <c r="AT222" i="5"/>
  <c r="AS222" i="5"/>
  <c r="AR222" i="5"/>
  <c r="AO222" i="5"/>
  <c r="AN222" i="5"/>
  <c r="AM222" i="5"/>
  <c r="AH222" i="5"/>
  <c r="AG222" i="5"/>
  <c r="X222" i="5"/>
  <c r="I222" i="5"/>
  <c r="H222" i="5"/>
  <c r="C222" i="5" s="1"/>
  <c r="AV221" i="5"/>
  <c r="AU221" i="5"/>
  <c r="AT221" i="5"/>
  <c r="AS221" i="5"/>
  <c r="AR221" i="5"/>
  <c r="AO221" i="5"/>
  <c r="AN221" i="5" s="1"/>
  <c r="AM221" i="5"/>
  <c r="AH221" i="5"/>
  <c r="AI221" i="5" s="1"/>
  <c r="AG221" i="5"/>
  <c r="X221" i="5"/>
  <c r="I221" i="5"/>
  <c r="H221" i="5"/>
  <c r="C221" i="5"/>
  <c r="AV220" i="5"/>
  <c r="AU220" i="5"/>
  <c r="AT220" i="5"/>
  <c r="AS220" i="5"/>
  <c r="AR220" i="5"/>
  <c r="AO220" i="5"/>
  <c r="AN220" i="5" s="1"/>
  <c r="AQ220" i="5" s="1"/>
  <c r="AM220" i="5"/>
  <c r="AI220" i="5"/>
  <c r="AH220" i="5"/>
  <c r="AG220" i="5"/>
  <c r="X220" i="5"/>
  <c r="I220" i="5"/>
  <c r="H220" i="5"/>
  <c r="C220" i="5"/>
  <c r="AV219" i="5"/>
  <c r="AU219" i="5"/>
  <c r="AT219" i="5"/>
  <c r="AS219" i="5"/>
  <c r="AR219" i="5"/>
  <c r="AO219" i="5"/>
  <c r="AN219" i="5"/>
  <c r="AP219" i="5" s="1"/>
  <c r="AM219" i="5"/>
  <c r="AH219" i="5"/>
  <c r="AI219" i="5" s="1"/>
  <c r="AG219" i="5"/>
  <c r="X219" i="5"/>
  <c r="I219" i="5"/>
  <c r="H219" i="5"/>
  <c r="C219" i="5" s="1"/>
  <c r="AV218" i="5"/>
  <c r="AU218" i="5"/>
  <c r="AT218" i="5"/>
  <c r="AS218" i="5"/>
  <c r="AR218" i="5"/>
  <c r="AO218" i="5"/>
  <c r="AN218" i="5"/>
  <c r="AM218" i="5"/>
  <c r="AH218" i="5"/>
  <c r="AI218" i="5" s="1"/>
  <c r="AG218" i="5"/>
  <c r="X218" i="5"/>
  <c r="I218" i="5"/>
  <c r="H218" i="5"/>
  <c r="C218" i="5"/>
  <c r="AV217" i="5"/>
  <c r="AU217" i="5"/>
  <c r="AT217" i="5"/>
  <c r="AS217" i="5"/>
  <c r="AR217" i="5"/>
  <c r="AP217" i="5"/>
  <c r="AO217" i="5"/>
  <c r="AN217" i="5" s="1"/>
  <c r="AM217" i="5"/>
  <c r="AH217" i="5"/>
  <c r="AG217" i="5"/>
  <c r="AI217" i="5" s="1"/>
  <c r="X217" i="5"/>
  <c r="I217" i="5"/>
  <c r="H217" i="5"/>
  <c r="C217" i="5"/>
  <c r="AV216" i="5"/>
  <c r="AU216" i="5"/>
  <c r="AT216" i="5"/>
  <c r="AS216" i="5"/>
  <c r="AR216" i="5"/>
  <c r="AO216" i="5"/>
  <c r="AN216" i="5"/>
  <c r="AM216" i="5"/>
  <c r="AH216" i="5"/>
  <c r="AI216" i="5" s="1"/>
  <c r="AG216" i="5"/>
  <c r="X216" i="5"/>
  <c r="I216" i="5"/>
  <c r="H216" i="5"/>
  <c r="C216" i="5"/>
  <c r="AV215" i="5"/>
  <c r="AU215" i="5"/>
  <c r="AT215" i="5"/>
  <c r="AS215" i="5"/>
  <c r="AR215" i="5"/>
  <c r="AO215" i="5"/>
  <c r="AN215" i="5"/>
  <c r="AM215" i="5"/>
  <c r="AH215" i="5"/>
  <c r="AI215" i="5" s="1"/>
  <c r="AG215" i="5"/>
  <c r="X215" i="5"/>
  <c r="I215" i="5"/>
  <c r="H215" i="5"/>
  <c r="C215" i="5" s="1"/>
  <c r="AV214" i="5"/>
  <c r="AU214" i="5"/>
  <c r="AT214" i="5"/>
  <c r="AS214" i="5"/>
  <c r="AR214" i="5"/>
  <c r="AO214" i="5"/>
  <c r="AN214" i="5" s="1"/>
  <c r="AM214" i="5"/>
  <c r="AI214" i="5"/>
  <c r="AH214" i="5"/>
  <c r="AG214" i="5"/>
  <c r="X214" i="5"/>
  <c r="I214" i="5"/>
  <c r="H214" i="5"/>
  <c r="C214" i="5"/>
  <c r="AV213" i="5"/>
  <c r="AU213" i="5"/>
  <c r="AT213" i="5"/>
  <c r="AS213" i="5"/>
  <c r="AR213" i="5"/>
  <c r="AO213" i="5"/>
  <c r="AN213" i="5"/>
  <c r="AM213" i="5"/>
  <c r="AH213" i="5"/>
  <c r="AI213" i="5" s="1"/>
  <c r="AG213" i="5"/>
  <c r="X213" i="5"/>
  <c r="I213" i="5"/>
  <c r="H213" i="5"/>
  <c r="C213" i="5" s="1"/>
  <c r="AV212" i="5"/>
  <c r="AU212" i="5"/>
  <c r="AT212" i="5"/>
  <c r="AS212" i="5"/>
  <c r="AR212" i="5"/>
  <c r="AO212" i="5"/>
  <c r="AN212" i="5" s="1"/>
  <c r="AM212" i="5"/>
  <c r="AH212" i="5"/>
  <c r="AI212" i="5" s="1"/>
  <c r="AG212" i="5"/>
  <c r="X212" i="5"/>
  <c r="I212" i="5"/>
  <c r="H212" i="5"/>
  <c r="C212" i="5" s="1"/>
  <c r="AV211" i="5"/>
  <c r="AU211" i="5"/>
  <c r="AT211" i="5"/>
  <c r="AS211" i="5"/>
  <c r="AR211" i="5"/>
  <c r="AQ211" i="5"/>
  <c r="AO211" i="5"/>
  <c r="AN211" i="5" s="1"/>
  <c r="AP211" i="5" s="1"/>
  <c r="AM211" i="5"/>
  <c r="AH211" i="5"/>
  <c r="AI211" i="5" s="1"/>
  <c r="AG211" i="5"/>
  <c r="X211" i="5"/>
  <c r="I211" i="5"/>
  <c r="H211" i="5"/>
  <c r="C211" i="5"/>
  <c r="AV210" i="5"/>
  <c r="AU210" i="5"/>
  <c r="AT210" i="5"/>
  <c r="AS210" i="5"/>
  <c r="AR210" i="5"/>
  <c r="AQ210" i="5"/>
  <c r="AP210" i="5"/>
  <c r="AO210" i="5"/>
  <c r="AN210" i="5"/>
  <c r="AM210" i="5"/>
  <c r="AH210" i="5"/>
  <c r="AG210" i="5"/>
  <c r="AI210" i="5" s="1"/>
  <c r="X210" i="5"/>
  <c r="I210" i="5"/>
  <c r="H210" i="5"/>
  <c r="C210" i="5" s="1"/>
  <c r="AV209" i="5"/>
  <c r="AU209" i="5"/>
  <c r="AT209" i="5"/>
  <c r="AS209" i="5"/>
  <c r="AR209" i="5"/>
  <c r="AQ209" i="5"/>
  <c r="AO209" i="5"/>
  <c r="AN209" i="5"/>
  <c r="AP209" i="5" s="1"/>
  <c r="AM209" i="5"/>
  <c r="AH209" i="5"/>
  <c r="AI209" i="5" s="1"/>
  <c r="AG209" i="5"/>
  <c r="X209" i="5"/>
  <c r="I209" i="5"/>
  <c r="H209" i="5"/>
  <c r="C209" i="5" s="1"/>
  <c r="AV208" i="5"/>
  <c r="AU208" i="5"/>
  <c r="AT208" i="5"/>
  <c r="AS208" i="5"/>
  <c r="AR208" i="5"/>
  <c r="AO208" i="5"/>
  <c r="AN208" i="5"/>
  <c r="AM208" i="5"/>
  <c r="AI208" i="5"/>
  <c r="AH208" i="5"/>
  <c r="AG208" i="5"/>
  <c r="X208" i="5"/>
  <c r="I208" i="5"/>
  <c r="H208" i="5"/>
  <c r="C208" i="5"/>
  <c r="AV207" i="5"/>
  <c r="AU207" i="5"/>
  <c r="AT207" i="5"/>
  <c r="AS207" i="5"/>
  <c r="AR207" i="5"/>
  <c r="AO207" i="5"/>
  <c r="AN207" i="5" s="1"/>
  <c r="AM207" i="5"/>
  <c r="AH207" i="5"/>
  <c r="AG207" i="5"/>
  <c r="AI207" i="5" s="1"/>
  <c r="X207" i="5"/>
  <c r="I207" i="5"/>
  <c r="H207" i="5"/>
  <c r="C207" i="5" s="1"/>
  <c r="AV206" i="5"/>
  <c r="AU206" i="5"/>
  <c r="AT206" i="5"/>
  <c r="AS206" i="5"/>
  <c r="AR206" i="5"/>
  <c r="AP206" i="5"/>
  <c r="AO206" i="5"/>
  <c r="AN206" i="5"/>
  <c r="AM206" i="5"/>
  <c r="AH206" i="5"/>
  <c r="AG206" i="5"/>
  <c r="X206" i="5"/>
  <c r="I206" i="5"/>
  <c r="H206" i="5"/>
  <c r="C206" i="5"/>
  <c r="BD205" i="5"/>
  <c r="AV205" i="5"/>
  <c r="AU205" i="5"/>
  <c r="AT205" i="5"/>
  <c r="AS205" i="5"/>
  <c r="AR205" i="5"/>
  <c r="AP205" i="5"/>
  <c r="AO205" i="5"/>
  <c r="AN205" i="5" s="1"/>
  <c r="AM205" i="5"/>
  <c r="AH205" i="5"/>
  <c r="AG205" i="5"/>
  <c r="AI205" i="5" s="1"/>
  <c r="X205" i="5"/>
  <c r="I205" i="5"/>
  <c r="H205" i="5"/>
  <c r="C205" i="5"/>
  <c r="AV204" i="5"/>
  <c r="AU204" i="5"/>
  <c r="AT204" i="5"/>
  <c r="AS204" i="5"/>
  <c r="AR204" i="5"/>
  <c r="AP204" i="5"/>
  <c r="AO204" i="5"/>
  <c r="AN204" i="5"/>
  <c r="AM204" i="5"/>
  <c r="AH204" i="5"/>
  <c r="AG204" i="5"/>
  <c r="AQ204" i="5" s="1"/>
  <c r="X204" i="5"/>
  <c r="I204" i="5"/>
  <c r="H204" i="5"/>
  <c r="C204" i="5" s="1"/>
  <c r="AV203" i="5"/>
  <c r="AU203" i="5"/>
  <c r="AT203" i="5"/>
  <c r="AS203" i="5"/>
  <c r="AR203" i="5"/>
  <c r="AO203" i="5"/>
  <c r="AN203" i="5" s="1"/>
  <c r="AM203" i="5"/>
  <c r="AI203" i="5"/>
  <c r="AH203" i="5"/>
  <c r="AG203" i="5"/>
  <c r="X203" i="5"/>
  <c r="I203" i="5"/>
  <c r="H203" i="5"/>
  <c r="C203" i="5"/>
  <c r="AV202" i="5"/>
  <c r="AU202" i="5"/>
  <c r="AT202" i="5"/>
  <c r="AS202" i="5"/>
  <c r="AR202" i="5"/>
  <c r="AP202" i="5"/>
  <c r="AO202" i="5"/>
  <c r="AN202" i="5" s="1"/>
  <c r="AQ202" i="5" s="1"/>
  <c r="AM202" i="5"/>
  <c r="AH202" i="5"/>
  <c r="AI202" i="5" s="1"/>
  <c r="AG202" i="5"/>
  <c r="X202" i="5"/>
  <c r="I202" i="5"/>
  <c r="H202" i="5"/>
  <c r="C202" i="5"/>
  <c r="AV201" i="5"/>
  <c r="AU201" i="5"/>
  <c r="AT201" i="5"/>
  <c r="AS201" i="5"/>
  <c r="AR201" i="5"/>
  <c r="AP201" i="5"/>
  <c r="AO201" i="5"/>
  <c r="AN201" i="5"/>
  <c r="AQ201" i="5" s="1"/>
  <c r="AM201" i="5"/>
  <c r="AI201" i="5"/>
  <c r="AH201" i="5"/>
  <c r="AG201" i="5"/>
  <c r="X201" i="5"/>
  <c r="I201" i="5"/>
  <c r="H201" i="5"/>
  <c r="C201" i="5"/>
  <c r="AV200" i="5"/>
  <c r="AU200" i="5"/>
  <c r="AT200" i="5"/>
  <c r="AS200" i="5"/>
  <c r="AR200" i="5"/>
  <c r="AO200" i="5"/>
  <c r="AN200" i="5" s="1"/>
  <c r="AM200" i="5"/>
  <c r="AI200" i="5"/>
  <c r="AH200" i="5"/>
  <c r="AG200" i="5"/>
  <c r="X200" i="5"/>
  <c r="I200" i="5"/>
  <c r="H200" i="5"/>
  <c r="C200" i="5" s="1"/>
  <c r="AV199" i="5"/>
  <c r="AU199" i="5"/>
  <c r="AT199" i="5"/>
  <c r="AS199" i="5"/>
  <c r="AR199" i="5"/>
  <c r="AO199" i="5"/>
  <c r="AN199" i="5" s="1"/>
  <c r="AM199" i="5"/>
  <c r="AI199" i="5"/>
  <c r="AH199" i="5"/>
  <c r="AG199" i="5"/>
  <c r="X199" i="5"/>
  <c r="I199" i="5"/>
  <c r="H199" i="5"/>
  <c r="C199" i="5"/>
  <c r="AV198" i="5"/>
  <c r="AU198" i="5"/>
  <c r="AT198" i="5"/>
  <c r="AS198" i="5"/>
  <c r="AR198" i="5"/>
  <c r="AO198" i="5"/>
  <c r="AN198" i="5" s="1"/>
  <c r="AM198" i="5"/>
  <c r="AH198" i="5"/>
  <c r="AI198" i="5" s="1"/>
  <c r="AG198" i="5"/>
  <c r="X198" i="5"/>
  <c r="I198" i="5"/>
  <c r="H198" i="5"/>
  <c r="C198" i="5" s="1"/>
  <c r="AV197" i="5"/>
  <c r="AU197" i="5"/>
  <c r="AT197" i="5"/>
  <c r="AS197" i="5"/>
  <c r="AR197" i="5"/>
  <c r="AO197" i="5"/>
  <c r="AN197" i="5" s="1"/>
  <c r="AM197" i="5"/>
  <c r="AH197" i="5"/>
  <c r="AI197" i="5" s="1"/>
  <c r="AG197" i="5"/>
  <c r="X197" i="5"/>
  <c r="I197" i="5"/>
  <c r="H197" i="5"/>
  <c r="C197" i="5" s="1"/>
  <c r="AV196" i="5"/>
  <c r="AU196" i="5"/>
  <c r="AT196" i="5"/>
  <c r="AS196" i="5"/>
  <c r="AR196" i="5"/>
  <c r="AO196" i="5"/>
  <c r="AN196" i="5" s="1"/>
  <c r="AQ196" i="5" s="1"/>
  <c r="AM196" i="5"/>
  <c r="AH196" i="5"/>
  <c r="AI196" i="5" s="1"/>
  <c r="AG196" i="5"/>
  <c r="X196" i="5"/>
  <c r="I196" i="5"/>
  <c r="H196" i="5"/>
  <c r="C196" i="5"/>
  <c r="AV195" i="5"/>
  <c r="AU195" i="5"/>
  <c r="AT195" i="5"/>
  <c r="AS195" i="5"/>
  <c r="AR195" i="5"/>
  <c r="AQ195" i="5"/>
  <c r="AP195" i="5"/>
  <c r="AO195" i="5"/>
  <c r="AN195" i="5"/>
  <c r="AM195" i="5"/>
  <c r="AI195" i="5"/>
  <c r="AH195" i="5"/>
  <c r="AG195" i="5"/>
  <c r="X195" i="5"/>
  <c r="I195" i="5"/>
  <c r="H195" i="5"/>
  <c r="C195" i="5"/>
  <c r="AV194" i="5"/>
  <c r="AU194" i="5"/>
  <c r="AT194" i="5"/>
  <c r="AS194" i="5"/>
  <c r="AR194" i="5"/>
  <c r="AQ194" i="5"/>
  <c r="AO194" i="5"/>
  <c r="AN194" i="5"/>
  <c r="AP194" i="5" s="1"/>
  <c r="AM194" i="5"/>
  <c r="AH194" i="5"/>
  <c r="AI194" i="5" s="1"/>
  <c r="AG194" i="5"/>
  <c r="X194" i="5"/>
  <c r="I194" i="5"/>
  <c r="H194" i="5"/>
  <c r="C194" i="5" s="1"/>
  <c r="AV193" i="5"/>
  <c r="AU193" i="5"/>
  <c r="AT193" i="5"/>
  <c r="AS193" i="5"/>
  <c r="AR193" i="5"/>
  <c r="AO193" i="5"/>
  <c r="AN193" i="5"/>
  <c r="AM193" i="5"/>
  <c r="AH193" i="5"/>
  <c r="AI193" i="5" s="1"/>
  <c r="AG193" i="5"/>
  <c r="X193" i="5"/>
  <c r="I193" i="5"/>
  <c r="H193" i="5"/>
  <c r="C193" i="5"/>
  <c r="AV192" i="5"/>
  <c r="AU192" i="5"/>
  <c r="AT192" i="5"/>
  <c r="AS192" i="5"/>
  <c r="AR192" i="5"/>
  <c r="AO192" i="5"/>
  <c r="AN192" i="5" s="1"/>
  <c r="AM192" i="5"/>
  <c r="AI192" i="5"/>
  <c r="AH192" i="5"/>
  <c r="AG192" i="5"/>
  <c r="X192" i="5"/>
  <c r="I192" i="5"/>
  <c r="H192" i="5"/>
  <c r="C192" i="5" s="1"/>
  <c r="AV191" i="5"/>
  <c r="AU191" i="5"/>
  <c r="AT191" i="5"/>
  <c r="AS191" i="5"/>
  <c r="AR191" i="5"/>
  <c r="AO191" i="5"/>
  <c r="AN191" i="5"/>
  <c r="AQ191" i="5" s="1"/>
  <c r="AM191" i="5"/>
  <c r="AH191" i="5"/>
  <c r="AI191" i="5" s="1"/>
  <c r="AG191" i="5"/>
  <c r="X191" i="5"/>
  <c r="I191" i="5"/>
  <c r="H191" i="5"/>
  <c r="C191" i="5" s="1"/>
  <c r="AV190" i="5"/>
  <c r="AU190" i="5"/>
  <c r="AT190" i="5"/>
  <c r="AS190" i="5"/>
  <c r="AR190" i="5"/>
  <c r="AQ190" i="5"/>
  <c r="AO190" i="5"/>
  <c r="AN190" i="5"/>
  <c r="AP190" i="5" s="1"/>
  <c r="AM190" i="5"/>
  <c r="AH190" i="5"/>
  <c r="AI190" i="5" s="1"/>
  <c r="AG190" i="5"/>
  <c r="X190" i="5"/>
  <c r="I190" i="5"/>
  <c r="H190" i="5"/>
  <c r="C190" i="5" s="1"/>
  <c r="AV189" i="5"/>
  <c r="AU189" i="5"/>
  <c r="AT189" i="5"/>
  <c r="AS189" i="5"/>
  <c r="AR189" i="5"/>
  <c r="AP189" i="5"/>
  <c r="AO189" i="5"/>
  <c r="AN189" i="5" s="1"/>
  <c r="AM189" i="5"/>
  <c r="AH189" i="5"/>
  <c r="AG189" i="5"/>
  <c r="AI189" i="5" s="1"/>
  <c r="X189" i="5"/>
  <c r="I189" i="5"/>
  <c r="H189" i="5"/>
  <c r="C189" i="5" s="1"/>
  <c r="AV188" i="5"/>
  <c r="AU188" i="5"/>
  <c r="AT188" i="5"/>
  <c r="AS188" i="5"/>
  <c r="AR188" i="5"/>
  <c r="AQ188" i="5"/>
  <c r="AP188" i="5"/>
  <c r="AO188" i="5"/>
  <c r="AN188" i="5"/>
  <c r="AM188" i="5"/>
  <c r="AH188" i="5"/>
  <c r="AI188" i="5" s="1"/>
  <c r="AG188" i="5"/>
  <c r="X188" i="5"/>
  <c r="I188" i="5"/>
  <c r="H188" i="5"/>
  <c r="C188" i="5" s="1"/>
  <c r="AV187" i="5"/>
  <c r="AU187" i="5"/>
  <c r="AT187" i="5"/>
  <c r="AS187" i="5"/>
  <c r="AR187" i="5"/>
  <c r="AO187" i="5"/>
  <c r="AN187" i="5" s="1"/>
  <c r="AM187" i="5"/>
  <c r="AH187" i="5"/>
  <c r="AG187" i="5"/>
  <c r="AI187" i="5" s="1"/>
  <c r="X187" i="5"/>
  <c r="I187" i="5"/>
  <c r="H187" i="5"/>
  <c r="C187" i="5"/>
  <c r="AV186" i="5"/>
  <c r="AU186" i="5"/>
  <c r="AT186" i="5"/>
  <c r="AS186" i="5"/>
  <c r="AR186" i="5"/>
  <c r="AO186" i="5"/>
  <c r="AN186" i="5" s="1"/>
  <c r="AM186" i="5"/>
  <c r="AH186" i="5"/>
  <c r="AG186" i="5"/>
  <c r="AI186" i="5" s="1"/>
  <c r="X186" i="5"/>
  <c r="I186" i="5"/>
  <c r="H186" i="5"/>
  <c r="C186" i="5"/>
  <c r="AV185" i="5"/>
  <c r="AU185" i="5"/>
  <c r="AT185" i="5"/>
  <c r="AS185" i="5"/>
  <c r="AR185" i="5"/>
  <c r="AQ185" i="5"/>
  <c r="AP185" i="5"/>
  <c r="AO185" i="5"/>
  <c r="AN185" i="5"/>
  <c r="AM185" i="5"/>
  <c r="AH185" i="5"/>
  <c r="AI185" i="5" s="1"/>
  <c r="AG185" i="5"/>
  <c r="X185" i="5"/>
  <c r="I185" i="5"/>
  <c r="H185" i="5"/>
  <c r="C185" i="5"/>
  <c r="AV184" i="5"/>
  <c r="AU184" i="5"/>
  <c r="AT184" i="5"/>
  <c r="AS184" i="5"/>
  <c r="AR184" i="5"/>
  <c r="AQ184" i="5"/>
  <c r="AO184" i="5"/>
  <c r="AN184" i="5"/>
  <c r="AP184" i="5" s="1"/>
  <c r="AM184" i="5"/>
  <c r="AI184" i="5"/>
  <c r="AH184" i="5"/>
  <c r="AG184" i="5"/>
  <c r="X184" i="5"/>
  <c r="I184" i="5"/>
  <c r="H184" i="5"/>
  <c r="C184" i="5" s="1"/>
  <c r="AV183" i="5"/>
  <c r="AU183" i="5"/>
  <c r="AT183" i="5"/>
  <c r="AS183" i="5"/>
  <c r="AR183" i="5"/>
  <c r="AQ183" i="5"/>
  <c r="AO183" i="5"/>
  <c r="AN183" i="5"/>
  <c r="AP183" i="5" s="1"/>
  <c r="AM183" i="5"/>
  <c r="AI183" i="5"/>
  <c r="AH183" i="5"/>
  <c r="AG183" i="5"/>
  <c r="X183" i="5"/>
  <c r="I183" i="5"/>
  <c r="H183" i="5"/>
  <c r="C183" i="5"/>
  <c r="AV182" i="5"/>
  <c r="AU182" i="5"/>
  <c r="AT182" i="5"/>
  <c r="AS182" i="5"/>
  <c r="AR182" i="5"/>
  <c r="AO182" i="5"/>
  <c r="AN182" i="5" s="1"/>
  <c r="AM182" i="5"/>
  <c r="AH182" i="5"/>
  <c r="AI182" i="5" s="1"/>
  <c r="AG182" i="5"/>
  <c r="X182" i="5"/>
  <c r="I182" i="5"/>
  <c r="H182" i="5"/>
  <c r="C182" i="5" s="1"/>
  <c r="AV181" i="5"/>
  <c r="AU181" i="5"/>
  <c r="AT181" i="5"/>
  <c r="AS181" i="5"/>
  <c r="AR181" i="5"/>
  <c r="AO181" i="5"/>
  <c r="AN181" i="5" s="1"/>
  <c r="AM181" i="5"/>
  <c r="AH181" i="5"/>
  <c r="AI181" i="5" s="1"/>
  <c r="AG181" i="5"/>
  <c r="X181" i="5"/>
  <c r="I181" i="5"/>
  <c r="H181" i="5"/>
  <c r="C181" i="5" s="1"/>
  <c r="AV180" i="5"/>
  <c r="AU180" i="5"/>
  <c r="AT180" i="5"/>
  <c r="AS180" i="5"/>
  <c r="AR180" i="5"/>
  <c r="AQ180" i="5"/>
  <c r="AO180" i="5"/>
  <c r="AN180" i="5" s="1"/>
  <c r="AP180" i="5" s="1"/>
  <c r="AM180" i="5"/>
  <c r="AH180" i="5"/>
  <c r="AI180" i="5" s="1"/>
  <c r="AG180" i="5"/>
  <c r="X180" i="5"/>
  <c r="I180" i="5"/>
  <c r="H180" i="5"/>
  <c r="C180" i="5"/>
  <c r="AV179" i="5"/>
  <c r="AU179" i="5"/>
  <c r="AT179" i="5"/>
  <c r="AS179" i="5"/>
  <c r="AR179" i="5"/>
  <c r="AQ179" i="5"/>
  <c r="AP179" i="5"/>
  <c r="AO179" i="5"/>
  <c r="AN179" i="5"/>
  <c r="AM179" i="5"/>
  <c r="AH179" i="5"/>
  <c r="AG179" i="5"/>
  <c r="AI179" i="5" s="1"/>
  <c r="X179" i="5"/>
  <c r="I179" i="5"/>
  <c r="H179" i="5"/>
  <c r="C179" i="5" s="1"/>
  <c r="AV178" i="5"/>
  <c r="AU178" i="5"/>
  <c r="AT178" i="5"/>
  <c r="AS178" i="5"/>
  <c r="AR178" i="5"/>
  <c r="AO178" i="5"/>
  <c r="AN178" i="5"/>
  <c r="AP178" i="5" s="1"/>
  <c r="AM178" i="5"/>
  <c r="AH178" i="5"/>
  <c r="AG178" i="5"/>
  <c r="AQ178" i="5" s="1"/>
  <c r="X178" i="5"/>
  <c r="I178" i="5"/>
  <c r="H178" i="5"/>
  <c r="C178" i="5" s="1"/>
  <c r="AV177" i="5"/>
  <c r="AU177" i="5"/>
  <c r="AT177" i="5"/>
  <c r="AS177" i="5"/>
  <c r="AR177" i="5"/>
  <c r="AO177" i="5"/>
  <c r="AN177" i="5"/>
  <c r="AM177" i="5"/>
  <c r="AH177" i="5"/>
  <c r="AI177" i="5" s="1"/>
  <c r="AG177" i="5"/>
  <c r="X177" i="5"/>
  <c r="I177" i="5"/>
  <c r="H177" i="5"/>
  <c r="C177" i="5"/>
  <c r="AV176" i="5"/>
  <c r="AU176" i="5"/>
  <c r="AT176" i="5"/>
  <c r="AS176" i="5"/>
  <c r="AR176" i="5"/>
  <c r="AO176" i="5"/>
  <c r="AN176" i="5" s="1"/>
  <c r="AM176" i="5"/>
  <c r="AI176" i="5"/>
  <c r="AH176" i="5"/>
  <c r="AG176" i="5"/>
  <c r="X176" i="5"/>
  <c r="I176" i="5"/>
  <c r="H176" i="5"/>
  <c r="C176" i="5" s="1"/>
  <c r="AV175" i="5"/>
  <c r="AU175" i="5"/>
  <c r="AT175" i="5"/>
  <c r="AS175" i="5"/>
  <c r="AR175" i="5"/>
  <c r="AP175" i="5"/>
  <c r="AO175" i="5"/>
  <c r="AN175" i="5"/>
  <c r="AQ175" i="5" s="1"/>
  <c r="AM175" i="5"/>
  <c r="AH175" i="5"/>
  <c r="AI175" i="5" s="1"/>
  <c r="AG175" i="5"/>
  <c r="X175" i="5"/>
  <c r="I175" i="5"/>
  <c r="H175" i="5"/>
  <c r="C175" i="5"/>
  <c r="AV174" i="5"/>
  <c r="AU174" i="5"/>
  <c r="AT174" i="5"/>
  <c r="AS174" i="5"/>
  <c r="AR174" i="5"/>
  <c r="AO174" i="5"/>
  <c r="AN174" i="5" s="1"/>
  <c r="AM174" i="5"/>
  <c r="AH174" i="5"/>
  <c r="AI174" i="5" s="1"/>
  <c r="AG174" i="5"/>
  <c r="X174" i="5"/>
  <c r="I174" i="5"/>
  <c r="H174" i="5"/>
  <c r="C174" i="5"/>
  <c r="AV173" i="5"/>
  <c r="AU173" i="5"/>
  <c r="AT173" i="5"/>
  <c r="AS173" i="5"/>
  <c r="AR173" i="5"/>
  <c r="AO173" i="5"/>
  <c r="AN173" i="5" s="1"/>
  <c r="AM173" i="5"/>
  <c r="AH173" i="5"/>
  <c r="AI173" i="5" s="1"/>
  <c r="AG173" i="5"/>
  <c r="X173" i="5"/>
  <c r="I173" i="5"/>
  <c r="H173" i="5"/>
  <c r="C173" i="5" s="1"/>
  <c r="AV172" i="5"/>
  <c r="AU172" i="5"/>
  <c r="AT172" i="5"/>
  <c r="AS172" i="5"/>
  <c r="AR172" i="5"/>
  <c r="AQ172" i="5"/>
  <c r="AP172" i="5"/>
  <c r="AO172" i="5"/>
  <c r="AN172" i="5"/>
  <c r="AM172" i="5"/>
  <c r="AH172" i="5"/>
  <c r="AI172" i="5" s="1"/>
  <c r="AG172" i="5"/>
  <c r="X172" i="5"/>
  <c r="I172" i="5"/>
  <c r="H172" i="5"/>
  <c r="C172" i="5" s="1"/>
  <c r="AV171" i="5"/>
  <c r="AU171" i="5"/>
  <c r="AT171" i="5"/>
  <c r="AS171" i="5"/>
  <c r="AR171" i="5"/>
  <c r="AO171" i="5"/>
  <c r="AN171" i="5"/>
  <c r="AP171" i="5" s="1"/>
  <c r="AM171" i="5"/>
  <c r="AH171" i="5"/>
  <c r="AI171" i="5" s="1"/>
  <c r="AG171" i="5"/>
  <c r="AQ171" i="5" s="1"/>
  <c r="X171" i="5"/>
  <c r="I171" i="5"/>
  <c r="H171" i="5"/>
  <c r="C171" i="5"/>
  <c r="AV170" i="5"/>
  <c r="AU170" i="5"/>
  <c r="AT170" i="5"/>
  <c r="AS170" i="5"/>
  <c r="AR170" i="5"/>
  <c r="AP170" i="5"/>
  <c r="AO170" i="5"/>
  <c r="AN170" i="5"/>
  <c r="AM170" i="5"/>
  <c r="AH170" i="5"/>
  <c r="AI170" i="5" s="1"/>
  <c r="AG170" i="5"/>
  <c r="X170" i="5"/>
  <c r="I170" i="5"/>
  <c r="H170" i="5"/>
  <c r="C170" i="5"/>
  <c r="AV169" i="5"/>
  <c r="AU169" i="5"/>
  <c r="AT169" i="5"/>
  <c r="AS169" i="5"/>
  <c r="AR169" i="5"/>
  <c r="AO169" i="5"/>
  <c r="AN169" i="5" s="1"/>
  <c r="AM169" i="5"/>
  <c r="AH169" i="5"/>
  <c r="AI169" i="5" s="1"/>
  <c r="AG169" i="5"/>
  <c r="X169" i="5"/>
  <c r="I169" i="5"/>
  <c r="H169" i="5"/>
  <c r="C169" i="5"/>
  <c r="AV168" i="5"/>
  <c r="AU168" i="5"/>
  <c r="AT168" i="5"/>
  <c r="AS168" i="5"/>
  <c r="AR168" i="5"/>
  <c r="AO168" i="5"/>
  <c r="AN168" i="5" s="1"/>
  <c r="AM168" i="5"/>
  <c r="AI168" i="5"/>
  <c r="AH168" i="5"/>
  <c r="AG168" i="5"/>
  <c r="X168" i="5"/>
  <c r="I168" i="5"/>
  <c r="H168" i="5"/>
  <c r="C168" i="5" s="1"/>
  <c r="AV167" i="5"/>
  <c r="AU167" i="5"/>
  <c r="AT167" i="5"/>
  <c r="AS167" i="5"/>
  <c r="AR167" i="5"/>
  <c r="AO167" i="5"/>
  <c r="AN167" i="5" s="1"/>
  <c r="AM167" i="5"/>
  <c r="AI167" i="5"/>
  <c r="AH167" i="5"/>
  <c r="AG167" i="5"/>
  <c r="X167" i="5"/>
  <c r="I167" i="5"/>
  <c r="H167" i="5"/>
  <c r="C167" i="5"/>
  <c r="AV166" i="5"/>
  <c r="AU166" i="5"/>
  <c r="AT166" i="5"/>
  <c r="AS166" i="5"/>
  <c r="AR166" i="5"/>
  <c r="AO166" i="5"/>
  <c r="AN166" i="5"/>
  <c r="AQ166" i="5" s="1"/>
  <c r="AM166" i="5"/>
  <c r="AH166" i="5"/>
  <c r="AI166" i="5" s="1"/>
  <c r="AG166" i="5"/>
  <c r="X166" i="5"/>
  <c r="I166" i="5"/>
  <c r="H166" i="5"/>
  <c r="C166" i="5" s="1"/>
  <c r="AV165" i="5"/>
  <c r="AU165" i="5"/>
  <c r="AT165" i="5"/>
  <c r="AS165" i="5"/>
  <c r="AR165" i="5"/>
  <c r="AO165" i="5"/>
  <c r="AN165" i="5"/>
  <c r="AQ165" i="5" s="1"/>
  <c r="AM165" i="5"/>
  <c r="AH165" i="5"/>
  <c r="AG165" i="5"/>
  <c r="X165" i="5"/>
  <c r="I165" i="5"/>
  <c r="H165" i="5"/>
  <c r="C165" i="5" s="1"/>
  <c r="AV164" i="5"/>
  <c r="AU164" i="5"/>
  <c r="AT164" i="5"/>
  <c r="AS164" i="5"/>
  <c r="AR164" i="5"/>
  <c r="AQ164" i="5"/>
  <c r="AP164" i="5"/>
  <c r="AO164" i="5"/>
  <c r="AN164" i="5" s="1"/>
  <c r="AM164" i="5"/>
  <c r="AH164" i="5"/>
  <c r="AI164" i="5" s="1"/>
  <c r="AG164" i="5"/>
  <c r="X164" i="5"/>
  <c r="I164" i="5"/>
  <c r="H164" i="5"/>
  <c r="C164" i="5"/>
  <c r="AV163" i="5"/>
  <c r="AU163" i="5"/>
  <c r="AT163" i="5"/>
  <c r="AS163" i="5"/>
  <c r="AR163" i="5"/>
  <c r="AQ163" i="5"/>
  <c r="AP163" i="5"/>
  <c r="AO163" i="5"/>
  <c r="AN163" i="5"/>
  <c r="AM163" i="5"/>
  <c r="AK163" i="5"/>
  <c r="AJ163" i="5"/>
  <c r="AH163" i="5"/>
  <c r="AI163" i="5" s="1"/>
  <c r="AG163" i="5"/>
  <c r="X163" i="5"/>
  <c r="I163" i="5"/>
  <c r="H163" i="5"/>
  <c r="C163" i="5"/>
  <c r="AV162" i="5"/>
  <c r="AU162" i="5"/>
  <c r="AT162" i="5"/>
  <c r="AS162" i="5"/>
  <c r="AR162" i="5"/>
  <c r="AO162" i="5"/>
  <c r="AN162" i="5" s="1"/>
  <c r="AQ162" i="5" s="1"/>
  <c r="AM162" i="5"/>
  <c r="AK162" i="5"/>
  <c r="AJ162" i="5"/>
  <c r="AH162" i="5"/>
  <c r="AG162" i="5"/>
  <c r="AI162" i="5" s="1"/>
  <c r="X162" i="5"/>
  <c r="I162" i="5"/>
  <c r="H162" i="5"/>
  <c r="C162" i="5" s="1"/>
  <c r="AV161" i="5"/>
  <c r="AU161" i="5"/>
  <c r="AT161" i="5"/>
  <c r="AS161" i="5"/>
  <c r="AR161" i="5"/>
  <c r="AO161" i="5"/>
  <c r="AN161" i="5" s="1"/>
  <c r="AM161" i="5"/>
  <c r="AK161" i="5"/>
  <c r="AJ161" i="5"/>
  <c r="AI161" i="5"/>
  <c r="AH161" i="5"/>
  <c r="AG161" i="5"/>
  <c r="X161" i="5"/>
  <c r="I161" i="5"/>
  <c r="H161" i="5"/>
  <c r="C161" i="5"/>
  <c r="AV160" i="5"/>
  <c r="AU160" i="5"/>
  <c r="AT160" i="5"/>
  <c r="AS160" i="5"/>
  <c r="AR160" i="5"/>
  <c r="AO160" i="5"/>
  <c r="AN160" i="5" s="1"/>
  <c r="AM160" i="5"/>
  <c r="AK160" i="5"/>
  <c r="AJ160" i="5"/>
  <c r="AI160" i="5"/>
  <c r="AH160" i="5"/>
  <c r="AG160" i="5"/>
  <c r="X160" i="5"/>
  <c r="I160" i="5"/>
  <c r="H160" i="5"/>
  <c r="C160" i="5" s="1"/>
  <c r="AV159" i="5"/>
  <c r="AU159" i="5"/>
  <c r="AT159" i="5"/>
  <c r="AS159" i="5"/>
  <c r="AR159" i="5"/>
  <c r="AO159" i="5"/>
  <c r="AN159" i="5" s="1"/>
  <c r="AM159" i="5"/>
  <c r="AK159" i="5"/>
  <c r="AJ159" i="5"/>
  <c r="AH159" i="5"/>
  <c r="AI159" i="5" s="1"/>
  <c r="AG159" i="5"/>
  <c r="X159" i="5"/>
  <c r="I159" i="5"/>
  <c r="H159" i="5"/>
  <c r="C159" i="5"/>
  <c r="AV158" i="5"/>
  <c r="AU158" i="5"/>
  <c r="AT158" i="5"/>
  <c r="AS158" i="5"/>
  <c r="AR158" i="5"/>
  <c r="AQ158" i="5"/>
  <c r="AP158" i="5"/>
  <c r="AO158" i="5"/>
  <c r="AN158" i="5" s="1"/>
  <c r="AM158" i="5"/>
  <c r="AK158" i="5"/>
  <c r="AJ158" i="5"/>
  <c r="AH158" i="5"/>
  <c r="AG158" i="5"/>
  <c r="X158" i="5"/>
  <c r="I158" i="5"/>
  <c r="H158" i="5"/>
  <c r="C158" i="5"/>
  <c r="AV157" i="5"/>
  <c r="AU157" i="5"/>
  <c r="AT157" i="5"/>
  <c r="AS157" i="5"/>
  <c r="AR157" i="5"/>
  <c r="AO157" i="5"/>
  <c r="AN157" i="5" s="1"/>
  <c r="AM157" i="5"/>
  <c r="AK157" i="5"/>
  <c r="AJ157" i="5"/>
  <c r="AH157" i="5"/>
  <c r="AI157" i="5" s="1"/>
  <c r="AG157" i="5"/>
  <c r="X157" i="5"/>
  <c r="I157" i="5"/>
  <c r="H157" i="5"/>
  <c r="C157" i="5" s="1"/>
  <c r="AV156" i="5"/>
  <c r="AU156" i="5"/>
  <c r="AT156" i="5"/>
  <c r="AS156" i="5"/>
  <c r="AR156" i="5"/>
  <c r="AO156" i="5"/>
  <c r="AN156" i="5" s="1"/>
  <c r="AM156" i="5"/>
  <c r="AK156" i="5"/>
  <c r="AJ156" i="5"/>
  <c r="AH156" i="5"/>
  <c r="AG156" i="5"/>
  <c r="AI156" i="5" s="1"/>
  <c r="X156" i="5"/>
  <c r="I156" i="5"/>
  <c r="H156" i="5"/>
  <c r="C156" i="5" s="1"/>
  <c r="AV155" i="5"/>
  <c r="AU155" i="5"/>
  <c r="AT155" i="5"/>
  <c r="AS155" i="5"/>
  <c r="AR155" i="5"/>
  <c r="AO155" i="5"/>
  <c r="AN155" i="5" s="1"/>
  <c r="AM155" i="5"/>
  <c r="AK155" i="5"/>
  <c r="AJ155" i="5"/>
  <c r="AH155" i="5"/>
  <c r="AI155" i="5" s="1"/>
  <c r="AG155" i="5"/>
  <c r="X155" i="5"/>
  <c r="I155" i="5"/>
  <c r="H155" i="5"/>
  <c r="C155" i="5"/>
  <c r="AV154" i="5"/>
  <c r="AU154" i="5"/>
  <c r="AT154" i="5"/>
  <c r="AS154" i="5"/>
  <c r="AR154" i="5"/>
  <c r="AO154" i="5"/>
  <c r="AN154" i="5" s="1"/>
  <c r="AM154" i="5"/>
  <c r="AK154" i="5"/>
  <c r="AJ154" i="5"/>
  <c r="AH154" i="5"/>
  <c r="AG154" i="5"/>
  <c r="X154" i="5"/>
  <c r="I154" i="5"/>
  <c r="H154" i="5"/>
  <c r="C154" i="5" s="1"/>
  <c r="AV153" i="5"/>
  <c r="AU153" i="5"/>
  <c r="AT153" i="5"/>
  <c r="AS153" i="5"/>
  <c r="AR153" i="5"/>
  <c r="AO153" i="5"/>
  <c r="AN153" i="5"/>
  <c r="AQ153" i="5" s="1"/>
  <c r="AM153" i="5"/>
  <c r="AK153" i="5"/>
  <c r="AJ153" i="5"/>
  <c r="AH153" i="5"/>
  <c r="AG153" i="5"/>
  <c r="AI153" i="5" s="1"/>
  <c r="X153" i="5"/>
  <c r="I153" i="5"/>
  <c r="H153" i="5"/>
  <c r="C153" i="5" s="1"/>
  <c r="AV152" i="5"/>
  <c r="AU152" i="5"/>
  <c r="AT152" i="5"/>
  <c r="AS152" i="5"/>
  <c r="AR152" i="5"/>
  <c r="AQ152" i="5"/>
  <c r="AO152" i="5"/>
  <c r="AN152" i="5"/>
  <c r="AP152" i="5" s="1"/>
  <c r="AM152" i="5"/>
  <c r="AK152" i="5"/>
  <c r="AJ152" i="5"/>
  <c r="AH152" i="5"/>
  <c r="AG152" i="5"/>
  <c r="AI152" i="5" s="1"/>
  <c r="X152" i="5"/>
  <c r="I152" i="5"/>
  <c r="H152" i="5"/>
  <c r="C152" i="5"/>
  <c r="AV151" i="5"/>
  <c r="AU151" i="5"/>
  <c r="AT151" i="5"/>
  <c r="AS151" i="5"/>
  <c r="AR151" i="5"/>
  <c r="AO151" i="5"/>
  <c r="AN151" i="5"/>
  <c r="AM151" i="5"/>
  <c r="AK151" i="5"/>
  <c r="AJ151" i="5"/>
  <c r="AI151" i="5"/>
  <c r="AH151" i="5"/>
  <c r="AG151" i="5"/>
  <c r="X151" i="5"/>
  <c r="I151" i="5"/>
  <c r="H151" i="5"/>
  <c r="C151" i="5"/>
  <c r="AV150" i="5"/>
  <c r="AU150" i="5"/>
  <c r="AT150" i="5"/>
  <c r="AS150" i="5"/>
  <c r="AR150" i="5"/>
  <c r="AQ150" i="5"/>
  <c r="AO150" i="5"/>
  <c r="AN150" i="5"/>
  <c r="AP150" i="5" s="1"/>
  <c r="AM150" i="5"/>
  <c r="AK150" i="5"/>
  <c r="AJ150" i="5"/>
  <c r="AI150" i="5"/>
  <c r="AH150" i="5"/>
  <c r="AG150" i="5"/>
  <c r="X150" i="5"/>
  <c r="I150" i="5"/>
  <c r="H150" i="5"/>
  <c r="C150" i="5"/>
  <c r="AV149" i="5"/>
  <c r="AU149" i="5"/>
  <c r="AT149" i="5"/>
  <c r="AS149" i="5"/>
  <c r="AR149" i="5"/>
  <c r="AO149" i="5"/>
  <c r="AN149" i="5" s="1"/>
  <c r="AM149" i="5"/>
  <c r="AK149" i="5"/>
  <c r="AJ149" i="5"/>
  <c r="AI149" i="5"/>
  <c r="AH149" i="5"/>
  <c r="AG149" i="5"/>
  <c r="X149" i="5"/>
  <c r="I149" i="5"/>
  <c r="H149" i="5"/>
  <c r="C149" i="5"/>
  <c r="AV148" i="5"/>
  <c r="AU148" i="5"/>
  <c r="AT148" i="5"/>
  <c r="AS148" i="5"/>
  <c r="AR148" i="5"/>
  <c r="AO148" i="5"/>
  <c r="AN148" i="5" s="1"/>
  <c r="AM148" i="5"/>
  <c r="AK148" i="5"/>
  <c r="AJ148" i="5"/>
  <c r="AH148" i="5"/>
  <c r="AI148" i="5" s="1"/>
  <c r="AG148" i="5"/>
  <c r="X148" i="5"/>
  <c r="I148" i="5"/>
  <c r="H148" i="5"/>
  <c r="C148" i="5"/>
  <c r="AV147" i="5"/>
  <c r="AU147" i="5"/>
  <c r="AT147" i="5"/>
  <c r="AS147" i="5"/>
  <c r="AR147" i="5"/>
  <c r="AO147" i="5"/>
  <c r="AN147" i="5" s="1"/>
  <c r="AM147" i="5"/>
  <c r="AK147" i="5"/>
  <c r="AJ147" i="5"/>
  <c r="AI147" i="5"/>
  <c r="AH147" i="5"/>
  <c r="AG147" i="5"/>
  <c r="X147" i="5"/>
  <c r="I147" i="5"/>
  <c r="H147" i="5"/>
  <c r="C147" i="5" s="1"/>
  <c r="AV146" i="5"/>
  <c r="AU146" i="5"/>
  <c r="AT146" i="5"/>
  <c r="AS146" i="5"/>
  <c r="AR146" i="5"/>
  <c r="AO146" i="5"/>
  <c r="AN146" i="5" s="1"/>
  <c r="AM146" i="5"/>
  <c r="AK146" i="5"/>
  <c r="AJ146" i="5"/>
  <c r="AI146" i="5"/>
  <c r="AH146" i="5"/>
  <c r="AG146" i="5"/>
  <c r="X146" i="5"/>
  <c r="I146" i="5"/>
  <c r="H146" i="5"/>
  <c r="C146" i="5" s="1"/>
  <c r="AV145" i="5"/>
  <c r="AU145" i="5"/>
  <c r="AT145" i="5"/>
  <c r="AS145" i="5"/>
  <c r="AR145" i="5"/>
  <c r="AP145" i="5"/>
  <c r="AO145" i="5"/>
  <c r="AN145" i="5" s="1"/>
  <c r="AQ145" i="5" s="1"/>
  <c r="AM145" i="5"/>
  <c r="AK145" i="5"/>
  <c r="AJ145" i="5"/>
  <c r="AH145" i="5"/>
  <c r="AI145" i="5" s="1"/>
  <c r="AG145" i="5"/>
  <c r="X145" i="5"/>
  <c r="I145" i="5"/>
  <c r="H145" i="5"/>
  <c r="C145" i="5" s="1"/>
  <c r="AV144" i="5"/>
  <c r="AU144" i="5"/>
  <c r="AT144" i="5"/>
  <c r="AS144" i="5"/>
  <c r="AR144" i="5"/>
  <c r="AO144" i="5"/>
  <c r="AN144" i="5" s="1"/>
  <c r="AM144" i="5"/>
  <c r="AK144" i="5"/>
  <c r="AJ144" i="5"/>
  <c r="AH144" i="5"/>
  <c r="AI144" i="5" s="1"/>
  <c r="AG144" i="5"/>
  <c r="X144" i="5"/>
  <c r="I144" i="5"/>
  <c r="H144" i="5"/>
  <c r="C144" i="5" s="1"/>
  <c r="AV143" i="5"/>
  <c r="AU143" i="5"/>
  <c r="AT143" i="5"/>
  <c r="AS143" i="5"/>
  <c r="AR143" i="5"/>
  <c r="AO143" i="5"/>
  <c r="AN143" i="5" s="1"/>
  <c r="AM143" i="5"/>
  <c r="AK143" i="5"/>
  <c r="AJ143" i="5"/>
  <c r="AH143" i="5"/>
  <c r="AI143" i="5" s="1"/>
  <c r="AG143" i="5"/>
  <c r="X143" i="5"/>
  <c r="I143" i="5"/>
  <c r="H143" i="5"/>
  <c r="C143" i="5" s="1"/>
  <c r="AV142" i="5"/>
  <c r="AU142" i="5"/>
  <c r="AT142" i="5"/>
  <c r="AS142" i="5"/>
  <c r="AR142" i="5"/>
  <c r="AO142" i="5"/>
  <c r="AN142" i="5"/>
  <c r="AQ142" i="5" s="1"/>
  <c r="AM142" i="5"/>
  <c r="AK142" i="5"/>
  <c r="AJ142" i="5"/>
  <c r="AH142" i="5"/>
  <c r="AI142" i="5" s="1"/>
  <c r="AG142" i="5"/>
  <c r="X142" i="5"/>
  <c r="I142" i="5"/>
  <c r="H142" i="5"/>
  <c r="C142" i="5" s="1"/>
  <c r="AV141" i="5"/>
  <c r="AU141" i="5"/>
  <c r="AT141" i="5"/>
  <c r="AS141" i="5"/>
  <c r="AR141" i="5"/>
  <c r="AQ141" i="5"/>
  <c r="AO141" i="5"/>
  <c r="AN141" i="5"/>
  <c r="AP141" i="5" s="1"/>
  <c r="AM141" i="5"/>
  <c r="AK141" i="5"/>
  <c r="AJ141" i="5"/>
  <c r="AH141" i="5"/>
  <c r="AI141" i="5" s="1"/>
  <c r="AG141" i="5"/>
  <c r="X141" i="5"/>
  <c r="I141" i="5"/>
  <c r="H141" i="5"/>
  <c r="C141" i="5" s="1"/>
  <c r="AV140" i="5"/>
  <c r="AU140" i="5"/>
  <c r="AT140" i="5"/>
  <c r="AS140" i="5"/>
  <c r="AR140" i="5"/>
  <c r="AO140" i="5"/>
  <c r="AN140" i="5" s="1"/>
  <c r="AM140" i="5"/>
  <c r="AK140" i="5"/>
  <c r="AJ140" i="5"/>
  <c r="AI140" i="5"/>
  <c r="AH140" i="5"/>
  <c r="AG140" i="5"/>
  <c r="X140" i="5"/>
  <c r="I140" i="5"/>
  <c r="H140" i="5"/>
  <c r="C140" i="5"/>
  <c r="AV139" i="5"/>
  <c r="AU139" i="5"/>
  <c r="AT139" i="5"/>
  <c r="AS139" i="5"/>
  <c r="AR139" i="5"/>
  <c r="AO139" i="5"/>
  <c r="AN139" i="5" s="1"/>
  <c r="AM139" i="5"/>
  <c r="AK139" i="5"/>
  <c r="AJ139" i="5"/>
  <c r="AH139" i="5"/>
  <c r="AG139" i="5"/>
  <c r="AI139" i="5" s="1"/>
  <c r="X139" i="5"/>
  <c r="I139" i="5"/>
  <c r="H139" i="5"/>
  <c r="C139" i="5"/>
  <c r="AV138" i="5"/>
  <c r="AU138" i="5"/>
  <c r="AT138" i="5"/>
  <c r="AS138" i="5"/>
  <c r="AR138" i="5"/>
  <c r="AQ138" i="5"/>
  <c r="AP138" i="5"/>
  <c r="AO138" i="5"/>
  <c r="AN138" i="5"/>
  <c r="AM138" i="5"/>
  <c r="AK138" i="5"/>
  <c r="AJ138" i="5"/>
  <c r="AI138" i="5"/>
  <c r="AH138" i="5"/>
  <c r="AG138" i="5"/>
  <c r="X138" i="5"/>
  <c r="I138" i="5"/>
  <c r="H138" i="5"/>
  <c r="C138" i="5" s="1"/>
  <c r="AV137" i="5"/>
  <c r="AU137" i="5"/>
  <c r="AT137" i="5"/>
  <c r="AS137" i="5"/>
  <c r="AR137" i="5"/>
  <c r="AO137" i="5"/>
  <c r="AN137" i="5"/>
  <c r="AM137" i="5"/>
  <c r="AK137" i="5"/>
  <c r="AJ137" i="5"/>
  <c r="AH137" i="5"/>
  <c r="AG137" i="5"/>
  <c r="AI137" i="5" s="1"/>
  <c r="X137" i="5"/>
  <c r="I137" i="5"/>
  <c r="H137" i="5"/>
  <c r="C137" i="5" s="1"/>
  <c r="AV136" i="5"/>
  <c r="AU136" i="5"/>
  <c r="AT136" i="5"/>
  <c r="AS136" i="5"/>
  <c r="AR136" i="5"/>
  <c r="AP136" i="5"/>
  <c r="AO136" i="5"/>
  <c r="AN136" i="5"/>
  <c r="AM136" i="5"/>
  <c r="AK136" i="5"/>
  <c r="AJ136" i="5"/>
  <c r="AH136" i="5"/>
  <c r="AG136" i="5"/>
  <c r="AQ136" i="5" s="1"/>
  <c r="X136" i="5"/>
  <c r="I136" i="5"/>
  <c r="H136" i="5"/>
  <c r="C136" i="5"/>
  <c r="AV135" i="5"/>
  <c r="AU135" i="5"/>
  <c r="AT135" i="5"/>
  <c r="AS135" i="5"/>
  <c r="AR135" i="5"/>
  <c r="AO135" i="5"/>
  <c r="AN135" i="5"/>
  <c r="AM135" i="5"/>
  <c r="AK135" i="5"/>
  <c r="AJ135" i="5"/>
  <c r="AI135" i="5"/>
  <c r="AH135" i="5"/>
  <c r="AG135" i="5"/>
  <c r="X135" i="5"/>
  <c r="I135" i="5"/>
  <c r="H135" i="5"/>
  <c r="C135" i="5"/>
  <c r="AV134" i="5"/>
  <c r="AU134" i="5"/>
  <c r="AT134" i="5"/>
  <c r="AS134" i="5"/>
  <c r="AR134" i="5"/>
  <c r="AQ134" i="5"/>
  <c r="AO134" i="5"/>
  <c r="AN134" i="5"/>
  <c r="AP134" i="5" s="1"/>
  <c r="AM134" i="5"/>
  <c r="AK134" i="5"/>
  <c r="AJ134" i="5"/>
  <c r="AI134" i="5"/>
  <c r="AH134" i="5"/>
  <c r="AG134" i="5"/>
  <c r="X134" i="5"/>
  <c r="I134" i="5"/>
  <c r="H134" i="5"/>
  <c r="C134" i="5"/>
  <c r="AV133" i="5"/>
  <c r="AU133" i="5"/>
  <c r="AT133" i="5"/>
  <c r="AS133" i="5"/>
  <c r="AR133" i="5"/>
  <c r="AO133" i="5"/>
  <c r="AN133" i="5" s="1"/>
  <c r="AM133" i="5"/>
  <c r="AK133" i="5"/>
  <c r="AJ133" i="5"/>
  <c r="AH133" i="5"/>
  <c r="AI133" i="5" s="1"/>
  <c r="AG133" i="5"/>
  <c r="X133" i="5"/>
  <c r="I133" i="5"/>
  <c r="H133" i="5"/>
  <c r="C133" i="5"/>
  <c r="AV132" i="5"/>
  <c r="AU132" i="5"/>
  <c r="AT132" i="5"/>
  <c r="AS132" i="5"/>
  <c r="AR132" i="5"/>
  <c r="AO132" i="5"/>
  <c r="AN132" i="5" s="1"/>
  <c r="AM132" i="5"/>
  <c r="AK132" i="5"/>
  <c r="AJ132" i="5"/>
  <c r="AH132" i="5"/>
  <c r="AI132" i="5" s="1"/>
  <c r="AG132" i="5"/>
  <c r="X132" i="5"/>
  <c r="I132" i="5"/>
  <c r="H132" i="5"/>
  <c r="C132" i="5"/>
  <c r="AV131" i="5"/>
  <c r="AU131" i="5"/>
  <c r="AT131" i="5"/>
  <c r="AS131" i="5"/>
  <c r="AR131" i="5"/>
  <c r="AO131" i="5"/>
  <c r="AN131" i="5" s="1"/>
  <c r="AM131" i="5"/>
  <c r="AK131" i="5"/>
  <c r="AJ131" i="5"/>
  <c r="AI131" i="5"/>
  <c r="AH131" i="5"/>
  <c r="AG131" i="5"/>
  <c r="X131" i="5"/>
  <c r="I131" i="5"/>
  <c r="H131" i="5"/>
  <c r="C131" i="5" s="1"/>
  <c r="AV130" i="5"/>
  <c r="AU130" i="5"/>
  <c r="AT130" i="5"/>
  <c r="AS130" i="5"/>
  <c r="AR130" i="5"/>
  <c r="AO130" i="5"/>
  <c r="AN130" i="5" s="1"/>
  <c r="AM130" i="5"/>
  <c r="AK130" i="5"/>
  <c r="AJ130" i="5"/>
  <c r="AI130" i="5"/>
  <c r="AH130" i="5"/>
  <c r="AG130" i="5"/>
  <c r="X130" i="5"/>
  <c r="I130" i="5"/>
  <c r="H130" i="5"/>
  <c r="C130" i="5" s="1"/>
  <c r="AV129" i="5"/>
  <c r="AU129" i="5"/>
  <c r="AT129" i="5"/>
  <c r="AS129" i="5"/>
  <c r="AR129" i="5"/>
  <c r="AO129" i="5"/>
  <c r="AN129" i="5" s="1"/>
  <c r="AQ129" i="5" s="1"/>
  <c r="AM129" i="5"/>
  <c r="AK129" i="5"/>
  <c r="AJ129" i="5"/>
  <c r="AH129" i="5"/>
  <c r="AI129" i="5" s="1"/>
  <c r="AG129" i="5"/>
  <c r="X129" i="5"/>
  <c r="I129" i="5"/>
  <c r="H129" i="5"/>
  <c r="C129" i="5" s="1"/>
  <c r="AV128" i="5"/>
  <c r="AU128" i="5"/>
  <c r="AT128" i="5"/>
  <c r="AS128" i="5"/>
  <c r="AR128" i="5"/>
  <c r="AO128" i="5"/>
  <c r="AN128" i="5" s="1"/>
  <c r="AM128" i="5"/>
  <c r="AK128" i="5"/>
  <c r="AJ128" i="5"/>
  <c r="AH128" i="5"/>
  <c r="AI128" i="5" s="1"/>
  <c r="AG128" i="5"/>
  <c r="X128" i="5"/>
  <c r="I128" i="5"/>
  <c r="H128" i="5"/>
  <c r="C128" i="5" s="1"/>
  <c r="AV127" i="5"/>
  <c r="AU127" i="5"/>
  <c r="AT127" i="5"/>
  <c r="AS127" i="5"/>
  <c r="AR127" i="5"/>
  <c r="AO127" i="5"/>
  <c r="AN127" i="5" s="1"/>
  <c r="AM127" i="5"/>
  <c r="AK127" i="5"/>
  <c r="AJ127" i="5"/>
  <c r="AH127" i="5"/>
  <c r="AI127" i="5" s="1"/>
  <c r="AG127" i="5"/>
  <c r="X127" i="5"/>
  <c r="I127" i="5"/>
  <c r="H127" i="5"/>
  <c r="C127" i="5" s="1"/>
  <c r="AV126" i="5"/>
  <c r="AU126" i="5"/>
  <c r="AT126" i="5"/>
  <c r="AS126" i="5"/>
  <c r="AR126" i="5"/>
  <c r="AO126" i="5"/>
  <c r="AN126" i="5"/>
  <c r="AQ126" i="5" s="1"/>
  <c r="AM126" i="5"/>
  <c r="AK126" i="5"/>
  <c r="AJ126" i="5"/>
  <c r="AH126" i="5"/>
  <c r="AI126" i="5" s="1"/>
  <c r="AG126" i="5"/>
  <c r="X126" i="5"/>
  <c r="I126" i="5"/>
  <c r="H126" i="5"/>
  <c r="C126" i="5" s="1"/>
  <c r="AV125" i="5"/>
  <c r="AU125" i="5"/>
  <c r="AT125" i="5"/>
  <c r="AS125" i="5"/>
  <c r="AR125" i="5"/>
  <c r="AQ125" i="5"/>
  <c r="AO125" i="5"/>
  <c r="AN125" i="5"/>
  <c r="AP125" i="5" s="1"/>
  <c r="AM125" i="5"/>
  <c r="AK125" i="5"/>
  <c r="AJ125" i="5"/>
  <c r="AH125" i="5"/>
  <c r="AI125" i="5" s="1"/>
  <c r="AG125" i="5"/>
  <c r="X125" i="5"/>
  <c r="I125" i="5"/>
  <c r="H125" i="5"/>
  <c r="C125" i="5" s="1"/>
  <c r="AV124" i="5"/>
  <c r="AU124" i="5"/>
  <c r="AT124" i="5"/>
  <c r="AS124" i="5"/>
  <c r="AR124" i="5"/>
  <c r="AO124" i="5"/>
  <c r="AN124" i="5" s="1"/>
  <c r="AM124" i="5"/>
  <c r="AK124" i="5"/>
  <c r="AJ124" i="5"/>
  <c r="AI124" i="5"/>
  <c r="AH124" i="5"/>
  <c r="AG124" i="5"/>
  <c r="X124" i="5"/>
  <c r="I124" i="5"/>
  <c r="H124" i="5"/>
  <c r="C124" i="5"/>
  <c r="AV123" i="5"/>
  <c r="AU123" i="5"/>
  <c r="AT123" i="5"/>
  <c r="AS123" i="5"/>
  <c r="AR123" i="5"/>
  <c r="AO123" i="5"/>
  <c r="AN123" i="5" s="1"/>
  <c r="AM123" i="5"/>
  <c r="AK123" i="5"/>
  <c r="AJ123" i="5"/>
  <c r="AH123" i="5"/>
  <c r="AG123" i="5"/>
  <c r="AI123" i="5" s="1"/>
  <c r="X123" i="5"/>
  <c r="I123" i="5"/>
  <c r="H123" i="5"/>
  <c r="C123" i="5"/>
  <c r="AV122" i="5"/>
  <c r="AU122" i="5"/>
  <c r="AT122" i="5"/>
  <c r="AS122" i="5"/>
  <c r="AR122" i="5"/>
  <c r="AQ122" i="5"/>
  <c r="AP122" i="5"/>
  <c r="AO122" i="5"/>
  <c r="AN122" i="5"/>
  <c r="AM122" i="5"/>
  <c r="AK122" i="5"/>
  <c r="AJ122" i="5"/>
  <c r="AI122" i="5"/>
  <c r="AH122" i="5"/>
  <c r="AG122" i="5"/>
  <c r="X122" i="5"/>
  <c r="I122" i="5"/>
  <c r="H122" i="5"/>
  <c r="C122" i="5" s="1"/>
  <c r="AV121" i="5"/>
  <c r="AU121" i="5"/>
  <c r="AT121" i="5"/>
  <c r="AS121" i="5"/>
  <c r="AR121" i="5"/>
  <c r="AO121" i="5"/>
  <c r="AN121" i="5"/>
  <c r="AQ121" i="5" s="1"/>
  <c r="AM121" i="5"/>
  <c r="AK121" i="5"/>
  <c r="AJ121" i="5"/>
  <c r="AH121" i="5"/>
  <c r="AG121" i="5"/>
  <c r="AI121" i="5" s="1"/>
  <c r="X121" i="5"/>
  <c r="I121" i="5"/>
  <c r="H121" i="5"/>
  <c r="C121" i="5" s="1"/>
  <c r="AV120" i="5"/>
  <c r="AU120" i="5"/>
  <c r="AT120" i="5"/>
  <c r="AS120" i="5"/>
  <c r="AR120" i="5"/>
  <c r="AP120" i="5"/>
  <c r="AO120" i="5"/>
  <c r="AN120" i="5"/>
  <c r="AM120" i="5"/>
  <c r="AK120" i="5"/>
  <c r="AJ120" i="5"/>
  <c r="AH120" i="5"/>
  <c r="AG120" i="5"/>
  <c r="AQ120" i="5" s="1"/>
  <c r="X120" i="5"/>
  <c r="I120" i="5"/>
  <c r="H120" i="5"/>
  <c r="C120" i="5"/>
  <c r="AV119" i="5"/>
  <c r="AU119" i="5"/>
  <c r="AT119" i="5"/>
  <c r="AS119" i="5"/>
  <c r="AR119" i="5"/>
  <c r="AO119" i="5"/>
  <c r="AN119" i="5"/>
  <c r="AM119" i="5"/>
  <c r="AK119" i="5"/>
  <c r="AJ119" i="5"/>
  <c r="AI119" i="5"/>
  <c r="AH119" i="5"/>
  <c r="AG119" i="5"/>
  <c r="X119" i="5"/>
  <c r="I119" i="5"/>
  <c r="H119" i="5"/>
  <c r="C119" i="5"/>
  <c r="AV118" i="5"/>
  <c r="AU118" i="5"/>
  <c r="AT118" i="5"/>
  <c r="AS118" i="5"/>
  <c r="AR118" i="5"/>
  <c r="AQ118" i="5"/>
  <c r="AO118" i="5"/>
  <c r="AN118" i="5"/>
  <c r="AP118" i="5" s="1"/>
  <c r="AM118" i="5"/>
  <c r="AK118" i="5"/>
  <c r="AJ118" i="5"/>
  <c r="AI118" i="5"/>
  <c r="AH118" i="5"/>
  <c r="AG118" i="5"/>
  <c r="X118" i="5"/>
  <c r="I118" i="5"/>
  <c r="H118" i="5"/>
  <c r="C118" i="5"/>
  <c r="AV117" i="5"/>
  <c r="AU117" i="5"/>
  <c r="AT117" i="5"/>
  <c r="AS117" i="5"/>
  <c r="AR117" i="5"/>
  <c r="AO117" i="5"/>
  <c r="AN117" i="5" s="1"/>
  <c r="AM117" i="5"/>
  <c r="AK117" i="5"/>
  <c r="AJ117" i="5"/>
  <c r="AH117" i="5"/>
  <c r="AI117" i="5" s="1"/>
  <c r="AG117" i="5"/>
  <c r="X117" i="5"/>
  <c r="I117" i="5"/>
  <c r="H117" i="5"/>
  <c r="C117" i="5"/>
  <c r="AV116" i="5"/>
  <c r="AU116" i="5"/>
  <c r="AT116" i="5"/>
  <c r="AS116" i="5"/>
  <c r="AR116" i="5"/>
  <c r="AO116" i="5"/>
  <c r="AN116" i="5" s="1"/>
  <c r="AM116" i="5"/>
  <c r="AK116" i="5"/>
  <c r="AJ116" i="5"/>
  <c r="AH116" i="5"/>
  <c r="AI116" i="5" s="1"/>
  <c r="AG116" i="5"/>
  <c r="X116" i="5"/>
  <c r="I116" i="5"/>
  <c r="H116" i="5"/>
  <c r="C116" i="5"/>
  <c r="AV115" i="5"/>
  <c r="AU115" i="5"/>
  <c r="AT115" i="5"/>
  <c r="AS115" i="5"/>
  <c r="AR115" i="5"/>
  <c r="AO115" i="5"/>
  <c r="AN115" i="5" s="1"/>
  <c r="AM115" i="5"/>
  <c r="AK115" i="5"/>
  <c r="AJ115" i="5"/>
  <c r="AI115" i="5"/>
  <c r="AH115" i="5"/>
  <c r="AG115" i="5"/>
  <c r="X115" i="5"/>
  <c r="I115" i="5"/>
  <c r="H115" i="5"/>
  <c r="C115" i="5" s="1"/>
  <c r="AV114" i="5"/>
  <c r="AU114" i="5"/>
  <c r="AT114" i="5"/>
  <c r="AS114" i="5"/>
  <c r="AR114" i="5"/>
  <c r="AO114" i="5"/>
  <c r="AN114" i="5" s="1"/>
  <c r="AM114" i="5"/>
  <c r="AK114" i="5"/>
  <c r="AJ114" i="5"/>
  <c r="AI114" i="5"/>
  <c r="AH114" i="5"/>
  <c r="AG114" i="5"/>
  <c r="X114" i="5"/>
  <c r="I114" i="5"/>
  <c r="H114" i="5"/>
  <c r="C114" i="5" s="1"/>
  <c r="AV113" i="5"/>
  <c r="AU113" i="5"/>
  <c r="AT113" i="5"/>
  <c r="AS113" i="5"/>
  <c r="AR113" i="5"/>
  <c r="AO113" i="5"/>
  <c r="AN113" i="5" s="1"/>
  <c r="AQ113" i="5" s="1"/>
  <c r="AM113" i="5"/>
  <c r="AK113" i="5"/>
  <c r="AJ113" i="5"/>
  <c r="AH113" i="5"/>
  <c r="AI113" i="5" s="1"/>
  <c r="AG113" i="5"/>
  <c r="X113" i="5"/>
  <c r="I113" i="5"/>
  <c r="H113" i="5"/>
  <c r="C113" i="5" s="1"/>
  <c r="AV112" i="5"/>
  <c r="AU112" i="5"/>
  <c r="AT112" i="5"/>
  <c r="AS112" i="5"/>
  <c r="AR112" i="5"/>
  <c r="AO112" i="5"/>
  <c r="AN112" i="5" s="1"/>
  <c r="AM112" i="5"/>
  <c r="AK112" i="5"/>
  <c r="AJ112" i="5"/>
  <c r="AH112" i="5"/>
  <c r="AI112" i="5" s="1"/>
  <c r="AG112" i="5"/>
  <c r="X112" i="5"/>
  <c r="I112" i="5"/>
  <c r="H112" i="5"/>
  <c r="C112" i="5" s="1"/>
  <c r="AV111" i="5"/>
  <c r="AU111" i="5"/>
  <c r="AT111" i="5"/>
  <c r="AS111" i="5"/>
  <c r="AR111" i="5"/>
  <c r="AO111" i="5"/>
  <c r="AN111" i="5" s="1"/>
  <c r="AM111" i="5"/>
  <c r="AK111" i="5"/>
  <c r="AJ111" i="5"/>
  <c r="AH111" i="5"/>
  <c r="AI111" i="5" s="1"/>
  <c r="AG111" i="5"/>
  <c r="X111" i="5"/>
  <c r="I111" i="5"/>
  <c r="H111" i="5"/>
  <c r="C111" i="5" s="1"/>
  <c r="AV110" i="5"/>
  <c r="AU110" i="5"/>
  <c r="AT110" i="5"/>
  <c r="AS110" i="5"/>
  <c r="AR110" i="5"/>
  <c r="AO110" i="5"/>
  <c r="AN110" i="5"/>
  <c r="AQ110" i="5" s="1"/>
  <c r="AM110" i="5"/>
  <c r="AK110" i="5"/>
  <c r="AJ110" i="5"/>
  <c r="AH110" i="5"/>
  <c r="AI110" i="5" s="1"/>
  <c r="AG110" i="5"/>
  <c r="X110" i="5"/>
  <c r="I110" i="5"/>
  <c r="H110" i="5"/>
  <c r="C110" i="5" s="1"/>
  <c r="AV109" i="5"/>
  <c r="AU109" i="5"/>
  <c r="AT109" i="5"/>
  <c r="AS109" i="5"/>
  <c r="AR109" i="5"/>
  <c r="AQ109" i="5"/>
  <c r="AO109" i="5"/>
  <c r="AN109" i="5"/>
  <c r="AP109" i="5" s="1"/>
  <c r="AM109" i="5"/>
  <c r="AK109" i="5"/>
  <c r="AJ109" i="5"/>
  <c r="AH109" i="5"/>
  <c r="AI109" i="5" s="1"/>
  <c r="AG109" i="5"/>
  <c r="X109" i="5"/>
  <c r="I109" i="5"/>
  <c r="H109" i="5"/>
  <c r="C109" i="5" s="1"/>
  <c r="AV108" i="5"/>
  <c r="AU108" i="5"/>
  <c r="AT108" i="5"/>
  <c r="AS108" i="5"/>
  <c r="AR108" i="5"/>
  <c r="AO108" i="5"/>
  <c r="AN108" i="5" s="1"/>
  <c r="AM108" i="5"/>
  <c r="AK108" i="5"/>
  <c r="AJ108" i="5"/>
  <c r="AI108" i="5"/>
  <c r="AH108" i="5"/>
  <c r="AG108" i="5"/>
  <c r="X108" i="5"/>
  <c r="I108" i="5"/>
  <c r="H108" i="5"/>
  <c r="C108" i="5"/>
  <c r="AV107" i="5"/>
  <c r="AU107" i="5"/>
  <c r="AT107" i="5"/>
  <c r="AS107" i="5"/>
  <c r="AR107" i="5"/>
  <c r="AO107" i="5"/>
  <c r="AN107" i="5" s="1"/>
  <c r="AM107" i="5"/>
  <c r="AK107" i="5"/>
  <c r="AJ107" i="5"/>
  <c r="AH107" i="5"/>
  <c r="AG107" i="5"/>
  <c r="AI107" i="5" s="1"/>
  <c r="X107" i="5"/>
  <c r="I107" i="5"/>
  <c r="H107" i="5"/>
  <c r="C107" i="5"/>
  <c r="AV106" i="5"/>
  <c r="AU106" i="5"/>
  <c r="AT106" i="5"/>
  <c r="AS106" i="5"/>
  <c r="AR106" i="5"/>
  <c r="AQ106" i="5"/>
  <c r="AP106" i="5"/>
  <c r="AO106" i="5"/>
  <c r="AN106" i="5"/>
  <c r="AM106" i="5"/>
  <c r="AK106" i="5"/>
  <c r="AJ106" i="5"/>
  <c r="AI106" i="5"/>
  <c r="AH106" i="5"/>
  <c r="AG106" i="5"/>
  <c r="X106" i="5"/>
  <c r="I106" i="5"/>
  <c r="H106" i="5"/>
  <c r="C106" i="5" s="1"/>
  <c r="AV105" i="5"/>
  <c r="AU105" i="5"/>
  <c r="AT105" i="5"/>
  <c r="AS105" i="5"/>
  <c r="AR105" i="5"/>
  <c r="AO105" i="5"/>
  <c r="AN105" i="5"/>
  <c r="AM105" i="5"/>
  <c r="AK105" i="5"/>
  <c r="AJ105" i="5"/>
  <c r="AH105" i="5"/>
  <c r="AG105" i="5"/>
  <c r="AI105" i="5" s="1"/>
  <c r="X105" i="5"/>
  <c r="I105" i="5"/>
  <c r="H105" i="5"/>
  <c r="C105" i="5" s="1"/>
  <c r="AV104" i="5"/>
  <c r="AU104" i="5"/>
  <c r="AT104" i="5"/>
  <c r="AS104" i="5"/>
  <c r="AR104" i="5"/>
  <c r="AP104" i="5"/>
  <c r="AO104" i="5"/>
  <c r="AN104" i="5"/>
  <c r="AM104" i="5"/>
  <c r="AK104" i="5"/>
  <c r="AJ104" i="5"/>
  <c r="AH104" i="5"/>
  <c r="AG104" i="5"/>
  <c r="AQ104" i="5" s="1"/>
  <c r="X104" i="5"/>
  <c r="I104" i="5"/>
  <c r="H104" i="5"/>
  <c r="C104" i="5"/>
  <c r="AV103" i="5"/>
  <c r="AU103" i="5"/>
  <c r="AT103" i="5"/>
  <c r="AS103" i="5"/>
  <c r="AR103" i="5"/>
  <c r="AO103" i="5"/>
  <c r="AN103" i="5"/>
  <c r="AM103" i="5"/>
  <c r="AK103" i="5"/>
  <c r="AJ103" i="5"/>
  <c r="AI103" i="5"/>
  <c r="AH103" i="5"/>
  <c r="AG103" i="5"/>
  <c r="X103" i="5"/>
  <c r="I103" i="5"/>
  <c r="H103" i="5"/>
  <c r="C103" i="5"/>
  <c r="AV102" i="5"/>
  <c r="AU102" i="5"/>
  <c r="AT102" i="5"/>
  <c r="AS102" i="5"/>
  <c r="AR102" i="5"/>
  <c r="AQ102" i="5"/>
  <c r="AO102" i="5"/>
  <c r="AN102" i="5"/>
  <c r="AP102" i="5" s="1"/>
  <c r="AM102" i="5"/>
  <c r="AK102" i="5"/>
  <c r="AJ102" i="5"/>
  <c r="AI102" i="5"/>
  <c r="AH102" i="5"/>
  <c r="AG102" i="5"/>
  <c r="X102" i="5"/>
  <c r="I102" i="5"/>
  <c r="H102" i="5"/>
  <c r="C102" i="5"/>
  <c r="AV101" i="5"/>
  <c r="AU101" i="5"/>
  <c r="AT101" i="5"/>
  <c r="AS101" i="5"/>
  <c r="AR101" i="5"/>
  <c r="AO101" i="5"/>
  <c r="AN101" i="5" s="1"/>
  <c r="AM101" i="5"/>
  <c r="AK101" i="5"/>
  <c r="AJ101" i="5"/>
  <c r="AH101" i="5"/>
  <c r="AI101" i="5" s="1"/>
  <c r="AG101" i="5"/>
  <c r="X101" i="5"/>
  <c r="I101" i="5"/>
  <c r="H101" i="5"/>
  <c r="C101" i="5"/>
  <c r="AV100" i="5"/>
  <c r="AU100" i="5"/>
  <c r="AT100" i="5"/>
  <c r="AS100" i="5"/>
  <c r="AR100" i="5"/>
  <c r="AO100" i="5"/>
  <c r="AN100" i="5" s="1"/>
  <c r="AM100" i="5"/>
  <c r="AK100" i="5"/>
  <c r="AJ100" i="5"/>
  <c r="AH100" i="5"/>
  <c r="AI100" i="5" s="1"/>
  <c r="AG100" i="5"/>
  <c r="X100" i="5"/>
  <c r="I100" i="5"/>
  <c r="H100" i="5"/>
  <c r="C100" i="5"/>
  <c r="AV99" i="5"/>
  <c r="AU99" i="5"/>
  <c r="AT99" i="5"/>
  <c r="AS99" i="5"/>
  <c r="AR99" i="5"/>
  <c r="AO99" i="5"/>
  <c r="AN99" i="5" s="1"/>
  <c r="AM99" i="5"/>
  <c r="AK99" i="5"/>
  <c r="AJ99" i="5"/>
  <c r="AI99" i="5"/>
  <c r="AH99" i="5"/>
  <c r="AG99" i="5"/>
  <c r="X99" i="5"/>
  <c r="I99" i="5"/>
  <c r="H99" i="5"/>
  <c r="C99" i="5" s="1"/>
  <c r="AV98" i="5"/>
  <c r="AU98" i="5"/>
  <c r="AT98" i="5"/>
  <c r="AS98" i="5"/>
  <c r="AR98" i="5"/>
  <c r="AO98" i="5"/>
  <c r="AN98" i="5" s="1"/>
  <c r="AM98" i="5"/>
  <c r="AK98" i="5"/>
  <c r="AJ98" i="5"/>
  <c r="AI98" i="5"/>
  <c r="AH98" i="5"/>
  <c r="AG98" i="5"/>
  <c r="X98" i="5"/>
  <c r="I98" i="5"/>
  <c r="H98" i="5"/>
  <c r="C98" i="5" s="1"/>
  <c r="AV97" i="5"/>
  <c r="AU97" i="5"/>
  <c r="AT97" i="5"/>
  <c r="AS97" i="5"/>
  <c r="AR97" i="5"/>
  <c r="AP97" i="5"/>
  <c r="AO97" i="5"/>
  <c r="AN97" i="5" s="1"/>
  <c r="AQ97" i="5" s="1"/>
  <c r="AM97" i="5"/>
  <c r="AK97" i="5"/>
  <c r="AJ97" i="5"/>
  <c r="AH97" i="5"/>
  <c r="AI97" i="5" s="1"/>
  <c r="AG97" i="5"/>
  <c r="X97" i="5"/>
  <c r="I97" i="5"/>
  <c r="H97" i="5"/>
  <c r="C97" i="5" s="1"/>
  <c r="AV96" i="5"/>
  <c r="AU96" i="5"/>
  <c r="AT96" i="5"/>
  <c r="AS96" i="5"/>
  <c r="AR96" i="5"/>
  <c r="AO96" i="5"/>
  <c r="AN96" i="5" s="1"/>
  <c r="AM96" i="5"/>
  <c r="AK96" i="5"/>
  <c r="AJ96" i="5"/>
  <c r="AH96" i="5"/>
  <c r="AI96" i="5" s="1"/>
  <c r="AG96" i="5"/>
  <c r="X96" i="5"/>
  <c r="I96" i="5"/>
  <c r="H96" i="5"/>
  <c r="C96" i="5" s="1"/>
  <c r="AV95" i="5"/>
  <c r="AU95" i="5"/>
  <c r="AT95" i="5"/>
  <c r="AS95" i="5"/>
  <c r="AR95" i="5"/>
  <c r="AO95" i="5"/>
  <c r="AN95" i="5" s="1"/>
  <c r="AM95" i="5"/>
  <c r="AK95" i="5"/>
  <c r="AJ95" i="5"/>
  <c r="AH95" i="5"/>
  <c r="AI95" i="5" s="1"/>
  <c r="AG95" i="5"/>
  <c r="X95" i="5"/>
  <c r="I95" i="5"/>
  <c r="H95" i="5"/>
  <c r="C95" i="5" s="1"/>
  <c r="AV94" i="5"/>
  <c r="AU94" i="5"/>
  <c r="AT94" i="5"/>
  <c r="AS94" i="5"/>
  <c r="AR94" i="5"/>
  <c r="AO94" i="5"/>
  <c r="AN94" i="5"/>
  <c r="AQ94" i="5" s="1"/>
  <c r="AM94" i="5"/>
  <c r="AK94" i="5"/>
  <c r="AJ94" i="5"/>
  <c r="AH94" i="5"/>
  <c r="AI94" i="5" s="1"/>
  <c r="AG94" i="5"/>
  <c r="X94" i="5"/>
  <c r="I94" i="5"/>
  <c r="H94" i="5"/>
  <c r="C94" i="5" s="1"/>
  <c r="AV93" i="5"/>
  <c r="AU93" i="5"/>
  <c r="AT93" i="5"/>
  <c r="AS93" i="5"/>
  <c r="AR93" i="5"/>
  <c r="AQ93" i="5"/>
  <c r="AO93" i="5"/>
  <c r="AN93" i="5"/>
  <c r="AP93" i="5" s="1"/>
  <c r="AM93" i="5"/>
  <c r="AK93" i="5"/>
  <c r="AJ93" i="5"/>
  <c r="AH93" i="5"/>
  <c r="AI93" i="5" s="1"/>
  <c r="AG93" i="5"/>
  <c r="X93" i="5"/>
  <c r="I93" i="5"/>
  <c r="H93" i="5"/>
  <c r="C93" i="5" s="1"/>
  <c r="AV92" i="5"/>
  <c r="AU92" i="5"/>
  <c r="AT92" i="5"/>
  <c r="AS92" i="5"/>
  <c r="AR92" i="5"/>
  <c r="AO92" i="5"/>
  <c r="AN92" i="5" s="1"/>
  <c r="AM92" i="5"/>
  <c r="AK92" i="5"/>
  <c r="AJ92" i="5"/>
  <c r="AI92" i="5"/>
  <c r="AH92" i="5"/>
  <c r="AG92" i="5"/>
  <c r="X92" i="5"/>
  <c r="I92" i="5"/>
  <c r="H92" i="5"/>
  <c r="C92" i="5"/>
  <c r="AV91" i="5"/>
  <c r="AU91" i="5"/>
  <c r="AT91" i="5"/>
  <c r="AS91" i="5"/>
  <c r="AR91" i="5"/>
  <c r="AO91" i="5"/>
  <c r="AN91" i="5" s="1"/>
  <c r="AM91" i="5"/>
  <c r="AK91" i="5"/>
  <c r="AJ91" i="5"/>
  <c r="AH91" i="5"/>
  <c r="AG91" i="5"/>
  <c r="AI91" i="5" s="1"/>
  <c r="X91" i="5"/>
  <c r="I91" i="5"/>
  <c r="H91" i="5"/>
  <c r="C91" i="5"/>
  <c r="AV90" i="5"/>
  <c r="AU90" i="5"/>
  <c r="AT90" i="5"/>
  <c r="AS90" i="5"/>
  <c r="AR90" i="5"/>
  <c r="AQ90" i="5"/>
  <c r="AP90" i="5"/>
  <c r="AO90" i="5"/>
  <c r="AN90" i="5"/>
  <c r="AM90" i="5"/>
  <c r="AK90" i="5"/>
  <c r="AJ90" i="5"/>
  <c r="AI90" i="5"/>
  <c r="AH90" i="5"/>
  <c r="AG90" i="5"/>
  <c r="X90" i="5"/>
  <c r="I90" i="5"/>
  <c r="H90" i="5"/>
  <c r="C90" i="5" s="1"/>
  <c r="AV89" i="5"/>
  <c r="AU89" i="5"/>
  <c r="AT89" i="5"/>
  <c r="AS89" i="5"/>
  <c r="AR89" i="5"/>
  <c r="AO89" i="5"/>
  <c r="AN89" i="5"/>
  <c r="AM89" i="5"/>
  <c r="AK89" i="5"/>
  <c r="AJ89" i="5"/>
  <c r="AH89" i="5"/>
  <c r="AG89" i="5"/>
  <c r="AI89" i="5" s="1"/>
  <c r="X89" i="5"/>
  <c r="I89" i="5"/>
  <c r="H89" i="5"/>
  <c r="C89" i="5" s="1"/>
  <c r="AV88" i="5"/>
  <c r="AU88" i="5"/>
  <c r="AT88" i="5"/>
  <c r="AS88" i="5"/>
  <c r="AR88" i="5"/>
  <c r="AP88" i="5"/>
  <c r="AO88" i="5"/>
  <c r="AN88" i="5"/>
  <c r="AM88" i="5"/>
  <c r="AK88" i="5"/>
  <c r="AJ88" i="5"/>
  <c r="AH88" i="5"/>
  <c r="AG88" i="5"/>
  <c r="AQ88" i="5" s="1"/>
  <c r="X88" i="5"/>
  <c r="I88" i="5"/>
  <c r="H88" i="5"/>
  <c r="C88" i="5"/>
  <c r="AV87" i="5"/>
  <c r="AU87" i="5"/>
  <c r="AT87" i="5"/>
  <c r="AS87" i="5"/>
  <c r="AR87" i="5"/>
  <c r="AO87" i="5"/>
  <c r="AN87" i="5"/>
  <c r="AM87" i="5"/>
  <c r="AK87" i="5"/>
  <c r="AJ87" i="5"/>
  <c r="AI87" i="5"/>
  <c r="AH87" i="5"/>
  <c r="AG87" i="5"/>
  <c r="X87" i="5"/>
  <c r="I87" i="5"/>
  <c r="H87" i="5"/>
  <c r="C87" i="5"/>
  <c r="AV86" i="5"/>
  <c r="AU86" i="5"/>
  <c r="AT86" i="5"/>
  <c r="AS86" i="5"/>
  <c r="AR86" i="5"/>
  <c r="AQ86" i="5"/>
  <c r="AO86" i="5"/>
  <c r="AN86" i="5"/>
  <c r="AP86" i="5" s="1"/>
  <c r="AM86" i="5"/>
  <c r="AK86" i="5"/>
  <c r="AJ86" i="5"/>
  <c r="AI86" i="5"/>
  <c r="AH86" i="5"/>
  <c r="AG86" i="5"/>
  <c r="X86" i="5"/>
  <c r="I86" i="5"/>
  <c r="H86" i="5"/>
  <c r="C86" i="5"/>
  <c r="AV85" i="5"/>
  <c r="AU85" i="5"/>
  <c r="AT85" i="5"/>
  <c r="AS85" i="5"/>
  <c r="AR85" i="5"/>
  <c r="AO85" i="5"/>
  <c r="AN85" i="5" s="1"/>
  <c r="AM85" i="5"/>
  <c r="AK85" i="5"/>
  <c r="AJ85" i="5"/>
  <c r="AH85" i="5"/>
  <c r="AI85" i="5" s="1"/>
  <c r="AG85" i="5"/>
  <c r="X85" i="5"/>
  <c r="I85" i="5"/>
  <c r="H85" i="5"/>
  <c r="C85" i="5"/>
  <c r="AV84" i="5"/>
  <c r="AU84" i="5"/>
  <c r="AT84" i="5"/>
  <c r="AS84" i="5"/>
  <c r="AR84" i="5"/>
  <c r="AP84" i="5"/>
  <c r="AO84" i="5"/>
  <c r="AN84" i="5"/>
  <c r="AQ84" i="5" s="1"/>
  <c r="AM84" i="5"/>
  <c r="AK84" i="5"/>
  <c r="AJ84" i="5"/>
  <c r="AH84" i="5"/>
  <c r="AI84" i="5" s="1"/>
  <c r="AG84" i="5"/>
  <c r="X84" i="5"/>
  <c r="I84" i="5"/>
  <c r="H84" i="5"/>
  <c r="C84" i="5"/>
  <c r="AV83" i="5"/>
  <c r="AU83" i="5"/>
  <c r="AT83" i="5"/>
  <c r="AS83" i="5"/>
  <c r="AR83" i="5"/>
  <c r="AO83" i="5"/>
  <c r="AN83" i="5" s="1"/>
  <c r="AM83" i="5"/>
  <c r="AK83" i="5"/>
  <c r="AJ83" i="5"/>
  <c r="AI83" i="5"/>
  <c r="AH83" i="5"/>
  <c r="AG83" i="5"/>
  <c r="X83" i="5"/>
  <c r="I83" i="5"/>
  <c r="H83" i="5"/>
  <c r="C83" i="5" s="1"/>
  <c r="AV82" i="5"/>
  <c r="AU82" i="5"/>
  <c r="AT82" i="5"/>
  <c r="AS82" i="5"/>
  <c r="AR82" i="5"/>
  <c r="AO82" i="5"/>
  <c r="AN82" i="5" s="1"/>
  <c r="AM82" i="5"/>
  <c r="AK82" i="5"/>
  <c r="AJ82" i="5"/>
  <c r="AI82" i="5"/>
  <c r="AH82" i="5"/>
  <c r="AG82" i="5"/>
  <c r="X82" i="5"/>
  <c r="I82" i="5"/>
  <c r="H82" i="5"/>
  <c r="C82" i="5" s="1"/>
  <c r="AV81" i="5"/>
  <c r="AU81" i="5"/>
  <c r="AT81" i="5"/>
  <c r="AS81" i="5"/>
  <c r="AR81" i="5"/>
  <c r="AO81" i="5"/>
  <c r="AN81" i="5" s="1"/>
  <c r="AQ81" i="5" s="1"/>
  <c r="AM81" i="5"/>
  <c r="AK81" i="5"/>
  <c r="AJ81" i="5"/>
  <c r="AH81" i="5"/>
  <c r="AI81" i="5" s="1"/>
  <c r="AG81" i="5"/>
  <c r="X81" i="5"/>
  <c r="I81" i="5"/>
  <c r="H81" i="5"/>
  <c r="C81" i="5" s="1"/>
  <c r="AV80" i="5"/>
  <c r="AU80" i="5"/>
  <c r="AT80" i="5"/>
  <c r="AS80" i="5"/>
  <c r="AR80" i="5"/>
  <c r="AO80" i="5"/>
  <c r="AN80" i="5" s="1"/>
  <c r="AM80" i="5"/>
  <c r="AK80" i="5"/>
  <c r="AJ80" i="5"/>
  <c r="AH80" i="5"/>
  <c r="AI80" i="5" s="1"/>
  <c r="AG80" i="5"/>
  <c r="X80" i="5"/>
  <c r="I80" i="5"/>
  <c r="H80" i="5"/>
  <c r="C80" i="5" s="1"/>
  <c r="AV79" i="5"/>
  <c r="AU79" i="5"/>
  <c r="AT79" i="5"/>
  <c r="AS79" i="5"/>
  <c r="AR79" i="5"/>
  <c r="AO79" i="5"/>
  <c r="AN79" i="5" s="1"/>
  <c r="AM79" i="5"/>
  <c r="AK79" i="5"/>
  <c r="AJ79" i="5"/>
  <c r="AH79" i="5"/>
  <c r="AI79" i="5" s="1"/>
  <c r="AG79" i="5"/>
  <c r="X79" i="5"/>
  <c r="I79" i="5"/>
  <c r="H79" i="5"/>
  <c r="C79" i="5" s="1"/>
  <c r="AV78" i="5"/>
  <c r="AU78" i="5"/>
  <c r="AT78" i="5"/>
  <c r="AS78" i="5"/>
  <c r="AR78" i="5"/>
  <c r="AO78" i="5"/>
  <c r="AN78" i="5"/>
  <c r="AQ78" i="5" s="1"/>
  <c r="AM78" i="5"/>
  <c r="AK78" i="5"/>
  <c r="AJ78" i="5"/>
  <c r="AH78" i="5"/>
  <c r="AI78" i="5" s="1"/>
  <c r="AG78" i="5"/>
  <c r="X78" i="5"/>
  <c r="I78" i="5"/>
  <c r="H78" i="5"/>
  <c r="C78" i="5" s="1"/>
  <c r="AV77" i="5"/>
  <c r="AU77" i="5"/>
  <c r="AT77" i="5"/>
  <c r="AS77" i="5"/>
  <c r="AR77" i="5"/>
  <c r="AQ77" i="5"/>
  <c r="AO77" i="5"/>
  <c r="AN77" i="5"/>
  <c r="AP77" i="5" s="1"/>
  <c r="AM77" i="5"/>
  <c r="AK77" i="5"/>
  <c r="AJ77" i="5"/>
  <c r="AH77" i="5"/>
  <c r="AI77" i="5" s="1"/>
  <c r="AG77" i="5"/>
  <c r="X77" i="5"/>
  <c r="I77" i="5"/>
  <c r="H77" i="5"/>
  <c r="C77" i="5" s="1"/>
  <c r="AV76" i="5"/>
  <c r="AU76" i="5"/>
  <c r="AT76" i="5"/>
  <c r="AS76" i="5"/>
  <c r="AR76" i="5"/>
  <c r="AO76" i="5"/>
  <c r="AN76" i="5" s="1"/>
  <c r="AM76" i="5"/>
  <c r="AK76" i="5"/>
  <c r="AJ76" i="5"/>
  <c r="AI76" i="5"/>
  <c r="AH76" i="5"/>
  <c r="AG76" i="5"/>
  <c r="X76" i="5"/>
  <c r="I76" i="5"/>
  <c r="H76" i="5"/>
  <c r="C76" i="5"/>
  <c r="AV75" i="5"/>
  <c r="AU75" i="5"/>
  <c r="AT75" i="5"/>
  <c r="AS75" i="5"/>
  <c r="AR75" i="5"/>
  <c r="AO75" i="5"/>
  <c r="AN75" i="5" s="1"/>
  <c r="AM75" i="5"/>
  <c r="AK75" i="5"/>
  <c r="AJ75" i="5"/>
  <c r="AH75" i="5"/>
  <c r="AI75" i="5" s="1"/>
  <c r="AG75" i="5"/>
  <c r="X75" i="5"/>
  <c r="I75" i="5"/>
  <c r="H75" i="5"/>
  <c r="C75" i="5"/>
  <c r="AV74" i="5"/>
  <c r="AU74" i="5"/>
  <c r="AT74" i="5"/>
  <c r="AS74" i="5"/>
  <c r="AR74" i="5"/>
  <c r="AQ74" i="5"/>
  <c r="AP74" i="5"/>
  <c r="AO74" i="5"/>
  <c r="AN74" i="5"/>
  <c r="AM74" i="5"/>
  <c r="AK74" i="5"/>
  <c r="AJ74" i="5"/>
  <c r="AI74" i="5"/>
  <c r="AH74" i="5"/>
  <c r="AG74" i="5"/>
  <c r="X74" i="5"/>
  <c r="I74" i="5"/>
  <c r="H74" i="5"/>
  <c r="C74" i="5" s="1"/>
  <c r="AV73" i="5"/>
  <c r="AU73" i="5"/>
  <c r="AT73" i="5"/>
  <c r="AS73" i="5"/>
  <c r="AR73" i="5"/>
  <c r="AO73" i="5"/>
  <c r="AN73" i="5"/>
  <c r="AQ73" i="5" s="1"/>
  <c r="AM73" i="5"/>
  <c r="AK73" i="5"/>
  <c r="AJ73" i="5"/>
  <c r="AH73" i="5"/>
  <c r="AG73" i="5"/>
  <c r="AI73" i="5" s="1"/>
  <c r="X73" i="5"/>
  <c r="I73" i="5"/>
  <c r="H73" i="5"/>
  <c r="C73" i="5" s="1"/>
  <c r="AV72" i="5"/>
  <c r="AU72" i="5"/>
  <c r="AT72" i="5"/>
  <c r="AS72" i="5"/>
  <c r="AR72" i="5"/>
  <c r="AP72" i="5"/>
  <c r="AO72" i="5"/>
  <c r="AN72" i="5"/>
  <c r="AM72" i="5"/>
  <c r="AK72" i="5"/>
  <c r="AJ72" i="5"/>
  <c r="AH72" i="5"/>
  <c r="AG72" i="5"/>
  <c r="AQ72" i="5" s="1"/>
  <c r="X72" i="5"/>
  <c r="I72" i="5"/>
  <c r="H72" i="5"/>
  <c r="C72" i="5"/>
  <c r="AV71" i="5"/>
  <c r="AU71" i="5"/>
  <c r="AT71" i="5"/>
  <c r="AS71" i="5"/>
  <c r="AR71" i="5"/>
  <c r="AO71" i="5"/>
  <c r="AN71" i="5"/>
  <c r="AM71" i="5"/>
  <c r="AK71" i="5"/>
  <c r="AJ71" i="5"/>
  <c r="AI71" i="5"/>
  <c r="AH71" i="5"/>
  <c r="AG71" i="5"/>
  <c r="X71" i="5"/>
  <c r="I71" i="5"/>
  <c r="H71" i="5"/>
  <c r="C71" i="5"/>
  <c r="AV70" i="5"/>
  <c r="AU70" i="5"/>
  <c r="AT70" i="5"/>
  <c r="AS70" i="5"/>
  <c r="AR70" i="5"/>
  <c r="AQ70" i="5"/>
  <c r="AO70" i="5"/>
  <c r="AN70" i="5"/>
  <c r="AP70" i="5" s="1"/>
  <c r="AM70" i="5"/>
  <c r="AK70" i="5"/>
  <c r="AJ70" i="5"/>
  <c r="AI70" i="5"/>
  <c r="AH70" i="5"/>
  <c r="AG70" i="5"/>
  <c r="X70" i="5"/>
  <c r="I70" i="5"/>
  <c r="H70" i="5"/>
  <c r="C70" i="5"/>
  <c r="AV69" i="5"/>
  <c r="AU69" i="5"/>
  <c r="AT69" i="5"/>
  <c r="AS69" i="5"/>
  <c r="AR69" i="5"/>
  <c r="AO69" i="5"/>
  <c r="AN69" i="5" s="1"/>
  <c r="AM69" i="5"/>
  <c r="AK69" i="5"/>
  <c r="AJ69" i="5"/>
  <c r="AH69" i="5"/>
  <c r="AI69" i="5" s="1"/>
  <c r="AG69" i="5"/>
  <c r="X69" i="5"/>
  <c r="I69" i="5"/>
  <c r="H69" i="5"/>
  <c r="C69" i="5"/>
  <c r="AV68" i="5"/>
  <c r="AU68" i="5"/>
  <c r="AT68" i="5"/>
  <c r="AS68" i="5"/>
  <c r="AR68" i="5"/>
  <c r="AP68" i="5"/>
  <c r="AO68" i="5"/>
  <c r="AN68" i="5"/>
  <c r="AQ68" i="5" s="1"/>
  <c r="AM68" i="5"/>
  <c r="AK68" i="5"/>
  <c r="AJ68" i="5"/>
  <c r="AH68" i="5"/>
  <c r="AI68" i="5" s="1"/>
  <c r="AG68" i="5"/>
  <c r="X68" i="5"/>
  <c r="I68" i="5"/>
  <c r="H68" i="5"/>
  <c r="C68" i="5"/>
  <c r="AV67" i="5"/>
  <c r="AU67" i="5"/>
  <c r="AT67" i="5"/>
  <c r="AS67" i="5"/>
  <c r="AR67" i="5"/>
  <c r="AO67" i="5"/>
  <c r="AN67" i="5" s="1"/>
  <c r="AM67" i="5"/>
  <c r="AK67" i="5"/>
  <c r="AJ67" i="5"/>
  <c r="AI67" i="5"/>
  <c r="AH67" i="5"/>
  <c r="AG67" i="5"/>
  <c r="X67" i="5"/>
  <c r="I67" i="5"/>
  <c r="H67" i="5"/>
  <c r="C67" i="5" s="1"/>
  <c r="AV66" i="5"/>
  <c r="AU66" i="5"/>
  <c r="AT66" i="5"/>
  <c r="AS66" i="5"/>
  <c r="AR66" i="5"/>
  <c r="AO66" i="5"/>
  <c r="AN66" i="5" s="1"/>
  <c r="AM66" i="5"/>
  <c r="AK66" i="5"/>
  <c r="AJ66" i="5"/>
  <c r="AI66" i="5"/>
  <c r="AH66" i="5"/>
  <c r="AG66" i="5"/>
  <c r="X66" i="5"/>
  <c r="I66" i="5"/>
  <c r="H66" i="5"/>
  <c r="C66" i="5" s="1"/>
  <c r="AV65" i="5"/>
  <c r="AU65" i="5"/>
  <c r="AT65" i="5"/>
  <c r="AS65" i="5"/>
  <c r="AR65" i="5"/>
  <c r="AP65" i="5"/>
  <c r="AO65" i="5"/>
  <c r="AN65" i="5" s="1"/>
  <c r="AQ65" i="5" s="1"/>
  <c r="AM65" i="5"/>
  <c r="AK65" i="5"/>
  <c r="AJ65" i="5"/>
  <c r="AH65" i="5"/>
  <c r="AI65" i="5" s="1"/>
  <c r="AG65" i="5"/>
  <c r="X65" i="5"/>
  <c r="I65" i="5"/>
  <c r="H65" i="5"/>
  <c r="C65" i="5" s="1"/>
  <c r="AV64" i="5"/>
  <c r="AU64" i="5"/>
  <c r="AT64" i="5"/>
  <c r="AS64" i="5"/>
  <c r="AR64" i="5"/>
  <c r="AO64" i="5"/>
  <c r="AN64" i="5" s="1"/>
  <c r="AM64" i="5"/>
  <c r="AK64" i="5"/>
  <c r="AJ64" i="5"/>
  <c r="AH64" i="5"/>
  <c r="AI64" i="5" s="1"/>
  <c r="AG64" i="5"/>
  <c r="X64" i="5"/>
  <c r="I64" i="5"/>
  <c r="H64" i="5"/>
  <c r="C64" i="5" s="1"/>
  <c r="AV63" i="5"/>
  <c r="AU63" i="5"/>
  <c r="AT63" i="5"/>
  <c r="AS63" i="5"/>
  <c r="AR63" i="5"/>
  <c r="AO63" i="5"/>
  <c r="AN63" i="5" s="1"/>
  <c r="AM63" i="5"/>
  <c r="AK63" i="5"/>
  <c r="AJ63" i="5"/>
  <c r="AH63" i="5"/>
  <c r="AI63" i="5" s="1"/>
  <c r="AG63" i="5"/>
  <c r="X63" i="5"/>
  <c r="I63" i="5"/>
  <c r="H63" i="5"/>
  <c r="C63" i="5" s="1"/>
  <c r="AV62" i="5"/>
  <c r="AU62" i="5"/>
  <c r="AT62" i="5"/>
  <c r="AS62" i="5"/>
  <c r="AR62" i="5"/>
  <c r="AO62" i="5"/>
  <c r="AN62" i="5"/>
  <c r="AQ62" i="5" s="1"/>
  <c r="AM62" i="5"/>
  <c r="AK62" i="5"/>
  <c r="AJ62" i="5"/>
  <c r="AH62" i="5"/>
  <c r="AI62" i="5" s="1"/>
  <c r="AG62" i="5"/>
  <c r="X62" i="5"/>
  <c r="I62" i="5"/>
  <c r="H62" i="5"/>
  <c r="C62" i="5" s="1"/>
  <c r="AV61" i="5"/>
  <c r="AU61" i="5"/>
  <c r="AT61" i="5"/>
  <c r="AS61" i="5"/>
  <c r="AR61" i="5"/>
  <c r="AQ61" i="5"/>
  <c r="AO61" i="5"/>
  <c r="AN61" i="5"/>
  <c r="AP61" i="5" s="1"/>
  <c r="AM61" i="5"/>
  <c r="AK61" i="5"/>
  <c r="AJ61" i="5"/>
  <c r="AH61" i="5"/>
  <c r="AI61" i="5" s="1"/>
  <c r="AG61" i="5"/>
  <c r="X61" i="5"/>
  <c r="I61" i="5"/>
  <c r="H61" i="5"/>
  <c r="C61" i="5" s="1"/>
  <c r="AV60" i="5"/>
  <c r="AU60" i="5"/>
  <c r="AT60" i="5"/>
  <c r="AS60" i="5"/>
  <c r="AR60" i="5"/>
  <c r="AO60" i="5"/>
  <c r="AN60" i="5" s="1"/>
  <c r="AM60" i="5"/>
  <c r="AK60" i="5"/>
  <c r="AJ60" i="5"/>
  <c r="AI60" i="5"/>
  <c r="AH60" i="5"/>
  <c r="AG60" i="5"/>
  <c r="X60" i="5"/>
  <c r="I60" i="5"/>
  <c r="H60" i="5"/>
  <c r="C60" i="5"/>
  <c r="AV59" i="5"/>
  <c r="AU59" i="5"/>
  <c r="AT59" i="5"/>
  <c r="AS59" i="5"/>
  <c r="AR59" i="5"/>
  <c r="AO59" i="5"/>
  <c r="AN59" i="5" s="1"/>
  <c r="AM59" i="5"/>
  <c r="AK59" i="5"/>
  <c r="AJ59" i="5"/>
  <c r="AH59" i="5"/>
  <c r="AI59" i="5" s="1"/>
  <c r="AG59" i="5"/>
  <c r="X59" i="5"/>
  <c r="I59" i="5"/>
  <c r="H59" i="5"/>
  <c r="C59" i="5"/>
  <c r="AV58" i="5"/>
  <c r="AU58" i="5"/>
  <c r="AT58" i="5"/>
  <c r="AS58" i="5"/>
  <c r="AR58" i="5"/>
  <c r="AQ58" i="5"/>
  <c r="AP58" i="5"/>
  <c r="AO58" i="5"/>
  <c r="AN58" i="5"/>
  <c r="AM58" i="5"/>
  <c r="AK58" i="5"/>
  <c r="AJ58" i="5"/>
  <c r="AI58" i="5"/>
  <c r="AH58" i="5"/>
  <c r="AG58" i="5"/>
  <c r="X58" i="5"/>
  <c r="I58" i="5"/>
  <c r="H58" i="5"/>
  <c r="C58" i="5" s="1"/>
  <c r="AV57" i="5"/>
  <c r="AU57" i="5"/>
  <c r="AT57" i="5"/>
  <c r="AS57" i="5"/>
  <c r="AR57" i="5"/>
  <c r="AO57" i="5"/>
  <c r="AN57" i="5"/>
  <c r="AQ57" i="5" s="1"/>
  <c r="AM57" i="5"/>
  <c r="AK57" i="5"/>
  <c r="AJ57" i="5"/>
  <c r="AH57" i="5"/>
  <c r="AG57" i="5"/>
  <c r="AI57" i="5" s="1"/>
  <c r="X57" i="5"/>
  <c r="I57" i="5"/>
  <c r="H57" i="5"/>
  <c r="C57" i="5" s="1"/>
  <c r="AV56" i="5"/>
  <c r="AU56" i="5"/>
  <c r="AT56" i="5"/>
  <c r="AS56" i="5"/>
  <c r="AR56" i="5"/>
  <c r="AP56" i="5"/>
  <c r="AO56" i="5"/>
  <c r="AN56" i="5"/>
  <c r="AM56" i="5"/>
  <c r="AK56" i="5"/>
  <c r="AJ56" i="5"/>
  <c r="AH56" i="5"/>
  <c r="AG56" i="5"/>
  <c r="AQ56" i="5" s="1"/>
  <c r="X56" i="5"/>
  <c r="I56" i="5"/>
  <c r="H56" i="5"/>
  <c r="C56" i="5"/>
  <c r="AV55" i="5"/>
  <c r="AU55" i="5"/>
  <c r="AT55" i="5"/>
  <c r="AS55" i="5"/>
  <c r="AR55" i="5"/>
  <c r="AO55" i="5"/>
  <c r="AN55" i="5"/>
  <c r="AM55" i="5"/>
  <c r="AK55" i="5"/>
  <c r="AJ55" i="5"/>
  <c r="AI55" i="5"/>
  <c r="AH55" i="5"/>
  <c r="AG55" i="5"/>
  <c r="X55" i="5"/>
  <c r="I55" i="5"/>
  <c r="H55" i="5"/>
  <c r="C55" i="5"/>
  <c r="AV54" i="5"/>
  <c r="AU54" i="5"/>
  <c r="AT54" i="5"/>
  <c r="AS54" i="5"/>
  <c r="AR54" i="5"/>
  <c r="AQ54" i="5"/>
  <c r="AO54" i="5"/>
  <c r="AN54" i="5"/>
  <c r="AP54" i="5" s="1"/>
  <c r="AM54" i="5"/>
  <c r="AK54" i="5"/>
  <c r="AJ54" i="5"/>
  <c r="AI54" i="5"/>
  <c r="AH54" i="5"/>
  <c r="AG54" i="5"/>
  <c r="X54" i="5"/>
  <c r="I54" i="5"/>
  <c r="H54" i="5"/>
  <c r="C54" i="5"/>
  <c r="AV53" i="5"/>
  <c r="AU53" i="5"/>
  <c r="AT53" i="5"/>
  <c r="AS53" i="5"/>
  <c r="AR53" i="5"/>
  <c r="AO53" i="5"/>
  <c r="AN53" i="5" s="1"/>
  <c r="AM53" i="5"/>
  <c r="AK53" i="5"/>
  <c r="AJ53" i="5"/>
  <c r="AH53" i="5"/>
  <c r="AI53" i="5" s="1"/>
  <c r="AG53" i="5"/>
  <c r="X53" i="5"/>
  <c r="I53" i="5"/>
  <c r="H53" i="5"/>
  <c r="C53" i="5"/>
  <c r="AV52" i="5"/>
  <c r="AU52" i="5"/>
  <c r="AT52" i="5"/>
  <c r="AS52" i="5"/>
  <c r="AR52" i="5"/>
  <c r="AP52" i="5"/>
  <c r="AO52" i="5"/>
  <c r="AN52" i="5"/>
  <c r="AQ52" i="5" s="1"/>
  <c r="AM52" i="5"/>
  <c r="AK52" i="5"/>
  <c r="AJ52" i="5"/>
  <c r="AH52" i="5"/>
  <c r="AI52" i="5" s="1"/>
  <c r="AG52" i="5"/>
  <c r="X52" i="5"/>
  <c r="I52" i="5"/>
  <c r="H52" i="5"/>
  <c r="C52" i="5"/>
  <c r="AV51" i="5"/>
  <c r="AU51" i="5"/>
  <c r="AT51" i="5"/>
  <c r="AS51" i="5"/>
  <c r="AR51" i="5"/>
  <c r="AO51" i="5"/>
  <c r="AN51" i="5" s="1"/>
  <c r="AM51" i="5"/>
  <c r="AK51" i="5"/>
  <c r="AJ51" i="5"/>
  <c r="AI51" i="5"/>
  <c r="AH51" i="5"/>
  <c r="AG51" i="5"/>
  <c r="X51" i="5"/>
  <c r="I51" i="5"/>
  <c r="H51" i="5"/>
  <c r="C51" i="5" s="1"/>
  <c r="AV50" i="5"/>
  <c r="AU50" i="5"/>
  <c r="AT50" i="5"/>
  <c r="AS50" i="5"/>
  <c r="AR50" i="5"/>
  <c r="AO50" i="5"/>
  <c r="AN50" i="5" s="1"/>
  <c r="AM50" i="5"/>
  <c r="AK50" i="5"/>
  <c r="AJ50" i="5"/>
  <c r="AI50" i="5"/>
  <c r="AH50" i="5"/>
  <c r="AG50" i="5"/>
  <c r="X50" i="5"/>
  <c r="I50" i="5"/>
  <c r="H50" i="5"/>
  <c r="C50" i="5"/>
  <c r="AV49" i="5"/>
  <c r="AU49" i="5"/>
  <c r="AT49" i="5"/>
  <c r="AS49" i="5"/>
  <c r="AR49" i="5"/>
  <c r="AP49" i="5"/>
  <c r="AO49" i="5"/>
  <c r="AN49" i="5" s="1"/>
  <c r="AQ49" i="5" s="1"/>
  <c r="AM49" i="5"/>
  <c r="AK49" i="5"/>
  <c r="AJ49" i="5"/>
  <c r="AH49" i="5"/>
  <c r="AI49" i="5" s="1"/>
  <c r="AG49" i="5"/>
  <c r="X49" i="5"/>
  <c r="I49" i="5"/>
  <c r="H49" i="5"/>
  <c r="C49" i="5" s="1"/>
  <c r="AV48" i="5"/>
  <c r="AU48" i="5"/>
  <c r="AT48" i="5"/>
  <c r="AS48" i="5"/>
  <c r="AR48" i="5"/>
  <c r="AO48" i="5"/>
  <c r="AN48" i="5" s="1"/>
  <c r="AM48" i="5"/>
  <c r="AK48" i="5"/>
  <c r="AJ48" i="5"/>
  <c r="AH48" i="5"/>
  <c r="AI48" i="5" s="1"/>
  <c r="AG48" i="5"/>
  <c r="X48" i="5"/>
  <c r="I48" i="5"/>
  <c r="H48" i="5"/>
  <c r="C48" i="5" s="1"/>
  <c r="AV47" i="5"/>
  <c r="AU47" i="5"/>
  <c r="AT47" i="5"/>
  <c r="AS47" i="5"/>
  <c r="AR47" i="5"/>
  <c r="AO47" i="5"/>
  <c r="AN47" i="5" s="1"/>
  <c r="AM47" i="5"/>
  <c r="AK47" i="5"/>
  <c r="AJ47" i="5"/>
  <c r="AH47" i="5"/>
  <c r="AI47" i="5" s="1"/>
  <c r="AG47" i="5"/>
  <c r="X47" i="5"/>
  <c r="I47" i="5"/>
  <c r="H47" i="5"/>
  <c r="C47" i="5" s="1"/>
  <c r="AV46" i="5"/>
  <c r="AU46" i="5"/>
  <c r="AT46" i="5"/>
  <c r="AS46" i="5"/>
  <c r="AR46" i="5"/>
  <c r="AO46" i="5"/>
  <c r="AN46" i="5"/>
  <c r="AQ46" i="5" s="1"/>
  <c r="AM46" i="5"/>
  <c r="AK46" i="5"/>
  <c r="AJ46" i="5"/>
  <c r="AH46" i="5"/>
  <c r="AI46" i="5" s="1"/>
  <c r="AG46" i="5"/>
  <c r="X46" i="5"/>
  <c r="I46" i="5"/>
  <c r="H46" i="5"/>
  <c r="C46" i="5" s="1"/>
  <c r="AV45" i="5"/>
  <c r="AU45" i="5"/>
  <c r="AT45" i="5"/>
  <c r="AS45" i="5"/>
  <c r="AR45" i="5"/>
  <c r="AQ45" i="5"/>
  <c r="AO45" i="5"/>
  <c r="AN45" i="5"/>
  <c r="AP45" i="5" s="1"/>
  <c r="AM45" i="5"/>
  <c r="AK45" i="5"/>
  <c r="AJ45" i="5"/>
  <c r="AH45" i="5"/>
  <c r="AI45" i="5" s="1"/>
  <c r="AG45" i="5"/>
  <c r="X45" i="5"/>
  <c r="I45" i="5"/>
  <c r="H45" i="5"/>
  <c r="C45" i="5" s="1"/>
  <c r="AV44" i="5"/>
  <c r="AU44" i="5"/>
  <c r="AT44" i="5"/>
  <c r="AS44" i="5"/>
  <c r="AR44" i="5"/>
  <c r="AO44" i="5"/>
  <c r="AN44" i="5" s="1"/>
  <c r="AM44" i="5"/>
  <c r="AK44" i="5"/>
  <c r="AJ44" i="5"/>
  <c r="AI44" i="5"/>
  <c r="AH44" i="5"/>
  <c r="AG44" i="5"/>
  <c r="X44" i="5"/>
  <c r="I44" i="5"/>
  <c r="H44" i="5"/>
  <c r="C44" i="5"/>
  <c r="AV43" i="5"/>
  <c r="AU43" i="5"/>
  <c r="AT43" i="5"/>
  <c r="AS43" i="5"/>
  <c r="AR43" i="5"/>
  <c r="AO43" i="5"/>
  <c r="AN43" i="5" s="1"/>
  <c r="AM43" i="5"/>
  <c r="AK43" i="5"/>
  <c r="AJ43" i="5"/>
  <c r="AH43" i="5"/>
  <c r="AI43" i="5" s="1"/>
  <c r="AG43" i="5"/>
  <c r="X43" i="5"/>
  <c r="I43" i="5"/>
  <c r="H43" i="5"/>
  <c r="C43" i="5"/>
  <c r="AV42" i="5"/>
  <c r="AU42" i="5"/>
  <c r="AT42" i="5"/>
  <c r="AS42" i="5"/>
  <c r="AR42" i="5"/>
  <c r="AQ42" i="5"/>
  <c r="AO42" i="5"/>
  <c r="AN42" i="5"/>
  <c r="AP42" i="5" s="1"/>
  <c r="AM42" i="5"/>
  <c r="AK42" i="5"/>
  <c r="AJ42" i="5"/>
  <c r="AI42" i="5"/>
  <c r="AH42" i="5"/>
  <c r="AG42" i="5"/>
  <c r="X42" i="5"/>
  <c r="I42" i="5"/>
  <c r="H42" i="5"/>
  <c r="C42" i="5" s="1"/>
  <c r="AV41" i="5"/>
  <c r="AU41" i="5"/>
  <c r="AT41" i="5"/>
  <c r="AS41" i="5"/>
  <c r="AR41" i="5"/>
  <c r="AO41" i="5"/>
  <c r="AN41" i="5"/>
  <c r="AM41" i="5"/>
  <c r="AK41" i="5"/>
  <c r="AJ41" i="5"/>
  <c r="AH41" i="5"/>
  <c r="AG41" i="5"/>
  <c r="AI41" i="5" s="1"/>
  <c r="X41" i="5"/>
  <c r="I41" i="5"/>
  <c r="H41" i="5"/>
  <c r="C41" i="5" s="1"/>
  <c r="AV40" i="5"/>
  <c r="AU40" i="5"/>
  <c r="AT40" i="5"/>
  <c r="AS40" i="5"/>
  <c r="AR40" i="5"/>
  <c r="AP40" i="5"/>
  <c r="AO40" i="5"/>
  <c r="AN40" i="5"/>
  <c r="AM40" i="5"/>
  <c r="AK40" i="5"/>
  <c r="AJ40" i="5"/>
  <c r="AH40" i="5"/>
  <c r="AG40" i="5"/>
  <c r="AQ40" i="5" s="1"/>
  <c r="X40" i="5"/>
  <c r="I40" i="5"/>
  <c r="H40" i="5"/>
  <c r="C40" i="5"/>
  <c r="AV39" i="5"/>
  <c r="AU39" i="5"/>
  <c r="AT39" i="5"/>
  <c r="AS39" i="5"/>
  <c r="AR39" i="5"/>
  <c r="AO39" i="5"/>
  <c r="AN39" i="5"/>
  <c r="AM39" i="5"/>
  <c r="AK39" i="5"/>
  <c r="AJ39" i="5"/>
  <c r="AI39" i="5"/>
  <c r="AH39" i="5"/>
  <c r="AG39" i="5"/>
  <c r="X39" i="5"/>
  <c r="I39" i="5"/>
  <c r="H39" i="5"/>
  <c r="C39" i="5"/>
  <c r="AV38" i="5"/>
  <c r="AU38" i="5"/>
  <c r="AT38" i="5"/>
  <c r="AS38" i="5"/>
  <c r="AR38" i="5"/>
  <c r="AQ38" i="5"/>
  <c r="AO38" i="5"/>
  <c r="AN38" i="5"/>
  <c r="AP38" i="5" s="1"/>
  <c r="AM38" i="5"/>
  <c r="AK38" i="5"/>
  <c r="AJ38" i="5"/>
  <c r="AI38" i="5"/>
  <c r="AH38" i="5"/>
  <c r="AG38" i="5"/>
  <c r="X38" i="5"/>
  <c r="I38" i="5"/>
  <c r="H38" i="5"/>
  <c r="C38" i="5"/>
  <c r="AV37" i="5"/>
  <c r="AU37" i="5"/>
  <c r="AT37" i="5"/>
  <c r="AS37" i="5"/>
  <c r="AR37" i="5"/>
  <c r="AO37" i="5"/>
  <c r="AN37" i="5" s="1"/>
  <c r="AM37" i="5"/>
  <c r="AK37" i="5"/>
  <c r="AJ37" i="5"/>
  <c r="AH37" i="5"/>
  <c r="AI37" i="5" s="1"/>
  <c r="AG37" i="5"/>
  <c r="X37" i="5"/>
  <c r="I37" i="5"/>
  <c r="H37" i="5"/>
  <c r="C37" i="5"/>
  <c r="AV36" i="5"/>
  <c r="AU36" i="5"/>
  <c r="AT36" i="5"/>
  <c r="AS36" i="5"/>
  <c r="AR36" i="5"/>
  <c r="AP36" i="5"/>
  <c r="AO36" i="5"/>
  <c r="AN36" i="5"/>
  <c r="AQ36" i="5" s="1"/>
  <c r="AM36" i="5"/>
  <c r="AK36" i="5"/>
  <c r="AJ36" i="5"/>
  <c r="AH36" i="5"/>
  <c r="AI36" i="5" s="1"/>
  <c r="AG36" i="5"/>
  <c r="X36" i="5"/>
  <c r="I36" i="5"/>
  <c r="H36" i="5"/>
  <c r="C36" i="5"/>
  <c r="AV35" i="5"/>
  <c r="AU35" i="5"/>
  <c r="AT35" i="5"/>
  <c r="AS35" i="5"/>
  <c r="AR35" i="5"/>
  <c r="AO35" i="5"/>
  <c r="AN35" i="5" s="1"/>
  <c r="AM35" i="5"/>
  <c r="AK35" i="5"/>
  <c r="AJ35" i="5"/>
  <c r="AI35" i="5"/>
  <c r="AH35" i="5"/>
  <c r="AG35" i="5"/>
  <c r="X35" i="5"/>
  <c r="I35" i="5"/>
  <c r="H35" i="5"/>
  <c r="C35" i="5" s="1"/>
  <c r="AV34" i="5"/>
  <c r="AU34" i="5"/>
  <c r="AT34" i="5"/>
  <c r="AS34" i="5"/>
  <c r="AR34" i="5"/>
  <c r="AO34" i="5"/>
  <c r="AN34" i="5" s="1"/>
  <c r="AM34" i="5"/>
  <c r="AK34" i="5"/>
  <c r="AJ34" i="5"/>
  <c r="AI34" i="5"/>
  <c r="AH34" i="5"/>
  <c r="AG34" i="5"/>
  <c r="X34" i="5"/>
  <c r="I34" i="5"/>
  <c r="H34" i="5"/>
  <c r="C34" i="5"/>
  <c r="AV33" i="5"/>
  <c r="AU33" i="5"/>
  <c r="AT33" i="5"/>
  <c r="AS33" i="5"/>
  <c r="AR33" i="5"/>
  <c r="AO33" i="5"/>
  <c r="AN33" i="5" s="1"/>
  <c r="AQ33" i="5" s="1"/>
  <c r="AM33" i="5"/>
  <c r="AK33" i="5"/>
  <c r="AJ33" i="5"/>
  <c r="AH33" i="5"/>
  <c r="AI33" i="5" s="1"/>
  <c r="AG33" i="5"/>
  <c r="X33" i="5"/>
  <c r="I33" i="5"/>
  <c r="H33" i="5"/>
  <c r="C33" i="5" s="1"/>
  <c r="AV32" i="5"/>
  <c r="AU32" i="5"/>
  <c r="AT32" i="5"/>
  <c r="AS32" i="5"/>
  <c r="AR32" i="5"/>
  <c r="AO32" i="5"/>
  <c r="AN32" i="5" s="1"/>
  <c r="AM32" i="5"/>
  <c r="AK32" i="5"/>
  <c r="AJ32" i="5"/>
  <c r="AH32" i="5"/>
  <c r="AI32" i="5" s="1"/>
  <c r="AG32" i="5"/>
  <c r="X32" i="5"/>
  <c r="I32" i="5"/>
  <c r="H32" i="5"/>
  <c r="C32" i="5" s="1"/>
  <c r="AV31" i="5"/>
  <c r="AU31" i="5"/>
  <c r="AT31" i="5"/>
  <c r="AS31" i="5"/>
  <c r="AR31" i="5"/>
  <c r="AO31" i="5"/>
  <c r="AN31" i="5" s="1"/>
  <c r="AM31" i="5"/>
  <c r="AK31" i="5"/>
  <c r="AJ31" i="5"/>
  <c r="AH31" i="5"/>
  <c r="AI31" i="5" s="1"/>
  <c r="AG31" i="5"/>
  <c r="X31" i="5"/>
  <c r="I31" i="5"/>
  <c r="H31" i="5"/>
  <c r="C31" i="5" s="1"/>
  <c r="AV30" i="5"/>
  <c r="AU30" i="5"/>
  <c r="AT30" i="5"/>
  <c r="AS30" i="5"/>
  <c r="AR30" i="5"/>
  <c r="AO30" i="5"/>
  <c r="AN30" i="5"/>
  <c r="AQ30" i="5" s="1"/>
  <c r="AM30" i="5"/>
  <c r="AK30" i="5"/>
  <c r="AJ30" i="5"/>
  <c r="AH30" i="5"/>
  <c r="AI30" i="5" s="1"/>
  <c r="AG30" i="5"/>
  <c r="X30" i="5"/>
  <c r="I30" i="5"/>
  <c r="H30" i="5"/>
  <c r="C30" i="5" s="1"/>
  <c r="AV29" i="5"/>
  <c r="AU29" i="5"/>
  <c r="AT29" i="5"/>
  <c r="AS29" i="5"/>
  <c r="AR29" i="5"/>
  <c r="AQ29" i="5"/>
  <c r="AO29" i="5"/>
  <c r="AN29" i="5"/>
  <c r="AP29" i="5" s="1"/>
  <c r="AM29" i="5"/>
  <c r="AK29" i="5"/>
  <c r="AJ29" i="5"/>
  <c r="AH29" i="5"/>
  <c r="AI29" i="5" s="1"/>
  <c r="AG29" i="5"/>
  <c r="X29" i="5"/>
  <c r="I29" i="5"/>
  <c r="H29" i="5"/>
  <c r="C29" i="5" s="1"/>
  <c r="AV28" i="5"/>
  <c r="AU28" i="5"/>
  <c r="AT28" i="5"/>
  <c r="AS28" i="5"/>
  <c r="AR28" i="5"/>
  <c r="AO28" i="5"/>
  <c r="AN28" i="5" s="1"/>
  <c r="AM28" i="5"/>
  <c r="AK28" i="5"/>
  <c r="AJ28" i="5"/>
  <c r="AH28" i="5"/>
  <c r="AG28" i="5"/>
  <c r="AI28" i="5" s="1"/>
  <c r="X28" i="5"/>
  <c r="I28" i="5"/>
  <c r="H28" i="5"/>
  <c r="C28" i="5"/>
  <c r="AV27" i="5"/>
  <c r="AU27" i="5"/>
  <c r="AT27" i="5"/>
  <c r="AS27" i="5"/>
  <c r="AR27" i="5"/>
  <c r="AO27" i="5"/>
  <c r="AN27" i="5" s="1"/>
  <c r="AM27" i="5"/>
  <c r="AK27" i="5"/>
  <c r="AJ27" i="5"/>
  <c r="AH27" i="5"/>
  <c r="AI27" i="5" s="1"/>
  <c r="AG27" i="5"/>
  <c r="X27" i="5"/>
  <c r="I27" i="5"/>
  <c r="H27" i="5"/>
  <c r="C27" i="5"/>
  <c r="AV26" i="5"/>
  <c r="AU26" i="5"/>
  <c r="AT26" i="5"/>
  <c r="AS26" i="5"/>
  <c r="AR26" i="5"/>
  <c r="AQ26" i="5"/>
  <c r="AO26" i="5"/>
  <c r="AN26" i="5"/>
  <c r="AP26" i="5" s="1"/>
  <c r="AM26" i="5"/>
  <c r="AK26" i="5"/>
  <c r="AJ26" i="5"/>
  <c r="AI26" i="5"/>
  <c r="AH26" i="5"/>
  <c r="AG26" i="5"/>
  <c r="X26" i="5"/>
  <c r="I26" i="5"/>
  <c r="H26" i="5"/>
  <c r="C26" i="5" s="1"/>
  <c r="AV25" i="5"/>
  <c r="AU25" i="5"/>
  <c r="AT25" i="5"/>
  <c r="AS25" i="5"/>
  <c r="AR25" i="5"/>
  <c r="AO25" i="5"/>
  <c r="AN25" i="5"/>
  <c r="AM25" i="5"/>
  <c r="AK25" i="5"/>
  <c r="AJ25" i="5"/>
  <c r="AH25" i="5"/>
  <c r="AG25" i="5"/>
  <c r="AI25" i="5" s="1"/>
  <c r="X25" i="5"/>
  <c r="I25" i="5"/>
  <c r="H25" i="5"/>
  <c r="C25" i="5" s="1"/>
  <c r="AV24" i="5"/>
  <c r="AU24" i="5"/>
  <c r="AT24" i="5"/>
  <c r="AS24" i="5"/>
  <c r="AR24" i="5"/>
  <c r="AP24" i="5"/>
  <c r="AO24" i="5"/>
  <c r="AN24" i="5"/>
  <c r="AM24" i="5"/>
  <c r="AK24" i="5"/>
  <c r="AJ24" i="5"/>
  <c r="AH24" i="5"/>
  <c r="AG24" i="5"/>
  <c r="AQ24" i="5" s="1"/>
  <c r="X24" i="5"/>
  <c r="I24" i="5"/>
  <c r="H24" i="5"/>
  <c r="C24" i="5"/>
  <c r="AV23" i="5"/>
  <c r="AU23" i="5"/>
  <c r="AT23" i="5"/>
  <c r="AS23" i="5"/>
  <c r="AR23" i="5"/>
  <c r="AO23" i="5"/>
  <c r="AN23" i="5"/>
  <c r="AM23" i="5"/>
  <c r="AK23" i="5"/>
  <c r="AJ23" i="5"/>
  <c r="AI23" i="5"/>
  <c r="AH23" i="5"/>
  <c r="AG23" i="5"/>
  <c r="X23" i="5"/>
  <c r="I23" i="5"/>
  <c r="H23" i="5"/>
  <c r="C23" i="5"/>
  <c r="AV22" i="5"/>
  <c r="AU22" i="5"/>
  <c r="AT22" i="5"/>
  <c r="AS22" i="5"/>
  <c r="AR22" i="5"/>
  <c r="AQ22" i="5"/>
  <c r="AO22" i="5"/>
  <c r="AN22" i="5"/>
  <c r="AP22" i="5" s="1"/>
  <c r="AM22" i="5"/>
  <c r="AK22" i="5"/>
  <c r="AJ22" i="5"/>
  <c r="AI22" i="5"/>
  <c r="AH22" i="5"/>
  <c r="AG22" i="5"/>
  <c r="X22" i="5"/>
  <c r="I22" i="5"/>
  <c r="H22" i="5"/>
  <c r="C22" i="5"/>
  <c r="AV21" i="5"/>
  <c r="AU21" i="5"/>
  <c r="AT21" i="5"/>
  <c r="AS21" i="5"/>
  <c r="AR21" i="5"/>
  <c r="AO21" i="5"/>
  <c r="AN21" i="5" s="1"/>
  <c r="AM21" i="5"/>
  <c r="AK21" i="5"/>
  <c r="AJ21" i="5"/>
  <c r="AH21" i="5"/>
  <c r="AI21" i="5" s="1"/>
  <c r="AG21" i="5"/>
  <c r="X21" i="5"/>
  <c r="I21" i="5"/>
  <c r="H21" i="5"/>
  <c r="C21" i="5"/>
  <c r="AV20" i="5"/>
  <c r="AU20" i="5"/>
  <c r="AT20" i="5"/>
  <c r="AS20" i="5"/>
  <c r="AR20" i="5"/>
  <c r="AP20" i="5"/>
  <c r="AO20" i="5"/>
  <c r="AN20" i="5"/>
  <c r="AQ20" i="5" s="1"/>
  <c r="AM20" i="5"/>
  <c r="AK20" i="5"/>
  <c r="AJ20" i="5"/>
  <c r="AH20" i="5"/>
  <c r="AI20" i="5" s="1"/>
  <c r="AG20" i="5"/>
  <c r="X20" i="5"/>
  <c r="I20" i="5"/>
  <c r="H20" i="5"/>
  <c r="C20" i="5"/>
  <c r="AV19" i="5"/>
  <c r="AU19" i="5"/>
  <c r="AT19" i="5"/>
  <c r="AS19" i="5"/>
  <c r="AR19" i="5"/>
  <c r="AO19" i="5"/>
  <c r="AN19" i="5" s="1"/>
  <c r="AM19" i="5"/>
  <c r="AK19" i="5"/>
  <c r="AJ19" i="5"/>
  <c r="AI19" i="5"/>
  <c r="AH19" i="5"/>
  <c r="AG19" i="5"/>
  <c r="X19" i="5"/>
  <c r="I19" i="5"/>
  <c r="H19" i="5"/>
  <c r="C19" i="5" s="1"/>
  <c r="AV18" i="5"/>
  <c r="AU18" i="5"/>
  <c r="AT18" i="5"/>
  <c r="AS18" i="5"/>
  <c r="AR18" i="5"/>
  <c r="AO18" i="5"/>
  <c r="AN18" i="5" s="1"/>
  <c r="AM18" i="5"/>
  <c r="AK18" i="5"/>
  <c r="AJ18" i="5"/>
  <c r="AI18" i="5"/>
  <c r="AH18" i="5"/>
  <c r="AG18" i="5"/>
  <c r="X18" i="5"/>
  <c r="I18" i="5"/>
  <c r="H18" i="5"/>
  <c r="C18" i="5"/>
  <c r="AV17" i="5"/>
  <c r="AU17" i="5"/>
  <c r="AT17" i="5"/>
  <c r="AS17" i="5"/>
  <c r="AR17" i="5"/>
  <c r="AO17" i="5"/>
  <c r="AN17" i="5" s="1"/>
  <c r="AQ17" i="5" s="1"/>
  <c r="AM17" i="5"/>
  <c r="AK17" i="5"/>
  <c r="AJ17" i="5"/>
  <c r="AH17" i="5"/>
  <c r="AI17" i="5" s="1"/>
  <c r="AG17" i="5"/>
  <c r="X17" i="5"/>
  <c r="I17" i="5"/>
  <c r="H17" i="5"/>
  <c r="C17" i="5" s="1"/>
  <c r="AV16" i="5"/>
  <c r="AU16" i="5"/>
  <c r="AT16" i="5"/>
  <c r="AS16" i="5"/>
  <c r="AR16" i="5"/>
  <c r="AO16" i="5"/>
  <c r="AN16" i="5" s="1"/>
  <c r="AM16" i="5"/>
  <c r="AK16" i="5"/>
  <c r="AJ16" i="5"/>
  <c r="AH16" i="5"/>
  <c r="AI16" i="5" s="1"/>
  <c r="AG16" i="5"/>
  <c r="X16" i="5"/>
  <c r="I16" i="5"/>
  <c r="H16" i="5"/>
  <c r="C16" i="5" s="1"/>
  <c r="AV15" i="5"/>
  <c r="AU15" i="5"/>
  <c r="AT15" i="5"/>
  <c r="AS15" i="5"/>
  <c r="AR15" i="5"/>
  <c r="AO15" i="5"/>
  <c r="AN15" i="5" s="1"/>
  <c r="AM15" i="5"/>
  <c r="AK15" i="5"/>
  <c r="AJ15" i="5"/>
  <c r="AH15" i="5"/>
  <c r="AI15" i="5" s="1"/>
  <c r="AG15" i="5"/>
  <c r="X15" i="5"/>
  <c r="I15" i="5"/>
  <c r="H15" i="5"/>
  <c r="C15" i="5" s="1"/>
  <c r="AV14" i="5"/>
  <c r="AU14" i="5"/>
  <c r="AT14" i="5"/>
  <c r="AS14" i="5"/>
  <c r="AR14" i="5"/>
  <c r="AO14" i="5"/>
  <c r="AN14" i="5"/>
  <c r="AQ14" i="5" s="1"/>
  <c r="AM14" i="5"/>
  <c r="AK14" i="5"/>
  <c r="AJ14" i="5"/>
  <c r="AH14" i="5"/>
  <c r="AI14" i="5" s="1"/>
  <c r="AG14" i="5"/>
  <c r="X14" i="5"/>
  <c r="I14" i="5"/>
  <c r="H14" i="5"/>
  <c r="C14" i="5" s="1"/>
  <c r="AV13" i="5"/>
  <c r="AU13" i="5"/>
  <c r="AT13" i="5"/>
  <c r="AS13" i="5"/>
  <c r="AR13" i="5"/>
  <c r="AQ13" i="5"/>
  <c r="AO13" i="5"/>
  <c r="AN13" i="5"/>
  <c r="AP13" i="5" s="1"/>
  <c r="AM13" i="5"/>
  <c r="AK13" i="5"/>
  <c r="AJ13" i="5"/>
  <c r="AH13" i="5"/>
  <c r="AI13" i="5" s="1"/>
  <c r="AG13" i="5"/>
  <c r="X13" i="5"/>
  <c r="I13" i="5"/>
  <c r="H13" i="5"/>
  <c r="C13" i="5" s="1"/>
  <c r="AV12" i="5"/>
  <c r="AU12" i="5"/>
  <c r="AT12" i="5"/>
  <c r="AS12" i="5"/>
  <c r="AR12" i="5"/>
  <c r="AO12" i="5"/>
  <c r="AN12" i="5" s="1"/>
  <c r="AM12" i="5"/>
  <c r="AK12" i="5"/>
  <c r="AJ12" i="5"/>
  <c r="AH12" i="5"/>
  <c r="AG12" i="5"/>
  <c r="AI12" i="5" s="1"/>
  <c r="X12" i="5"/>
  <c r="I12" i="5"/>
  <c r="H12" i="5"/>
  <c r="C12" i="5"/>
  <c r="AV11" i="5"/>
  <c r="AU11" i="5"/>
  <c r="AT11" i="5"/>
  <c r="AS11" i="5"/>
  <c r="AR11" i="5"/>
  <c r="AO11" i="5"/>
  <c r="AN11" i="5" s="1"/>
  <c r="AM11" i="5"/>
  <c r="AK11" i="5"/>
  <c r="AJ11" i="5"/>
  <c r="AH11" i="5"/>
  <c r="AI11" i="5" s="1"/>
  <c r="AG11" i="5"/>
  <c r="X11" i="5"/>
  <c r="I11" i="5"/>
  <c r="H11" i="5"/>
  <c r="C11" i="5"/>
  <c r="AV10" i="5"/>
  <c r="AU10" i="5"/>
  <c r="AT10" i="5"/>
  <c r="AS10" i="5"/>
  <c r="AR10" i="5"/>
  <c r="AQ10" i="5"/>
  <c r="AO10" i="5"/>
  <c r="AN10" i="5"/>
  <c r="AP10" i="5" s="1"/>
  <c r="AM10" i="5"/>
  <c r="AK10" i="5"/>
  <c r="AJ10" i="5"/>
  <c r="AI10" i="5"/>
  <c r="AH10" i="5"/>
  <c r="AG10" i="5"/>
  <c r="X10" i="5"/>
  <c r="I10" i="5"/>
  <c r="H10" i="5"/>
  <c r="C10" i="5" s="1"/>
  <c r="AV9" i="5"/>
  <c r="AU9" i="5"/>
  <c r="AT9" i="5"/>
  <c r="AS9" i="5"/>
  <c r="AR9" i="5"/>
  <c r="AO9" i="5"/>
  <c r="AN9" i="5"/>
  <c r="AQ9" i="5" s="1"/>
  <c r="AM9" i="5"/>
  <c r="AK9" i="5"/>
  <c r="AJ9" i="5"/>
  <c r="AH9" i="5"/>
  <c r="AG9" i="5"/>
  <c r="AI9" i="5" s="1"/>
  <c r="X9" i="5"/>
  <c r="I9" i="5"/>
  <c r="H9" i="5"/>
  <c r="C9" i="5" s="1"/>
  <c r="AV8" i="5"/>
  <c r="AU8" i="5"/>
  <c r="AT8" i="5"/>
  <c r="AS8" i="5"/>
  <c r="AR8" i="5"/>
  <c r="AQ8" i="5"/>
  <c r="AP8" i="5"/>
  <c r="AO8" i="5"/>
  <c r="AN8" i="5"/>
  <c r="AM8" i="5"/>
  <c r="AK8" i="5"/>
  <c r="AJ8" i="5"/>
  <c r="AH8" i="5"/>
  <c r="AG8" i="5"/>
  <c r="AI8" i="5" s="1"/>
  <c r="X8" i="5"/>
  <c r="I8" i="5"/>
  <c r="H8" i="5"/>
  <c r="C8" i="5"/>
  <c r="AV7" i="5"/>
  <c r="AU7" i="5"/>
  <c r="AT7" i="5"/>
  <c r="AS7" i="5"/>
  <c r="AR7" i="5"/>
  <c r="AO7" i="5"/>
  <c r="AN7" i="5"/>
  <c r="AM7" i="5"/>
  <c r="AK7" i="5"/>
  <c r="AJ7" i="5"/>
  <c r="AI7" i="5"/>
  <c r="AH7" i="5"/>
  <c r="AG7" i="5"/>
  <c r="X7" i="5"/>
  <c r="I7" i="5"/>
  <c r="H7" i="5"/>
  <c r="C7" i="5"/>
  <c r="AV6" i="5"/>
  <c r="AU6" i="5"/>
  <c r="AT6" i="5"/>
  <c r="AS6" i="5"/>
  <c r="AR6" i="5"/>
  <c r="AQ6" i="5"/>
  <c r="AO6" i="5"/>
  <c r="AN6" i="5"/>
  <c r="AP6" i="5" s="1"/>
  <c r="AM6" i="5"/>
  <c r="AK6" i="5"/>
  <c r="AJ6" i="5"/>
  <c r="AI6" i="5"/>
  <c r="AH6" i="5"/>
  <c r="AG6" i="5"/>
  <c r="X6" i="5"/>
  <c r="I6" i="5"/>
  <c r="H6" i="5"/>
  <c r="C6" i="5"/>
  <c r="AV5" i="5"/>
  <c r="AU5" i="5"/>
  <c r="AT5" i="5"/>
  <c r="AS5" i="5"/>
  <c r="AR5" i="5"/>
  <c r="AO5" i="5"/>
  <c r="AN5" i="5" s="1"/>
  <c r="AM5" i="5"/>
  <c r="AK5" i="5"/>
  <c r="AJ5" i="5"/>
  <c r="AH5" i="5"/>
  <c r="AI5" i="5" s="1"/>
  <c r="AG5" i="5"/>
  <c r="X5" i="5"/>
  <c r="I5" i="5"/>
  <c r="H5" i="5"/>
  <c r="C5" i="5"/>
  <c r="AV4" i="5"/>
  <c r="AU4" i="5"/>
  <c r="AT4" i="5"/>
  <c r="AS4" i="5"/>
  <c r="AR4" i="5"/>
  <c r="AP4" i="5"/>
  <c r="AO4" i="5"/>
  <c r="AN4" i="5"/>
  <c r="AQ4" i="5" s="1"/>
  <c r="AM4" i="5"/>
  <c r="AK4" i="5"/>
  <c r="AJ4" i="5"/>
  <c r="AH4" i="5"/>
  <c r="AI4" i="5" s="1"/>
  <c r="AG4" i="5"/>
  <c r="X4" i="5"/>
  <c r="I4" i="5"/>
  <c r="H4" i="5"/>
  <c r="C4" i="5"/>
  <c r="AV3" i="5"/>
  <c r="AU3" i="5"/>
  <c r="AT3" i="5"/>
  <c r="AS3" i="5"/>
  <c r="AR3" i="5"/>
  <c r="AO3" i="5"/>
  <c r="AN3" i="5" s="1"/>
  <c r="AM3" i="5"/>
  <c r="AK3" i="5"/>
  <c r="AJ3" i="5"/>
  <c r="AI3" i="5"/>
  <c r="AH3" i="5"/>
  <c r="AG3" i="5"/>
  <c r="X3" i="5"/>
  <c r="I3" i="5"/>
  <c r="H3" i="5"/>
  <c r="C3" i="5" s="1"/>
  <c r="AV2" i="5"/>
  <c r="AU2" i="5"/>
  <c r="AT2" i="5"/>
  <c r="AS2" i="5"/>
  <c r="AR2" i="5"/>
  <c r="AO2" i="5"/>
  <c r="AN2" i="5" s="1"/>
  <c r="AM2" i="5"/>
  <c r="AK2" i="5"/>
  <c r="AJ2" i="5"/>
  <c r="AI2" i="5"/>
  <c r="AH2" i="5"/>
  <c r="AG2" i="5"/>
  <c r="X2" i="5"/>
  <c r="I2" i="5"/>
  <c r="H2" i="5"/>
  <c r="C2" i="5"/>
  <c r="T62" i="4"/>
  <c r="X62" i="4" s="1"/>
  <c r="AA62" i="4" s="1"/>
  <c r="AB62" i="4" s="1"/>
  <c r="K62" i="4"/>
  <c r="N62" i="4" s="1"/>
  <c r="O62" i="4" s="1"/>
  <c r="G62" i="4"/>
  <c r="Z61" i="4"/>
  <c r="W61" i="4"/>
  <c r="V61" i="4"/>
  <c r="S61" i="4"/>
  <c r="T61" i="4" s="1"/>
  <c r="X61" i="4" s="1"/>
  <c r="AA61" i="4" s="1"/>
  <c r="AB61" i="4" s="1"/>
  <c r="M61" i="4"/>
  <c r="J61" i="4"/>
  <c r="I61" i="4"/>
  <c r="G61" i="4"/>
  <c r="K61" i="4" s="1"/>
  <c r="N61" i="4" s="1"/>
  <c r="O61" i="4" s="1"/>
  <c r="F61" i="4"/>
  <c r="Z60" i="4"/>
  <c r="V60" i="4"/>
  <c r="T60" i="4"/>
  <c r="X60" i="4" s="1"/>
  <c r="AA60" i="4" s="1"/>
  <c r="AB60" i="4" s="1"/>
  <c r="M60" i="4"/>
  <c r="K60" i="4"/>
  <c r="N60" i="4" s="1"/>
  <c r="O60" i="4" s="1"/>
  <c r="I60" i="4"/>
  <c r="G60" i="4"/>
  <c r="Z59" i="4"/>
  <c r="V59" i="4"/>
  <c r="T59" i="4"/>
  <c r="X59" i="4" s="1"/>
  <c r="AA59" i="4" s="1"/>
  <c r="AB59" i="4" s="1"/>
  <c r="M59" i="4"/>
  <c r="K59" i="4"/>
  <c r="N59" i="4" s="1"/>
  <c r="O59" i="4" s="1"/>
  <c r="I59" i="4"/>
  <c r="G59" i="4"/>
  <c r="AA58" i="4"/>
  <c r="AB58" i="4" s="1"/>
  <c r="Z58" i="4"/>
  <c r="X58" i="4"/>
  <c r="V58" i="4"/>
  <c r="T58" i="4"/>
  <c r="O58" i="4"/>
  <c r="M58" i="4"/>
  <c r="K58" i="4"/>
  <c r="N58" i="4" s="1"/>
  <c r="I58" i="4"/>
  <c r="G58" i="4"/>
  <c r="Z57" i="4"/>
  <c r="V57" i="4"/>
  <c r="T57" i="4"/>
  <c r="X57" i="4" s="1"/>
  <c r="AA57" i="4" s="1"/>
  <c r="AB57" i="4" s="1"/>
  <c r="M57" i="4"/>
  <c r="I57" i="4"/>
  <c r="G57" i="4"/>
  <c r="K57" i="4" s="1"/>
  <c r="N57" i="4" s="1"/>
  <c r="O57" i="4" s="1"/>
  <c r="Z56" i="4"/>
  <c r="V56" i="4"/>
  <c r="T56" i="4"/>
  <c r="X56" i="4" s="1"/>
  <c r="AA56" i="4" s="1"/>
  <c r="AB56" i="4" s="1"/>
  <c r="M56" i="4"/>
  <c r="K56" i="4"/>
  <c r="N56" i="4" s="1"/>
  <c r="O56" i="4" s="1"/>
  <c r="I56" i="4"/>
  <c r="G56" i="4"/>
  <c r="P48" i="4"/>
  <c r="N48" i="4"/>
  <c r="I48" i="4"/>
  <c r="G48" i="4"/>
  <c r="P47" i="4"/>
  <c r="N47" i="4"/>
  <c r="I47" i="4"/>
  <c r="G47" i="4"/>
  <c r="N46" i="4"/>
  <c r="P46" i="4" s="1"/>
  <c r="G46" i="4"/>
  <c r="I46" i="4" s="1"/>
  <c r="N45" i="4"/>
  <c r="P45" i="4" s="1"/>
  <c r="G45" i="4"/>
  <c r="I45" i="4" s="1"/>
  <c r="P44" i="4"/>
  <c r="N44" i="4"/>
  <c r="I44" i="4"/>
  <c r="G44" i="4"/>
  <c r="P43" i="4"/>
  <c r="N43" i="4"/>
  <c r="I43" i="4"/>
  <c r="G43" i="4"/>
  <c r="N42" i="4"/>
  <c r="P42" i="4" s="1"/>
  <c r="G42" i="4"/>
  <c r="I42" i="4" s="1"/>
  <c r="P41" i="4"/>
  <c r="N41" i="4"/>
  <c r="G41" i="4"/>
  <c r="I41" i="4" s="1"/>
  <c r="P40" i="4"/>
  <c r="N40" i="4"/>
  <c r="I40" i="4"/>
  <c r="G40" i="4"/>
  <c r="P39" i="4"/>
  <c r="N39" i="4"/>
  <c r="I39" i="4"/>
  <c r="G39" i="4"/>
  <c r="N31" i="4"/>
  <c r="P31" i="4" s="1"/>
  <c r="G31" i="4"/>
  <c r="I31" i="4" s="1"/>
  <c r="P30" i="4"/>
  <c r="N30" i="4"/>
  <c r="G30" i="4"/>
  <c r="I30" i="4" s="1"/>
  <c r="P29" i="4"/>
  <c r="N29" i="4"/>
  <c r="I29" i="4"/>
  <c r="G29" i="4"/>
  <c r="P28" i="4"/>
  <c r="N28" i="4"/>
  <c r="I28" i="4"/>
  <c r="G28" i="4"/>
  <c r="N27" i="4"/>
  <c r="P27" i="4" s="1"/>
  <c r="G27" i="4"/>
  <c r="I27" i="4" s="1"/>
  <c r="P26" i="4"/>
  <c r="N26" i="4"/>
  <c r="G26" i="4"/>
  <c r="I26" i="4" s="1"/>
  <c r="P25" i="4"/>
  <c r="N25" i="4"/>
  <c r="I25" i="4"/>
  <c r="G25" i="4"/>
  <c r="P24" i="4"/>
  <c r="N24" i="4"/>
  <c r="I24" i="4"/>
  <c r="G24" i="4"/>
  <c r="N23" i="4"/>
  <c r="P23" i="4" s="1"/>
  <c r="G23" i="4"/>
  <c r="I23" i="4" s="1"/>
  <c r="AB31" i="3"/>
  <c r="S31" i="3"/>
  <c r="K31" i="3"/>
  <c r="J31" i="3"/>
  <c r="F31" i="3"/>
  <c r="E31" i="3"/>
  <c r="G31" i="3" s="1"/>
  <c r="Y30" i="3"/>
  <c r="U30" i="3"/>
  <c r="S30" i="3"/>
  <c r="M30" i="3"/>
  <c r="I30" i="3"/>
  <c r="G30" i="3"/>
  <c r="AB29" i="3"/>
  <c r="Y29" i="3"/>
  <c r="U29" i="3"/>
  <c r="S29" i="3"/>
  <c r="W29" i="3" s="1"/>
  <c r="Z29" i="3" s="1"/>
  <c r="M29" i="3"/>
  <c r="K29" i="3"/>
  <c r="AC29" i="3" s="1"/>
  <c r="I29" i="3"/>
  <c r="G29" i="3"/>
  <c r="Y28" i="3"/>
  <c r="U28" i="3"/>
  <c r="S28" i="3"/>
  <c r="N28" i="3"/>
  <c r="M28" i="3"/>
  <c r="K28" i="3"/>
  <c r="I28" i="3"/>
  <c r="G28" i="3"/>
  <c r="AB27" i="3"/>
  <c r="Z27" i="3"/>
  <c r="Y27" i="3"/>
  <c r="U27" i="3"/>
  <c r="S27" i="3"/>
  <c r="W27" i="3" s="1"/>
  <c r="M27" i="3"/>
  <c r="I27" i="3"/>
  <c r="G27" i="3"/>
  <c r="K27" i="3" s="1"/>
  <c r="Y26" i="3"/>
  <c r="U26" i="3"/>
  <c r="S26" i="3"/>
  <c r="M26" i="3"/>
  <c r="I26" i="3"/>
  <c r="G26" i="3"/>
  <c r="AB25" i="3"/>
  <c r="Z25" i="3"/>
  <c r="Y25" i="3"/>
  <c r="U25" i="3"/>
  <c r="S25" i="3"/>
  <c r="W25" i="3" s="1"/>
  <c r="M25" i="3"/>
  <c r="K25" i="3"/>
  <c r="AC25" i="3" s="1"/>
  <c r="I25" i="3"/>
  <c r="G25" i="3"/>
  <c r="N25" i="3" s="1"/>
  <c r="N472" i="1"/>
  <c r="AV411" i="1"/>
  <c r="AU411" i="1"/>
  <c r="AT411" i="1"/>
  <c r="AS411" i="1"/>
  <c r="AR411" i="1"/>
  <c r="AQ411" i="1"/>
  <c r="AO411" i="1"/>
  <c r="AN411" i="1"/>
  <c r="AP411" i="1" s="1"/>
  <c r="AM411" i="1"/>
  <c r="AH411" i="1"/>
  <c r="AG411" i="1"/>
  <c r="I411" i="1"/>
  <c r="H411" i="1"/>
  <c r="AV410" i="1"/>
  <c r="AU410" i="1"/>
  <c r="AT410" i="1"/>
  <c r="AS410" i="1"/>
  <c r="AR410" i="1"/>
  <c r="AO410" i="1"/>
  <c r="AN410" i="1" s="1"/>
  <c r="AQ410" i="1" s="1"/>
  <c r="AM410" i="1"/>
  <c r="AI410" i="1"/>
  <c r="AH410" i="1"/>
  <c r="AG410" i="1"/>
  <c r="X410" i="1"/>
  <c r="I410" i="1"/>
  <c r="H410" i="1"/>
  <c r="C410" i="1"/>
  <c r="AV409" i="1"/>
  <c r="AU409" i="1"/>
  <c r="AT409" i="1"/>
  <c r="AS409" i="1"/>
  <c r="AR409" i="1"/>
  <c r="AO409" i="1"/>
  <c r="AN409" i="1"/>
  <c r="AQ409" i="1" s="1"/>
  <c r="AM409" i="1"/>
  <c r="AH409" i="1"/>
  <c r="AG409" i="1"/>
  <c r="X409" i="1"/>
  <c r="I409" i="1"/>
  <c r="H409" i="1"/>
  <c r="C409" i="1"/>
  <c r="AV408" i="1"/>
  <c r="AU408" i="1"/>
  <c r="AT408" i="1"/>
  <c r="AS408" i="1"/>
  <c r="AR408" i="1"/>
  <c r="AO408" i="1"/>
  <c r="AN408" i="1" s="1"/>
  <c r="AP408" i="1" s="1"/>
  <c r="AM408" i="1"/>
  <c r="AH408" i="1"/>
  <c r="AI408" i="1" s="1"/>
  <c r="AG408" i="1"/>
  <c r="X408" i="1"/>
  <c r="I408" i="1"/>
  <c r="H408" i="1"/>
  <c r="C408" i="1" s="1"/>
  <c r="AV407" i="1"/>
  <c r="AU407" i="1"/>
  <c r="AT407" i="1"/>
  <c r="AS407" i="1"/>
  <c r="AR407" i="1"/>
  <c r="AO407" i="1"/>
  <c r="AN407" i="1" s="1"/>
  <c r="AQ407" i="1" s="1"/>
  <c r="AM407" i="1"/>
  <c r="AH407" i="1"/>
  <c r="AI407" i="1" s="1"/>
  <c r="AG407" i="1"/>
  <c r="X407" i="1"/>
  <c r="I407" i="1"/>
  <c r="H407" i="1"/>
  <c r="C407" i="1"/>
  <c r="AV406" i="1"/>
  <c r="AU406" i="1"/>
  <c r="AT406" i="1"/>
  <c r="AS406" i="1"/>
  <c r="AR406" i="1"/>
  <c r="AQ406" i="1"/>
  <c r="AP406" i="1"/>
  <c r="AO406" i="1"/>
  <c r="AN406" i="1"/>
  <c r="AM406" i="1"/>
  <c r="AH406" i="1"/>
  <c r="AG406" i="1"/>
  <c r="AI406" i="1" s="1"/>
  <c r="X406" i="1"/>
  <c r="I406" i="1"/>
  <c r="H406" i="1"/>
  <c r="C406" i="1" s="1"/>
  <c r="AV405" i="1"/>
  <c r="AU405" i="1"/>
  <c r="AT405" i="1"/>
  <c r="AS405" i="1"/>
  <c r="AR405" i="1"/>
  <c r="AO405" i="1"/>
  <c r="AN405" i="1"/>
  <c r="AM405" i="1"/>
  <c r="AH405" i="1"/>
  <c r="AG405" i="1"/>
  <c r="X405" i="1"/>
  <c r="I405" i="1"/>
  <c r="H405" i="1"/>
  <c r="C405" i="1"/>
  <c r="AV404" i="1"/>
  <c r="AU404" i="1"/>
  <c r="AT404" i="1"/>
  <c r="AS404" i="1"/>
  <c r="AR404" i="1"/>
  <c r="AO404" i="1"/>
  <c r="AN404" i="1"/>
  <c r="AM404" i="1"/>
  <c r="AH404" i="1"/>
  <c r="AI404" i="1" s="1"/>
  <c r="AG404" i="1"/>
  <c r="X404" i="1"/>
  <c r="I404" i="1"/>
  <c r="H404" i="1"/>
  <c r="C404" i="1" s="1"/>
  <c r="AV403" i="1"/>
  <c r="AU403" i="1"/>
  <c r="AT403" i="1"/>
  <c r="AS403" i="1"/>
  <c r="AR403" i="1"/>
  <c r="AO403" i="1"/>
  <c r="AN403" i="1" s="1"/>
  <c r="AM403" i="1"/>
  <c r="AI403" i="1"/>
  <c r="AH403" i="1"/>
  <c r="AG403" i="1"/>
  <c r="X403" i="1"/>
  <c r="I403" i="1"/>
  <c r="H403" i="1"/>
  <c r="C403" i="1"/>
  <c r="AV402" i="1"/>
  <c r="AU402" i="1"/>
  <c r="AT402" i="1"/>
  <c r="AS402" i="1"/>
  <c r="AR402" i="1"/>
  <c r="AO402" i="1"/>
  <c r="AN402" i="1"/>
  <c r="AQ402" i="1" s="1"/>
  <c r="AM402" i="1"/>
  <c r="AH402" i="1"/>
  <c r="AI402" i="1" s="1"/>
  <c r="AG402" i="1"/>
  <c r="X402" i="1"/>
  <c r="I402" i="1"/>
  <c r="H402" i="1"/>
  <c r="C402" i="1" s="1"/>
  <c r="AV401" i="1"/>
  <c r="AU401" i="1"/>
  <c r="AT401" i="1"/>
  <c r="AS401" i="1"/>
  <c r="AR401" i="1"/>
  <c r="AO401" i="1"/>
  <c r="AN401" i="1"/>
  <c r="AP401" i="1" s="1"/>
  <c r="AM401" i="1"/>
  <c r="AH401" i="1"/>
  <c r="AI401" i="1" s="1"/>
  <c r="AG401" i="1"/>
  <c r="X401" i="1"/>
  <c r="I401" i="1"/>
  <c r="H401" i="1"/>
  <c r="C401" i="1" s="1"/>
  <c r="AV400" i="1"/>
  <c r="AU400" i="1"/>
  <c r="AT400" i="1"/>
  <c r="AS400" i="1"/>
  <c r="AR400" i="1"/>
  <c r="AO400" i="1"/>
  <c r="AN400" i="1"/>
  <c r="AQ400" i="1" s="1"/>
  <c r="AM400" i="1"/>
  <c r="AH400" i="1"/>
  <c r="AI400" i="1" s="1"/>
  <c r="AG400" i="1"/>
  <c r="X400" i="1"/>
  <c r="I400" i="1"/>
  <c r="H400" i="1"/>
  <c r="C400" i="1" s="1"/>
  <c r="AV399" i="1"/>
  <c r="AU399" i="1"/>
  <c r="AT399" i="1"/>
  <c r="AS399" i="1"/>
  <c r="AR399" i="1"/>
  <c r="AO399" i="1"/>
  <c r="AN399" i="1"/>
  <c r="AQ399" i="1" s="1"/>
  <c r="AM399" i="1"/>
  <c r="AI399" i="1"/>
  <c r="AH399" i="1"/>
  <c r="AG399" i="1"/>
  <c r="X399" i="1"/>
  <c r="I399" i="1"/>
  <c r="H399" i="1"/>
  <c r="C399" i="1" s="1"/>
  <c r="AV398" i="1"/>
  <c r="AU398" i="1"/>
  <c r="AT398" i="1"/>
  <c r="AS398" i="1"/>
  <c r="AR398" i="1"/>
  <c r="AO398" i="1"/>
  <c r="AN398" i="1"/>
  <c r="AQ398" i="1" s="1"/>
  <c r="AM398" i="1"/>
  <c r="AI398" i="1"/>
  <c r="AH398" i="1"/>
  <c r="AG398" i="1"/>
  <c r="X398" i="1"/>
  <c r="I398" i="1"/>
  <c r="H398" i="1"/>
  <c r="C398" i="1"/>
  <c r="AV397" i="1"/>
  <c r="AU397" i="1"/>
  <c r="AT397" i="1"/>
  <c r="AS397" i="1"/>
  <c r="AR397" i="1"/>
  <c r="AO397" i="1"/>
  <c r="AN397" i="1" s="1"/>
  <c r="AM397" i="1"/>
  <c r="AH397" i="1"/>
  <c r="AI397" i="1" s="1"/>
  <c r="AG397" i="1"/>
  <c r="X397" i="1"/>
  <c r="I397" i="1"/>
  <c r="H397" i="1"/>
  <c r="C397" i="1"/>
  <c r="AV396" i="1"/>
  <c r="AU396" i="1"/>
  <c r="AT396" i="1"/>
  <c r="AS396" i="1"/>
  <c r="AR396" i="1"/>
  <c r="AP396" i="1"/>
  <c r="AO396" i="1"/>
  <c r="AN396" i="1"/>
  <c r="AQ396" i="1" s="1"/>
  <c r="AM396" i="1"/>
  <c r="AH396" i="1"/>
  <c r="AI396" i="1" s="1"/>
  <c r="AG396" i="1"/>
  <c r="X396" i="1"/>
  <c r="I396" i="1"/>
  <c r="H396" i="1"/>
  <c r="C396" i="1"/>
  <c r="AV395" i="1"/>
  <c r="AU395" i="1"/>
  <c r="AT395" i="1"/>
  <c r="AS395" i="1"/>
  <c r="AR395" i="1"/>
  <c r="AO395" i="1"/>
  <c r="AN395" i="1" s="1"/>
  <c r="AM395" i="1"/>
  <c r="AH395" i="1"/>
  <c r="AI395" i="1" s="1"/>
  <c r="AG395" i="1"/>
  <c r="X395" i="1"/>
  <c r="I395" i="1"/>
  <c r="H395" i="1"/>
  <c r="C395" i="1" s="1"/>
  <c r="AV394" i="1"/>
  <c r="AU394" i="1"/>
  <c r="AT394" i="1"/>
  <c r="AS394" i="1"/>
  <c r="AR394" i="1"/>
  <c r="AO394" i="1"/>
  <c r="AN394" i="1" s="1"/>
  <c r="AM394" i="1"/>
  <c r="AH394" i="1"/>
  <c r="AG394" i="1"/>
  <c r="AI394" i="1" s="1"/>
  <c r="X394" i="1"/>
  <c r="I394" i="1"/>
  <c r="H394" i="1"/>
  <c r="C394" i="1"/>
  <c r="AV393" i="1"/>
  <c r="AU393" i="1"/>
  <c r="AT393" i="1"/>
  <c r="AS393" i="1"/>
  <c r="AR393" i="1"/>
  <c r="AO393" i="1"/>
  <c r="AN393" i="1"/>
  <c r="AQ393" i="1" s="1"/>
  <c r="AM393" i="1"/>
  <c r="AH393" i="1"/>
  <c r="AI393" i="1" s="1"/>
  <c r="AG393" i="1"/>
  <c r="X393" i="1"/>
  <c r="I393" i="1"/>
  <c r="H393" i="1"/>
  <c r="C393" i="1" s="1"/>
  <c r="AV392" i="1"/>
  <c r="AU392" i="1"/>
  <c r="AT392" i="1"/>
  <c r="AS392" i="1"/>
  <c r="AR392" i="1"/>
  <c r="AO392" i="1"/>
  <c r="AN392" i="1"/>
  <c r="AQ392" i="1" s="1"/>
  <c r="AM392" i="1"/>
  <c r="AI392" i="1"/>
  <c r="AH392" i="1"/>
  <c r="AG392" i="1"/>
  <c r="X392" i="1"/>
  <c r="I392" i="1"/>
  <c r="H392" i="1"/>
  <c r="C392" i="1"/>
  <c r="AV391" i="1"/>
  <c r="AU391" i="1"/>
  <c r="AT391" i="1"/>
  <c r="AS391" i="1"/>
  <c r="AR391" i="1"/>
  <c r="AO391" i="1"/>
  <c r="AN391" i="1" s="1"/>
  <c r="AQ391" i="1" s="1"/>
  <c r="AM391" i="1"/>
  <c r="AI391" i="1"/>
  <c r="AH391" i="1"/>
  <c r="AG391" i="1"/>
  <c r="X391" i="1"/>
  <c r="I391" i="1"/>
  <c r="H391" i="1"/>
  <c r="C391" i="1"/>
  <c r="AV390" i="1"/>
  <c r="AU390" i="1"/>
  <c r="AT390" i="1"/>
  <c r="AS390" i="1"/>
  <c r="AR390" i="1"/>
  <c r="AO390" i="1"/>
  <c r="AN390" i="1"/>
  <c r="AQ390" i="1" s="1"/>
  <c r="AM390" i="1"/>
  <c r="AH390" i="1"/>
  <c r="AG390" i="1"/>
  <c r="AI390" i="1" s="1"/>
  <c r="X390" i="1"/>
  <c r="I390" i="1"/>
  <c r="H390" i="1"/>
  <c r="C390" i="1" s="1"/>
  <c r="AV389" i="1"/>
  <c r="AU389" i="1"/>
  <c r="AT389" i="1"/>
  <c r="AS389" i="1"/>
  <c r="AR389" i="1"/>
  <c r="AO389" i="1"/>
  <c r="AN389" i="1"/>
  <c r="AP389" i="1" s="1"/>
  <c r="AM389" i="1"/>
  <c r="AH389" i="1"/>
  <c r="AI389" i="1" s="1"/>
  <c r="AG389" i="1"/>
  <c r="X389" i="1"/>
  <c r="I389" i="1"/>
  <c r="H389" i="1"/>
  <c r="C389" i="1" s="1"/>
  <c r="AV388" i="1"/>
  <c r="AU388" i="1"/>
  <c r="AT388" i="1"/>
  <c r="AS388" i="1"/>
  <c r="AR388" i="1"/>
  <c r="AO388" i="1"/>
  <c r="AN388" i="1"/>
  <c r="AM388" i="1"/>
  <c r="AI388" i="1"/>
  <c r="AH388" i="1"/>
  <c r="AG388" i="1"/>
  <c r="X388" i="1"/>
  <c r="I388" i="1"/>
  <c r="H388" i="1"/>
  <c r="C388" i="1" s="1"/>
  <c r="AV387" i="1"/>
  <c r="AU387" i="1"/>
  <c r="AT387" i="1"/>
  <c r="AS387" i="1"/>
  <c r="AR387" i="1"/>
  <c r="AO387" i="1"/>
  <c r="AN387" i="1"/>
  <c r="AQ387" i="1" s="1"/>
  <c r="AM387" i="1"/>
  <c r="AI387" i="1"/>
  <c r="AH387" i="1"/>
  <c r="AG387" i="1"/>
  <c r="X387" i="1"/>
  <c r="I387" i="1"/>
  <c r="H387" i="1"/>
  <c r="C387" i="1" s="1"/>
  <c r="AV386" i="1"/>
  <c r="AU386" i="1"/>
  <c r="AT386" i="1"/>
  <c r="AS386" i="1"/>
  <c r="AR386" i="1"/>
  <c r="AO386" i="1"/>
  <c r="AN386" i="1"/>
  <c r="AQ386" i="1" s="1"/>
  <c r="AM386" i="1"/>
  <c r="AH386" i="1"/>
  <c r="AI386" i="1" s="1"/>
  <c r="AG386" i="1"/>
  <c r="X386" i="1"/>
  <c r="I386" i="1"/>
  <c r="H386" i="1"/>
  <c r="C386" i="1"/>
  <c r="AV385" i="1"/>
  <c r="AU385" i="1"/>
  <c r="AT385" i="1"/>
  <c r="AS385" i="1"/>
  <c r="AR385" i="1"/>
  <c r="AO385" i="1"/>
  <c r="AN385" i="1" s="1"/>
  <c r="AM385" i="1"/>
  <c r="AH385" i="1"/>
  <c r="AI385" i="1" s="1"/>
  <c r="AG385" i="1"/>
  <c r="X385" i="1"/>
  <c r="I385" i="1"/>
  <c r="H385" i="1"/>
  <c r="C385" i="1"/>
  <c r="AV384" i="1"/>
  <c r="AU384" i="1"/>
  <c r="AT384" i="1"/>
  <c r="AS384" i="1"/>
  <c r="AR384" i="1"/>
  <c r="AO384" i="1"/>
  <c r="AN384" i="1" s="1"/>
  <c r="AM384" i="1"/>
  <c r="AI384" i="1"/>
  <c r="AH384" i="1"/>
  <c r="AG384" i="1"/>
  <c r="X384" i="1"/>
  <c r="I384" i="1"/>
  <c r="H384" i="1"/>
  <c r="C384" i="1"/>
  <c r="AV383" i="1"/>
  <c r="AU383" i="1"/>
  <c r="AT383" i="1"/>
  <c r="AS383" i="1"/>
  <c r="AR383" i="1"/>
  <c r="AQ383" i="1"/>
  <c r="AP383" i="1"/>
  <c r="AO383" i="1"/>
  <c r="AN383" i="1"/>
  <c r="AM383" i="1"/>
  <c r="AI383" i="1"/>
  <c r="AH383" i="1"/>
  <c r="AG383" i="1"/>
  <c r="X383" i="1"/>
  <c r="I383" i="1"/>
  <c r="H383" i="1"/>
  <c r="C383" i="1" s="1"/>
  <c r="AV382" i="1"/>
  <c r="AU382" i="1"/>
  <c r="AT382" i="1"/>
  <c r="AS382" i="1"/>
  <c r="AR382" i="1"/>
  <c r="AO382" i="1"/>
  <c r="AN382" i="1"/>
  <c r="AQ382" i="1" s="1"/>
  <c r="AM382" i="1"/>
  <c r="AH382" i="1"/>
  <c r="AG382" i="1"/>
  <c r="AI382" i="1" s="1"/>
  <c r="X382" i="1"/>
  <c r="I382" i="1"/>
  <c r="H382" i="1"/>
  <c r="C382" i="1"/>
  <c r="AV381" i="1"/>
  <c r="AU381" i="1"/>
  <c r="AT381" i="1"/>
  <c r="AS381" i="1"/>
  <c r="AR381" i="1"/>
  <c r="AO381" i="1"/>
  <c r="AN381" i="1" s="1"/>
  <c r="AM381" i="1"/>
  <c r="AH381" i="1"/>
  <c r="AI381" i="1" s="1"/>
  <c r="AG381" i="1"/>
  <c r="X381" i="1"/>
  <c r="I381" i="1"/>
  <c r="H381" i="1"/>
  <c r="C381" i="1" s="1"/>
  <c r="AV380" i="1"/>
  <c r="AU380" i="1"/>
  <c r="AT380" i="1"/>
  <c r="AS380" i="1"/>
  <c r="AR380" i="1"/>
  <c r="AO380" i="1"/>
  <c r="AN380" i="1" s="1"/>
  <c r="AM380" i="1"/>
  <c r="AH380" i="1"/>
  <c r="AI380" i="1" s="1"/>
  <c r="AG380" i="1"/>
  <c r="X380" i="1"/>
  <c r="I380" i="1"/>
  <c r="H380" i="1"/>
  <c r="C380" i="1"/>
  <c r="AV379" i="1"/>
  <c r="AU379" i="1"/>
  <c r="AT379" i="1"/>
  <c r="AS379" i="1"/>
  <c r="AR379" i="1"/>
  <c r="AO379" i="1"/>
  <c r="AN379" i="1" s="1"/>
  <c r="AM379" i="1"/>
  <c r="AH379" i="1"/>
  <c r="AI379" i="1" s="1"/>
  <c r="AG379" i="1"/>
  <c r="X379" i="1"/>
  <c r="I379" i="1"/>
  <c r="H379" i="1"/>
  <c r="C379" i="1"/>
  <c r="AV378" i="1"/>
  <c r="AU378" i="1"/>
  <c r="AT378" i="1"/>
  <c r="AS378" i="1"/>
  <c r="AR378" i="1"/>
  <c r="AO378" i="1"/>
  <c r="AN378" i="1"/>
  <c r="AQ378" i="1" s="1"/>
  <c r="AM378" i="1"/>
  <c r="AI378" i="1"/>
  <c r="AH378" i="1"/>
  <c r="AG378" i="1"/>
  <c r="X378" i="1"/>
  <c r="I378" i="1"/>
  <c r="H378" i="1"/>
  <c r="C378" i="1"/>
  <c r="AV377" i="1"/>
  <c r="AU377" i="1"/>
  <c r="AT377" i="1"/>
  <c r="AS377" i="1"/>
  <c r="AR377" i="1"/>
  <c r="AO377" i="1"/>
  <c r="AN377" i="1"/>
  <c r="AQ377" i="1" s="1"/>
  <c r="AM377" i="1"/>
  <c r="AH377" i="1"/>
  <c r="AI377" i="1" s="1"/>
  <c r="AG377" i="1"/>
  <c r="X377" i="1"/>
  <c r="I377" i="1"/>
  <c r="H377" i="1"/>
  <c r="C377" i="1" s="1"/>
  <c r="AV376" i="1"/>
  <c r="AU376" i="1"/>
  <c r="AT376" i="1"/>
  <c r="AS376" i="1"/>
  <c r="AR376" i="1"/>
  <c r="AO376" i="1"/>
  <c r="AN376" i="1"/>
  <c r="AQ376" i="1" s="1"/>
  <c r="AM376" i="1"/>
  <c r="AI376" i="1"/>
  <c r="AH376" i="1"/>
  <c r="AG376" i="1"/>
  <c r="X376" i="1"/>
  <c r="I376" i="1"/>
  <c r="H376" i="1"/>
  <c r="C376" i="1" s="1"/>
  <c r="AV375" i="1"/>
  <c r="AU375" i="1"/>
  <c r="AT375" i="1"/>
  <c r="AS375" i="1"/>
  <c r="AR375" i="1"/>
  <c r="AO375" i="1"/>
  <c r="AN375" i="1" s="1"/>
  <c r="AM375" i="1"/>
  <c r="AH375" i="1"/>
  <c r="AI375" i="1" s="1"/>
  <c r="AG375" i="1"/>
  <c r="X375" i="1"/>
  <c r="I375" i="1"/>
  <c r="H375" i="1"/>
  <c r="C375" i="1" s="1"/>
  <c r="AV374" i="1"/>
  <c r="AU374" i="1"/>
  <c r="AT374" i="1"/>
  <c r="AS374" i="1"/>
  <c r="AR374" i="1"/>
  <c r="AP374" i="1"/>
  <c r="AO374" i="1"/>
  <c r="AN374" i="1"/>
  <c r="AQ374" i="1" s="1"/>
  <c r="AM374" i="1"/>
  <c r="AH374" i="1"/>
  <c r="AI374" i="1" s="1"/>
  <c r="AG374" i="1"/>
  <c r="X374" i="1"/>
  <c r="I374" i="1"/>
  <c r="H374" i="1"/>
  <c r="C374" i="1"/>
  <c r="AV373" i="1"/>
  <c r="AU373" i="1"/>
  <c r="AT373" i="1"/>
  <c r="AS373" i="1"/>
  <c r="AR373" i="1"/>
  <c r="AO373" i="1"/>
  <c r="AN373" i="1" s="1"/>
  <c r="AM373" i="1"/>
  <c r="AH373" i="1"/>
  <c r="AI373" i="1" s="1"/>
  <c r="AG373" i="1"/>
  <c r="X373" i="1"/>
  <c r="I373" i="1"/>
  <c r="H373" i="1"/>
  <c r="C373" i="1" s="1"/>
  <c r="AV372" i="1"/>
  <c r="AU372" i="1"/>
  <c r="AT372" i="1"/>
  <c r="AS372" i="1"/>
  <c r="AR372" i="1"/>
  <c r="AP372" i="1"/>
  <c r="AO372" i="1"/>
  <c r="AN372" i="1"/>
  <c r="AQ372" i="1" s="1"/>
  <c r="AM372" i="1"/>
  <c r="AI372" i="1"/>
  <c r="AH372" i="1"/>
  <c r="AG372" i="1"/>
  <c r="X372" i="1"/>
  <c r="I372" i="1"/>
  <c r="H372" i="1"/>
  <c r="C372" i="1" s="1"/>
  <c r="AV371" i="1"/>
  <c r="AU371" i="1"/>
  <c r="AT371" i="1"/>
  <c r="AS371" i="1"/>
  <c r="AR371" i="1"/>
  <c r="AO371" i="1"/>
  <c r="AN371" i="1"/>
  <c r="AQ371" i="1" s="1"/>
  <c r="AM371" i="1"/>
  <c r="AH371" i="1"/>
  <c r="AI371" i="1" s="1"/>
  <c r="AG371" i="1"/>
  <c r="X371" i="1"/>
  <c r="I371" i="1"/>
  <c r="H371" i="1"/>
  <c r="C371" i="1" s="1"/>
  <c r="AV370" i="1"/>
  <c r="AU370" i="1"/>
  <c r="AT370" i="1"/>
  <c r="AS370" i="1"/>
  <c r="AR370" i="1"/>
  <c r="AO370" i="1"/>
  <c r="AN370" i="1"/>
  <c r="AQ370" i="1" s="1"/>
  <c r="AM370" i="1"/>
  <c r="AH370" i="1"/>
  <c r="AG370" i="1"/>
  <c r="AI370" i="1" s="1"/>
  <c r="X370" i="1"/>
  <c r="I370" i="1"/>
  <c r="H370" i="1"/>
  <c r="C370" i="1"/>
  <c r="AV369" i="1"/>
  <c r="AU369" i="1"/>
  <c r="AT369" i="1"/>
  <c r="AS369" i="1"/>
  <c r="AR369" i="1"/>
  <c r="AO369" i="1"/>
  <c r="AN369" i="1" s="1"/>
  <c r="AM369" i="1"/>
  <c r="AH369" i="1"/>
  <c r="AI369" i="1" s="1"/>
  <c r="AG369" i="1"/>
  <c r="X369" i="1"/>
  <c r="I369" i="1"/>
  <c r="H369" i="1"/>
  <c r="C369" i="1"/>
  <c r="AV368" i="1"/>
  <c r="AU368" i="1"/>
  <c r="AT368" i="1"/>
  <c r="AS368" i="1"/>
  <c r="AR368" i="1"/>
  <c r="AP368" i="1"/>
  <c r="AO368" i="1"/>
  <c r="AN368" i="1"/>
  <c r="AQ368" i="1" s="1"/>
  <c r="AM368" i="1"/>
  <c r="AI368" i="1"/>
  <c r="AH368" i="1"/>
  <c r="AG368" i="1"/>
  <c r="X368" i="1"/>
  <c r="I368" i="1"/>
  <c r="H368" i="1"/>
  <c r="C368" i="1"/>
  <c r="AV367" i="1"/>
  <c r="AU367" i="1"/>
  <c r="AT367" i="1"/>
  <c r="AS367" i="1"/>
  <c r="AR367" i="1"/>
  <c r="AO367" i="1"/>
  <c r="AN367" i="1" s="1"/>
  <c r="AM367" i="1"/>
  <c r="AH367" i="1"/>
  <c r="AI367" i="1" s="1"/>
  <c r="AG367" i="1"/>
  <c r="X367" i="1"/>
  <c r="I367" i="1"/>
  <c r="H367" i="1"/>
  <c r="C367" i="1" s="1"/>
  <c r="AV366" i="1"/>
  <c r="AU366" i="1"/>
  <c r="AT366" i="1"/>
  <c r="AS366" i="1"/>
  <c r="AR366" i="1"/>
  <c r="AO366" i="1"/>
  <c r="AN366" i="1"/>
  <c r="AQ366" i="1" s="1"/>
  <c r="AM366" i="1"/>
  <c r="AH366" i="1"/>
  <c r="AG366" i="1"/>
  <c r="AI366" i="1" s="1"/>
  <c r="X366" i="1"/>
  <c r="I366" i="1"/>
  <c r="H366" i="1"/>
  <c r="C366" i="1"/>
  <c r="AV365" i="1"/>
  <c r="AU365" i="1"/>
  <c r="AT365" i="1"/>
  <c r="AS365" i="1"/>
  <c r="AR365" i="1"/>
  <c r="AO365" i="1"/>
  <c r="AN365" i="1" s="1"/>
  <c r="AM365" i="1"/>
  <c r="AH365" i="1"/>
  <c r="AI365" i="1" s="1"/>
  <c r="AG365" i="1"/>
  <c r="X365" i="1"/>
  <c r="I365" i="1"/>
  <c r="H365" i="1"/>
  <c r="C365" i="1" s="1"/>
  <c r="AV364" i="1"/>
  <c r="AU364" i="1"/>
  <c r="AT364" i="1"/>
  <c r="AS364" i="1"/>
  <c r="AR364" i="1"/>
  <c r="AO364" i="1"/>
  <c r="AN364" i="1" s="1"/>
  <c r="AM364" i="1"/>
  <c r="AH364" i="1"/>
  <c r="AI364" i="1" s="1"/>
  <c r="AG364" i="1"/>
  <c r="X364" i="1"/>
  <c r="I364" i="1"/>
  <c r="H364" i="1"/>
  <c r="C364" i="1"/>
  <c r="AV363" i="1"/>
  <c r="AU363" i="1"/>
  <c r="AT363" i="1"/>
  <c r="AS363" i="1"/>
  <c r="AR363" i="1"/>
  <c r="AO363" i="1"/>
  <c r="AN363" i="1" s="1"/>
  <c r="AM363" i="1"/>
  <c r="AH363" i="1"/>
  <c r="AI363" i="1" s="1"/>
  <c r="AG363" i="1"/>
  <c r="X363" i="1"/>
  <c r="I363" i="1"/>
  <c r="H363" i="1"/>
  <c r="C363" i="1"/>
  <c r="AV362" i="1"/>
  <c r="AU362" i="1"/>
  <c r="AT362" i="1"/>
  <c r="AS362" i="1"/>
  <c r="AR362" i="1"/>
  <c r="AO362" i="1"/>
  <c r="AN362" i="1"/>
  <c r="AQ362" i="1" s="1"/>
  <c r="AM362" i="1"/>
  <c r="AI362" i="1"/>
  <c r="AH362" i="1"/>
  <c r="AG362" i="1"/>
  <c r="X362" i="1"/>
  <c r="I362" i="1"/>
  <c r="H362" i="1"/>
  <c r="C362" i="1" s="1"/>
  <c r="AV361" i="1"/>
  <c r="AU361" i="1"/>
  <c r="AT361" i="1"/>
  <c r="AS361" i="1"/>
  <c r="AR361" i="1"/>
  <c r="AO361" i="1"/>
  <c r="AN361" i="1"/>
  <c r="AQ361" i="1" s="1"/>
  <c r="AM361" i="1"/>
  <c r="AH361" i="1"/>
  <c r="AI361" i="1" s="1"/>
  <c r="AG361" i="1"/>
  <c r="X361" i="1"/>
  <c r="I361" i="1"/>
  <c r="H361" i="1"/>
  <c r="C361" i="1" s="1"/>
  <c r="AV360" i="1"/>
  <c r="AU360" i="1"/>
  <c r="AT360" i="1"/>
  <c r="AS360" i="1"/>
  <c r="AR360" i="1"/>
  <c r="AO360" i="1"/>
  <c r="AN360" i="1"/>
  <c r="AQ360" i="1" s="1"/>
  <c r="AM360" i="1"/>
  <c r="AI360" i="1"/>
  <c r="AH360" i="1"/>
  <c r="AG360" i="1"/>
  <c r="X360" i="1"/>
  <c r="I360" i="1"/>
  <c r="H360" i="1"/>
  <c r="C360" i="1" s="1"/>
  <c r="AV359" i="1"/>
  <c r="AU359" i="1"/>
  <c r="AT359" i="1"/>
  <c r="AS359" i="1"/>
  <c r="AR359" i="1"/>
  <c r="AO359" i="1"/>
  <c r="AN359" i="1" s="1"/>
  <c r="AM359" i="1"/>
  <c r="AH359" i="1"/>
  <c r="AI359" i="1" s="1"/>
  <c r="AG359" i="1"/>
  <c r="X359" i="1"/>
  <c r="I359" i="1"/>
  <c r="H359" i="1"/>
  <c r="C359" i="1" s="1"/>
  <c r="AV358" i="1"/>
  <c r="AU358" i="1"/>
  <c r="AT358" i="1"/>
  <c r="AS358" i="1"/>
  <c r="AR358" i="1"/>
  <c r="AP358" i="1"/>
  <c r="AO358" i="1"/>
  <c r="AN358" i="1"/>
  <c r="AQ358" i="1" s="1"/>
  <c r="AM358" i="1"/>
  <c r="AH358" i="1"/>
  <c r="AI358" i="1" s="1"/>
  <c r="AG358" i="1"/>
  <c r="X358" i="1"/>
  <c r="I358" i="1"/>
  <c r="H358" i="1"/>
  <c r="C358" i="1"/>
  <c r="AV357" i="1"/>
  <c r="AU357" i="1"/>
  <c r="AT357" i="1"/>
  <c r="AS357" i="1"/>
  <c r="AR357" i="1"/>
  <c r="AO357" i="1"/>
  <c r="AN357" i="1" s="1"/>
  <c r="AM357" i="1"/>
  <c r="AI357" i="1"/>
  <c r="AH357" i="1"/>
  <c r="AG357" i="1"/>
  <c r="X357" i="1"/>
  <c r="I357" i="1"/>
  <c r="H357" i="1"/>
  <c r="C357" i="1" s="1"/>
  <c r="AV356" i="1"/>
  <c r="AU356" i="1"/>
  <c r="AT356" i="1"/>
  <c r="AS356" i="1"/>
  <c r="AR356" i="1"/>
  <c r="AP356" i="1"/>
  <c r="AO356" i="1"/>
  <c r="AN356" i="1"/>
  <c r="AQ356" i="1" s="1"/>
  <c r="AM356" i="1"/>
  <c r="AI356" i="1"/>
  <c r="AH356" i="1"/>
  <c r="AG356" i="1"/>
  <c r="X356" i="1"/>
  <c r="I356" i="1"/>
  <c r="H356" i="1"/>
  <c r="C356" i="1" s="1"/>
  <c r="AV355" i="1"/>
  <c r="AU355" i="1"/>
  <c r="AT355" i="1"/>
  <c r="AS355" i="1"/>
  <c r="AR355" i="1"/>
  <c r="AO355" i="1"/>
  <c r="AN355" i="1"/>
  <c r="AQ355" i="1" s="1"/>
  <c r="AM355" i="1"/>
  <c r="AH355" i="1"/>
  <c r="AI355" i="1" s="1"/>
  <c r="AG355" i="1"/>
  <c r="X355" i="1"/>
  <c r="I355" i="1"/>
  <c r="H355" i="1"/>
  <c r="C355" i="1" s="1"/>
  <c r="AV354" i="1"/>
  <c r="AU354" i="1"/>
  <c r="AT354" i="1"/>
  <c r="AS354" i="1"/>
  <c r="AR354" i="1"/>
  <c r="AO354" i="1"/>
  <c r="AN354" i="1" s="1"/>
  <c r="AM354" i="1"/>
  <c r="AH354" i="1"/>
  <c r="AG354" i="1"/>
  <c r="AI354" i="1" s="1"/>
  <c r="X354" i="1"/>
  <c r="I354" i="1"/>
  <c r="H354" i="1"/>
  <c r="C354" i="1"/>
  <c r="AV353" i="1"/>
  <c r="AU353" i="1"/>
  <c r="AT353" i="1"/>
  <c r="AS353" i="1"/>
  <c r="AR353" i="1"/>
  <c r="AO353" i="1"/>
  <c r="AN353" i="1" s="1"/>
  <c r="AM353" i="1"/>
  <c r="AH353" i="1"/>
  <c r="AI353" i="1" s="1"/>
  <c r="AG353" i="1"/>
  <c r="X353" i="1"/>
  <c r="I353" i="1"/>
  <c r="H353" i="1"/>
  <c r="C353" i="1"/>
  <c r="AV352" i="1"/>
  <c r="AU352" i="1"/>
  <c r="AT352" i="1"/>
  <c r="AS352" i="1"/>
  <c r="AR352" i="1"/>
  <c r="AQ352" i="1"/>
  <c r="AP352" i="1"/>
  <c r="AO352" i="1"/>
  <c r="AN352" i="1"/>
  <c r="AM352" i="1"/>
  <c r="AI352" i="1"/>
  <c r="AH352" i="1"/>
  <c r="AG352" i="1"/>
  <c r="X352" i="1"/>
  <c r="I352" i="1"/>
  <c r="H352" i="1"/>
  <c r="C352" i="1"/>
  <c r="AV351" i="1"/>
  <c r="AU351" i="1"/>
  <c r="AT351" i="1"/>
  <c r="AS351" i="1"/>
  <c r="AR351" i="1"/>
  <c r="AO351" i="1"/>
  <c r="AN351" i="1" s="1"/>
  <c r="AM351" i="1"/>
  <c r="AH351" i="1"/>
  <c r="AI351" i="1" s="1"/>
  <c r="AG351" i="1"/>
  <c r="X351" i="1"/>
  <c r="I351" i="1"/>
  <c r="H351" i="1"/>
  <c r="C351" i="1" s="1"/>
  <c r="AV350" i="1"/>
  <c r="AU350" i="1"/>
  <c r="AT350" i="1"/>
  <c r="AS350" i="1"/>
  <c r="AR350" i="1"/>
  <c r="AO350" i="1"/>
  <c r="AN350" i="1"/>
  <c r="AQ350" i="1" s="1"/>
  <c r="AM350" i="1"/>
  <c r="AH350" i="1"/>
  <c r="AG350" i="1"/>
  <c r="AI350" i="1" s="1"/>
  <c r="X350" i="1"/>
  <c r="I350" i="1"/>
  <c r="H350" i="1"/>
  <c r="C350" i="1"/>
  <c r="AV349" i="1"/>
  <c r="AU349" i="1"/>
  <c r="AT349" i="1"/>
  <c r="AS349" i="1"/>
  <c r="AR349" i="1"/>
  <c r="AO349" i="1"/>
  <c r="AN349" i="1" s="1"/>
  <c r="AM349" i="1"/>
  <c r="AH349" i="1"/>
  <c r="AI349" i="1" s="1"/>
  <c r="AG349" i="1"/>
  <c r="X349" i="1"/>
  <c r="I349" i="1"/>
  <c r="H349" i="1"/>
  <c r="C349" i="1" s="1"/>
  <c r="AV348" i="1"/>
  <c r="AU348" i="1"/>
  <c r="AT348" i="1"/>
  <c r="AS348" i="1"/>
  <c r="AR348" i="1"/>
  <c r="AO348" i="1"/>
  <c r="AN348" i="1" s="1"/>
  <c r="AM348" i="1"/>
  <c r="AH348" i="1"/>
  <c r="AI348" i="1" s="1"/>
  <c r="AG348" i="1"/>
  <c r="X348" i="1"/>
  <c r="I348" i="1"/>
  <c r="H348" i="1"/>
  <c r="C348" i="1"/>
  <c r="AV347" i="1"/>
  <c r="AU347" i="1"/>
  <c r="AT347" i="1"/>
  <c r="AS347" i="1"/>
  <c r="AR347" i="1"/>
  <c r="AO347" i="1"/>
  <c r="AN347" i="1" s="1"/>
  <c r="AM347" i="1"/>
  <c r="AH347" i="1"/>
  <c r="AI347" i="1" s="1"/>
  <c r="AG347" i="1"/>
  <c r="X347" i="1"/>
  <c r="I347" i="1"/>
  <c r="H347" i="1"/>
  <c r="C347" i="1"/>
  <c r="AV346" i="1"/>
  <c r="AU346" i="1"/>
  <c r="AT346" i="1"/>
  <c r="AS346" i="1"/>
  <c r="AR346" i="1"/>
  <c r="AO346" i="1"/>
  <c r="AN346" i="1"/>
  <c r="AQ346" i="1" s="1"/>
  <c r="AM346" i="1"/>
  <c r="AI346" i="1"/>
  <c r="AH346" i="1"/>
  <c r="AG346" i="1"/>
  <c r="X346" i="1"/>
  <c r="I346" i="1"/>
  <c r="H346" i="1"/>
  <c r="C346" i="1" s="1"/>
  <c r="AV345" i="1"/>
  <c r="AU345" i="1"/>
  <c r="AT345" i="1"/>
  <c r="AS345" i="1"/>
  <c r="AR345" i="1"/>
  <c r="AO345" i="1"/>
  <c r="AN345" i="1"/>
  <c r="AQ345" i="1" s="1"/>
  <c r="AM345" i="1"/>
  <c r="AH345" i="1"/>
  <c r="AI345" i="1" s="1"/>
  <c r="AG345" i="1"/>
  <c r="X345" i="1"/>
  <c r="I345" i="1"/>
  <c r="H345" i="1"/>
  <c r="C345" i="1" s="1"/>
  <c r="AV344" i="1"/>
  <c r="AU344" i="1"/>
  <c r="AT344" i="1"/>
  <c r="AS344" i="1"/>
  <c r="AR344" i="1"/>
  <c r="AO344" i="1"/>
  <c r="AN344" i="1"/>
  <c r="AQ344" i="1" s="1"/>
  <c r="AM344" i="1"/>
  <c r="AI344" i="1"/>
  <c r="AH344" i="1"/>
  <c r="AG344" i="1"/>
  <c r="X344" i="1"/>
  <c r="I344" i="1"/>
  <c r="H344" i="1"/>
  <c r="C344" i="1"/>
  <c r="AV343" i="1"/>
  <c r="AU343" i="1"/>
  <c r="AT343" i="1"/>
  <c r="AS343" i="1"/>
  <c r="AR343" i="1"/>
  <c r="AO343" i="1"/>
  <c r="AN343" i="1" s="1"/>
  <c r="AM343" i="1"/>
  <c r="AH343" i="1"/>
  <c r="AI343" i="1" s="1"/>
  <c r="AG343" i="1"/>
  <c r="X343" i="1"/>
  <c r="I343" i="1"/>
  <c r="H343" i="1"/>
  <c r="C343" i="1" s="1"/>
  <c r="AV342" i="1"/>
  <c r="AU342" i="1"/>
  <c r="AT342" i="1"/>
  <c r="AS342" i="1"/>
  <c r="AR342" i="1"/>
  <c r="AP342" i="1"/>
  <c r="AO342" i="1"/>
  <c r="AN342" i="1"/>
  <c r="AQ342" i="1" s="1"/>
  <c r="AM342" i="1"/>
  <c r="AH342" i="1"/>
  <c r="AI342" i="1" s="1"/>
  <c r="AG342" i="1"/>
  <c r="X342" i="1"/>
  <c r="I342" i="1"/>
  <c r="H342" i="1"/>
  <c r="C342" i="1"/>
  <c r="AV341" i="1"/>
  <c r="AU341" i="1"/>
  <c r="AT341" i="1"/>
  <c r="AS341" i="1"/>
  <c r="AR341" i="1"/>
  <c r="AO341" i="1"/>
  <c r="AN341" i="1" s="1"/>
  <c r="AM341" i="1"/>
  <c r="AI341" i="1"/>
  <c r="AH341" i="1"/>
  <c r="AG341" i="1"/>
  <c r="X341" i="1"/>
  <c r="I341" i="1"/>
  <c r="H341" i="1"/>
  <c r="C341" i="1" s="1"/>
  <c r="AV340" i="1"/>
  <c r="AU340" i="1"/>
  <c r="AT340" i="1"/>
  <c r="AS340" i="1"/>
  <c r="AR340" i="1"/>
  <c r="AP340" i="1"/>
  <c r="AO340" i="1"/>
  <c r="AN340" i="1"/>
  <c r="AQ340" i="1" s="1"/>
  <c r="AM340" i="1"/>
  <c r="AI340" i="1"/>
  <c r="AH340" i="1"/>
  <c r="AG340" i="1"/>
  <c r="X340" i="1"/>
  <c r="I340" i="1"/>
  <c r="H340" i="1"/>
  <c r="C340" i="1" s="1"/>
  <c r="AV339" i="1"/>
  <c r="AU339" i="1"/>
  <c r="AT339" i="1"/>
  <c r="AS339" i="1"/>
  <c r="AR339" i="1"/>
  <c r="AO339" i="1"/>
  <c r="AN339" i="1"/>
  <c r="AQ339" i="1" s="1"/>
  <c r="AM339" i="1"/>
  <c r="AH339" i="1"/>
  <c r="AI339" i="1" s="1"/>
  <c r="AG339" i="1"/>
  <c r="X339" i="1"/>
  <c r="I339" i="1"/>
  <c r="H339" i="1"/>
  <c r="C339" i="1" s="1"/>
  <c r="AV338" i="1"/>
  <c r="AU338" i="1"/>
  <c r="AT338" i="1"/>
  <c r="AS338" i="1"/>
  <c r="AR338" i="1"/>
  <c r="AO338" i="1"/>
  <c r="AN338" i="1" s="1"/>
  <c r="AM338" i="1"/>
  <c r="AH338" i="1"/>
  <c r="AG338" i="1"/>
  <c r="AI338" i="1" s="1"/>
  <c r="X338" i="1"/>
  <c r="I338" i="1"/>
  <c r="H338" i="1"/>
  <c r="C338" i="1"/>
  <c r="AV337" i="1"/>
  <c r="AU337" i="1"/>
  <c r="AT337" i="1"/>
  <c r="AS337" i="1"/>
  <c r="AR337" i="1"/>
  <c r="AO337" i="1"/>
  <c r="AN337" i="1" s="1"/>
  <c r="AM337" i="1"/>
  <c r="AH337" i="1"/>
  <c r="AI337" i="1" s="1"/>
  <c r="AG337" i="1"/>
  <c r="X337" i="1"/>
  <c r="I337" i="1"/>
  <c r="H337" i="1"/>
  <c r="C337" i="1"/>
  <c r="AV336" i="1"/>
  <c r="AU336" i="1"/>
  <c r="AT336" i="1"/>
  <c r="AS336" i="1"/>
  <c r="AR336" i="1"/>
  <c r="AQ336" i="1"/>
  <c r="AP336" i="1"/>
  <c r="AO336" i="1"/>
  <c r="AN336" i="1"/>
  <c r="AM336" i="1"/>
  <c r="AI336" i="1"/>
  <c r="AH336" i="1"/>
  <c r="AG336" i="1"/>
  <c r="X336" i="1"/>
  <c r="I336" i="1"/>
  <c r="H336" i="1"/>
  <c r="C336" i="1"/>
  <c r="AV335" i="1"/>
  <c r="AU335" i="1"/>
  <c r="AT335" i="1"/>
  <c r="AS335" i="1"/>
  <c r="AR335" i="1"/>
  <c r="AO335" i="1"/>
  <c r="AN335" i="1" s="1"/>
  <c r="AM335" i="1"/>
  <c r="AH335" i="1"/>
  <c r="AI335" i="1" s="1"/>
  <c r="AG335" i="1"/>
  <c r="X335" i="1"/>
  <c r="I335" i="1"/>
  <c r="H335" i="1"/>
  <c r="C335" i="1" s="1"/>
  <c r="AV334" i="1"/>
  <c r="AU334" i="1"/>
  <c r="AT334" i="1"/>
  <c r="AS334" i="1"/>
  <c r="AR334" i="1"/>
  <c r="AO334" i="1"/>
  <c r="AN334" i="1"/>
  <c r="AQ334" i="1" s="1"/>
  <c r="AM334" i="1"/>
  <c r="AH334" i="1"/>
  <c r="AG334" i="1"/>
  <c r="AI334" i="1" s="1"/>
  <c r="X334" i="1"/>
  <c r="I334" i="1"/>
  <c r="H334" i="1"/>
  <c r="C334" i="1"/>
  <c r="AV333" i="1"/>
  <c r="AU333" i="1"/>
  <c r="AT333" i="1"/>
  <c r="AS333" i="1"/>
  <c r="AR333" i="1"/>
  <c r="AO333" i="1"/>
  <c r="AN333" i="1" s="1"/>
  <c r="AM333" i="1"/>
  <c r="AH333" i="1"/>
  <c r="AI333" i="1" s="1"/>
  <c r="AG333" i="1"/>
  <c r="X333" i="1"/>
  <c r="I333" i="1"/>
  <c r="H333" i="1"/>
  <c r="C333" i="1" s="1"/>
  <c r="AV332" i="1"/>
  <c r="AU332" i="1"/>
  <c r="AT332" i="1"/>
  <c r="AS332" i="1"/>
  <c r="AR332" i="1"/>
  <c r="AP332" i="1"/>
  <c r="AO332" i="1"/>
  <c r="AN332" i="1"/>
  <c r="AM332" i="1"/>
  <c r="AH332" i="1"/>
  <c r="AI332" i="1" s="1"/>
  <c r="AG332" i="1"/>
  <c r="AQ332" i="1" s="1"/>
  <c r="X332" i="1"/>
  <c r="I332" i="1"/>
  <c r="H332" i="1"/>
  <c r="C332" i="1"/>
  <c r="AV331" i="1"/>
  <c r="AU331" i="1"/>
  <c r="AT331" i="1"/>
  <c r="AS331" i="1"/>
  <c r="AR331" i="1"/>
  <c r="AO331" i="1"/>
  <c r="AN331" i="1" s="1"/>
  <c r="AM331" i="1"/>
  <c r="AH331" i="1"/>
  <c r="AI331" i="1" s="1"/>
  <c r="AG331" i="1"/>
  <c r="X331" i="1"/>
  <c r="I331" i="1"/>
  <c r="H331" i="1"/>
  <c r="C331" i="1"/>
  <c r="AV330" i="1"/>
  <c r="AU330" i="1"/>
  <c r="AT330" i="1"/>
  <c r="AS330" i="1"/>
  <c r="AR330" i="1"/>
  <c r="AO330" i="1"/>
  <c r="AN330" i="1"/>
  <c r="AQ330" i="1" s="1"/>
  <c r="AM330" i="1"/>
  <c r="AI330" i="1"/>
  <c r="AH330" i="1"/>
  <c r="AG330" i="1"/>
  <c r="X330" i="1"/>
  <c r="I330" i="1"/>
  <c r="H330" i="1"/>
  <c r="C330" i="1" s="1"/>
  <c r="AV329" i="1"/>
  <c r="AU329" i="1"/>
  <c r="AT329" i="1"/>
  <c r="AS329" i="1"/>
  <c r="AR329" i="1"/>
  <c r="AO329" i="1"/>
  <c r="AN329" i="1"/>
  <c r="AQ329" i="1" s="1"/>
  <c r="AM329" i="1"/>
  <c r="AH329" i="1"/>
  <c r="AI329" i="1" s="1"/>
  <c r="AG329" i="1"/>
  <c r="X329" i="1"/>
  <c r="I329" i="1"/>
  <c r="H329" i="1"/>
  <c r="C329" i="1" s="1"/>
  <c r="AV328" i="1"/>
  <c r="AU328" i="1"/>
  <c r="AT328" i="1"/>
  <c r="AS328" i="1"/>
  <c r="AR328" i="1"/>
  <c r="AO328" i="1"/>
  <c r="AN328" i="1"/>
  <c r="AQ328" i="1" s="1"/>
  <c r="AM328" i="1"/>
  <c r="AI328" i="1"/>
  <c r="AH328" i="1"/>
  <c r="AG328" i="1"/>
  <c r="X328" i="1"/>
  <c r="I328" i="1"/>
  <c r="H328" i="1"/>
  <c r="C328" i="1" s="1"/>
  <c r="AV327" i="1"/>
  <c r="AU327" i="1"/>
  <c r="AT327" i="1"/>
  <c r="AS327" i="1"/>
  <c r="AR327" i="1"/>
  <c r="AO327" i="1"/>
  <c r="AN327" i="1" s="1"/>
  <c r="AM327" i="1"/>
  <c r="AH327" i="1"/>
  <c r="AI327" i="1" s="1"/>
  <c r="AG327" i="1"/>
  <c r="X327" i="1"/>
  <c r="I327" i="1"/>
  <c r="H327" i="1"/>
  <c r="C327" i="1" s="1"/>
  <c r="AV326" i="1"/>
  <c r="AU326" i="1"/>
  <c r="AT326" i="1"/>
  <c r="AS326" i="1"/>
  <c r="AR326" i="1"/>
  <c r="AP326" i="1"/>
  <c r="AO326" i="1"/>
  <c r="AN326" i="1"/>
  <c r="AQ326" i="1" s="1"/>
  <c r="AM326" i="1"/>
  <c r="AH326" i="1"/>
  <c r="AI326" i="1" s="1"/>
  <c r="AG326" i="1"/>
  <c r="X326" i="1"/>
  <c r="I326" i="1"/>
  <c r="H326" i="1"/>
  <c r="C326" i="1"/>
  <c r="AV325" i="1"/>
  <c r="AU325" i="1"/>
  <c r="AT325" i="1"/>
  <c r="AS325" i="1"/>
  <c r="AR325" i="1"/>
  <c r="AO325" i="1"/>
  <c r="AN325" i="1" s="1"/>
  <c r="AM325" i="1"/>
  <c r="AH325" i="1"/>
  <c r="AG325" i="1"/>
  <c r="AI325" i="1" s="1"/>
  <c r="X325" i="1"/>
  <c r="I325" i="1"/>
  <c r="H325" i="1"/>
  <c r="C325" i="1" s="1"/>
  <c r="AV324" i="1"/>
  <c r="AU324" i="1"/>
  <c r="AT324" i="1"/>
  <c r="AS324" i="1"/>
  <c r="AR324" i="1"/>
  <c r="AP324" i="1"/>
  <c r="AO324" i="1"/>
  <c r="AN324" i="1"/>
  <c r="AQ324" i="1" s="1"/>
  <c r="AM324" i="1"/>
  <c r="AH324" i="1"/>
  <c r="AI324" i="1" s="1"/>
  <c r="AG324" i="1"/>
  <c r="X324" i="1"/>
  <c r="I324" i="1"/>
  <c r="H324" i="1"/>
  <c r="C324" i="1" s="1"/>
  <c r="AV323" i="1"/>
  <c r="AU323" i="1"/>
  <c r="AT323" i="1"/>
  <c r="AS323" i="1"/>
  <c r="AR323" i="1"/>
  <c r="AO323" i="1"/>
  <c r="AN323" i="1"/>
  <c r="AQ323" i="1" s="1"/>
  <c r="AM323" i="1"/>
  <c r="AI323" i="1"/>
  <c r="AH323" i="1"/>
  <c r="AG323" i="1"/>
  <c r="X323" i="1"/>
  <c r="I323" i="1"/>
  <c r="H323" i="1"/>
  <c r="C323" i="1" s="1"/>
  <c r="AV322" i="1"/>
  <c r="AU322" i="1"/>
  <c r="AT322" i="1"/>
  <c r="AS322" i="1"/>
  <c r="AR322" i="1"/>
  <c r="AO322" i="1"/>
  <c r="AN322" i="1" s="1"/>
  <c r="AM322" i="1"/>
  <c r="AH322" i="1"/>
  <c r="AG322" i="1"/>
  <c r="AI322" i="1" s="1"/>
  <c r="X322" i="1"/>
  <c r="I322" i="1"/>
  <c r="H322" i="1"/>
  <c r="C322" i="1"/>
  <c r="AV321" i="1"/>
  <c r="AU321" i="1"/>
  <c r="AT321" i="1"/>
  <c r="AS321" i="1"/>
  <c r="AR321" i="1"/>
  <c r="AO321" i="1"/>
  <c r="AN321" i="1"/>
  <c r="AM321" i="1"/>
  <c r="AH321" i="1"/>
  <c r="AI321" i="1" s="1"/>
  <c r="AG321" i="1"/>
  <c r="X321" i="1"/>
  <c r="I321" i="1"/>
  <c r="H321" i="1"/>
  <c r="C321" i="1"/>
  <c r="AV320" i="1"/>
  <c r="AU320" i="1"/>
  <c r="AT320" i="1"/>
  <c r="AS320" i="1"/>
  <c r="AR320" i="1"/>
  <c r="AO320" i="1"/>
  <c r="AN320" i="1" s="1"/>
  <c r="AM320" i="1"/>
  <c r="AI320" i="1"/>
  <c r="AH320" i="1"/>
  <c r="AG320" i="1"/>
  <c r="X320" i="1"/>
  <c r="I320" i="1"/>
  <c r="H320" i="1"/>
  <c r="C320" i="1"/>
  <c r="AV319" i="1"/>
  <c r="AU319" i="1"/>
  <c r="AT319" i="1"/>
  <c r="AS319" i="1"/>
  <c r="AR319" i="1"/>
  <c r="AO319" i="1"/>
  <c r="AN319" i="1" s="1"/>
  <c r="AQ319" i="1" s="1"/>
  <c r="AM319" i="1"/>
  <c r="AH319" i="1"/>
  <c r="AI319" i="1" s="1"/>
  <c r="AG319" i="1"/>
  <c r="X319" i="1"/>
  <c r="I319" i="1"/>
  <c r="H319" i="1"/>
  <c r="C319" i="1" s="1"/>
  <c r="AV318" i="1"/>
  <c r="AU318" i="1"/>
  <c r="AT318" i="1"/>
  <c r="AS318" i="1"/>
  <c r="AR318" i="1"/>
  <c r="AQ318" i="1"/>
  <c r="AO318" i="1"/>
  <c r="AN318" i="1"/>
  <c r="AP318" i="1" s="1"/>
  <c r="AM318" i="1"/>
  <c r="AH318" i="1"/>
  <c r="AI318" i="1" s="1"/>
  <c r="AG318" i="1"/>
  <c r="X318" i="1"/>
  <c r="I318" i="1"/>
  <c r="H318" i="1"/>
  <c r="C318" i="1"/>
  <c r="AV317" i="1"/>
  <c r="AU317" i="1"/>
  <c r="AT317" i="1"/>
  <c r="AS317" i="1"/>
  <c r="AR317" i="1"/>
  <c r="AO317" i="1"/>
  <c r="AN317" i="1" s="1"/>
  <c r="AM317" i="1"/>
  <c r="AH317" i="1"/>
  <c r="AI317" i="1" s="1"/>
  <c r="AG317" i="1"/>
  <c r="X317" i="1"/>
  <c r="I317" i="1"/>
  <c r="H317" i="1"/>
  <c r="C317" i="1" s="1"/>
  <c r="AV316" i="1"/>
  <c r="AU316" i="1"/>
  <c r="AT316" i="1"/>
  <c r="AS316" i="1"/>
  <c r="AR316" i="1"/>
  <c r="AO316" i="1"/>
  <c r="AN316" i="1" s="1"/>
  <c r="AM316" i="1"/>
  <c r="AH316" i="1"/>
  <c r="AI316" i="1" s="1"/>
  <c r="AG316" i="1"/>
  <c r="X316" i="1"/>
  <c r="I316" i="1"/>
  <c r="H316" i="1"/>
  <c r="C316" i="1"/>
  <c r="AV315" i="1"/>
  <c r="AU315" i="1"/>
  <c r="AT315" i="1"/>
  <c r="AS315" i="1"/>
  <c r="AR315" i="1"/>
  <c r="AQ315" i="1"/>
  <c r="AO315" i="1"/>
  <c r="AN315" i="1"/>
  <c r="AP315" i="1" s="1"/>
  <c r="AM315" i="1"/>
  <c r="AH315" i="1"/>
  <c r="AI315" i="1" s="1"/>
  <c r="AG315" i="1"/>
  <c r="X315" i="1"/>
  <c r="I315" i="1"/>
  <c r="H315" i="1"/>
  <c r="C315" i="1"/>
  <c r="AV314" i="1"/>
  <c r="AU314" i="1"/>
  <c r="AT314" i="1"/>
  <c r="AS314" i="1"/>
  <c r="AR314" i="1"/>
  <c r="AO314" i="1"/>
  <c r="AN314" i="1"/>
  <c r="AQ314" i="1" s="1"/>
  <c r="AM314" i="1"/>
  <c r="AI314" i="1"/>
  <c r="AH314" i="1"/>
  <c r="AG314" i="1"/>
  <c r="X314" i="1"/>
  <c r="I314" i="1"/>
  <c r="H314" i="1"/>
  <c r="C314" i="1" s="1"/>
  <c r="AV313" i="1"/>
  <c r="AU313" i="1"/>
  <c r="AT313" i="1"/>
  <c r="AS313" i="1"/>
  <c r="AR313" i="1"/>
  <c r="AO313" i="1"/>
  <c r="AN313" i="1"/>
  <c r="AQ313" i="1" s="1"/>
  <c r="AM313" i="1"/>
  <c r="AH313" i="1"/>
  <c r="AI313" i="1" s="1"/>
  <c r="AG313" i="1"/>
  <c r="X313" i="1"/>
  <c r="I313" i="1"/>
  <c r="H313" i="1"/>
  <c r="C313" i="1"/>
  <c r="AV312" i="1"/>
  <c r="AU312" i="1"/>
  <c r="AT312" i="1"/>
  <c r="AS312" i="1"/>
  <c r="AR312" i="1"/>
  <c r="AO312" i="1"/>
  <c r="AN312" i="1"/>
  <c r="AQ312" i="1" s="1"/>
  <c r="AM312" i="1"/>
  <c r="AI312" i="1"/>
  <c r="AH312" i="1"/>
  <c r="AG312" i="1"/>
  <c r="X312" i="1"/>
  <c r="I312" i="1"/>
  <c r="H312" i="1"/>
  <c r="C312" i="1" s="1"/>
  <c r="AV311" i="1"/>
  <c r="AU311" i="1"/>
  <c r="AT311" i="1"/>
  <c r="AS311" i="1"/>
  <c r="AR311" i="1"/>
  <c r="AO311" i="1"/>
  <c r="AN311" i="1" s="1"/>
  <c r="AM311" i="1"/>
  <c r="AH311" i="1"/>
  <c r="AI311" i="1" s="1"/>
  <c r="AG311" i="1"/>
  <c r="X311" i="1"/>
  <c r="I311" i="1"/>
  <c r="H311" i="1"/>
  <c r="C311" i="1" s="1"/>
  <c r="AV310" i="1"/>
  <c r="AU310" i="1"/>
  <c r="AT310" i="1"/>
  <c r="AS310" i="1"/>
  <c r="AR310" i="1"/>
  <c r="AP310" i="1"/>
  <c r="AO310" i="1"/>
  <c r="AN310" i="1"/>
  <c r="AQ310" i="1" s="1"/>
  <c r="AM310" i="1"/>
  <c r="AH310" i="1"/>
  <c r="AI310" i="1" s="1"/>
  <c r="AG310" i="1"/>
  <c r="X310" i="1"/>
  <c r="I310" i="1"/>
  <c r="H310" i="1"/>
  <c r="C310" i="1"/>
  <c r="AV309" i="1"/>
  <c r="AU309" i="1"/>
  <c r="AT309" i="1"/>
  <c r="AS309" i="1"/>
  <c r="AR309" i="1"/>
  <c r="AO309" i="1"/>
  <c r="AN309" i="1" s="1"/>
  <c r="AM309" i="1"/>
  <c r="AH309" i="1"/>
  <c r="AG309" i="1"/>
  <c r="AI309" i="1" s="1"/>
  <c r="X309" i="1"/>
  <c r="I309" i="1"/>
  <c r="H309" i="1"/>
  <c r="C309" i="1" s="1"/>
  <c r="AV308" i="1"/>
  <c r="AU308" i="1"/>
  <c r="AT308" i="1"/>
  <c r="AS308" i="1"/>
  <c r="AR308" i="1"/>
  <c r="AP308" i="1"/>
  <c r="AO308" i="1"/>
  <c r="AN308" i="1"/>
  <c r="AQ308" i="1" s="1"/>
  <c r="AM308" i="1"/>
  <c r="AH308" i="1"/>
  <c r="AI308" i="1" s="1"/>
  <c r="AG308" i="1"/>
  <c r="X308" i="1"/>
  <c r="I308" i="1"/>
  <c r="H308" i="1"/>
  <c r="C308" i="1" s="1"/>
  <c r="AV307" i="1"/>
  <c r="AU307" i="1"/>
  <c r="AT307" i="1"/>
  <c r="AS307" i="1"/>
  <c r="AR307" i="1"/>
  <c r="AO307" i="1"/>
  <c r="AN307" i="1"/>
  <c r="AQ307" i="1" s="1"/>
  <c r="AM307" i="1"/>
  <c r="AI307" i="1"/>
  <c r="AH307" i="1"/>
  <c r="AG307" i="1"/>
  <c r="X307" i="1"/>
  <c r="I307" i="1"/>
  <c r="H307" i="1"/>
  <c r="C307" i="1"/>
  <c r="AV306" i="1"/>
  <c r="AU306" i="1"/>
  <c r="AT306" i="1"/>
  <c r="AS306" i="1"/>
  <c r="AR306" i="1"/>
  <c r="AO306" i="1"/>
  <c r="AN306" i="1" s="1"/>
  <c r="AM306" i="1"/>
  <c r="AH306" i="1"/>
  <c r="AG306" i="1"/>
  <c r="AI306" i="1" s="1"/>
  <c r="X306" i="1"/>
  <c r="I306" i="1"/>
  <c r="H306" i="1"/>
  <c r="C306" i="1" s="1"/>
  <c r="AV305" i="1"/>
  <c r="AU305" i="1"/>
  <c r="AT305" i="1"/>
  <c r="AS305" i="1"/>
  <c r="AR305" i="1"/>
  <c r="AO305" i="1"/>
  <c r="AN305" i="1"/>
  <c r="AM305" i="1"/>
  <c r="AH305" i="1"/>
  <c r="AI305" i="1" s="1"/>
  <c r="AG305" i="1"/>
  <c r="X305" i="1"/>
  <c r="I305" i="1"/>
  <c r="H305" i="1"/>
  <c r="C305" i="1"/>
  <c r="AV304" i="1"/>
  <c r="AU304" i="1"/>
  <c r="AT304" i="1"/>
  <c r="AS304" i="1"/>
  <c r="AR304" i="1"/>
  <c r="AO304" i="1"/>
  <c r="AN304" i="1" s="1"/>
  <c r="AM304" i="1"/>
  <c r="AI304" i="1"/>
  <c r="AH304" i="1"/>
  <c r="AG304" i="1"/>
  <c r="X304" i="1"/>
  <c r="I304" i="1"/>
  <c r="H304" i="1"/>
  <c r="C304" i="1"/>
  <c r="AV303" i="1"/>
  <c r="AU303" i="1"/>
  <c r="AT303" i="1"/>
  <c r="AS303" i="1"/>
  <c r="AR303" i="1"/>
  <c r="AP303" i="1"/>
  <c r="AO303" i="1"/>
  <c r="AN303" i="1" s="1"/>
  <c r="AQ303" i="1" s="1"/>
  <c r="AM303" i="1"/>
  <c r="AH303" i="1"/>
  <c r="AI303" i="1" s="1"/>
  <c r="AG303" i="1"/>
  <c r="X303" i="1"/>
  <c r="I303" i="1"/>
  <c r="H303" i="1"/>
  <c r="C303" i="1" s="1"/>
  <c r="AV302" i="1"/>
  <c r="AU302" i="1"/>
  <c r="AT302" i="1"/>
  <c r="AS302" i="1"/>
  <c r="AR302" i="1"/>
  <c r="AQ302" i="1"/>
  <c r="AO302" i="1"/>
  <c r="AN302" i="1"/>
  <c r="AP302" i="1" s="1"/>
  <c r="AM302" i="1"/>
  <c r="AH302" i="1"/>
  <c r="AI302" i="1" s="1"/>
  <c r="AG302" i="1"/>
  <c r="X302" i="1"/>
  <c r="I302" i="1"/>
  <c r="H302" i="1"/>
  <c r="C302" i="1"/>
  <c r="AV301" i="1"/>
  <c r="AU301" i="1"/>
  <c r="AT301" i="1"/>
  <c r="AS301" i="1"/>
  <c r="AR301" i="1"/>
  <c r="AO301" i="1"/>
  <c r="AN301" i="1" s="1"/>
  <c r="AM301" i="1"/>
  <c r="AI301" i="1"/>
  <c r="AH301" i="1"/>
  <c r="AG301" i="1"/>
  <c r="X301" i="1"/>
  <c r="I301" i="1"/>
  <c r="H301" i="1"/>
  <c r="C301" i="1" s="1"/>
  <c r="AV300" i="1"/>
  <c r="AU300" i="1"/>
  <c r="AT300" i="1"/>
  <c r="AS300" i="1"/>
  <c r="AR300" i="1"/>
  <c r="AO300" i="1"/>
  <c r="AN300" i="1" s="1"/>
  <c r="AM300" i="1"/>
  <c r="AH300" i="1"/>
  <c r="AI300" i="1" s="1"/>
  <c r="AG300" i="1"/>
  <c r="X300" i="1"/>
  <c r="I300" i="1"/>
  <c r="H300" i="1"/>
  <c r="C300" i="1"/>
  <c r="AV299" i="1"/>
  <c r="AU299" i="1"/>
  <c r="AT299" i="1"/>
  <c r="AS299" i="1"/>
  <c r="AR299" i="1"/>
  <c r="AQ299" i="1"/>
  <c r="AO299" i="1"/>
  <c r="AN299" i="1"/>
  <c r="AP299" i="1" s="1"/>
  <c r="AM299" i="1"/>
  <c r="AH299" i="1"/>
  <c r="AI299" i="1" s="1"/>
  <c r="AG299" i="1"/>
  <c r="X299" i="1"/>
  <c r="I299" i="1"/>
  <c r="H299" i="1"/>
  <c r="C299" i="1"/>
  <c r="AV298" i="1"/>
  <c r="AU298" i="1"/>
  <c r="AT298" i="1"/>
  <c r="AS298" i="1"/>
  <c r="AR298" i="1"/>
  <c r="AO298" i="1"/>
  <c r="AN298" i="1" s="1"/>
  <c r="AM298" i="1"/>
  <c r="AI298" i="1"/>
  <c r="AH298" i="1"/>
  <c r="AG298" i="1"/>
  <c r="X298" i="1"/>
  <c r="I298" i="1"/>
  <c r="H298" i="1"/>
  <c r="C298" i="1" s="1"/>
  <c r="AV297" i="1"/>
  <c r="AU297" i="1"/>
  <c r="AT297" i="1"/>
  <c r="AS297" i="1"/>
  <c r="AR297" i="1"/>
  <c r="AP297" i="1"/>
  <c r="AO297" i="1"/>
  <c r="AN297" i="1"/>
  <c r="AQ297" i="1" s="1"/>
  <c r="AM297" i="1"/>
  <c r="AH297" i="1"/>
  <c r="AI297" i="1" s="1"/>
  <c r="AG297" i="1"/>
  <c r="X297" i="1"/>
  <c r="I297" i="1"/>
  <c r="H297" i="1"/>
  <c r="C297" i="1"/>
  <c r="AV296" i="1"/>
  <c r="AU296" i="1"/>
  <c r="AT296" i="1"/>
  <c r="AS296" i="1"/>
  <c r="AR296" i="1"/>
  <c r="AO296" i="1"/>
  <c r="AN296" i="1"/>
  <c r="AQ296" i="1" s="1"/>
  <c r="AM296" i="1"/>
  <c r="AI296" i="1"/>
  <c r="AH296" i="1"/>
  <c r="AG296" i="1"/>
  <c r="X296" i="1"/>
  <c r="I296" i="1"/>
  <c r="H296" i="1"/>
  <c r="C296" i="1" s="1"/>
  <c r="AV295" i="1"/>
  <c r="AU295" i="1"/>
  <c r="AT295" i="1"/>
  <c r="AS295" i="1"/>
  <c r="AR295" i="1"/>
  <c r="AO295" i="1"/>
  <c r="AN295" i="1" s="1"/>
  <c r="AM295" i="1"/>
  <c r="AH295" i="1"/>
  <c r="AI295" i="1" s="1"/>
  <c r="AG295" i="1"/>
  <c r="X295" i="1"/>
  <c r="I295" i="1"/>
  <c r="H295" i="1"/>
  <c r="C295" i="1" s="1"/>
  <c r="AV294" i="1"/>
  <c r="AU294" i="1"/>
  <c r="AT294" i="1"/>
  <c r="AS294" i="1"/>
  <c r="AR294" i="1"/>
  <c r="AP294" i="1"/>
  <c r="AO294" i="1"/>
  <c r="AN294" i="1"/>
  <c r="AQ294" i="1" s="1"/>
  <c r="AM294" i="1"/>
  <c r="AH294" i="1"/>
  <c r="AI294" i="1" s="1"/>
  <c r="AG294" i="1"/>
  <c r="X294" i="1"/>
  <c r="I294" i="1"/>
  <c r="H294" i="1"/>
  <c r="C294" i="1"/>
  <c r="AV293" i="1"/>
  <c r="AU293" i="1"/>
  <c r="AT293" i="1"/>
  <c r="AS293" i="1"/>
  <c r="AR293" i="1"/>
  <c r="AO293" i="1"/>
  <c r="AN293" i="1" s="1"/>
  <c r="AM293" i="1"/>
  <c r="AH293" i="1"/>
  <c r="AG293" i="1"/>
  <c r="AI293" i="1" s="1"/>
  <c r="X293" i="1"/>
  <c r="I293" i="1"/>
  <c r="H293" i="1"/>
  <c r="C293" i="1" s="1"/>
  <c r="AV292" i="1"/>
  <c r="AU292" i="1"/>
  <c r="AT292" i="1"/>
  <c r="AS292" i="1"/>
  <c r="AR292" i="1"/>
  <c r="AP292" i="1"/>
  <c r="AO292" i="1"/>
  <c r="AN292" i="1"/>
  <c r="AQ292" i="1" s="1"/>
  <c r="AM292" i="1"/>
  <c r="AH292" i="1"/>
  <c r="AI292" i="1" s="1"/>
  <c r="AG292" i="1"/>
  <c r="X292" i="1"/>
  <c r="I292" i="1"/>
  <c r="H292" i="1"/>
  <c r="C292" i="1" s="1"/>
  <c r="AV291" i="1"/>
  <c r="AU291" i="1"/>
  <c r="AT291" i="1"/>
  <c r="AS291" i="1"/>
  <c r="AR291" i="1"/>
  <c r="AO291" i="1"/>
  <c r="AN291" i="1"/>
  <c r="AQ291" i="1" s="1"/>
  <c r="AM291" i="1"/>
  <c r="AI291" i="1"/>
  <c r="AH291" i="1"/>
  <c r="AG291" i="1"/>
  <c r="X291" i="1"/>
  <c r="I291" i="1"/>
  <c r="H291" i="1"/>
  <c r="C291" i="1"/>
  <c r="AV290" i="1"/>
  <c r="AU290" i="1"/>
  <c r="AT290" i="1"/>
  <c r="AS290" i="1"/>
  <c r="AR290" i="1"/>
  <c r="AO290" i="1"/>
  <c r="AN290" i="1" s="1"/>
  <c r="AM290" i="1"/>
  <c r="AH290" i="1"/>
  <c r="AG290" i="1"/>
  <c r="AI290" i="1" s="1"/>
  <c r="X290" i="1"/>
  <c r="I290" i="1"/>
  <c r="H290" i="1"/>
  <c r="C290" i="1" s="1"/>
  <c r="AV289" i="1"/>
  <c r="AU289" i="1"/>
  <c r="AT289" i="1"/>
  <c r="AS289" i="1"/>
  <c r="AR289" i="1"/>
  <c r="AO289" i="1"/>
  <c r="AN289" i="1"/>
  <c r="AM289" i="1"/>
  <c r="AH289" i="1"/>
  <c r="AI289" i="1" s="1"/>
  <c r="AG289" i="1"/>
  <c r="X289" i="1"/>
  <c r="I289" i="1"/>
  <c r="H289" i="1"/>
  <c r="C289" i="1"/>
  <c r="AV288" i="1"/>
  <c r="AU288" i="1"/>
  <c r="AT288" i="1"/>
  <c r="AS288" i="1"/>
  <c r="AR288" i="1"/>
  <c r="AO288" i="1"/>
  <c r="AN288" i="1" s="1"/>
  <c r="AM288" i="1"/>
  <c r="AI288" i="1"/>
  <c r="AH288" i="1"/>
  <c r="AG288" i="1"/>
  <c r="X288" i="1"/>
  <c r="I288" i="1"/>
  <c r="H288" i="1"/>
  <c r="C288" i="1"/>
  <c r="AV287" i="1"/>
  <c r="AU287" i="1"/>
  <c r="AT287" i="1"/>
  <c r="AS287" i="1"/>
  <c r="AR287" i="1"/>
  <c r="AO287" i="1"/>
  <c r="AN287" i="1" s="1"/>
  <c r="AQ287" i="1" s="1"/>
  <c r="AM287" i="1"/>
  <c r="AH287" i="1"/>
  <c r="AI287" i="1" s="1"/>
  <c r="AG287" i="1"/>
  <c r="X287" i="1"/>
  <c r="I287" i="1"/>
  <c r="H287" i="1"/>
  <c r="C287" i="1" s="1"/>
  <c r="AV286" i="1"/>
  <c r="AU286" i="1"/>
  <c r="AT286" i="1"/>
  <c r="AS286" i="1"/>
  <c r="AR286" i="1"/>
  <c r="AQ286" i="1"/>
  <c r="AO286" i="1"/>
  <c r="AN286" i="1"/>
  <c r="AP286" i="1" s="1"/>
  <c r="AM286" i="1"/>
  <c r="AH286" i="1"/>
  <c r="AI286" i="1" s="1"/>
  <c r="AG286" i="1"/>
  <c r="X286" i="1"/>
  <c r="I286" i="1"/>
  <c r="H286" i="1"/>
  <c r="C286" i="1"/>
  <c r="AV285" i="1"/>
  <c r="AU285" i="1"/>
  <c r="AT285" i="1"/>
  <c r="AS285" i="1"/>
  <c r="AR285" i="1"/>
  <c r="AO285" i="1"/>
  <c r="AN285" i="1" s="1"/>
  <c r="AM285" i="1"/>
  <c r="AI285" i="1"/>
  <c r="AH285" i="1"/>
  <c r="AG285" i="1"/>
  <c r="X285" i="1"/>
  <c r="I285" i="1"/>
  <c r="H285" i="1"/>
  <c r="C285" i="1" s="1"/>
  <c r="AV284" i="1"/>
  <c r="AU284" i="1"/>
  <c r="AT284" i="1"/>
  <c r="AS284" i="1"/>
  <c r="AR284" i="1"/>
  <c r="AO284" i="1"/>
  <c r="AN284" i="1" s="1"/>
  <c r="AM284" i="1"/>
  <c r="AH284" i="1"/>
  <c r="AI284" i="1" s="1"/>
  <c r="AG284" i="1"/>
  <c r="X284" i="1"/>
  <c r="I284" i="1"/>
  <c r="H284" i="1"/>
  <c r="C284" i="1"/>
  <c r="AV283" i="1"/>
  <c r="AU283" i="1"/>
  <c r="AT283" i="1"/>
  <c r="AS283" i="1"/>
  <c r="AR283" i="1"/>
  <c r="AQ283" i="1"/>
  <c r="AO283" i="1"/>
  <c r="AN283" i="1"/>
  <c r="AP283" i="1" s="1"/>
  <c r="AM283" i="1"/>
  <c r="AH283" i="1"/>
  <c r="AI283" i="1" s="1"/>
  <c r="AG283" i="1"/>
  <c r="X283" i="1"/>
  <c r="I283" i="1"/>
  <c r="H283" i="1"/>
  <c r="C283" i="1"/>
  <c r="AV282" i="1"/>
  <c r="AU282" i="1"/>
  <c r="AT282" i="1"/>
  <c r="AS282" i="1"/>
  <c r="AR282" i="1"/>
  <c r="AO282" i="1"/>
  <c r="AN282" i="1" s="1"/>
  <c r="AM282" i="1"/>
  <c r="AI282" i="1"/>
  <c r="AH282" i="1"/>
  <c r="AG282" i="1"/>
  <c r="X282" i="1"/>
  <c r="I282" i="1"/>
  <c r="H282" i="1"/>
  <c r="C282" i="1" s="1"/>
  <c r="AV281" i="1"/>
  <c r="AU281" i="1"/>
  <c r="AT281" i="1"/>
  <c r="AS281" i="1"/>
  <c r="AR281" i="1"/>
  <c r="AP281" i="1"/>
  <c r="AO281" i="1"/>
  <c r="AN281" i="1"/>
  <c r="AQ281" i="1" s="1"/>
  <c r="AM281" i="1"/>
  <c r="AH281" i="1"/>
  <c r="AI281" i="1" s="1"/>
  <c r="AG281" i="1"/>
  <c r="X281" i="1"/>
  <c r="I281" i="1"/>
  <c r="H281" i="1"/>
  <c r="C281" i="1"/>
  <c r="AV280" i="1"/>
  <c r="AU280" i="1"/>
  <c r="AT280" i="1"/>
  <c r="AS280" i="1"/>
  <c r="AR280" i="1"/>
  <c r="AO280" i="1"/>
  <c r="AN280" i="1"/>
  <c r="AQ280" i="1" s="1"/>
  <c r="AM280" i="1"/>
  <c r="AI280" i="1"/>
  <c r="AH280" i="1"/>
  <c r="AG280" i="1"/>
  <c r="X280" i="1"/>
  <c r="I280" i="1"/>
  <c r="H280" i="1"/>
  <c r="C280" i="1" s="1"/>
  <c r="AV279" i="1"/>
  <c r="AU279" i="1"/>
  <c r="AT279" i="1"/>
  <c r="AS279" i="1"/>
  <c r="AR279" i="1"/>
  <c r="AO279" i="1"/>
  <c r="AN279" i="1" s="1"/>
  <c r="AM279" i="1"/>
  <c r="AH279" i="1"/>
  <c r="AI279" i="1" s="1"/>
  <c r="AG279" i="1"/>
  <c r="X279" i="1"/>
  <c r="I279" i="1"/>
  <c r="H279" i="1"/>
  <c r="C279" i="1" s="1"/>
  <c r="AV278" i="1"/>
  <c r="AU278" i="1"/>
  <c r="AT278" i="1"/>
  <c r="AS278" i="1"/>
  <c r="AR278" i="1"/>
  <c r="AP278" i="1"/>
  <c r="AO278" i="1"/>
  <c r="AN278" i="1"/>
  <c r="AQ278" i="1" s="1"/>
  <c r="AM278" i="1"/>
  <c r="AH278" i="1"/>
  <c r="AI278" i="1" s="1"/>
  <c r="AG278" i="1"/>
  <c r="X278" i="1"/>
  <c r="I278" i="1"/>
  <c r="H278" i="1"/>
  <c r="C278" i="1"/>
  <c r="AV277" i="1"/>
  <c r="AU277" i="1"/>
  <c r="AT277" i="1"/>
  <c r="AS277" i="1"/>
  <c r="AR277" i="1"/>
  <c r="AO277" i="1"/>
  <c r="AN277" i="1" s="1"/>
  <c r="AM277" i="1"/>
  <c r="AH277" i="1"/>
  <c r="AG277" i="1"/>
  <c r="AI277" i="1" s="1"/>
  <c r="X277" i="1"/>
  <c r="I277" i="1"/>
  <c r="H277" i="1"/>
  <c r="C277" i="1" s="1"/>
  <c r="AV276" i="1"/>
  <c r="AU276" i="1"/>
  <c r="AT276" i="1"/>
  <c r="AS276" i="1"/>
  <c r="AR276" i="1"/>
  <c r="AP276" i="1"/>
  <c r="AO276" i="1"/>
  <c r="AN276" i="1"/>
  <c r="AQ276" i="1" s="1"/>
  <c r="AM276" i="1"/>
  <c r="AH276" i="1"/>
  <c r="AI276" i="1" s="1"/>
  <c r="AG276" i="1"/>
  <c r="X276" i="1"/>
  <c r="I276" i="1"/>
  <c r="H276" i="1"/>
  <c r="C276" i="1" s="1"/>
  <c r="AV275" i="1"/>
  <c r="AU275" i="1"/>
  <c r="AT275" i="1"/>
  <c r="AS275" i="1"/>
  <c r="AR275" i="1"/>
  <c r="AO275" i="1"/>
  <c r="AN275" i="1"/>
  <c r="AM275" i="1"/>
  <c r="AI275" i="1"/>
  <c r="AH275" i="1"/>
  <c r="AG275" i="1"/>
  <c r="X275" i="1"/>
  <c r="I275" i="1"/>
  <c r="H275" i="1"/>
  <c r="C275" i="1"/>
  <c r="AV274" i="1"/>
  <c r="AU274" i="1"/>
  <c r="AT274" i="1"/>
  <c r="AS274" i="1"/>
  <c r="AR274" i="1"/>
  <c r="AO274" i="1"/>
  <c r="AN274" i="1" s="1"/>
  <c r="AM274" i="1"/>
  <c r="AH274" i="1"/>
  <c r="AG274" i="1"/>
  <c r="AI274" i="1" s="1"/>
  <c r="X274" i="1"/>
  <c r="I274" i="1"/>
  <c r="H274" i="1"/>
  <c r="C274" i="1" s="1"/>
  <c r="AV273" i="1"/>
  <c r="AU273" i="1"/>
  <c r="AT273" i="1"/>
  <c r="AS273" i="1"/>
  <c r="AR273" i="1"/>
  <c r="AO273" i="1"/>
  <c r="AN273" i="1"/>
  <c r="AQ273" i="1" s="1"/>
  <c r="AM273" i="1"/>
  <c r="AH273" i="1"/>
  <c r="AI273" i="1" s="1"/>
  <c r="AG273" i="1"/>
  <c r="X273" i="1"/>
  <c r="I273" i="1"/>
  <c r="H273" i="1"/>
  <c r="C273" i="1"/>
  <c r="AV272" i="1"/>
  <c r="AU272" i="1"/>
  <c r="AT272" i="1"/>
  <c r="AS272" i="1"/>
  <c r="AR272" i="1"/>
  <c r="AQ272" i="1"/>
  <c r="AO272" i="1"/>
  <c r="AN272" i="1" s="1"/>
  <c r="AP272" i="1" s="1"/>
  <c r="AM272" i="1"/>
  <c r="AI272" i="1"/>
  <c r="AH272" i="1"/>
  <c r="AG272" i="1"/>
  <c r="X272" i="1"/>
  <c r="I272" i="1"/>
  <c r="H272" i="1"/>
  <c r="C272" i="1"/>
  <c r="AV271" i="1"/>
  <c r="AU271" i="1"/>
  <c r="AT271" i="1"/>
  <c r="AS271" i="1"/>
  <c r="AR271" i="1"/>
  <c r="AP271" i="1"/>
  <c r="AO271" i="1"/>
  <c r="AN271" i="1" s="1"/>
  <c r="AQ271" i="1" s="1"/>
  <c r="AM271" i="1"/>
  <c r="AH271" i="1"/>
  <c r="AI271" i="1" s="1"/>
  <c r="AG271" i="1"/>
  <c r="X271" i="1"/>
  <c r="I271" i="1"/>
  <c r="H271" i="1"/>
  <c r="C271" i="1" s="1"/>
  <c r="AV270" i="1"/>
  <c r="AU270" i="1"/>
  <c r="AT270" i="1"/>
  <c r="AS270" i="1"/>
  <c r="AR270" i="1"/>
  <c r="AQ270" i="1"/>
  <c r="AO270" i="1"/>
  <c r="AN270" i="1"/>
  <c r="AP270" i="1" s="1"/>
  <c r="AM270" i="1"/>
  <c r="AH270" i="1"/>
  <c r="AI270" i="1" s="1"/>
  <c r="AG270" i="1"/>
  <c r="X270" i="1"/>
  <c r="I270" i="1"/>
  <c r="H270" i="1"/>
  <c r="C270" i="1"/>
  <c r="AV269" i="1"/>
  <c r="AU269" i="1"/>
  <c r="AT269" i="1"/>
  <c r="AS269" i="1"/>
  <c r="AR269" i="1"/>
  <c r="AO269" i="1"/>
  <c r="AN269" i="1" s="1"/>
  <c r="AM269" i="1"/>
  <c r="AI269" i="1"/>
  <c r="AH269" i="1"/>
  <c r="AG269" i="1"/>
  <c r="X269" i="1"/>
  <c r="I269" i="1"/>
  <c r="H269" i="1"/>
  <c r="C269" i="1" s="1"/>
  <c r="AV268" i="1"/>
  <c r="AU268" i="1"/>
  <c r="AT268" i="1"/>
  <c r="AS268" i="1"/>
  <c r="AR268" i="1"/>
  <c r="AP268" i="1"/>
  <c r="AO268" i="1"/>
  <c r="AN268" i="1"/>
  <c r="AM268" i="1"/>
  <c r="AH268" i="1"/>
  <c r="AI268" i="1" s="1"/>
  <c r="AG268" i="1"/>
  <c r="AQ268" i="1" s="1"/>
  <c r="X268" i="1"/>
  <c r="I268" i="1"/>
  <c r="H268" i="1"/>
  <c r="C268" i="1"/>
  <c r="AV267" i="1"/>
  <c r="AU267" i="1"/>
  <c r="AT267" i="1"/>
  <c r="AS267" i="1"/>
  <c r="AR267" i="1"/>
  <c r="AQ267" i="1"/>
  <c r="AO267" i="1"/>
  <c r="AN267" i="1"/>
  <c r="AP267" i="1" s="1"/>
  <c r="AM267" i="1"/>
  <c r="AH267" i="1"/>
  <c r="AI267" i="1" s="1"/>
  <c r="AG267" i="1"/>
  <c r="X267" i="1"/>
  <c r="I267" i="1"/>
  <c r="H267" i="1"/>
  <c r="C267" i="1"/>
  <c r="AV266" i="1"/>
  <c r="AU266" i="1"/>
  <c r="AT266" i="1"/>
  <c r="AS266" i="1"/>
  <c r="AR266" i="1"/>
  <c r="AO266" i="1"/>
  <c r="AN266" i="1" s="1"/>
  <c r="AM266" i="1"/>
  <c r="AI266" i="1"/>
  <c r="AH266" i="1"/>
  <c r="AG266" i="1"/>
  <c r="X266" i="1"/>
  <c r="I266" i="1"/>
  <c r="H266" i="1"/>
  <c r="C266" i="1" s="1"/>
  <c r="AV265" i="1"/>
  <c r="AU265" i="1"/>
  <c r="AT265" i="1"/>
  <c r="AS265" i="1"/>
  <c r="AR265" i="1"/>
  <c r="AP265" i="1"/>
  <c r="AO265" i="1"/>
  <c r="AN265" i="1"/>
  <c r="AQ265" i="1" s="1"/>
  <c r="AM265" i="1"/>
  <c r="AH265" i="1"/>
  <c r="AI265" i="1" s="1"/>
  <c r="AG265" i="1"/>
  <c r="X265" i="1"/>
  <c r="I265" i="1"/>
  <c r="H265" i="1"/>
  <c r="C265" i="1"/>
  <c r="AV264" i="1"/>
  <c r="AU264" i="1"/>
  <c r="AT264" i="1"/>
  <c r="AS264" i="1"/>
  <c r="AR264" i="1"/>
  <c r="AO264" i="1"/>
  <c r="AN264" i="1"/>
  <c r="AQ264" i="1" s="1"/>
  <c r="AM264" i="1"/>
  <c r="AI264" i="1"/>
  <c r="AH264" i="1"/>
  <c r="AG264" i="1"/>
  <c r="X264" i="1"/>
  <c r="I264" i="1"/>
  <c r="H264" i="1"/>
  <c r="C264" i="1" s="1"/>
  <c r="AV263" i="1"/>
  <c r="AU263" i="1"/>
  <c r="AT263" i="1"/>
  <c r="AS263" i="1"/>
  <c r="AR263" i="1"/>
  <c r="AO263" i="1"/>
  <c r="AN263" i="1" s="1"/>
  <c r="AM263" i="1"/>
  <c r="AH263" i="1"/>
  <c r="AI263" i="1" s="1"/>
  <c r="AG263" i="1"/>
  <c r="X263" i="1"/>
  <c r="I263" i="1"/>
  <c r="H263" i="1"/>
  <c r="C263" i="1" s="1"/>
  <c r="AV262" i="1"/>
  <c r="AU262" i="1"/>
  <c r="AT262" i="1"/>
  <c r="AS262" i="1"/>
  <c r="AR262" i="1"/>
  <c r="AP262" i="1"/>
  <c r="AO262" i="1"/>
  <c r="AN262" i="1"/>
  <c r="AQ262" i="1" s="1"/>
  <c r="AM262" i="1"/>
  <c r="AH262" i="1"/>
  <c r="AI262" i="1" s="1"/>
  <c r="AG262" i="1"/>
  <c r="X262" i="1"/>
  <c r="I262" i="1"/>
  <c r="H262" i="1"/>
  <c r="C262" i="1"/>
  <c r="AV261" i="1"/>
  <c r="AU261" i="1"/>
  <c r="AT261" i="1"/>
  <c r="AS261" i="1"/>
  <c r="AR261" i="1"/>
  <c r="AO261" i="1"/>
  <c r="AN261" i="1" s="1"/>
  <c r="AM261" i="1"/>
  <c r="AH261" i="1"/>
  <c r="AG261" i="1"/>
  <c r="AI261" i="1" s="1"/>
  <c r="X261" i="1"/>
  <c r="I261" i="1"/>
  <c r="H261" i="1"/>
  <c r="C261" i="1" s="1"/>
  <c r="AV260" i="1"/>
  <c r="AU260" i="1"/>
  <c r="AT260" i="1"/>
  <c r="AS260" i="1"/>
  <c r="AR260" i="1"/>
  <c r="AP260" i="1"/>
  <c r="AO260" i="1"/>
  <c r="AN260" i="1"/>
  <c r="AQ260" i="1" s="1"/>
  <c r="AM260" i="1"/>
  <c r="AH260" i="1"/>
  <c r="AI260" i="1" s="1"/>
  <c r="AG260" i="1"/>
  <c r="X260" i="1"/>
  <c r="I260" i="1"/>
  <c r="H260" i="1"/>
  <c r="C260" i="1" s="1"/>
  <c r="AV259" i="1"/>
  <c r="AU259" i="1"/>
  <c r="AT259" i="1"/>
  <c r="AS259" i="1"/>
  <c r="AR259" i="1"/>
  <c r="AO259" i="1"/>
  <c r="AN259" i="1"/>
  <c r="AM259" i="1"/>
  <c r="AI259" i="1"/>
  <c r="AH259" i="1"/>
  <c r="AG259" i="1"/>
  <c r="X259" i="1"/>
  <c r="I259" i="1"/>
  <c r="H259" i="1"/>
  <c r="C259" i="1"/>
  <c r="AV258" i="1"/>
  <c r="AU258" i="1"/>
  <c r="AT258" i="1"/>
  <c r="AS258" i="1"/>
  <c r="AR258" i="1"/>
  <c r="AO258" i="1"/>
  <c r="AN258" i="1" s="1"/>
  <c r="AM258" i="1"/>
  <c r="AH258" i="1"/>
  <c r="AG258" i="1"/>
  <c r="AI258" i="1" s="1"/>
  <c r="X258" i="1"/>
  <c r="I258" i="1"/>
  <c r="H258" i="1"/>
  <c r="C258" i="1" s="1"/>
  <c r="AV257" i="1"/>
  <c r="AU257" i="1"/>
  <c r="AT257" i="1"/>
  <c r="AS257" i="1"/>
  <c r="AR257" i="1"/>
  <c r="AO257" i="1"/>
  <c r="AN257" i="1"/>
  <c r="AQ257" i="1" s="1"/>
  <c r="AM257" i="1"/>
  <c r="AH257" i="1"/>
  <c r="AI257" i="1" s="1"/>
  <c r="AG257" i="1"/>
  <c r="X257" i="1"/>
  <c r="I257" i="1"/>
  <c r="H257" i="1"/>
  <c r="C257" i="1"/>
  <c r="AV256" i="1"/>
  <c r="AU256" i="1"/>
  <c r="AT256" i="1"/>
  <c r="AS256" i="1"/>
  <c r="AR256" i="1"/>
  <c r="AQ256" i="1"/>
  <c r="AO256" i="1"/>
  <c r="AN256" i="1" s="1"/>
  <c r="AP256" i="1" s="1"/>
  <c r="AM256" i="1"/>
  <c r="AI256" i="1"/>
  <c r="AH256" i="1"/>
  <c r="AG256" i="1"/>
  <c r="X256" i="1"/>
  <c r="I256" i="1"/>
  <c r="H256" i="1"/>
  <c r="C256" i="1"/>
  <c r="AV255" i="1"/>
  <c r="AU255" i="1"/>
  <c r="AT255" i="1"/>
  <c r="AS255" i="1"/>
  <c r="AR255" i="1"/>
  <c r="AP255" i="1"/>
  <c r="AO255" i="1"/>
  <c r="AN255" i="1" s="1"/>
  <c r="AQ255" i="1" s="1"/>
  <c r="AM255" i="1"/>
  <c r="AH255" i="1"/>
  <c r="AI255" i="1" s="1"/>
  <c r="AG255" i="1"/>
  <c r="X255" i="1"/>
  <c r="I255" i="1"/>
  <c r="H255" i="1"/>
  <c r="C255" i="1" s="1"/>
  <c r="AV254" i="1"/>
  <c r="AU254" i="1"/>
  <c r="AT254" i="1"/>
  <c r="AS254" i="1"/>
  <c r="AR254" i="1"/>
  <c r="AQ254" i="1"/>
  <c r="AO254" i="1"/>
  <c r="AN254" i="1"/>
  <c r="AP254" i="1" s="1"/>
  <c r="AM254" i="1"/>
  <c r="AH254" i="1"/>
  <c r="AI254" i="1" s="1"/>
  <c r="AG254" i="1"/>
  <c r="X254" i="1"/>
  <c r="I254" i="1"/>
  <c r="H254" i="1"/>
  <c r="C254" i="1"/>
  <c r="AV253" i="1"/>
  <c r="AU253" i="1"/>
  <c r="AT253" i="1"/>
  <c r="AS253" i="1"/>
  <c r="AR253" i="1"/>
  <c r="AO253" i="1"/>
  <c r="AN253" i="1" s="1"/>
  <c r="AM253" i="1"/>
  <c r="AI253" i="1"/>
  <c r="AH253" i="1"/>
  <c r="AG253" i="1"/>
  <c r="X253" i="1"/>
  <c r="I253" i="1"/>
  <c r="H253" i="1"/>
  <c r="C253" i="1" s="1"/>
  <c r="AV252" i="1"/>
  <c r="AU252" i="1"/>
  <c r="AT252" i="1"/>
  <c r="AS252" i="1"/>
  <c r="AR252" i="1"/>
  <c r="AP252" i="1"/>
  <c r="AO252" i="1"/>
  <c r="AN252" i="1"/>
  <c r="AM252" i="1"/>
  <c r="AH252" i="1"/>
  <c r="AI252" i="1" s="1"/>
  <c r="AG252" i="1"/>
  <c r="AQ252" i="1" s="1"/>
  <c r="X252" i="1"/>
  <c r="I252" i="1"/>
  <c r="H252" i="1"/>
  <c r="C252" i="1"/>
  <c r="AV251" i="1"/>
  <c r="AU251" i="1"/>
  <c r="AT251" i="1"/>
  <c r="AS251" i="1"/>
  <c r="AR251" i="1"/>
  <c r="AQ251" i="1"/>
  <c r="AO251" i="1"/>
  <c r="AN251" i="1"/>
  <c r="AP251" i="1" s="1"/>
  <c r="AM251" i="1"/>
  <c r="AH251" i="1"/>
  <c r="AI251" i="1" s="1"/>
  <c r="AG251" i="1"/>
  <c r="X251" i="1"/>
  <c r="I251" i="1"/>
  <c r="H251" i="1"/>
  <c r="C251" i="1"/>
  <c r="AV250" i="1"/>
  <c r="AU250" i="1"/>
  <c r="AT250" i="1"/>
  <c r="AS250" i="1"/>
  <c r="AR250" i="1"/>
  <c r="AO250" i="1"/>
  <c r="AN250" i="1" s="1"/>
  <c r="AM250" i="1"/>
  <c r="AI250" i="1"/>
  <c r="AH250" i="1"/>
  <c r="AG250" i="1"/>
  <c r="X250" i="1"/>
  <c r="I250" i="1"/>
  <c r="H250" i="1"/>
  <c r="C250" i="1"/>
  <c r="AV249" i="1"/>
  <c r="AU249" i="1"/>
  <c r="AT249" i="1"/>
  <c r="AS249" i="1"/>
  <c r="AR249" i="1"/>
  <c r="AP249" i="1"/>
  <c r="AO249" i="1"/>
  <c r="AN249" i="1"/>
  <c r="AQ249" i="1" s="1"/>
  <c r="AM249" i="1"/>
  <c r="AH249" i="1"/>
  <c r="AI249" i="1" s="1"/>
  <c r="AG249" i="1"/>
  <c r="X249" i="1"/>
  <c r="I249" i="1"/>
  <c r="H249" i="1"/>
  <c r="C249" i="1"/>
  <c r="AV248" i="1"/>
  <c r="AU248" i="1"/>
  <c r="AT248" i="1"/>
  <c r="AS248" i="1"/>
  <c r="AR248" i="1"/>
  <c r="AO248" i="1"/>
  <c r="AN248" i="1"/>
  <c r="AQ248" i="1" s="1"/>
  <c r="AM248" i="1"/>
  <c r="AI248" i="1"/>
  <c r="AH248" i="1"/>
  <c r="AG248" i="1"/>
  <c r="X248" i="1"/>
  <c r="I248" i="1"/>
  <c r="H248" i="1"/>
  <c r="C248" i="1" s="1"/>
  <c r="AV247" i="1"/>
  <c r="AU247" i="1"/>
  <c r="AT247" i="1"/>
  <c r="AS247" i="1"/>
  <c r="AR247" i="1"/>
  <c r="AO247" i="1"/>
  <c r="AN247" i="1" s="1"/>
  <c r="AM247" i="1"/>
  <c r="AH247" i="1"/>
  <c r="AG247" i="1"/>
  <c r="X247" i="1"/>
  <c r="I247" i="1"/>
  <c r="H247" i="1"/>
  <c r="C247" i="1" s="1"/>
  <c r="AV246" i="1"/>
  <c r="AU246" i="1"/>
  <c r="AT246" i="1"/>
  <c r="AS246" i="1"/>
  <c r="AR246" i="1"/>
  <c r="AP246" i="1"/>
  <c r="AO246" i="1"/>
  <c r="AN246" i="1"/>
  <c r="AQ246" i="1" s="1"/>
  <c r="AM246" i="1"/>
  <c r="AH246" i="1"/>
  <c r="AG246" i="1"/>
  <c r="X246" i="1"/>
  <c r="I246" i="1"/>
  <c r="H246" i="1"/>
  <c r="C246" i="1"/>
  <c r="AV245" i="1"/>
  <c r="AU245" i="1"/>
  <c r="AT245" i="1"/>
  <c r="AS245" i="1"/>
  <c r="AR245" i="1"/>
  <c r="AO245" i="1"/>
  <c r="AN245" i="1" s="1"/>
  <c r="AM245" i="1"/>
  <c r="AH245" i="1"/>
  <c r="AI245" i="1" s="1"/>
  <c r="AG245" i="1"/>
  <c r="X245" i="1"/>
  <c r="I245" i="1"/>
  <c r="H245" i="1"/>
  <c r="C245" i="1" s="1"/>
  <c r="AV244" i="1"/>
  <c r="AU244" i="1"/>
  <c r="AT244" i="1"/>
  <c r="AS244" i="1"/>
  <c r="AR244" i="1"/>
  <c r="AP244" i="1"/>
  <c r="AO244" i="1"/>
  <c r="AN244" i="1"/>
  <c r="AQ244" i="1" s="1"/>
  <c r="AM244" i="1"/>
  <c r="AH244" i="1"/>
  <c r="AI244" i="1" s="1"/>
  <c r="AG244" i="1"/>
  <c r="X244" i="1"/>
  <c r="I244" i="1"/>
  <c r="H244" i="1"/>
  <c r="C244" i="1" s="1"/>
  <c r="AV243" i="1"/>
  <c r="AU243" i="1"/>
  <c r="AT243" i="1"/>
  <c r="AS243" i="1"/>
  <c r="AR243" i="1"/>
  <c r="AO243" i="1"/>
  <c r="AN243" i="1"/>
  <c r="AM243" i="1"/>
  <c r="AI243" i="1"/>
  <c r="AH243" i="1"/>
  <c r="AG243" i="1"/>
  <c r="X243" i="1"/>
  <c r="I243" i="1"/>
  <c r="H243" i="1"/>
  <c r="C243" i="1"/>
  <c r="AV242" i="1"/>
  <c r="AU242" i="1"/>
  <c r="AT242" i="1"/>
  <c r="AS242" i="1"/>
  <c r="AR242" i="1"/>
  <c r="AO242" i="1"/>
  <c r="AN242" i="1"/>
  <c r="AM242" i="1"/>
  <c r="AH242" i="1"/>
  <c r="AG242" i="1"/>
  <c r="AI242" i="1" s="1"/>
  <c r="X242" i="1"/>
  <c r="I242" i="1"/>
  <c r="H242" i="1"/>
  <c r="C242" i="1" s="1"/>
  <c r="AV241" i="1"/>
  <c r="AU241" i="1"/>
  <c r="AT241" i="1"/>
  <c r="AS241" i="1"/>
  <c r="AR241" i="1"/>
  <c r="AO241" i="1"/>
  <c r="AN241" i="1"/>
  <c r="AQ241" i="1" s="1"/>
  <c r="AM241" i="1"/>
  <c r="AH241" i="1"/>
  <c r="AI241" i="1" s="1"/>
  <c r="AG241" i="1"/>
  <c r="X241" i="1"/>
  <c r="I241" i="1"/>
  <c r="H241" i="1"/>
  <c r="C241" i="1"/>
  <c r="AV240" i="1"/>
  <c r="AU240" i="1"/>
  <c r="AT240" i="1"/>
  <c r="AS240" i="1"/>
  <c r="AR240" i="1"/>
  <c r="AP240" i="1"/>
  <c r="AO240" i="1"/>
  <c r="AN240" i="1" s="1"/>
  <c r="AQ240" i="1" s="1"/>
  <c r="AM240" i="1"/>
  <c r="AI240" i="1"/>
  <c r="AH240" i="1"/>
  <c r="AG240" i="1"/>
  <c r="X240" i="1"/>
  <c r="I240" i="1"/>
  <c r="H240" i="1"/>
  <c r="C240" i="1"/>
  <c r="AV239" i="1"/>
  <c r="AU239" i="1"/>
  <c r="AT239" i="1"/>
  <c r="AS239" i="1"/>
  <c r="AR239" i="1"/>
  <c r="AP239" i="1"/>
  <c r="AO239" i="1"/>
  <c r="AN239" i="1" s="1"/>
  <c r="AQ239" i="1" s="1"/>
  <c r="AM239" i="1"/>
  <c r="AH239" i="1"/>
  <c r="AI239" i="1" s="1"/>
  <c r="AG239" i="1"/>
  <c r="X239" i="1"/>
  <c r="I239" i="1"/>
  <c r="H239" i="1"/>
  <c r="C239" i="1" s="1"/>
  <c r="AV238" i="1"/>
  <c r="AU238" i="1"/>
  <c r="AT238" i="1"/>
  <c r="AS238" i="1"/>
  <c r="AR238" i="1"/>
  <c r="AQ238" i="1"/>
  <c r="AO238" i="1"/>
  <c r="AN238" i="1"/>
  <c r="AP238" i="1" s="1"/>
  <c r="AM238" i="1"/>
  <c r="AH238" i="1"/>
  <c r="AI238" i="1" s="1"/>
  <c r="AG238" i="1"/>
  <c r="X238" i="1"/>
  <c r="I238" i="1"/>
  <c r="H238" i="1"/>
  <c r="C238" i="1"/>
  <c r="AV237" i="1"/>
  <c r="AU237" i="1"/>
  <c r="AT237" i="1"/>
  <c r="AS237" i="1"/>
  <c r="AR237" i="1"/>
  <c r="AO237" i="1"/>
  <c r="AN237" i="1" s="1"/>
  <c r="AM237" i="1"/>
  <c r="AI237" i="1"/>
  <c r="AH237" i="1"/>
  <c r="AG237" i="1"/>
  <c r="X237" i="1"/>
  <c r="I237" i="1"/>
  <c r="H237" i="1"/>
  <c r="C237" i="1" s="1"/>
  <c r="AV236" i="1"/>
  <c r="AU236" i="1"/>
  <c r="AT236" i="1"/>
  <c r="AS236" i="1"/>
  <c r="AR236" i="1"/>
  <c r="AP236" i="1"/>
  <c r="AO236" i="1"/>
  <c r="AN236" i="1"/>
  <c r="AM236" i="1"/>
  <c r="AH236" i="1"/>
  <c r="AI236" i="1" s="1"/>
  <c r="AG236" i="1"/>
  <c r="AQ236" i="1" s="1"/>
  <c r="X236" i="1"/>
  <c r="I236" i="1"/>
  <c r="H236" i="1"/>
  <c r="C236" i="1"/>
  <c r="AV235" i="1"/>
  <c r="AU235" i="1"/>
  <c r="AT235" i="1"/>
  <c r="AS235" i="1"/>
  <c r="AR235" i="1"/>
  <c r="AQ235" i="1"/>
  <c r="AO235" i="1"/>
  <c r="AN235" i="1"/>
  <c r="AP235" i="1" s="1"/>
  <c r="AM235" i="1"/>
  <c r="AH235" i="1"/>
  <c r="AI235" i="1" s="1"/>
  <c r="AG235" i="1"/>
  <c r="X235" i="1"/>
  <c r="I235" i="1"/>
  <c r="H235" i="1"/>
  <c r="C235" i="1"/>
  <c r="AV234" i="1"/>
  <c r="AU234" i="1"/>
  <c r="AT234" i="1"/>
  <c r="AS234" i="1"/>
  <c r="AR234" i="1"/>
  <c r="AO234" i="1"/>
  <c r="AN234" i="1" s="1"/>
  <c r="AM234" i="1"/>
  <c r="AI234" i="1"/>
  <c r="AH234" i="1"/>
  <c r="AG234" i="1"/>
  <c r="X234" i="1"/>
  <c r="I234" i="1"/>
  <c r="H234" i="1"/>
  <c r="C234" i="1" s="1"/>
  <c r="AV233" i="1"/>
  <c r="AU233" i="1"/>
  <c r="AT233" i="1"/>
  <c r="AS233" i="1"/>
  <c r="AR233" i="1"/>
  <c r="AP233" i="1"/>
  <c r="AO233" i="1"/>
  <c r="AN233" i="1"/>
  <c r="AQ233" i="1" s="1"/>
  <c r="AM233" i="1"/>
  <c r="AH233" i="1"/>
  <c r="AI233" i="1" s="1"/>
  <c r="AG233" i="1"/>
  <c r="X233" i="1"/>
  <c r="I233" i="1"/>
  <c r="H233" i="1"/>
  <c r="C233" i="1"/>
  <c r="AV232" i="1"/>
  <c r="AU232" i="1"/>
  <c r="AT232" i="1"/>
  <c r="AS232" i="1"/>
  <c r="AR232" i="1"/>
  <c r="AO232" i="1"/>
  <c r="AN232" i="1"/>
  <c r="AM232" i="1"/>
  <c r="AI232" i="1"/>
  <c r="AH232" i="1"/>
  <c r="AG232" i="1"/>
  <c r="X232" i="1"/>
  <c r="I232" i="1"/>
  <c r="H232" i="1"/>
  <c r="C232" i="1" s="1"/>
  <c r="AV231" i="1"/>
  <c r="AU231" i="1"/>
  <c r="AT231" i="1"/>
  <c r="AS231" i="1"/>
  <c r="AR231" i="1"/>
  <c r="AO231" i="1"/>
  <c r="AN231" i="1" s="1"/>
  <c r="AM231" i="1"/>
  <c r="AH231" i="1"/>
  <c r="AI231" i="1" s="1"/>
  <c r="AG231" i="1"/>
  <c r="X231" i="1"/>
  <c r="I231" i="1"/>
  <c r="H231" i="1"/>
  <c r="C231" i="1" s="1"/>
  <c r="AV230" i="1"/>
  <c r="AU230" i="1"/>
  <c r="AT230" i="1"/>
  <c r="AS230" i="1"/>
  <c r="AR230" i="1"/>
  <c r="AP230" i="1"/>
  <c r="AO230" i="1"/>
  <c r="AN230" i="1"/>
  <c r="AQ230" i="1" s="1"/>
  <c r="AM230" i="1"/>
  <c r="AH230" i="1"/>
  <c r="AI230" i="1" s="1"/>
  <c r="AG230" i="1"/>
  <c r="X230" i="1"/>
  <c r="I230" i="1"/>
  <c r="H230" i="1"/>
  <c r="C230" i="1"/>
  <c r="AV229" i="1"/>
  <c r="AU229" i="1"/>
  <c r="AT229" i="1"/>
  <c r="AS229" i="1"/>
  <c r="AR229" i="1"/>
  <c r="AO229" i="1"/>
  <c r="AN229" i="1" s="1"/>
  <c r="AP229" i="1" s="1"/>
  <c r="AM229" i="1"/>
  <c r="AH229" i="1"/>
  <c r="AG229" i="1"/>
  <c r="AI229" i="1" s="1"/>
  <c r="X229" i="1"/>
  <c r="I229" i="1"/>
  <c r="H229" i="1"/>
  <c r="C229" i="1" s="1"/>
  <c r="AV228" i="1"/>
  <c r="AU228" i="1"/>
  <c r="AT228" i="1"/>
  <c r="AS228" i="1"/>
  <c r="AR228" i="1"/>
  <c r="AP228" i="1"/>
  <c r="AO228" i="1"/>
  <c r="AN228" i="1"/>
  <c r="AQ228" i="1" s="1"/>
  <c r="AM228" i="1"/>
  <c r="AH228" i="1"/>
  <c r="AI228" i="1" s="1"/>
  <c r="AG228" i="1"/>
  <c r="X228" i="1"/>
  <c r="I228" i="1"/>
  <c r="H228" i="1"/>
  <c r="C228" i="1" s="1"/>
  <c r="AV227" i="1"/>
  <c r="AU227" i="1"/>
  <c r="AT227" i="1"/>
  <c r="AS227" i="1"/>
  <c r="AR227" i="1"/>
  <c r="AO227" i="1"/>
  <c r="AN227" i="1"/>
  <c r="AM227" i="1"/>
  <c r="AI227" i="1"/>
  <c r="AH227" i="1"/>
  <c r="AG227" i="1"/>
  <c r="X227" i="1"/>
  <c r="I227" i="1"/>
  <c r="H227" i="1"/>
  <c r="C227" i="1"/>
  <c r="AV226" i="1"/>
  <c r="AU226" i="1"/>
  <c r="AT226" i="1"/>
  <c r="AS226" i="1"/>
  <c r="AR226" i="1"/>
  <c r="AO226" i="1"/>
  <c r="AN226" i="1"/>
  <c r="AM226" i="1"/>
  <c r="AH226" i="1"/>
  <c r="AG226" i="1"/>
  <c r="AI226" i="1" s="1"/>
  <c r="X226" i="1"/>
  <c r="I226" i="1"/>
  <c r="H226" i="1"/>
  <c r="C226" i="1" s="1"/>
  <c r="AV225" i="1"/>
  <c r="AU225" i="1"/>
  <c r="AT225" i="1"/>
  <c r="AS225" i="1"/>
  <c r="AR225" i="1"/>
  <c r="AP225" i="1"/>
  <c r="AO225" i="1"/>
  <c r="AN225" i="1"/>
  <c r="AQ225" i="1" s="1"/>
  <c r="AM225" i="1"/>
  <c r="AH225" i="1"/>
  <c r="AI225" i="1" s="1"/>
  <c r="AG225" i="1"/>
  <c r="X225" i="1"/>
  <c r="I225" i="1"/>
  <c r="H225" i="1"/>
  <c r="C225" i="1"/>
  <c r="AV224" i="1"/>
  <c r="AU224" i="1"/>
  <c r="AT224" i="1"/>
  <c r="AS224" i="1"/>
  <c r="AR224" i="1"/>
  <c r="AP224" i="1"/>
  <c r="AO224" i="1"/>
  <c r="AN224" i="1" s="1"/>
  <c r="AQ224" i="1" s="1"/>
  <c r="AM224" i="1"/>
  <c r="AI224" i="1"/>
  <c r="AH224" i="1"/>
  <c r="AG224" i="1"/>
  <c r="X224" i="1"/>
  <c r="I224" i="1"/>
  <c r="H224" i="1"/>
  <c r="C224" i="1"/>
  <c r="AV223" i="1"/>
  <c r="AU223" i="1"/>
  <c r="AT223" i="1"/>
  <c r="AS223" i="1"/>
  <c r="AR223" i="1"/>
  <c r="AP223" i="1"/>
  <c r="AO223" i="1"/>
  <c r="AN223" i="1" s="1"/>
  <c r="AQ223" i="1" s="1"/>
  <c r="AM223" i="1"/>
  <c r="AH223" i="1"/>
  <c r="AI223" i="1" s="1"/>
  <c r="AG223" i="1"/>
  <c r="X223" i="1"/>
  <c r="I223" i="1"/>
  <c r="H223" i="1"/>
  <c r="C223" i="1" s="1"/>
  <c r="AV222" i="1"/>
  <c r="AU222" i="1"/>
  <c r="AT222" i="1"/>
  <c r="AS222" i="1"/>
  <c r="AR222" i="1"/>
  <c r="AQ222" i="1"/>
  <c r="AO222" i="1"/>
  <c r="AN222" i="1"/>
  <c r="AP222" i="1" s="1"/>
  <c r="AM222" i="1"/>
  <c r="AH222" i="1"/>
  <c r="AI222" i="1" s="1"/>
  <c r="AG222" i="1"/>
  <c r="X222" i="1"/>
  <c r="I222" i="1"/>
  <c r="H222" i="1"/>
  <c r="C222" i="1"/>
  <c r="AV221" i="1"/>
  <c r="AU221" i="1"/>
  <c r="AT221" i="1"/>
  <c r="AS221" i="1"/>
  <c r="AR221" i="1"/>
  <c r="AO221" i="1"/>
  <c r="AN221" i="1" s="1"/>
  <c r="AM221" i="1"/>
  <c r="AI221" i="1"/>
  <c r="AH221" i="1"/>
  <c r="AG221" i="1"/>
  <c r="X221" i="1"/>
  <c r="I221" i="1"/>
  <c r="H221" i="1"/>
  <c r="C221" i="1" s="1"/>
  <c r="AV220" i="1"/>
  <c r="AU220" i="1"/>
  <c r="AT220" i="1"/>
  <c r="AS220" i="1"/>
  <c r="AR220" i="1"/>
  <c r="AP220" i="1"/>
  <c r="AO220" i="1"/>
  <c r="AN220" i="1"/>
  <c r="AM220" i="1"/>
  <c r="AH220" i="1"/>
  <c r="AG220" i="1"/>
  <c r="AQ220" i="1" s="1"/>
  <c r="X220" i="1"/>
  <c r="I220" i="1"/>
  <c r="H220" i="1"/>
  <c r="C220" i="1"/>
  <c r="AV219" i="1"/>
  <c r="AU219" i="1"/>
  <c r="AT219" i="1"/>
  <c r="AS219" i="1"/>
  <c r="AR219" i="1"/>
  <c r="AO219" i="1"/>
  <c r="AN219" i="1"/>
  <c r="AP219" i="1" s="1"/>
  <c r="AM219" i="1"/>
  <c r="AH219" i="1"/>
  <c r="AI219" i="1" s="1"/>
  <c r="AG219" i="1"/>
  <c r="X219" i="1"/>
  <c r="I219" i="1"/>
  <c r="H219" i="1"/>
  <c r="C219" i="1"/>
  <c r="AV218" i="1"/>
  <c r="AU218" i="1"/>
  <c r="AT218" i="1"/>
  <c r="AS218" i="1"/>
  <c r="AR218" i="1"/>
  <c r="AO218" i="1"/>
  <c r="AN218" i="1" s="1"/>
  <c r="AM218" i="1"/>
  <c r="AI218" i="1"/>
  <c r="AH218" i="1"/>
  <c r="AG218" i="1"/>
  <c r="X218" i="1"/>
  <c r="I218" i="1"/>
  <c r="H218" i="1"/>
  <c r="C218" i="1" s="1"/>
  <c r="AV217" i="1"/>
  <c r="AU217" i="1"/>
  <c r="AT217" i="1"/>
  <c r="AS217" i="1"/>
  <c r="AR217" i="1"/>
  <c r="AP217" i="1"/>
  <c r="AO217" i="1"/>
  <c r="AN217" i="1"/>
  <c r="AQ217" i="1" s="1"/>
  <c r="AM217" i="1"/>
  <c r="AH217" i="1"/>
  <c r="AI217" i="1" s="1"/>
  <c r="AG217" i="1"/>
  <c r="X217" i="1"/>
  <c r="I217" i="1"/>
  <c r="H217" i="1"/>
  <c r="C217" i="1"/>
  <c r="AV216" i="1"/>
  <c r="AU216" i="1"/>
  <c r="AT216" i="1"/>
  <c r="AS216" i="1"/>
  <c r="AR216" i="1"/>
  <c r="AQ216" i="1"/>
  <c r="AO216" i="1"/>
  <c r="AN216" i="1"/>
  <c r="AP216" i="1" s="1"/>
  <c r="AM216" i="1"/>
  <c r="AI216" i="1"/>
  <c r="AH216" i="1"/>
  <c r="AG216" i="1"/>
  <c r="X216" i="1"/>
  <c r="I216" i="1"/>
  <c r="H216" i="1"/>
  <c r="C216" i="1" s="1"/>
  <c r="AV215" i="1"/>
  <c r="AU215" i="1"/>
  <c r="AT215" i="1"/>
  <c r="AS215" i="1"/>
  <c r="AR215" i="1"/>
  <c r="AO215" i="1"/>
  <c r="AN215" i="1" s="1"/>
  <c r="AM215" i="1"/>
  <c r="AH215" i="1"/>
  <c r="AI215" i="1" s="1"/>
  <c r="AG215" i="1"/>
  <c r="X215" i="1"/>
  <c r="I215" i="1"/>
  <c r="H215" i="1"/>
  <c r="C215" i="1" s="1"/>
  <c r="AV214" i="1"/>
  <c r="AU214" i="1"/>
  <c r="AT214" i="1"/>
  <c r="AS214" i="1"/>
  <c r="AR214" i="1"/>
  <c r="AP214" i="1"/>
  <c r="AO214" i="1"/>
  <c r="AN214" i="1"/>
  <c r="AM214" i="1"/>
  <c r="AH214" i="1"/>
  <c r="AG214" i="1"/>
  <c r="X214" i="1"/>
  <c r="I214" i="1"/>
  <c r="H214" i="1"/>
  <c r="C214" i="1"/>
  <c r="AV213" i="1"/>
  <c r="AU213" i="1"/>
  <c r="AT213" i="1"/>
  <c r="AS213" i="1"/>
  <c r="AR213" i="1"/>
  <c r="AO213" i="1"/>
  <c r="AN213" i="1" s="1"/>
  <c r="AP213" i="1" s="1"/>
  <c r="AM213" i="1"/>
  <c r="AH213" i="1"/>
  <c r="AI213" i="1" s="1"/>
  <c r="AG213" i="1"/>
  <c r="AQ213" i="1" s="1"/>
  <c r="X213" i="1"/>
  <c r="I213" i="1"/>
  <c r="H213" i="1"/>
  <c r="C213" i="1" s="1"/>
  <c r="AV212" i="1"/>
  <c r="AU212" i="1"/>
  <c r="AT212" i="1"/>
  <c r="AS212" i="1"/>
  <c r="AR212" i="1"/>
  <c r="AP212" i="1"/>
  <c r="AO212" i="1"/>
  <c r="AN212" i="1"/>
  <c r="AQ212" i="1" s="1"/>
  <c r="AM212" i="1"/>
  <c r="AI212" i="1"/>
  <c r="AH212" i="1"/>
  <c r="AG212" i="1"/>
  <c r="X212" i="1"/>
  <c r="I212" i="1"/>
  <c r="H212" i="1"/>
  <c r="C212" i="1" s="1"/>
  <c r="AV211" i="1"/>
  <c r="AU211" i="1"/>
  <c r="AT211" i="1"/>
  <c r="AS211" i="1"/>
  <c r="AR211" i="1"/>
  <c r="AO211" i="1"/>
  <c r="AN211" i="1"/>
  <c r="AM211" i="1"/>
  <c r="AI211" i="1"/>
  <c r="AH211" i="1"/>
  <c r="AG211" i="1"/>
  <c r="X211" i="1"/>
  <c r="I211" i="1"/>
  <c r="H211" i="1"/>
  <c r="C211" i="1"/>
  <c r="AV210" i="1"/>
  <c r="AU210" i="1"/>
  <c r="AT210" i="1"/>
  <c r="AS210" i="1"/>
  <c r="AR210" i="1"/>
  <c r="AO210" i="1"/>
  <c r="AN210" i="1" s="1"/>
  <c r="AM210" i="1"/>
  <c r="AH210" i="1"/>
  <c r="AG210" i="1"/>
  <c r="AI210" i="1" s="1"/>
  <c r="X210" i="1"/>
  <c r="I210" i="1"/>
  <c r="H210" i="1"/>
  <c r="C210" i="1" s="1"/>
  <c r="AV209" i="1"/>
  <c r="AU209" i="1"/>
  <c r="AT209" i="1"/>
  <c r="AS209" i="1"/>
  <c r="AR209" i="1"/>
  <c r="AO209" i="1"/>
  <c r="AN209" i="1" s="1"/>
  <c r="AM209" i="1"/>
  <c r="AH209" i="1"/>
  <c r="AI209" i="1" s="1"/>
  <c r="AG209" i="1"/>
  <c r="X209" i="1"/>
  <c r="I209" i="1"/>
  <c r="H209" i="1"/>
  <c r="C209" i="1"/>
  <c r="AV208" i="1"/>
  <c r="AU208" i="1"/>
  <c r="AT208" i="1"/>
  <c r="AS208" i="1"/>
  <c r="AR208" i="1"/>
  <c r="AQ208" i="1"/>
  <c r="AO208" i="1"/>
  <c r="AN208" i="1" s="1"/>
  <c r="AP208" i="1" s="1"/>
  <c r="AM208" i="1"/>
  <c r="AI208" i="1"/>
  <c r="AH208" i="1"/>
  <c r="AG208" i="1"/>
  <c r="X208" i="1"/>
  <c r="I208" i="1"/>
  <c r="H208" i="1"/>
  <c r="C208" i="1"/>
  <c r="AV207" i="1"/>
  <c r="AU207" i="1"/>
  <c r="AT207" i="1"/>
  <c r="AS207" i="1"/>
  <c r="AR207" i="1"/>
  <c r="AQ207" i="1"/>
  <c r="AO207" i="1"/>
  <c r="AN207" i="1" s="1"/>
  <c r="AP207" i="1" s="1"/>
  <c r="AM207" i="1"/>
  <c r="AH207" i="1"/>
  <c r="AI207" i="1" s="1"/>
  <c r="AG207" i="1"/>
  <c r="X207" i="1"/>
  <c r="I207" i="1"/>
  <c r="H207" i="1"/>
  <c r="C207" i="1" s="1"/>
  <c r="AV206" i="1"/>
  <c r="AU206" i="1"/>
  <c r="AT206" i="1"/>
  <c r="AS206" i="1"/>
  <c r="AR206" i="1"/>
  <c r="AQ206" i="1"/>
  <c r="AO206" i="1"/>
  <c r="AN206" i="1"/>
  <c r="AP206" i="1" s="1"/>
  <c r="AM206" i="1"/>
  <c r="AH206" i="1"/>
  <c r="AI206" i="1" s="1"/>
  <c r="AG206" i="1"/>
  <c r="X206" i="1"/>
  <c r="I206" i="1"/>
  <c r="H206" i="1"/>
  <c r="C206" i="1"/>
  <c r="BD205" i="1"/>
  <c r="AV205" i="1"/>
  <c r="AU205" i="1"/>
  <c r="AT205" i="1"/>
  <c r="AS205" i="1"/>
  <c r="AR205" i="1"/>
  <c r="AP205" i="1"/>
  <c r="AO205" i="1"/>
  <c r="AN205" i="1"/>
  <c r="AM205" i="1"/>
  <c r="AH205" i="1"/>
  <c r="AI205" i="1" s="1"/>
  <c r="AG205" i="1"/>
  <c r="AQ205" i="1" s="1"/>
  <c r="X205" i="1"/>
  <c r="I205" i="1"/>
  <c r="H205" i="1"/>
  <c r="C205" i="1"/>
  <c r="AV204" i="1"/>
  <c r="AU204" i="1"/>
  <c r="AT204" i="1"/>
  <c r="AS204" i="1"/>
  <c r="AR204" i="1"/>
  <c r="AO204" i="1"/>
  <c r="AN204" i="1"/>
  <c r="AP204" i="1" s="1"/>
  <c r="AM204" i="1"/>
  <c r="AH204" i="1"/>
  <c r="AI204" i="1" s="1"/>
  <c r="AG204" i="1"/>
  <c r="X204" i="1"/>
  <c r="I204" i="1"/>
  <c r="H204" i="1"/>
  <c r="C204" i="1"/>
  <c r="AV203" i="1"/>
  <c r="AU203" i="1"/>
  <c r="AT203" i="1"/>
  <c r="AS203" i="1"/>
  <c r="AR203" i="1"/>
  <c r="AO203" i="1"/>
  <c r="AN203" i="1" s="1"/>
  <c r="AM203" i="1"/>
  <c r="AI203" i="1"/>
  <c r="AH203" i="1"/>
  <c r="AG203" i="1"/>
  <c r="X203" i="1"/>
  <c r="I203" i="1"/>
  <c r="H203" i="1"/>
  <c r="C203" i="1"/>
  <c r="AV202" i="1"/>
  <c r="AU202" i="1"/>
  <c r="AT202" i="1"/>
  <c r="AS202" i="1"/>
  <c r="AR202" i="1"/>
  <c r="AP202" i="1"/>
  <c r="AO202" i="1"/>
  <c r="AN202" i="1"/>
  <c r="AQ202" i="1" s="1"/>
  <c r="AM202" i="1"/>
  <c r="AH202" i="1"/>
  <c r="AI202" i="1" s="1"/>
  <c r="AG202" i="1"/>
  <c r="X202" i="1"/>
  <c r="I202" i="1"/>
  <c r="H202" i="1"/>
  <c r="C202" i="1" s="1"/>
  <c r="AV201" i="1"/>
  <c r="AU201" i="1"/>
  <c r="AT201" i="1"/>
  <c r="AS201" i="1"/>
  <c r="AR201" i="1"/>
  <c r="AO201" i="1"/>
  <c r="AN201" i="1"/>
  <c r="AP201" i="1" s="1"/>
  <c r="AM201" i="1"/>
  <c r="AI201" i="1"/>
  <c r="AH201" i="1"/>
  <c r="AG201" i="1"/>
  <c r="X201" i="1"/>
  <c r="I201" i="1"/>
  <c r="H201" i="1"/>
  <c r="C201" i="1" s="1"/>
  <c r="AV200" i="1"/>
  <c r="AU200" i="1"/>
  <c r="AT200" i="1"/>
  <c r="AS200" i="1"/>
  <c r="AR200" i="1"/>
  <c r="AO200" i="1"/>
  <c r="AN200" i="1" s="1"/>
  <c r="AM200" i="1"/>
  <c r="AH200" i="1"/>
  <c r="AI200" i="1" s="1"/>
  <c r="AG200" i="1"/>
  <c r="X200" i="1"/>
  <c r="I200" i="1"/>
  <c r="H200" i="1"/>
  <c r="C200" i="1" s="1"/>
  <c r="AV199" i="1"/>
  <c r="AU199" i="1"/>
  <c r="AT199" i="1"/>
  <c r="AS199" i="1"/>
  <c r="AR199" i="1"/>
  <c r="AO199" i="1"/>
  <c r="AN199" i="1"/>
  <c r="AQ199" i="1" s="1"/>
  <c r="AM199" i="1"/>
  <c r="AH199" i="1"/>
  <c r="AI199" i="1" s="1"/>
  <c r="AG199" i="1"/>
  <c r="X199" i="1"/>
  <c r="I199" i="1"/>
  <c r="H199" i="1"/>
  <c r="C199" i="1"/>
  <c r="AV198" i="1"/>
  <c r="AU198" i="1"/>
  <c r="AT198" i="1"/>
  <c r="AS198" i="1"/>
  <c r="AR198" i="1"/>
  <c r="AO198" i="1"/>
  <c r="AN198" i="1" s="1"/>
  <c r="AP198" i="1" s="1"/>
  <c r="AM198" i="1"/>
  <c r="AI198" i="1"/>
  <c r="AH198" i="1"/>
  <c r="AG198" i="1"/>
  <c r="X198" i="1"/>
  <c r="I198" i="1"/>
  <c r="H198" i="1"/>
  <c r="C198" i="1" s="1"/>
  <c r="AV197" i="1"/>
  <c r="AU197" i="1"/>
  <c r="AT197" i="1"/>
  <c r="AS197" i="1"/>
  <c r="AR197" i="1"/>
  <c r="AP197" i="1"/>
  <c r="AO197" i="1"/>
  <c r="AN197" i="1"/>
  <c r="AM197" i="1"/>
  <c r="AH197" i="1"/>
  <c r="AI197" i="1" s="1"/>
  <c r="AG197" i="1"/>
  <c r="X197" i="1"/>
  <c r="I197" i="1"/>
  <c r="H197" i="1"/>
  <c r="C197" i="1" s="1"/>
  <c r="AV196" i="1"/>
  <c r="AU196" i="1"/>
  <c r="AT196" i="1"/>
  <c r="AS196" i="1"/>
  <c r="AR196" i="1"/>
  <c r="AQ196" i="1"/>
  <c r="AO196" i="1"/>
  <c r="AN196" i="1"/>
  <c r="AP196" i="1" s="1"/>
  <c r="AM196" i="1"/>
  <c r="AI196" i="1"/>
  <c r="AH196" i="1"/>
  <c r="AG196" i="1"/>
  <c r="X196" i="1"/>
  <c r="I196" i="1"/>
  <c r="H196" i="1"/>
  <c r="C196" i="1"/>
  <c r="AV195" i="1"/>
  <c r="AU195" i="1"/>
  <c r="AT195" i="1"/>
  <c r="AS195" i="1"/>
  <c r="AR195" i="1"/>
  <c r="AO195" i="1"/>
  <c r="AN195" i="1" s="1"/>
  <c r="AM195" i="1"/>
  <c r="AH195" i="1"/>
  <c r="AG195" i="1"/>
  <c r="AI195" i="1" s="1"/>
  <c r="X195" i="1"/>
  <c r="I195" i="1"/>
  <c r="H195" i="1"/>
  <c r="C195" i="1" s="1"/>
  <c r="AV194" i="1"/>
  <c r="AU194" i="1"/>
  <c r="AT194" i="1"/>
  <c r="AS194" i="1"/>
  <c r="AR194" i="1"/>
  <c r="AO194" i="1"/>
  <c r="AN194" i="1" s="1"/>
  <c r="AM194" i="1"/>
  <c r="AH194" i="1"/>
  <c r="AI194" i="1" s="1"/>
  <c r="AG194" i="1"/>
  <c r="X194" i="1"/>
  <c r="I194" i="1"/>
  <c r="H194" i="1"/>
  <c r="C194" i="1"/>
  <c r="AV193" i="1"/>
  <c r="AU193" i="1"/>
  <c r="AT193" i="1"/>
  <c r="AS193" i="1"/>
  <c r="AR193" i="1"/>
  <c r="AO193" i="1"/>
  <c r="AN193" i="1" s="1"/>
  <c r="AM193" i="1"/>
  <c r="AI193" i="1"/>
  <c r="AH193" i="1"/>
  <c r="AG193" i="1"/>
  <c r="X193" i="1"/>
  <c r="I193" i="1"/>
  <c r="H193" i="1"/>
  <c r="C193" i="1"/>
  <c r="AV192" i="1"/>
  <c r="AU192" i="1"/>
  <c r="AT192" i="1"/>
  <c r="AS192" i="1"/>
  <c r="AR192" i="1"/>
  <c r="AQ192" i="1"/>
  <c r="AP192" i="1"/>
  <c r="AO192" i="1"/>
  <c r="AN192" i="1" s="1"/>
  <c r="AM192" i="1"/>
  <c r="AH192" i="1"/>
  <c r="AI192" i="1" s="1"/>
  <c r="AG192" i="1"/>
  <c r="X192" i="1"/>
  <c r="I192" i="1"/>
  <c r="H192" i="1"/>
  <c r="C192" i="1" s="1"/>
  <c r="AV191" i="1"/>
  <c r="AU191" i="1"/>
  <c r="AT191" i="1"/>
  <c r="AS191" i="1"/>
  <c r="AR191" i="1"/>
  <c r="AO191" i="1"/>
  <c r="AN191" i="1"/>
  <c r="AQ191" i="1" s="1"/>
  <c r="AM191" i="1"/>
  <c r="AH191" i="1"/>
  <c r="AI191" i="1" s="1"/>
  <c r="AG191" i="1"/>
  <c r="X191" i="1"/>
  <c r="I191" i="1"/>
  <c r="H191" i="1"/>
  <c r="C191" i="1"/>
  <c r="AV190" i="1"/>
  <c r="AU190" i="1"/>
  <c r="AT190" i="1"/>
  <c r="AS190" i="1"/>
  <c r="AR190" i="1"/>
  <c r="AO190" i="1"/>
  <c r="AN190" i="1" s="1"/>
  <c r="AP190" i="1" s="1"/>
  <c r="AM190" i="1"/>
  <c r="AI190" i="1"/>
  <c r="AH190" i="1"/>
  <c r="AG190" i="1"/>
  <c r="X190" i="1"/>
  <c r="I190" i="1"/>
  <c r="H190" i="1"/>
  <c r="C190" i="1" s="1"/>
  <c r="AV189" i="1"/>
  <c r="AU189" i="1"/>
  <c r="AT189" i="1"/>
  <c r="AS189" i="1"/>
  <c r="AR189" i="1"/>
  <c r="AP189" i="1"/>
  <c r="AO189" i="1"/>
  <c r="AN189" i="1" s="1"/>
  <c r="AM189" i="1"/>
  <c r="AH189" i="1"/>
  <c r="AG189" i="1"/>
  <c r="X189" i="1"/>
  <c r="I189" i="1"/>
  <c r="H189" i="1"/>
  <c r="C189" i="1"/>
  <c r="AV188" i="1"/>
  <c r="AU188" i="1"/>
  <c r="AT188" i="1"/>
  <c r="AS188" i="1"/>
  <c r="AR188" i="1"/>
  <c r="AO188" i="1"/>
  <c r="AN188" i="1"/>
  <c r="AP188" i="1" s="1"/>
  <c r="AM188" i="1"/>
  <c r="AH188" i="1"/>
  <c r="AI188" i="1" s="1"/>
  <c r="AG188" i="1"/>
  <c r="X188" i="1"/>
  <c r="I188" i="1"/>
  <c r="H188" i="1"/>
  <c r="C188" i="1"/>
  <c r="AV187" i="1"/>
  <c r="AU187" i="1"/>
  <c r="AT187" i="1"/>
  <c r="AS187" i="1"/>
  <c r="AR187" i="1"/>
  <c r="AO187" i="1"/>
  <c r="AN187" i="1" s="1"/>
  <c r="AM187" i="1"/>
  <c r="AH187" i="1"/>
  <c r="AG187" i="1"/>
  <c r="AI187" i="1" s="1"/>
  <c r="X187" i="1"/>
  <c r="I187" i="1"/>
  <c r="H187" i="1"/>
  <c r="C187" i="1"/>
  <c r="AV186" i="1"/>
  <c r="AU186" i="1"/>
  <c r="AT186" i="1"/>
  <c r="AS186" i="1"/>
  <c r="AR186" i="1"/>
  <c r="AP186" i="1"/>
  <c r="AO186" i="1"/>
  <c r="AN186" i="1"/>
  <c r="AQ186" i="1" s="1"/>
  <c r="AM186" i="1"/>
  <c r="AH186" i="1"/>
  <c r="AI186" i="1" s="1"/>
  <c r="AG186" i="1"/>
  <c r="X186" i="1"/>
  <c r="I186" i="1"/>
  <c r="H186" i="1"/>
  <c r="C186" i="1"/>
  <c r="AV185" i="1"/>
  <c r="AU185" i="1"/>
  <c r="AT185" i="1"/>
  <c r="AS185" i="1"/>
  <c r="AR185" i="1"/>
  <c r="AO185" i="1"/>
  <c r="AN185" i="1"/>
  <c r="AP185" i="1" s="1"/>
  <c r="AM185" i="1"/>
  <c r="AI185" i="1"/>
  <c r="AH185" i="1"/>
  <c r="AG185" i="1"/>
  <c r="X185" i="1"/>
  <c r="I185" i="1"/>
  <c r="H185" i="1"/>
  <c r="C185" i="1"/>
  <c r="AV184" i="1"/>
  <c r="AU184" i="1"/>
  <c r="AT184" i="1"/>
  <c r="AS184" i="1"/>
  <c r="AR184" i="1"/>
  <c r="AO184" i="1"/>
  <c r="AN184" i="1" s="1"/>
  <c r="AM184" i="1"/>
  <c r="AH184" i="1"/>
  <c r="AI184" i="1" s="1"/>
  <c r="AG184" i="1"/>
  <c r="X184" i="1"/>
  <c r="I184" i="1"/>
  <c r="H184" i="1"/>
  <c r="C184" i="1" s="1"/>
  <c r="AV183" i="1"/>
  <c r="AU183" i="1"/>
  <c r="AT183" i="1"/>
  <c r="AS183" i="1"/>
  <c r="AR183" i="1"/>
  <c r="AP183" i="1"/>
  <c r="AO183" i="1"/>
  <c r="AN183" i="1"/>
  <c r="AQ183" i="1" s="1"/>
  <c r="AM183" i="1"/>
  <c r="AH183" i="1"/>
  <c r="AI183" i="1" s="1"/>
  <c r="AG183" i="1"/>
  <c r="X183" i="1"/>
  <c r="I183" i="1"/>
  <c r="H183" i="1"/>
  <c r="C183" i="1"/>
  <c r="AV182" i="1"/>
  <c r="AU182" i="1"/>
  <c r="AT182" i="1"/>
  <c r="AS182" i="1"/>
  <c r="AR182" i="1"/>
  <c r="AQ182" i="1"/>
  <c r="AO182" i="1"/>
  <c r="AN182" i="1" s="1"/>
  <c r="AP182" i="1" s="1"/>
  <c r="AM182" i="1"/>
  <c r="AH182" i="1"/>
  <c r="AG182" i="1"/>
  <c r="AI182" i="1" s="1"/>
  <c r="X182" i="1"/>
  <c r="I182" i="1"/>
  <c r="H182" i="1"/>
  <c r="C182" i="1" s="1"/>
  <c r="AV181" i="1"/>
  <c r="AU181" i="1"/>
  <c r="AT181" i="1"/>
  <c r="AS181" i="1"/>
  <c r="AR181" i="1"/>
  <c r="AP181" i="1"/>
  <c r="AO181" i="1"/>
  <c r="AN181" i="1"/>
  <c r="AQ181" i="1" s="1"/>
  <c r="AM181" i="1"/>
  <c r="AH181" i="1"/>
  <c r="AI181" i="1" s="1"/>
  <c r="AG181" i="1"/>
  <c r="X181" i="1"/>
  <c r="I181" i="1"/>
  <c r="H181" i="1"/>
  <c r="C181" i="1" s="1"/>
  <c r="AV180" i="1"/>
  <c r="AU180" i="1"/>
  <c r="AT180" i="1"/>
  <c r="AS180" i="1"/>
  <c r="AR180" i="1"/>
  <c r="AO180" i="1"/>
  <c r="AN180" i="1"/>
  <c r="AP180" i="1" s="1"/>
  <c r="AM180" i="1"/>
  <c r="AI180" i="1"/>
  <c r="AH180" i="1"/>
  <c r="AG180" i="1"/>
  <c r="X180" i="1"/>
  <c r="I180" i="1"/>
  <c r="H180" i="1"/>
  <c r="C180" i="1"/>
  <c r="AV179" i="1"/>
  <c r="AU179" i="1"/>
  <c r="AT179" i="1"/>
  <c r="AS179" i="1"/>
  <c r="AR179" i="1"/>
  <c r="AO179" i="1"/>
  <c r="AN179" i="1"/>
  <c r="AM179" i="1"/>
  <c r="AI179" i="1"/>
  <c r="AH179" i="1"/>
  <c r="AG179" i="1"/>
  <c r="X179" i="1"/>
  <c r="I179" i="1"/>
  <c r="H179" i="1"/>
  <c r="C179" i="1" s="1"/>
  <c r="AV178" i="1"/>
  <c r="AU178" i="1"/>
  <c r="AT178" i="1"/>
  <c r="AS178" i="1"/>
  <c r="AR178" i="1"/>
  <c r="AP178" i="1"/>
  <c r="AO178" i="1"/>
  <c r="AN178" i="1"/>
  <c r="AQ178" i="1" s="1"/>
  <c r="AM178" i="1"/>
  <c r="AH178" i="1"/>
  <c r="AI178" i="1" s="1"/>
  <c r="AG178" i="1"/>
  <c r="X178" i="1"/>
  <c r="I178" i="1"/>
  <c r="H178" i="1"/>
  <c r="C178" i="1"/>
  <c r="AV177" i="1"/>
  <c r="AU177" i="1"/>
  <c r="AT177" i="1"/>
  <c r="AS177" i="1"/>
  <c r="AR177" i="1"/>
  <c r="AP177" i="1"/>
  <c r="AO177" i="1"/>
  <c r="AN177" i="1"/>
  <c r="AQ177" i="1" s="1"/>
  <c r="AM177" i="1"/>
  <c r="AI177" i="1"/>
  <c r="AH177" i="1"/>
  <c r="AG177" i="1"/>
  <c r="X177" i="1"/>
  <c r="I177" i="1"/>
  <c r="H177" i="1"/>
  <c r="C177" i="1"/>
  <c r="AV176" i="1"/>
  <c r="AU176" i="1"/>
  <c r="AT176" i="1"/>
  <c r="AS176" i="1"/>
  <c r="AR176" i="1"/>
  <c r="AO176" i="1"/>
  <c r="AN176" i="1" s="1"/>
  <c r="AP176" i="1" s="1"/>
  <c r="AM176" i="1"/>
  <c r="AH176" i="1"/>
  <c r="AG176" i="1"/>
  <c r="AQ176" i="1" s="1"/>
  <c r="X176" i="1"/>
  <c r="I176" i="1"/>
  <c r="H176" i="1"/>
  <c r="C176" i="1" s="1"/>
  <c r="AV175" i="1"/>
  <c r="AU175" i="1"/>
  <c r="AT175" i="1"/>
  <c r="AS175" i="1"/>
  <c r="AR175" i="1"/>
  <c r="AQ175" i="1"/>
  <c r="AO175" i="1"/>
  <c r="AN175" i="1"/>
  <c r="AP175" i="1" s="1"/>
  <c r="AM175" i="1"/>
  <c r="AH175" i="1"/>
  <c r="AI175" i="1" s="1"/>
  <c r="AG175" i="1"/>
  <c r="X175" i="1"/>
  <c r="I175" i="1"/>
  <c r="H175" i="1"/>
  <c r="C175" i="1"/>
  <c r="AV174" i="1"/>
  <c r="AU174" i="1"/>
  <c r="AT174" i="1"/>
  <c r="AS174" i="1"/>
  <c r="AR174" i="1"/>
  <c r="AQ174" i="1"/>
  <c r="AO174" i="1"/>
  <c r="AN174" i="1" s="1"/>
  <c r="AP174" i="1" s="1"/>
  <c r="AM174" i="1"/>
  <c r="AI174" i="1"/>
  <c r="AH174" i="1"/>
  <c r="AG174" i="1"/>
  <c r="X174" i="1"/>
  <c r="I174" i="1"/>
  <c r="H174" i="1"/>
  <c r="C174" i="1" s="1"/>
  <c r="AV173" i="1"/>
  <c r="AU173" i="1"/>
  <c r="AT173" i="1"/>
  <c r="AS173" i="1"/>
  <c r="AR173" i="1"/>
  <c r="AQ173" i="1"/>
  <c r="AP173" i="1"/>
  <c r="AO173" i="1"/>
  <c r="AN173" i="1"/>
  <c r="AM173" i="1"/>
  <c r="AH173" i="1"/>
  <c r="AG173" i="1"/>
  <c r="X173" i="1"/>
  <c r="I173" i="1"/>
  <c r="H173" i="1"/>
  <c r="C173" i="1"/>
  <c r="AV172" i="1"/>
  <c r="AU172" i="1"/>
  <c r="AT172" i="1"/>
  <c r="AS172" i="1"/>
  <c r="AR172" i="1"/>
  <c r="AQ172" i="1"/>
  <c r="AO172" i="1"/>
  <c r="AN172" i="1"/>
  <c r="AP172" i="1" s="1"/>
  <c r="AM172" i="1"/>
  <c r="AH172" i="1"/>
  <c r="AI172" i="1" s="1"/>
  <c r="AG172" i="1"/>
  <c r="X172" i="1"/>
  <c r="I172" i="1"/>
  <c r="H172" i="1"/>
  <c r="C172" i="1"/>
  <c r="AV171" i="1"/>
  <c r="AU171" i="1"/>
  <c r="AT171" i="1"/>
  <c r="AS171" i="1"/>
  <c r="AR171" i="1"/>
  <c r="AO171" i="1"/>
  <c r="AN171" i="1" s="1"/>
  <c r="AM171" i="1"/>
  <c r="AI171" i="1"/>
  <c r="AH171" i="1"/>
  <c r="AG171" i="1"/>
  <c r="X171" i="1"/>
  <c r="I171" i="1"/>
  <c r="H171" i="1"/>
  <c r="C171" i="1"/>
  <c r="AV170" i="1"/>
  <c r="AU170" i="1"/>
  <c r="AT170" i="1"/>
  <c r="AS170" i="1"/>
  <c r="AR170" i="1"/>
  <c r="AO170" i="1"/>
  <c r="AN170" i="1"/>
  <c r="AQ170" i="1" s="1"/>
  <c r="AM170" i="1"/>
  <c r="AH170" i="1"/>
  <c r="AI170" i="1" s="1"/>
  <c r="AG170" i="1"/>
  <c r="X170" i="1"/>
  <c r="I170" i="1"/>
  <c r="H170" i="1"/>
  <c r="C170" i="1"/>
  <c r="AV169" i="1"/>
  <c r="AU169" i="1"/>
  <c r="AT169" i="1"/>
  <c r="AS169" i="1"/>
  <c r="AR169" i="1"/>
  <c r="AO169" i="1"/>
  <c r="AN169" i="1"/>
  <c r="AP169" i="1" s="1"/>
  <c r="AM169" i="1"/>
  <c r="AI169" i="1"/>
  <c r="AH169" i="1"/>
  <c r="AG169" i="1"/>
  <c r="X169" i="1"/>
  <c r="I169" i="1"/>
  <c r="H169" i="1"/>
  <c r="C169" i="1"/>
  <c r="AV168" i="1"/>
  <c r="AU168" i="1"/>
  <c r="AT168" i="1"/>
  <c r="AS168" i="1"/>
  <c r="AR168" i="1"/>
  <c r="AP168" i="1"/>
  <c r="AO168" i="1"/>
  <c r="AN168" i="1" s="1"/>
  <c r="AQ168" i="1" s="1"/>
  <c r="AM168" i="1"/>
  <c r="AH168" i="1"/>
  <c r="AG168" i="1"/>
  <c r="X168" i="1"/>
  <c r="I168" i="1"/>
  <c r="H168" i="1"/>
  <c r="C168" i="1"/>
  <c r="AV167" i="1"/>
  <c r="AU167" i="1"/>
  <c r="AT167" i="1"/>
  <c r="AS167" i="1"/>
  <c r="AR167" i="1"/>
  <c r="AP167" i="1"/>
  <c r="AO167" i="1"/>
  <c r="AN167" i="1"/>
  <c r="AM167" i="1"/>
  <c r="AH167" i="1"/>
  <c r="AG167" i="1"/>
  <c r="AQ167" i="1" s="1"/>
  <c r="X167" i="1"/>
  <c r="I167" i="1"/>
  <c r="H167" i="1"/>
  <c r="C167" i="1"/>
  <c r="AV166" i="1"/>
  <c r="AU166" i="1"/>
  <c r="AT166" i="1"/>
  <c r="AS166" i="1"/>
  <c r="AR166" i="1"/>
  <c r="AQ166" i="1"/>
  <c r="AO166" i="1"/>
  <c r="AN166" i="1" s="1"/>
  <c r="AP166" i="1" s="1"/>
  <c r="AM166" i="1"/>
  <c r="AH166" i="1"/>
  <c r="AI166" i="1" s="1"/>
  <c r="AG166" i="1"/>
  <c r="X166" i="1"/>
  <c r="I166" i="1"/>
  <c r="H166" i="1"/>
  <c r="C166" i="1" s="1"/>
  <c r="AV165" i="1"/>
  <c r="AU165" i="1"/>
  <c r="AT165" i="1"/>
  <c r="AS165" i="1"/>
  <c r="AR165" i="1"/>
  <c r="AP165" i="1"/>
  <c r="AO165" i="1"/>
  <c r="AN165" i="1"/>
  <c r="AQ165" i="1" s="1"/>
  <c r="AM165" i="1"/>
  <c r="AH165" i="1"/>
  <c r="AG165" i="1"/>
  <c r="AI165" i="1" s="1"/>
  <c r="X165" i="1"/>
  <c r="I165" i="1"/>
  <c r="H165" i="1"/>
  <c r="C165" i="1" s="1"/>
  <c r="AV164" i="1"/>
  <c r="AU164" i="1"/>
  <c r="AT164" i="1"/>
  <c r="AS164" i="1"/>
  <c r="AR164" i="1"/>
  <c r="AO164" i="1"/>
  <c r="AN164" i="1"/>
  <c r="AP164" i="1" s="1"/>
  <c r="AM164" i="1"/>
  <c r="AH164" i="1"/>
  <c r="AI164" i="1" s="1"/>
  <c r="AG164" i="1"/>
  <c r="X164" i="1"/>
  <c r="I164" i="1"/>
  <c r="H164" i="1"/>
  <c r="C164" i="1"/>
  <c r="AV163" i="1"/>
  <c r="AU163" i="1"/>
  <c r="AT163" i="1"/>
  <c r="AS163" i="1"/>
  <c r="AR163" i="1"/>
  <c r="AO163" i="1"/>
  <c r="AN163" i="1"/>
  <c r="AM163" i="1"/>
  <c r="AK163" i="1"/>
  <c r="AJ163" i="1"/>
  <c r="AI163" i="1"/>
  <c r="AH163" i="1"/>
  <c r="AG163" i="1"/>
  <c r="X163" i="1"/>
  <c r="I163" i="1"/>
  <c r="H163" i="1"/>
  <c r="C163" i="1"/>
  <c r="AV162" i="1"/>
  <c r="AU162" i="1"/>
  <c r="AT162" i="1"/>
  <c r="AS162" i="1"/>
  <c r="AR162" i="1"/>
  <c r="AO162" i="1"/>
  <c r="AN162" i="1" s="1"/>
  <c r="AM162" i="1"/>
  <c r="AK162" i="1"/>
  <c r="AJ162" i="1"/>
  <c r="AI162" i="1"/>
  <c r="AH162" i="1"/>
  <c r="AG162" i="1"/>
  <c r="X162" i="1"/>
  <c r="I162" i="1"/>
  <c r="H162" i="1"/>
  <c r="C162" i="1" s="1"/>
  <c r="AV161" i="1"/>
  <c r="AU161" i="1"/>
  <c r="AT161" i="1"/>
  <c r="AS161" i="1"/>
  <c r="AR161" i="1"/>
  <c r="AO161" i="1"/>
  <c r="AN161" i="1" s="1"/>
  <c r="AP161" i="1" s="1"/>
  <c r="AM161" i="1"/>
  <c r="AK161" i="1"/>
  <c r="AJ161" i="1"/>
  <c r="AI161" i="1"/>
  <c r="AH161" i="1"/>
  <c r="AG161" i="1"/>
  <c r="AQ161" i="1" s="1"/>
  <c r="X161" i="1"/>
  <c r="I161" i="1"/>
  <c r="H161" i="1"/>
  <c r="C161" i="1"/>
  <c r="AV160" i="1"/>
  <c r="AU160" i="1"/>
  <c r="AT160" i="1"/>
  <c r="AS160" i="1"/>
  <c r="AR160" i="1"/>
  <c r="AO160" i="1"/>
  <c r="AN160" i="1"/>
  <c r="AQ160" i="1" s="1"/>
  <c r="AM160" i="1"/>
  <c r="AK160" i="1"/>
  <c r="AJ160" i="1"/>
  <c r="AH160" i="1"/>
  <c r="AI160" i="1" s="1"/>
  <c r="AG160" i="1"/>
  <c r="X160" i="1"/>
  <c r="I160" i="1"/>
  <c r="H160" i="1"/>
  <c r="C160" i="1"/>
  <c r="AV159" i="1"/>
  <c r="AU159" i="1"/>
  <c r="AT159" i="1"/>
  <c r="AS159" i="1"/>
  <c r="AR159" i="1"/>
  <c r="AO159" i="1"/>
  <c r="AN159" i="1"/>
  <c r="AQ159" i="1" s="1"/>
  <c r="AM159" i="1"/>
  <c r="AK159" i="1"/>
  <c r="AJ159" i="1"/>
  <c r="AI159" i="1"/>
  <c r="AH159" i="1"/>
  <c r="AG159" i="1"/>
  <c r="X159" i="1"/>
  <c r="I159" i="1"/>
  <c r="H159" i="1"/>
  <c r="C159" i="1" s="1"/>
  <c r="AV158" i="1"/>
  <c r="AU158" i="1"/>
  <c r="AT158" i="1"/>
  <c r="AS158" i="1"/>
  <c r="AR158" i="1"/>
  <c r="AO158" i="1"/>
  <c r="AN158" i="1" s="1"/>
  <c r="AM158" i="1"/>
  <c r="AK158" i="1"/>
  <c r="AJ158" i="1"/>
  <c r="AH158" i="1"/>
  <c r="AI158" i="1" s="1"/>
  <c r="AG158" i="1"/>
  <c r="X158" i="1"/>
  <c r="I158" i="1"/>
  <c r="H158" i="1"/>
  <c r="C158" i="1"/>
  <c r="AV157" i="1"/>
  <c r="AU157" i="1"/>
  <c r="AT157" i="1"/>
  <c r="AS157" i="1"/>
  <c r="AR157" i="1"/>
  <c r="AO157" i="1"/>
  <c r="AN157" i="1"/>
  <c r="AQ157" i="1" s="1"/>
  <c r="AM157" i="1"/>
  <c r="AK157" i="1"/>
  <c r="AJ157" i="1"/>
  <c r="AH157" i="1"/>
  <c r="AI157" i="1" s="1"/>
  <c r="AG157" i="1"/>
  <c r="X157" i="1"/>
  <c r="I157" i="1"/>
  <c r="H157" i="1"/>
  <c r="C157" i="1"/>
  <c r="AV156" i="1"/>
  <c r="AU156" i="1"/>
  <c r="AT156" i="1"/>
  <c r="AS156" i="1"/>
  <c r="AR156" i="1"/>
  <c r="AP156" i="1"/>
  <c r="AO156" i="1"/>
  <c r="AN156" i="1" s="1"/>
  <c r="AQ156" i="1" s="1"/>
  <c r="AM156" i="1"/>
  <c r="AK156" i="1"/>
  <c r="AJ156" i="1"/>
  <c r="AI156" i="1"/>
  <c r="AH156" i="1"/>
  <c r="AG156" i="1"/>
  <c r="X156" i="1"/>
  <c r="I156" i="1"/>
  <c r="H156" i="1"/>
  <c r="C156" i="1" s="1"/>
  <c r="AV155" i="1"/>
  <c r="AU155" i="1"/>
  <c r="AT155" i="1"/>
  <c r="AS155" i="1"/>
  <c r="AR155" i="1"/>
  <c r="AO155" i="1"/>
  <c r="AN155" i="1" s="1"/>
  <c r="AM155" i="1"/>
  <c r="AK155" i="1"/>
  <c r="AJ155" i="1"/>
  <c r="AI155" i="1"/>
  <c r="AH155" i="1"/>
  <c r="AG155" i="1"/>
  <c r="X155" i="1"/>
  <c r="I155" i="1"/>
  <c r="H155" i="1"/>
  <c r="C155" i="1" s="1"/>
  <c r="AV154" i="1"/>
  <c r="AU154" i="1"/>
  <c r="AT154" i="1"/>
  <c r="AS154" i="1"/>
  <c r="AR154" i="1"/>
  <c r="AO154" i="1"/>
  <c r="AN154" i="1" s="1"/>
  <c r="AQ154" i="1" s="1"/>
  <c r="AM154" i="1"/>
  <c r="AK154" i="1"/>
  <c r="AJ154" i="1"/>
  <c r="AI154" i="1"/>
  <c r="AH154" i="1"/>
  <c r="AG154" i="1"/>
  <c r="X154" i="1"/>
  <c r="I154" i="1"/>
  <c r="H154" i="1"/>
  <c r="C154" i="1" s="1"/>
  <c r="AV153" i="1"/>
  <c r="AU153" i="1"/>
  <c r="AT153" i="1"/>
  <c r="AS153" i="1"/>
  <c r="AR153" i="1"/>
  <c r="AO153" i="1"/>
  <c r="AN153" i="1"/>
  <c r="AQ153" i="1" s="1"/>
  <c r="AM153" i="1"/>
  <c r="AK153" i="1"/>
  <c r="AJ153" i="1"/>
  <c r="AH153" i="1"/>
  <c r="AI153" i="1" s="1"/>
  <c r="AG153" i="1"/>
  <c r="X153" i="1"/>
  <c r="I153" i="1"/>
  <c r="H153" i="1"/>
  <c r="C153" i="1" s="1"/>
  <c r="AV152" i="1"/>
  <c r="AU152" i="1"/>
  <c r="AT152" i="1"/>
  <c r="AS152" i="1"/>
  <c r="AR152" i="1"/>
  <c r="AO152" i="1"/>
  <c r="AN152" i="1"/>
  <c r="AQ152" i="1" s="1"/>
  <c r="AM152" i="1"/>
  <c r="AK152" i="1"/>
  <c r="AJ152" i="1"/>
  <c r="AH152" i="1"/>
  <c r="AG152" i="1"/>
  <c r="X152" i="1"/>
  <c r="I152" i="1"/>
  <c r="H152" i="1"/>
  <c r="C152" i="1" s="1"/>
  <c r="AV151" i="1"/>
  <c r="AU151" i="1"/>
  <c r="AT151" i="1"/>
  <c r="AS151" i="1"/>
  <c r="AR151" i="1"/>
  <c r="AO151" i="1"/>
  <c r="AN151" i="1" s="1"/>
  <c r="AM151" i="1"/>
  <c r="AK151" i="1"/>
  <c r="AJ151" i="1"/>
  <c r="AH151" i="1"/>
  <c r="AI151" i="1" s="1"/>
  <c r="AG151" i="1"/>
  <c r="X151" i="1"/>
  <c r="I151" i="1"/>
  <c r="H151" i="1"/>
  <c r="C151" i="1"/>
  <c r="AV150" i="1"/>
  <c r="AU150" i="1"/>
  <c r="AT150" i="1"/>
  <c r="AS150" i="1"/>
  <c r="AR150" i="1"/>
  <c r="AQ150" i="1"/>
  <c r="AO150" i="1"/>
  <c r="AN150" i="1"/>
  <c r="AP150" i="1" s="1"/>
  <c r="AM150" i="1"/>
  <c r="AK150" i="1"/>
  <c r="AJ150" i="1"/>
  <c r="AH150" i="1"/>
  <c r="AI150" i="1" s="1"/>
  <c r="AG150" i="1"/>
  <c r="X150" i="1"/>
  <c r="I150" i="1"/>
  <c r="H150" i="1"/>
  <c r="C150" i="1"/>
  <c r="AV149" i="1"/>
  <c r="AU149" i="1"/>
  <c r="AT149" i="1"/>
  <c r="AS149" i="1"/>
  <c r="AR149" i="1"/>
  <c r="AO149" i="1"/>
  <c r="AN149" i="1" s="1"/>
  <c r="AM149" i="1"/>
  <c r="AK149" i="1"/>
  <c r="AJ149" i="1"/>
  <c r="AH149" i="1"/>
  <c r="AI149" i="1" s="1"/>
  <c r="AG149" i="1"/>
  <c r="X149" i="1"/>
  <c r="I149" i="1"/>
  <c r="H149" i="1"/>
  <c r="C149" i="1"/>
  <c r="AV148" i="1"/>
  <c r="AU148" i="1"/>
  <c r="AT148" i="1"/>
  <c r="AS148" i="1"/>
  <c r="AR148" i="1"/>
  <c r="AO148" i="1"/>
  <c r="AN148" i="1" s="1"/>
  <c r="AP148" i="1" s="1"/>
  <c r="AM148" i="1"/>
  <c r="AK148" i="1"/>
  <c r="AJ148" i="1"/>
  <c r="AH148" i="1"/>
  <c r="AG148" i="1"/>
  <c r="AI148" i="1" s="1"/>
  <c r="X148" i="1"/>
  <c r="I148" i="1"/>
  <c r="H148" i="1"/>
  <c r="C148" i="1"/>
  <c r="AV147" i="1"/>
  <c r="AU147" i="1"/>
  <c r="AT147" i="1"/>
  <c r="AS147" i="1"/>
  <c r="AR147" i="1"/>
  <c r="AO147" i="1"/>
  <c r="AN147" i="1" s="1"/>
  <c r="AM147" i="1"/>
  <c r="AK147" i="1"/>
  <c r="AJ147" i="1"/>
  <c r="AI147" i="1"/>
  <c r="AH147" i="1"/>
  <c r="AG147" i="1"/>
  <c r="X147" i="1"/>
  <c r="I147" i="1"/>
  <c r="H147" i="1"/>
  <c r="C147" i="1" s="1"/>
  <c r="AV146" i="1"/>
  <c r="AU146" i="1"/>
  <c r="AT146" i="1"/>
  <c r="AS146" i="1"/>
  <c r="AR146" i="1"/>
  <c r="AO146" i="1"/>
  <c r="AN146" i="1"/>
  <c r="AQ146" i="1" s="1"/>
  <c r="AM146" i="1"/>
  <c r="AK146" i="1"/>
  <c r="AJ146" i="1"/>
  <c r="AH146" i="1"/>
  <c r="AI146" i="1" s="1"/>
  <c r="AG146" i="1"/>
  <c r="X146" i="1"/>
  <c r="I146" i="1"/>
  <c r="H146" i="1"/>
  <c r="C146" i="1"/>
  <c r="AV145" i="1"/>
  <c r="AU145" i="1"/>
  <c r="AT145" i="1"/>
  <c r="AS145" i="1"/>
  <c r="AR145" i="1"/>
  <c r="AQ145" i="1"/>
  <c r="AO145" i="1"/>
  <c r="AN145" i="1" s="1"/>
  <c r="AP145" i="1" s="1"/>
  <c r="AM145" i="1"/>
  <c r="AK145" i="1"/>
  <c r="AJ145" i="1"/>
  <c r="AI145" i="1"/>
  <c r="AH145" i="1"/>
  <c r="AG145" i="1"/>
  <c r="X145" i="1"/>
  <c r="I145" i="1"/>
  <c r="H145" i="1"/>
  <c r="C145" i="1"/>
  <c r="AV144" i="1"/>
  <c r="AU144" i="1"/>
  <c r="AT144" i="1"/>
  <c r="AS144" i="1"/>
  <c r="AR144" i="1"/>
  <c r="AO144" i="1"/>
  <c r="AN144" i="1"/>
  <c r="AQ144" i="1" s="1"/>
  <c r="AM144" i="1"/>
  <c r="AK144" i="1"/>
  <c r="AJ144" i="1"/>
  <c r="AH144" i="1"/>
  <c r="AG144" i="1"/>
  <c r="AI144" i="1" s="1"/>
  <c r="X144" i="1"/>
  <c r="I144" i="1"/>
  <c r="H144" i="1"/>
  <c r="C144" i="1"/>
  <c r="AV143" i="1"/>
  <c r="AU143" i="1"/>
  <c r="AT143" i="1"/>
  <c r="AS143" i="1"/>
  <c r="AR143" i="1"/>
  <c r="AO143" i="1"/>
  <c r="AN143" i="1" s="1"/>
  <c r="AM143" i="1"/>
  <c r="AK143" i="1"/>
  <c r="AJ143" i="1"/>
  <c r="AH143" i="1"/>
  <c r="AI143" i="1" s="1"/>
  <c r="AG143" i="1"/>
  <c r="X143" i="1"/>
  <c r="I143" i="1"/>
  <c r="H143" i="1"/>
  <c r="C143" i="1" s="1"/>
  <c r="AV142" i="1"/>
  <c r="AU142" i="1"/>
  <c r="AT142" i="1"/>
  <c r="AS142" i="1"/>
  <c r="AR142" i="1"/>
  <c r="AO142" i="1"/>
  <c r="AN142" i="1" s="1"/>
  <c r="AM142" i="1"/>
  <c r="AK142" i="1"/>
  <c r="AJ142" i="1"/>
  <c r="AH142" i="1"/>
  <c r="AI142" i="1" s="1"/>
  <c r="AG142" i="1"/>
  <c r="X142" i="1"/>
  <c r="I142" i="1"/>
  <c r="H142" i="1"/>
  <c r="C142" i="1"/>
  <c r="AV141" i="1"/>
  <c r="AU141" i="1"/>
  <c r="AT141" i="1"/>
  <c r="AS141" i="1"/>
  <c r="AR141" i="1"/>
  <c r="AO141" i="1"/>
  <c r="AN141" i="1"/>
  <c r="AQ141" i="1" s="1"/>
  <c r="AM141" i="1"/>
  <c r="AK141" i="1"/>
  <c r="AJ141" i="1"/>
  <c r="AI141" i="1"/>
  <c r="AH141" i="1"/>
  <c r="AG141" i="1"/>
  <c r="X141" i="1"/>
  <c r="I141" i="1"/>
  <c r="H141" i="1"/>
  <c r="C141" i="1" s="1"/>
  <c r="AV140" i="1"/>
  <c r="AU140" i="1"/>
  <c r="AT140" i="1"/>
  <c r="AS140" i="1"/>
  <c r="AR140" i="1"/>
  <c r="AO140" i="1"/>
  <c r="AN140" i="1" s="1"/>
  <c r="AM140" i="1"/>
  <c r="AK140" i="1"/>
  <c r="AJ140" i="1"/>
  <c r="AH140" i="1"/>
  <c r="AI140" i="1" s="1"/>
  <c r="AG140" i="1"/>
  <c r="X140" i="1"/>
  <c r="I140" i="1"/>
  <c r="H140" i="1"/>
  <c r="C140" i="1" s="1"/>
  <c r="AV139" i="1"/>
  <c r="AU139" i="1"/>
  <c r="AT139" i="1"/>
  <c r="AS139" i="1"/>
  <c r="AR139" i="1"/>
  <c r="AP139" i="1"/>
  <c r="AO139" i="1"/>
  <c r="AN139" i="1"/>
  <c r="AQ139" i="1" s="1"/>
  <c r="AM139" i="1"/>
  <c r="AK139" i="1"/>
  <c r="AJ139" i="1"/>
  <c r="AI139" i="1"/>
  <c r="AH139" i="1"/>
  <c r="AG139" i="1"/>
  <c r="X139" i="1"/>
  <c r="I139" i="1"/>
  <c r="H139" i="1"/>
  <c r="C139" i="1"/>
  <c r="AV138" i="1"/>
  <c r="AU138" i="1"/>
  <c r="AT138" i="1"/>
  <c r="AS138" i="1"/>
  <c r="AR138" i="1"/>
  <c r="AO138" i="1"/>
  <c r="AN138" i="1"/>
  <c r="AQ138" i="1" s="1"/>
  <c r="AM138" i="1"/>
  <c r="AK138" i="1"/>
  <c r="AJ138" i="1"/>
  <c r="AH138" i="1"/>
  <c r="AI138" i="1" s="1"/>
  <c r="AG138" i="1"/>
  <c r="X138" i="1"/>
  <c r="I138" i="1"/>
  <c r="H138" i="1"/>
  <c r="C138" i="1" s="1"/>
  <c r="AV137" i="1"/>
  <c r="AU137" i="1"/>
  <c r="AT137" i="1"/>
  <c r="AS137" i="1"/>
  <c r="AR137" i="1"/>
  <c r="AQ137" i="1"/>
  <c r="AP137" i="1"/>
  <c r="AO137" i="1"/>
  <c r="AN137" i="1"/>
  <c r="AM137" i="1"/>
  <c r="AK137" i="1"/>
  <c r="AJ137" i="1"/>
  <c r="AI137" i="1"/>
  <c r="AH137" i="1"/>
  <c r="AG137" i="1"/>
  <c r="X137" i="1"/>
  <c r="I137" i="1"/>
  <c r="H137" i="1"/>
  <c r="C137" i="1"/>
  <c r="AV136" i="1"/>
  <c r="AU136" i="1"/>
  <c r="AT136" i="1"/>
  <c r="AS136" i="1"/>
  <c r="AR136" i="1"/>
  <c r="AO136" i="1"/>
  <c r="AN136" i="1" s="1"/>
  <c r="AM136" i="1"/>
  <c r="AK136" i="1"/>
  <c r="AJ136" i="1"/>
  <c r="AH136" i="1"/>
  <c r="AI136" i="1" s="1"/>
  <c r="AG136" i="1"/>
  <c r="X136" i="1"/>
  <c r="I136" i="1"/>
  <c r="H136" i="1"/>
  <c r="C136" i="1"/>
  <c r="AV135" i="1"/>
  <c r="AU135" i="1"/>
  <c r="AT135" i="1"/>
  <c r="AS135" i="1"/>
  <c r="AR135" i="1"/>
  <c r="AP135" i="1"/>
  <c r="AO135" i="1"/>
  <c r="AN135" i="1"/>
  <c r="AQ135" i="1" s="1"/>
  <c r="AM135" i="1"/>
  <c r="AK135" i="1"/>
  <c r="AJ135" i="1"/>
  <c r="AH135" i="1"/>
  <c r="AI135" i="1" s="1"/>
  <c r="AG135" i="1"/>
  <c r="X135" i="1"/>
  <c r="I135" i="1"/>
  <c r="H135" i="1"/>
  <c r="C135" i="1"/>
  <c r="AV134" i="1"/>
  <c r="AU134" i="1"/>
  <c r="AT134" i="1"/>
  <c r="AS134" i="1"/>
  <c r="AR134" i="1"/>
  <c r="AO134" i="1"/>
  <c r="AN134" i="1" s="1"/>
  <c r="AM134" i="1"/>
  <c r="AK134" i="1"/>
  <c r="AJ134" i="1"/>
  <c r="AI134" i="1"/>
  <c r="AH134" i="1"/>
  <c r="AG134" i="1"/>
  <c r="X134" i="1"/>
  <c r="I134" i="1"/>
  <c r="H134" i="1"/>
  <c r="C134" i="1" s="1"/>
  <c r="AV133" i="1"/>
  <c r="AU133" i="1"/>
  <c r="AT133" i="1"/>
  <c r="AS133" i="1"/>
  <c r="AR133" i="1"/>
  <c r="AO133" i="1"/>
  <c r="AN133" i="1"/>
  <c r="AQ133" i="1" s="1"/>
  <c r="AM133" i="1"/>
  <c r="AK133" i="1"/>
  <c r="AJ133" i="1"/>
  <c r="AH133" i="1"/>
  <c r="AG133" i="1"/>
  <c r="AI133" i="1" s="1"/>
  <c r="X133" i="1"/>
  <c r="I133" i="1"/>
  <c r="H133" i="1"/>
  <c r="C133" i="1"/>
  <c r="AV132" i="1"/>
  <c r="AU132" i="1"/>
  <c r="AT132" i="1"/>
  <c r="AS132" i="1"/>
  <c r="AR132" i="1"/>
  <c r="AO132" i="1"/>
  <c r="AN132" i="1" s="1"/>
  <c r="AM132" i="1"/>
  <c r="AK132" i="1"/>
  <c r="AJ132" i="1"/>
  <c r="AH132" i="1"/>
  <c r="AI132" i="1" s="1"/>
  <c r="AG132" i="1"/>
  <c r="X132" i="1"/>
  <c r="I132" i="1"/>
  <c r="H132" i="1"/>
  <c r="C132" i="1" s="1"/>
  <c r="AV131" i="1"/>
  <c r="AU131" i="1"/>
  <c r="AT131" i="1"/>
  <c r="AS131" i="1"/>
  <c r="AR131" i="1"/>
  <c r="AO131" i="1"/>
  <c r="AN131" i="1"/>
  <c r="AQ131" i="1" s="1"/>
  <c r="AM131" i="1"/>
  <c r="AK131" i="1"/>
  <c r="AJ131" i="1"/>
  <c r="AH131" i="1"/>
  <c r="AG131" i="1"/>
  <c r="AI131" i="1" s="1"/>
  <c r="X131" i="1"/>
  <c r="I131" i="1"/>
  <c r="H131" i="1"/>
  <c r="C131" i="1"/>
  <c r="AV130" i="1"/>
  <c r="AU130" i="1"/>
  <c r="AT130" i="1"/>
  <c r="AS130" i="1"/>
  <c r="AR130" i="1"/>
  <c r="AO130" i="1"/>
  <c r="AN130" i="1" s="1"/>
  <c r="AM130" i="1"/>
  <c r="AK130" i="1"/>
  <c r="AJ130" i="1"/>
  <c r="AH130" i="1"/>
  <c r="AI130" i="1" s="1"/>
  <c r="AG130" i="1"/>
  <c r="X130" i="1"/>
  <c r="I130" i="1"/>
  <c r="H130" i="1"/>
  <c r="C130" i="1" s="1"/>
  <c r="AV129" i="1"/>
  <c r="AU129" i="1"/>
  <c r="AT129" i="1"/>
  <c r="AS129" i="1"/>
  <c r="AR129" i="1"/>
  <c r="AO129" i="1"/>
  <c r="AN129" i="1"/>
  <c r="AQ129" i="1" s="1"/>
  <c r="AM129" i="1"/>
  <c r="AK129" i="1"/>
  <c r="AJ129" i="1"/>
  <c r="AH129" i="1"/>
  <c r="AI129" i="1" s="1"/>
  <c r="AG129" i="1"/>
  <c r="X129" i="1"/>
  <c r="I129" i="1"/>
  <c r="H129" i="1"/>
  <c r="C129" i="1"/>
  <c r="AV128" i="1"/>
  <c r="AU128" i="1"/>
  <c r="AT128" i="1"/>
  <c r="AS128" i="1"/>
  <c r="AR128" i="1"/>
  <c r="AQ128" i="1"/>
  <c r="AO128" i="1"/>
  <c r="AN128" i="1"/>
  <c r="AP128" i="1" s="1"/>
  <c r="AM128" i="1"/>
  <c r="AK128" i="1"/>
  <c r="AJ128" i="1"/>
  <c r="AH128" i="1"/>
  <c r="AI128" i="1" s="1"/>
  <c r="AG128" i="1"/>
  <c r="X128" i="1"/>
  <c r="I128" i="1"/>
  <c r="H128" i="1"/>
  <c r="C128" i="1" s="1"/>
  <c r="AV127" i="1"/>
  <c r="AU127" i="1"/>
  <c r="AT127" i="1"/>
  <c r="AS127" i="1"/>
  <c r="AR127" i="1"/>
  <c r="AO127" i="1"/>
  <c r="AN127" i="1" s="1"/>
  <c r="AM127" i="1"/>
  <c r="AK127" i="1"/>
  <c r="AJ127" i="1"/>
  <c r="AH127" i="1"/>
  <c r="AG127" i="1"/>
  <c r="AI127" i="1" s="1"/>
  <c r="X127" i="1"/>
  <c r="I127" i="1"/>
  <c r="H127" i="1"/>
  <c r="C127" i="1"/>
  <c r="AV126" i="1"/>
  <c r="AU126" i="1"/>
  <c r="AT126" i="1"/>
  <c r="AS126" i="1"/>
  <c r="AR126" i="1"/>
  <c r="AO126" i="1"/>
  <c r="AN126" i="1" s="1"/>
  <c r="AM126" i="1"/>
  <c r="AK126" i="1"/>
  <c r="AJ126" i="1"/>
  <c r="AH126" i="1"/>
  <c r="AI126" i="1" s="1"/>
  <c r="AG126" i="1"/>
  <c r="X126" i="1"/>
  <c r="I126" i="1"/>
  <c r="H126" i="1"/>
  <c r="C126" i="1"/>
  <c r="AV125" i="1"/>
  <c r="AU125" i="1"/>
  <c r="AT125" i="1"/>
  <c r="AS125" i="1"/>
  <c r="AR125" i="1"/>
  <c r="AO125" i="1"/>
  <c r="AN125" i="1"/>
  <c r="AQ125" i="1" s="1"/>
  <c r="AM125" i="1"/>
  <c r="AK125" i="1"/>
  <c r="AJ125" i="1"/>
  <c r="AI125" i="1"/>
  <c r="AH125" i="1"/>
  <c r="AG125" i="1"/>
  <c r="X125" i="1"/>
  <c r="I125" i="1"/>
  <c r="H125" i="1"/>
  <c r="C125" i="1" s="1"/>
  <c r="AV124" i="1"/>
  <c r="AU124" i="1"/>
  <c r="AT124" i="1"/>
  <c r="AS124" i="1"/>
  <c r="AR124" i="1"/>
  <c r="AO124" i="1"/>
  <c r="AN124" i="1" s="1"/>
  <c r="AM124" i="1"/>
  <c r="AK124" i="1"/>
  <c r="AJ124" i="1"/>
  <c r="AH124" i="1"/>
  <c r="AI124" i="1" s="1"/>
  <c r="AG124" i="1"/>
  <c r="X124" i="1"/>
  <c r="I124" i="1"/>
  <c r="H124" i="1"/>
  <c r="C124" i="1" s="1"/>
  <c r="AV123" i="1"/>
  <c r="AU123" i="1"/>
  <c r="AT123" i="1"/>
  <c r="AS123" i="1"/>
  <c r="AR123" i="1"/>
  <c r="AP123" i="1"/>
  <c r="AO123" i="1"/>
  <c r="AN123" i="1"/>
  <c r="AQ123" i="1" s="1"/>
  <c r="AM123" i="1"/>
  <c r="AK123" i="1"/>
  <c r="AJ123" i="1"/>
  <c r="AI123" i="1"/>
  <c r="AH123" i="1"/>
  <c r="AG123" i="1"/>
  <c r="X123" i="1"/>
  <c r="I123" i="1"/>
  <c r="H123" i="1"/>
  <c r="C123" i="1"/>
  <c r="AV122" i="1"/>
  <c r="AU122" i="1"/>
  <c r="AT122" i="1"/>
  <c r="AS122" i="1"/>
  <c r="AR122" i="1"/>
  <c r="AO122" i="1"/>
  <c r="AN122" i="1"/>
  <c r="AQ122" i="1" s="1"/>
  <c r="AM122" i="1"/>
  <c r="AK122" i="1"/>
  <c r="AJ122" i="1"/>
  <c r="AH122" i="1"/>
  <c r="AI122" i="1" s="1"/>
  <c r="AG122" i="1"/>
  <c r="X122" i="1"/>
  <c r="I122" i="1"/>
  <c r="H122" i="1"/>
  <c r="C122" i="1" s="1"/>
  <c r="AV121" i="1"/>
  <c r="AU121" i="1"/>
  <c r="AT121" i="1"/>
  <c r="AS121" i="1"/>
  <c r="AR121" i="1"/>
  <c r="AQ121" i="1"/>
  <c r="AP121" i="1"/>
  <c r="AO121" i="1"/>
  <c r="AN121" i="1"/>
  <c r="AM121" i="1"/>
  <c r="AK121" i="1"/>
  <c r="AJ121" i="1"/>
  <c r="AI121" i="1"/>
  <c r="AH121" i="1"/>
  <c r="AG121" i="1"/>
  <c r="X121" i="1"/>
  <c r="I121" i="1"/>
  <c r="H121" i="1"/>
  <c r="C121" i="1"/>
  <c r="AV120" i="1"/>
  <c r="AU120" i="1"/>
  <c r="AT120" i="1"/>
  <c r="AS120" i="1"/>
  <c r="AR120" i="1"/>
  <c r="AO120" i="1"/>
  <c r="AN120" i="1" s="1"/>
  <c r="AM120" i="1"/>
  <c r="AK120" i="1"/>
  <c r="AJ120" i="1"/>
  <c r="AH120" i="1"/>
  <c r="AI120" i="1" s="1"/>
  <c r="AG120" i="1"/>
  <c r="X120" i="1"/>
  <c r="I120" i="1"/>
  <c r="H120" i="1"/>
  <c r="C120" i="1"/>
  <c r="AV119" i="1"/>
  <c r="AU119" i="1"/>
  <c r="AT119" i="1"/>
  <c r="AS119" i="1"/>
  <c r="AR119" i="1"/>
  <c r="AP119" i="1"/>
  <c r="AO119" i="1"/>
  <c r="AN119" i="1"/>
  <c r="AQ119" i="1" s="1"/>
  <c r="AM119" i="1"/>
  <c r="AK119" i="1"/>
  <c r="AJ119" i="1"/>
  <c r="AH119" i="1"/>
  <c r="AI119" i="1" s="1"/>
  <c r="AG119" i="1"/>
  <c r="X119" i="1"/>
  <c r="I119" i="1"/>
  <c r="H119" i="1"/>
  <c r="C119" i="1"/>
  <c r="AV118" i="1"/>
  <c r="AU118" i="1"/>
  <c r="AT118" i="1"/>
  <c r="AS118" i="1"/>
  <c r="AR118" i="1"/>
  <c r="AO118" i="1"/>
  <c r="AN118" i="1" s="1"/>
  <c r="AM118" i="1"/>
  <c r="AK118" i="1"/>
  <c r="AJ118" i="1"/>
  <c r="AI118" i="1"/>
  <c r="AH118" i="1"/>
  <c r="AG118" i="1"/>
  <c r="X118" i="1"/>
  <c r="I118" i="1"/>
  <c r="H118" i="1"/>
  <c r="C118" i="1" s="1"/>
  <c r="AV117" i="1"/>
  <c r="AU117" i="1"/>
  <c r="AT117" i="1"/>
  <c r="AS117" i="1"/>
  <c r="AR117" i="1"/>
  <c r="AO117" i="1"/>
  <c r="AN117" i="1"/>
  <c r="AQ117" i="1" s="1"/>
  <c r="AM117" i="1"/>
  <c r="AK117" i="1"/>
  <c r="AJ117" i="1"/>
  <c r="AH117" i="1"/>
  <c r="AG117" i="1"/>
  <c r="AI117" i="1" s="1"/>
  <c r="X117" i="1"/>
  <c r="I117" i="1"/>
  <c r="H117" i="1"/>
  <c r="C117" i="1"/>
  <c r="AV116" i="1"/>
  <c r="AU116" i="1"/>
  <c r="AT116" i="1"/>
  <c r="AS116" i="1"/>
  <c r="AR116" i="1"/>
  <c r="AO116" i="1"/>
  <c r="AN116" i="1" s="1"/>
  <c r="AM116" i="1"/>
  <c r="AK116" i="1"/>
  <c r="AJ116" i="1"/>
  <c r="AH116" i="1"/>
  <c r="AI116" i="1" s="1"/>
  <c r="AG116" i="1"/>
  <c r="X116" i="1"/>
  <c r="I116" i="1"/>
  <c r="H116" i="1"/>
  <c r="C116" i="1" s="1"/>
  <c r="AV115" i="1"/>
  <c r="AU115" i="1"/>
  <c r="AT115" i="1"/>
  <c r="AS115" i="1"/>
  <c r="AR115" i="1"/>
  <c r="AO115" i="1"/>
  <c r="AN115" i="1"/>
  <c r="AQ115" i="1" s="1"/>
  <c r="AM115" i="1"/>
  <c r="AK115" i="1"/>
  <c r="AJ115" i="1"/>
  <c r="AI115" i="1"/>
  <c r="AH115" i="1"/>
  <c r="AG115" i="1"/>
  <c r="X115" i="1"/>
  <c r="I115" i="1"/>
  <c r="H115" i="1"/>
  <c r="C115" i="1"/>
  <c r="AV114" i="1"/>
  <c r="AU114" i="1"/>
  <c r="AT114" i="1"/>
  <c r="AS114" i="1"/>
  <c r="AR114" i="1"/>
  <c r="AO114" i="1"/>
  <c r="AN114" i="1" s="1"/>
  <c r="AM114" i="1"/>
  <c r="AK114" i="1"/>
  <c r="AJ114" i="1"/>
  <c r="AH114" i="1"/>
  <c r="AI114" i="1" s="1"/>
  <c r="AG114" i="1"/>
  <c r="X114" i="1"/>
  <c r="I114" i="1"/>
  <c r="H114" i="1"/>
  <c r="C114" i="1" s="1"/>
  <c r="AV113" i="1"/>
  <c r="AU113" i="1"/>
  <c r="AT113" i="1"/>
  <c r="AS113" i="1"/>
  <c r="AR113" i="1"/>
  <c r="AP113" i="1"/>
  <c r="AO113" i="1"/>
  <c r="AN113" i="1"/>
  <c r="AQ113" i="1" s="1"/>
  <c r="AM113" i="1"/>
  <c r="AK113" i="1"/>
  <c r="AJ113" i="1"/>
  <c r="AH113" i="1"/>
  <c r="AI113" i="1" s="1"/>
  <c r="AG113" i="1"/>
  <c r="X113" i="1"/>
  <c r="I113" i="1"/>
  <c r="H113" i="1"/>
  <c r="C113" i="1"/>
  <c r="AV112" i="1"/>
  <c r="AU112" i="1"/>
  <c r="AT112" i="1"/>
  <c r="AS112" i="1"/>
  <c r="AR112" i="1"/>
  <c r="AQ112" i="1"/>
  <c r="AO112" i="1"/>
  <c r="AN112" i="1"/>
  <c r="AP112" i="1" s="1"/>
  <c r="AM112" i="1"/>
  <c r="AK112" i="1"/>
  <c r="AJ112" i="1"/>
  <c r="AH112" i="1"/>
  <c r="AI112" i="1" s="1"/>
  <c r="AG112" i="1"/>
  <c r="X112" i="1"/>
  <c r="I112" i="1"/>
  <c r="H112" i="1"/>
  <c r="C112" i="1" s="1"/>
  <c r="AV111" i="1"/>
  <c r="AU111" i="1"/>
  <c r="AT111" i="1"/>
  <c r="AS111" i="1"/>
  <c r="AR111" i="1"/>
  <c r="AO111" i="1"/>
  <c r="AN111" i="1" s="1"/>
  <c r="AM111" i="1"/>
  <c r="AK111" i="1"/>
  <c r="AJ111" i="1"/>
  <c r="AH111" i="1"/>
  <c r="AG111" i="1"/>
  <c r="AI111" i="1" s="1"/>
  <c r="X111" i="1"/>
  <c r="I111" i="1"/>
  <c r="H111" i="1"/>
  <c r="C111" i="1"/>
  <c r="AV110" i="1"/>
  <c r="AU110" i="1"/>
  <c r="AT110" i="1"/>
  <c r="AS110" i="1"/>
  <c r="AR110" i="1"/>
  <c r="AO110" i="1"/>
  <c r="AN110" i="1" s="1"/>
  <c r="AM110" i="1"/>
  <c r="AK110" i="1"/>
  <c r="AJ110" i="1"/>
  <c r="AH110" i="1"/>
  <c r="AI110" i="1" s="1"/>
  <c r="AG110" i="1"/>
  <c r="X110" i="1"/>
  <c r="I110" i="1"/>
  <c r="H110" i="1"/>
  <c r="C110" i="1"/>
  <c r="AV109" i="1"/>
  <c r="AU109" i="1"/>
  <c r="AT109" i="1"/>
  <c r="AS109" i="1"/>
  <c r="AR109" i="1"/>
  <c r="AO109" i="1"/>
  <c r="AN109" i="1"/>
  <c r="AQ109" i="1" s="1"/>
  <c r="AM109" i="1"/>
  <c r="AK109" i="1"/>
  <c r="AJ109" i="1"/>
  <c r="AI109" i="1"/>
  <c r="AH109" i="1"/>
  <c r="AG109" i="1"/>
  <c r="X109" i="1"/>
  <c r="I109" i="1"/>
  <c r="H109" i="1"/>
  <c r="C109" i="1" s="1"/>
  <c r="AV108" i="1"/>
  <c r="AU108" i="1"/>
  <c r="AT108" i="1"/>
  <c r="AS108" i="1"/>
  <c r="AR108" i="1"/>
  <c r="AO108" i="1"/>
  <c r="AN108" i="1" s="1"/>
  <c r="AM108" i="1"/>
  <c r="AK108" i="1"/>
  <c r="AJ108" i="1"/>
  <c r="AH108" i="1"/>
  <c r="AI108" i="1" s="1"/>
  <c r="AG108" i="1"/>
  <c r="X108" i="1"/>
  <c r="I108" i="1"/>
  <c r="H108" i="1"/>
  <c r="C108" i="1" s="1"/>
  <c r="AV107" i="1"/>
  <c r="AU107" i="1"/>
  <c r="AT107" i="1"/>
  <c r="AS107" i="1"/>
  <c r="AR107" i="1"/>
  <c r="AP107" i="1"/>
  <c r="AO107" i="1"/>
  <c r="AN107" i="1"/>
  <c r="AQ107" i="1" s="1"/>
  <c r="AM107" i="1"/>
  <c r="AK107" i="1"/>
  <c r="AJ107" i="1"/>
  <c r="AI107" i="1"/>
  <c r="AH107" i="1"/>
  <c r="AG107" i="1"/>
  <c r="X107" i="1"/>
  <c r="I107" i="1"/>
  <c r="H107" i="1"/>
  <c r="C107" i="1"/>
  <c r="AV106" i="1"/>
  <c r="AU106" i="1"/>
  <c r="AT106" i="1"/>
  <c r="AS106" i="1"/>
  <c r="AR106" i="1"/>
  <c r="AO106" i="1"/>
  <c r="AN106" i="1"/>
  <c r="AQ106" i="1" s="1"/>
  <c r="AM106" i="1"/>
  <c r="AK106" i="1"/>
  <c r="AJ106" i="1"/>
  <c r="AH106" i="1"/>
  <c r="AI106" i="1" s="1"/>
  <c r="AG106" i="1"/>
  <c r="X106" i="1"/>
  <c r="I106" i="1"/>
  <c r="H106" i="1"/>
  <c r="C106" i="1" s="1"/>
  <c r="AV105" i="1"/>
  <c r="AU105" i="1"/>
  <c r="AT105" i="1"/>
  <c r="AS105" i="1"/>
  <c r="AR105" i="1"/>
  <c r="AQ105" i="1"/>
  <c r="AP105" i="1"/>
  <c r="AO105" i="1"/>
  <c r="AN105" i="1"/>
  <c r="AM105" i="1"/>
  <c r="AK105" i="1"/>
  <c r="AJ105" i="1"/>
  <c r="AI105" i="1"/>
  <c r="AH105" i="1"/>
  <c r="AG105" i="1"/>
  <c r="X105" i="1"/>
  <c r="I105" i="1"/>
  <c r="H105" i="1"/>
  <c r="C105" i="1"/>
  <c r="AV104" i="1"/>
  <c r="AU104" i="1"/>
  <c r="AT104" i="1"/>
  <c r="AS104" i="1"/>
  <c r="AR104" i="1"/>
  <c r="AO104" i="1"/>
  <c r="AN104" i="1" s="1"/>
  <c r="AM104" i="1"/>
  <c r="AK104" i="1"/>
  <c r="AJ104" i="1"/>
  <c r="AH104" i="1"/>
  <c r="AI104" i="1" s="1"/>
  <c r="AG104" i="1"/>
  <c r="X104" i="1"/>
  <c r="I104" i="1"/>
  <c r="H104" i="1"/>
  <c r="C104" i="1"/>
  <c r="AV103" i="1"/>
  <c r="AU103" i="1"/>
  <c r="AT103" i="1"/>
  <c r="AS103" i="1"/>
  <c r="AR103" i="1"/>
  <c r="AP103" i="1"/>
  <c r="AO103" i="1"/>
  <c r="AN103" i="1"/>
  <c r="AQ103" i="1" s="1"/>
  <c r="AM103" i="1"/>
  <c r="AK103" i="1"/>
  <c r="AJ103" i="1"/>
  <c r="AH103" i="1"/>
  <c r="AI103" i="1" s="1"/>
  <c r="AG103" i="1"/>
  <c r="X103" i="1"/>
  <c r="I103" i="1"/>
  <c r="H103" i="1"/>
  <c r="C103" i="1"/>
  <c r="AV102" i="1"/>
  <c r="AU102" i="1"/>
  <c r="AT102" i="1"/>
  <c r="AS102" i="1"/>
  <c r="AR102" i="1"/>
  <c r="AO102" i="1"/>
  <c r="AN102" i="1" s="1"/>
  <c r="AM102" i="1"/>
  <c r="AK102" i="1"/>
  <c r="AJ102" i="1"/>
  <c r="AI102" i="1"/>
  <c r="AH102" i="1"/>
  <c r="AG102" i="1"/>
  <c r="X102" i="1"/>
  <c r="I102" i="1"/>
  <c r="H102" i="1"/>
  <c r="C102" i="1" s="1"/>
  <c r="AV101" i="1"/>
  <c r="AU101" i="1"/>
  <c r="AT101" i="1"/>
  <c r="AS101" i="1"/>
  <c r="AR101" i="1"/>
  <c r="AO101" i="1"/>
  <c r="AN101" i="1"/>
  <c r="AQ101" i="1" s="1"/>
  <c r="AM101" i="1"/>
  <c r="AK101" i="1"/>
  <c r="AJ101" i="1"/>
  <c r="AH101" i="1"/>
  <c r="AG101" i="1"/>
  <c r="AI101" i="1" s="1"/>
  <c r="X101" i="1"/>
  <c r="I101" i="1"/>
  <c r="H101" i="1"/>
  <c r="C101" i="1"/>
  <c r="AV100" i="1"/>
  <c r="AU100" i="1"/>
  <c r="AT100" i="1"/>
  <c r="AS100" i="1"/>
  <c r="AR100" i="1"/>
  <c r="AO100" i="1"/>
  <c r="AN100" i="1" s="1"/>
  <c r="AM100" i="1"/>
  <c r="AK100" i="1"/>
  <c r="AJ100" i="1"/>
  <c r="AH100" i="1"/>
  <c r="AI100" i="1" s="1"/>
  <c r="AG100" i="1"/>
  <c r="X100" i="1"/>
  <c r="I100" i="1"/>
  <c r="H100" i="1"/>
  <c r="C100" i="1" s="1"/>
  <c r="AV99" i="1"/>
  <c r="AU99" i="1"/>
  <c r="AT99" i="1"/>
  <c r="AS99" i="1"/>
  <c r="AR99" i="1"/>
  <c r="AO99" i="1"/>
  <c r="AN99" i="1"/>
  <c r="AQ99" i="1" s="1"/>
  <c r="AM99" i="1"/>
  <c r="AK99" i="1"/>
  <c r="AJ99" i="1"/>
  <c r="AI99" i="1"/>
  <c r="AH99" i="1"/>
  <c r="AG99" i="1"/>
  <c r="X99" i="1"/>
  <c r="I99" i="1"/>
  <c r="H99" i="1"/>
  <c r="C99" i="1"/>
  <c r="AV98" i="1"/>
  <c r="AU98" i="1"/>
  <c r="AT98" i="1"/>
  <c r="AS98" i="1"/>
  <c r="AR98" i="1"/>
  <c r="AO98" i="1"/>
  <c r="AN98" i="1" s="1"/>
  <c r="AM98" i="1"/>
  <c r="AK98" i="1"/>
  <c r="AJ98" i="1"/>
  <c r="AH98" i="1"/>
  <c r="AI98" i="1" s="1"/>
  <c r="AG98" i="1"/>
  <c r="X98" i="1"/>
  <c r="I98" i="1"/>
  <c r="H98" i="1"/>
  <c r="C98" i="1" s="1"/>
  <c r="AV97" i="1"/>
  <c r="AU97" i="1"/>
  <c r="AT97" i="1"/>
  <c r="AS97" i="1"/>
  <c r="AR97" i="1"/>
  <c r="AP97" i="1"/>
  <c r="AO97" i="1"/>
  <c r="AN97" i="1"/>
  <c r="AQ97" i="1" s="1"/>
  <c r="AM97" i="1"/>
  <c r="AK97" i="1"/>
  <c r="AJ97" i="1"/>
  <c r="AH97" i="1"/>
  <c r="AI97" i="1" s="1"/>
  <c r="AG97" i="1"/>
  <c r="X97" i="1"/>
  <c r="I97" i="1"/>
  <c r="H97" i="1"/>
  <c r="C97" i="1"/>
  <c r="AV96" i="1"/>
  <c r="AU96" i="1"/>
  <c r="AT96" i="1"/>
  <c r="AS96" i="1"/>
  <c r="AR96" i="1"/>
  <c r="AQ96" i="1"/>
  <c r="AO96" i="1"/>
  <c r="AN96" i="1"/>
  <c r="AP96" i="1" s="1"/>
  <c r="AM96" i="1"/>
  <c r="AK96" i="1"/>
  <c r="AJ96" i="1"/>
  <c r="AH96" i="1"/>
  <c r="AI96" i="1" s="1"/>
  <c r="AG96" i="1"/>
  <c r="X96" i="1"/>
  <c r="I96" i="1"/>
  <c r="H96" i="1"/>
  <c r="C96" i="1" s="1"/>
  <c r="AV95" i="1"/>
  <c r="AU95" i="1"/>
  <c r="AT95" i="1"/>
  <c r="AS95" i="1"/>
  <c r="AR95" i="1"/>
  <c r="AO95" i="1"/>
  <c r="AN95" i="1" s="1"/>
  <c r="AM95" i="1"/>
  <c r="AK95" i="1"/>
  <c r="AJ95" i="1"/>
  <c r="AH95" i="1"/>
  <c r="AG95" i="1"/>
  <c r="AI95" i="1" s="1"/>
  <c r="X95" i="1"/>
  <c r="I95" i="1"/>
  <c r="H95" i="1"/>
  <c r="C95" i="1"/>
  <c r="AV94" i="1"/>
  <c r="AU94" i="1"/>
  <c r="AT94" i="1"/>
  <c r="AS94" i="1"/>
  <c r="AR94" i="1"/>
  <c r="AO94" i="1"/>
  <c r="AN94" i="1" s="1"/>
  <c r="AM94" i="1"/>
  <c r="AK94" i="1"/>
  <c r="AJ94" i="1"/>
  <c r="AH94" i="1"/>
  <c r="AI94" i="1" s="1"/>
  <c r="AG94" i="1"/>
  <c r="X94" i="1"/>
  <c r="I94" i="1"/>
  <c r="H94" i="1"/>
  <c r="C94" i="1"/>
  <c r="AV93" i="1"/>
  <c r="AU93" i="1"/>
  <c r="AT93" i="1"/>
  <c r="AS93" i="1"/>
  <c r="AR93" i="1"/>
  <c r="AO93" i="1"/>
  <c r="AN93" i="1"/>
  <c r="AQ93" i="1" s="1"/>
  <c r="AM93" i="1"/>
  <c r="AK93" i="1"/>
  <c r="AJ93" i="1"/>
  <c r="AI93" i="1"/>
  <c r="AH93" i="1"/>
  <c r="AG93" i="1"/>
  <c r="X93" i="1"/>
  <c r="I93" i="1"/>
  <c r="H93" i="1"/>
  <c r="C93" i="1" s="1"/>
  <c r="AV92" i="1"/>
  <c r="AU92" i="1"/>
  <c r="AT92" i="1"/>
  <c r="AS92" i="1"/>
  <c r="AR92" i="1"/>
  <c r="AO92" i="1"/>
  <c r="AN92" i="1" s="1"/>
  <c r="AM92" i="1"/>
  <c r="AK92" i="1"/>
  <c r="AJ92" i="1"/>
  <c r="AH92" i="1"/>
  <c r="AI92" i="1" s="1"/>
  <c r="AG92" i="1"/>
  <c r="X92" i="1"/>
  <c r="I92" i="1"/>
  <c r="H92" i="1"/>
  <c r="C92" i="1" s="1"/>
  <c r="AV91" i="1"/>
  <c r="AU91" i="1"/>
  <c r="AT91" i="1"/>
  <c r="AS91" i="1"/>
  <c r="AR91" i="1"/>
  <c r="AP91" i="1"/>
  <c r="AO91" i="1"/>
  <c r="AN91" i="1"/>
  <c r="AQ91" i="1" s="1"/>
  <c r="AM91" i="1"/>
  <c r="AK91" i="1"/>
  <c r="AJ91" i="1"/>
  <c r="AI91" i="1"/>
  <c r="AH91" i="1"/>
  <c r="AG91" i="1"/>
  <c r="X91" i="1"/>
  <c r="I91" i="1"/>
  <c r="H91" i="1"/>
  <c r="C91" i="1"/>
  <c r="AV90" i="1"/>
  <c r="AU90" i="1"/>
  <c r="AT90" i="1"/>
  <c r="AS90" i="1"/>
  <c r="AR90" i="1"/>
  <c r="AO90" i="1"/>
  <c r="AN90" i="1"/>
  <c r="AQ90" i="1" s="1"/>
  <c r="AM90" i="1"/>
  <c r="AK90" i="1"/>
  <c r="AJ90" i="1"/>
  <c r="AH90" i="1"/>
  <c r="AI90" i="1" s="1"/>
  <c r="AG90" i="1"/>
  <c r="X90" i="1"/>
  <c r="I90" i="1"/>
  <c r="H90" i="1"/>
  <c r="C90" i="1" s="1"/>
  <c r="AV89" i="1"/>
  <c r="AU89" i="1"/>
  <c r="AT89" i="1"/>
  <c r="AS89" i="1"/>
  <c r="AR89" i="1"/>
  <c r="AQ89" i="1"/>
  <c r="AP89" i="1"/>
  <c r="AO89" i="1"/>
  <c r="AN89" i="1"/>
  <c r="AM89" i="1"/>
  <c r="AK89" i="1"/>
  <c r="AJ89" i="1"/>
  <c r="AI89" i="1"/>
  <c r="AH89" i="1"/>
  <c r="AG89" i="1"/>
  <c r="X89" i="1"/>
  <c r="I89" i="1"/>
  <c r="H89" i="1"/>
  <c r="C89" i="1"/>
  <c r="AV88" i="1"/>
  <c r="AU88" i="1"/>
  <c r="AT88" i="1"/>
  <c r="AS88" i="1"/>
  <c r="AR88" i="1"/>
  <c r="AO88" i="1"/>
  <c r="AN88" i="1" s="1"/>
  <c r="AM88" i="1"/>
  <c r="AK88" i="1"/>
  <c r="AJ88" i="1"/>
  <c r="AH88" i="1"/>
  <c r="AI88" i="1" s="1"/>
  <c r="AG88" i="1"/>
  <c r="X88" i="1"/>
  <c r="I88" i="1"/>
  <c r="H88" i="1"/>
  <c r="C88" i="1"/>
  <c r="AV87" i="1"/>
  <c r="AU87" i="1"/>
  <c r="AT87" i="1"/>
  <c r="AS87" i="1"/>
  <c r="AR87" i="1"/>
  <c r="AP87" i="1"/>
  <c r="AO87" i="1"/>
  <c r="AN87" i="1"/>
  <c r="AQ87" i="1" s="1"/>
  <c r="AM87" i="1"/>
  <c r="AK87" i="1"/>
  <c r="AJ87" i="1"/>
  <c r="AH87" i="1"/>
  <c r="AI87" i="1" s="1"/>
  <c r="AG87" i="1"/>
  <c r="X87" i="1"/>
  <c r="I87" i="1"/>
  <c r="H87" i="1"/>
  <c r="C87" i="1"/>
  <c r="AV86" i="1"/>
  <c r="AU86" i="1"/>
  <c r="AT86" i="1"/>
  <c r="AS86" i="1"/>
  <c r="AR86" i="1"/>
  <c r="AO86" i="1"/>
  <c r="AN86" i="1" s="1"/>
  <c r="AM86" i="1"/>
  <c r="AK86" i="1"/>
  <c r="AJ86" i="1"/>
  <c r="AI86" i="1"/>
  <c r="AH86" i="1"/>
  <c r="AG86" i="1"/>
  <c r="X86" i="1"/>
  <c r="I86" i="1"/>
  <c r="H86" i="1"/>
  <c r="C86" i="1" s="1"/>
  <c r="AV85" i="1"/>
  <c r="AU85" i="1"/>
  <c r="AT85" i="1"/>
  <c r="AS85" i="1"/>
  <c r="AR85" i="1"/>
  <c r="AO85" i="1"/>
  <c r="AN85" i="1"/>
  <c r="AQ85" i="1" s="1"/>
  <c r="AM85" i="1"/>
  <c r="AK85" i="1"/>
  <c r="AJ85" i="1"/>
  <c r="AH85" i="1"/>
  <c r="AG85" i="1"/>
  <c r="AI85" i="1" s="1"/>
  <c r="X85" i="1"/>
  <c r="I85" i="1"/>
  <c r="H85" i="1"/>
  <c r="C85" i="1"/>
  <c r="AV84" i="1"/>
  <c r="AU84" i="1"/>
  <c r="AT84" i="1"/>
  <c r="AS84" i="1"/>
  <c r="AR84" i="1"/>
  <c r="AO84" i="1"/>
  <c r="AN84" i="1" s="1"/>
  <c r="AM84" i="1"/>
  <c r="AK84" i="1"/>
  <c r="AJ84" i="1"/>
  <c r="AH84" i="1"/>
  <c r="AI84" i="1" s="1"/>
  <c r="AG84" i="1"/>
  <c r="X84" i="1"/>
  <c r="I84" i="1"/>
  <c r="H84" i="1"/>
  <c r="C84" i="1" s="1"/>
  <c r="AV83" i="1"/>
  <c r="AU83" i="1"/>
  <c r="AT83" i="1"/>
  <c r="AS83" i="1"/>
  <c r="AR83" i="1"/>
  <c r="AO83" i="1"/>
  <c r="AN83" i="1"/>
  <c r="AQ83" i="1" s="1"/>
  <c r="AM83" i="1"/>
  <c r="AK83" i="1"/>
  <c r="AJ83" i="1"/>
  <c r="AI83" i="1"/>
  <c r="AH83" i="1"/>
  <c r="AG83" i="1"/>
  <c r="X83" i="1"/>
  <c r="I83" i="1"/>
  <c r="H83" i="1"/>
  <c r="C83" i="1"/>
  <c r="AV82" i="1"/>
  <c r="AU82" i="1"/>
  <c r="AT82" i="1"/>
  <c r="AS82" i="1"/>
  <c r="AR82" i="1"/>
  <c r="AO82" i="1"/>
  <c r="AN82" i="1" s="1"/>
  <c r="AM82" i="1"/>
  <c r="AK82" i="1"/>
  <c r="AJ82" i="1"/>
  <c r="AH82" i="1"/>
  <c r="AI82" i="1" s="1"/>
  <c r="AG82" i="1"/>
  <c r="X82" i="1"/>
  <c r="I82" i="1"/>
  <c r="H82" i="1"/>
  <c r="C82" i="1" s="1"/>
  <c r="AV81" i="1"/>
  <c r="AU81" i="1"/>
  <c r="AT81" i="1"/>
  <c r="AS81" i="1"/>
  <c r="AR81" i="1"/>
  <c r="AP81" i="1"/>
  <c r="AO81" i="1"/>
  <c r="AN81" i="1"/>
  <c r="AQ81" i="1" s="1"/>
  <c r="AM81" i="1"/>
  <c r="AK81" i="1"/>
  <c r="AJ81" i="1"/>
  <c r="AH81" i="1"/>
  <c r="AI81" i="1" s="1"/>
  <c r="AG81" i="1"/>
  <c r="X81" i="1"/>
  <c r="I81" i="1"/>
  <c r="H81" i="1"/>
  <c r="C81" i="1"/>
  <c r="AV80" i="1"/>
  <c r="AU80" i="1"/>
  <c r="AT80" i="1"/>
  <c r="AS80" i="1"/>
  <c r="AR80" i="1"/>
  <c r="AQ80" i="1"/>
  <c r="AO80" i="1"/>
  <c r="AN80" i="1"/>
  <c r="AP80" i="1" s="1"/>
  <c r="AM80" i="1"/>
  <c r="AK80" i="1"/>
  <c r="AJ80" i="1"/>
  <c r="AH80" i="1"/>
  <c r="AI80" i="1" s="1"/>
  <c r="AG80" i="1"/>
  <c r="X80" i="1"/>
  <c r="I80" i="1"/>
  <c r="H80" i="1"/>
  <c r="C80" i="1" s="1"/>
  <c r="AV79" i="1"/>
  <c r="AU79" i="1"/>
  <c r="AT79" i="1"/>
  <c r="AS79" i="1"/>
  <c r="AR79" i="1"/>
  <c r="AO79" i="1"/>
  <c r="AN79" i="1" s="1"/>
  <c r="AM79" i="1"/>
  <c r="AK79" i="1"/>
  <c r="AJ79" i="1"/>
  <c r="AI79" i="1"/>
  <c r="AH79" i="1"/>
  <c r="AG79" i="1"/>
  <c r="X79" i="1"/>
  <c r="I79" i="1"/>
  <c r="H79" i="1"/>
  <c r="C79" i="1"/>
  <c r="AV78" i="1"/>
  <c r="AU78" i="1"/>
  <c r="AT78" i="1"/>
  <c r="AS78" i="1"/>
  <c r="AR78" i="1"/>
  <c r="AO78" i="1"/>
  <c r="AN78" i="1" s="1"/>
  <c r="AM78" i="1"/>
  <c r="AK78" i="1"/>
  <c r="AJ78" i="1"/>
  <c r="AH78" i="1"/>
  <c r="AI78" i="1" s="1"/>
  <c r="AG78" i="1"/>
  <c r="X78" i="1"/>
  <c r="I78" i="1"/>
  <c r="H78" i="1"/>
  <c r="C78" i="1"/>
  <c r="AV77" i="1"/>
  <c r="AU77" i="1"/>
  <c r="AT77" i="1"/>
  <c r="AS77" i="1"/>
  <c r="AR77" i="1"/>
  <c r="AP77" i="1"/>
  <c r="AO77" i="1"/>
  <c r="AN77" i="1"/>
  <c r="AQ77" i="1" s="1"/>
  <c r="AM77" i="1"/>
  <c r="AK77" i="1"/>
  <c r="AJ77" i="1"/>
  <c r="AI77" i="1"/>
  <c r="AH77" i="1"/>
  <c r="AG77" i="1"/>
  <c r="X77" i="1"/>
  <c r="I77" i="1"/>
  <c r="H77" i="1"/>
  <c r="C77" i="1" s="1"/>
  <c r="AV76" i="1"/>
  <c r="AU76" i="1"/>
  <c r="AT76" i="1"/>
  <c r="AS76" i="1"/>
  <c r="AR76" i="1"/>
  <c r="AO76" i="1"/>
  <c r="AN76" i="1" s="1"/>
  <c r="AM76" i="1"/>
  <c r="AK76" i="1"/>
  <c r="AJ76" i="1"/>
  <c r="AH76" i="1"/>
  <c r="AI76" i="1" s="1"/>
  <c r="AG76" i="1"/>
  <c r="X76" i="1"/>
  <c r="I76" i="1"/>
  <c r="H76" i="1"/>
  <c r="C76" i="1" s="1"/>
  <c r="AV75" i="1"/>
  <c r="AU75" i="1"/>
  <c r="AT75" i="1"/>
  <c r="AS75" i="1"/>
  <c r="AR75" i="1"/>
  <c r="AP75" i="1"/>
  <c r="AO75" i="1"/>
  <c r="AN75" i="1"/>
  <c r="AQ75" i="1" s="1"/>
  <c r="AM75" i="1"/>
  <c r="AK75" i="1"/>
  <c r="AJ75" i="1"/>
  <c r="AI75" i="1"/>
  <c r="AH75" i="1"/>
  <c r="AG75" i="1"/>
  <c r="X75" i="1"/>
  <c r="I75" i="1"/>
  <c r="H75" i="1"/>
  <c r="C75" i="1"/>
  <c r="AV74" i="1"/>
  <c r="AU74" i="1"/>
  <c r="AT74" i="1"/>
  <c r="AS74" i="1"/>
  <c r="AR74" i="1"/>
  <c r="AO74" i="1"/>
  <c r="AN74" i="1"/>
  <c r="AQ74" i="1" s="1"/>
  <c r="AM74" i="1"/>
  <c r="AK74" i="1"/>
  <c r="AJ74" i="1"/>
  <c r="AH74" i="1"/>
  <c r="AI74" i="1" s="1"/>
  <c r="AG74" i="1"/>
  <c r="X74" i="1"/>
  <c r="I74" i="1"/>
  <c r="H74" i="1"/>
  <c r="C74" i="1" s="1"/>
  <c r="AV73" i="1"/>
  <c r="AU73" i="1"/>
  <c r="AT73" i="1"/>
  <c r="AS73" i="1"/>
  <c r="AR73" i="1"/>
  <c r="AQ73" i="1"/>
  <c r="AP73" i="1"/>
  <c r="AO73" i="1"/>
  <c r="AN73" i="1"/>
  <c r="AM73" i="1"/>
  <c r="AK73" i="1"/>
  <c r="AJ73" i="1"/>
  <c r="AH73" i="1"/>
  <c r="AG73" i="1"/>
  <c r="AI73" i="1" s="1"/>
  <c r="X73" i="1"/>
  <c r="I73" i="1"/>
  <c r="H73" i="1"/>
  <c r="C73" i="1"/>
  <c r="AV72" i="1"/>
  <c r="AU72" i="1"/>
  <c r="AT72" i="1"/>
  <c r="AS72" i="1"/>
  <c r="AR72" i="1"/>
  <c r="AO72" i="1"/>
  <c r="AN72" i="1" s="1"/>
  <c r="AM72" i="1"/>
  <c r="AK72" i="1"/>
  <c r="AJ72" i="1"/>
  <c r="AH72" i="1"/>
  <c r="AI72" i="1" s="1"/>
  <c r="AG72" i="1"/>
  <c r="X72" i="1"/>
  <c r="I72" i="1"/>
  <c r="H72" i="1"/>
  <c r="C72" i="1"/>
  <c r="AV71" i="1"/>
  <c r="AU71" i="1"/>
  <c r="AT71" i="1"/>
  <c r="AS71" i="1"/>
  <c r="AR71" i="1"/>
  <c r="AO71" i="1"/>
  <c r="AN71" i="1"/>
  <c r="AQ71" i="1" s="1"/>
  <c r="AM71" i="1"/>
  <c r="AK71" i="1"/>
  <c r="AJ71" i="1"/>
  <c r="AH71" i="1"/>
  <c r="AI71" i="1" s="1"/>
  <c r="AG71" i="1"/>
  <c r="X71" i="1"/>
  <c r="I71" i="1"/>
  <c r="H71" i="1"/>
  <c r="C71" i="1"/>
  <c r="AV70" i="1"/>
  <c r="AU70" i="1"/>
  <c r="AT70" i="1"/>
  <c r="AS70" i="1"/>
  <c r="AR70" i="1"/>
  <c r="AO70" i="1"/>
  <c r="AN70" i="1" s="1"/>
  <c r="AM70" i="1"/>
  <c r="AK70" i="1"/>
  <c r="AJ70" i="1"/>
  <c r="AI70" i="1"/>
  <c r="AH70" i="1"/>
  <c r="AG70" i="1"/>
  <c r="X70" i="1"/>
  <c r="I70" i="1"/>
  <c r="H70" i="1"/>
  <c r="C70" i="1" s="1"/>
  <c r="AV69" i="1"/>
  <c r="AU69" i="1"/>
  <c r="AT69" i="1"/>
  <c r="AS69" i="1"/>
  <c r="AR69" i="1"/>
  <c r="AO69" i="1"/>
  <c r="AN69" i="1"/>
  <c r="AQ69" i="1" s="1"/>
  <c r="AM69" i="1"/>
  <c r="AK69" i="1"/>
  <c r="AJ69" i="1"/>
  <c r="AH69" i="1"/>
  <c r="AG69" i="1"/>
  <c r="AI69" i="1" s="1"/>
  <c r="X69" i="1"/>
  <c r="I69" i="1"/>
  <c r="H69" i="1"/>
  <c r="C69" i="1"/>
  <c r="AV68" i="1"/>
  <c r="AU68" i="1"/>
  <c r="AT68" i="1"/>
  <c r="AS68" i="1"/>
  <c r="AR68" i="1"/>
  <c r="AO68" i="1"/>
  <c r="AN68" i="1" s="1"/>
  <c r="AM68" i="1"/>
  <c r="AK68" i="1"/>
  <c r="AJ68" i="1"/>
  <c r="AH68" i="1"/>
  <c r="AI68" i="1" s="1"/>
  <c r="AG68" i="1"/>
  <c r="X68" i="1"/>
  <c r="I68" i="1"/>
  <c r="H68" i="1"/>
  <c r="C68" i="1" s="1"/>
  <c r="AV67" i="1"/>
  <c r="AU67" i="1"/>
  <c r="AT67" i="1"/>
  <c r="AS67" i="1"/>
  <c r="AR67" i="1"/>
  <c r="AO67" i="1"/>
  <c r="AN67" i="1"/>
  <c r="AQ67" i="1" s="1"/>
  <c r="AM67" i="1"/>
  <c r="AK67" i="1"/>
  <c r="AJ67" i="1"/>
  <c r="AI67" i="1"/>
  <c r="AH67" i="1"/>
  <c r="AG67" i="1"/>
  <c r="X67" i="1"/>
  <c r="I67" i="1"/>
  <c r="H67" i="1"/>
  <c r="C67" i="1"/>
  <c r="AV66" i="1"/>
  <c r="AU66" i="1"/>
  <c r="AT66" i="1"/>
  <c r="AS66" i="1"/>
  <c r="AR66" i="1"/>
  <c r="AO66" i="1"/>
  <c r="AN66" i="1" s="1"/>
  <c r="AM66" i="1"/>
  <c r="AK66" i="1"/>
  <c r="AJ66" i="1"/>
  <c r="AH66" i="1"/>
  <c r="AI66" i="1" s="1"/>
  <c r="AG66" i="1"/>
  <c r="X66" i="1"/>
  <c r="I66" i="1"/>
  <c r="H66" i="1"/>
  <c r="C66" i="1" s="1"/>
  <c r="AV65" i="1"/>
  <c r="AU65" i="1"/>
  <c r="AT65" i="1"/>
  <c r="AS65" i="1"/>
  <c r="AR65" i="1"/>
  <c r="AP65" i="1"/>
  <c r="AO65" i="1"/>
  <c r="AN65" i="1"/>
  <c r="AQ65" i="1" s="1"/>
  <c r="AM65" i="1"/>
  <c r="AK65" i="1"/>
  <c r="AJ65" i="1"/>
  <c r="AH65" i="1"/>
  <c r="AI65" i="1" s="1"/>
  <c r="AG65" i="1"/>
  <c r="X65" i="1"/>
  <c r="I65" i="1"/>
  <c r="H65" i="1"/>
  <c r="C65" i="1"/>
  <c r="AV64" i="1"/>
  <c r="AU64" i="1"/>
  <c r="AT64" i="1"/>
  <c r="AS64" i="1"/>
  <c r="AR64" i="1"/>
  <c r="AQ64" i="1"/>
  <c r="AO64" i="1"/>
  <c r="AN64" i="1"/>
  <c r="AP64" i="1" s="1"/>
  <c r="AM64" i="1"/>
  <c r="AK64" i="1"/>
  <c r="AJ64" i="1"/>
  <c r="AH64" i="1"/>
  <c r="AI64" i="1" s="1"/>
  <c r="AG64" i="1"/>
  <c r="X64" i="1"/>
  <c r="I64" i="1"/>
  <c r="H64" i="1"/>
  <c r="C64" i="1" s="1"/>
  <c r="AV63" i="1"/>
  <c r="AU63" i="1"/>
  <c r="AT63" i="1"/>
  <c r="AS63" i="1"/>
  <c r="AR63" i="1"/>
  <c r="AO63" i="1"/>
  <c r="AN63" i="1" s="1"/>
  <c r="AM63" i="1"/>
  <c r="AK63" i="1"/>
  <c r="AJ63" i="1"/>
  <c r="AI63" i="1"/>
  <c r="AH63" i="1"/>
  <c r="AG63" i="1"/>
  <c r="X63" i="1"/>
  <c r="I63" i="1"/>
  <c r="H63" i="1"/>
  <c r="C63" i="1"/>
  <c r="AV62" i="1"/>
  <c r="AU62" i="1"/>
  <c r="AT62" i="1"/>
  <c r="AS62" i="1"/>
  <c r="AR62" i="1"/>
  <c r="AO62" i="1"/>
  <c r="AN62" i="1" s="1"/>
  <c r="AM62" i="1"/>
  <c r="AK62" i="1"/>
  <c r="AJ62" i="1"/>
  <c r="AH62" i="1"/>
  <c r="AI62" i="1" s="1"/>
  <c r="AG62" i="1"/>
  <c r="X62" i="1"/>
  <c r="I62" i="1"/>
  <c r="H62" i="1"/>
  <c r="C62" i="1"/>
  <c r="AV61" i="1"/>
  <c r="AU61" i="1"/>
  <c r="AT61" i="1"/>
  <c r="AS61" i="1"/>
  <c r="AR61" i="1"/>
  <c r="AP61" i="1"/>
  <c r="AO61" i="1"/>
  <c r="AN61" i="1"/>
  <c r="AQ61" i="1" s="1"/>
  <c r="AM61" i="1"/>
  <c r="AK61" i="1"/>
  <c r="AJ61" i="1"/>
  <c r="AI61" i="1"/>
  <c r="AH61" i="1"/>
  <c r="AG61" i="1"/>
  <c r="X61" i="1"/>
  <c r="I61" i="1"/>
  <c r="H61" i="1"/>
  <c r="C61" i="1" s="1"/>
  <c r="AV60" i="1"/>
  <c r="AU60" i="1"/>
  <c r="AT60" i="1"/>
  <c r="AS60" i="1"/>
  <c r="AR60" i="1"/>
  <c r="AO60" i="1"/>
  <c r="AN60" i="1" s="1"/>
  <c r="AM60" i="1"/>
  <c r="AK60" i="1"/>
  <c r="AJ60" i="1"/>
  <c r="AH60" i="1"/>
  <c r="AI60" i="1" s="1"/>
  <c r="AG60" i="1"/>
  <c r="X60" i="1"/>
  <c r="I60" i="1"/>
  <c r="H60" i="1"/>
  <c r="C60" i="1" s="1"/>
  <c r="AV59" i="1"/>
  <c r="AU59" i="1"/>
  <c r="AT59" i="1"/>
  <c r="AS59" i="1"/>
  <c r="AR59" i="1"/>
  <c r="AP59" i="1"/>
  <c r="AO59" i="1"/>
  <c r="AN59" i="1"/>
  <c r="AQ59" i="1" s="1"/>
  <c r="AM59" i="1"/>
  <c r="AK59" i="1"/>
  <c r="AJ59" i="1"/>
  <c r="AI59" i="1"/>
  <c r="AH59" i="1"/>
  <c r="AG59" i="1"/>
  <c r="X59" i="1"/>
  <c r="I59" i="1"/>
  <c r="H59" i="1"/>
  <c r="C59" i="1"/>
  <c r="AV58" i="1"/>
  <c r="AU58" i="1"/>
  <c r="AT58" i="1"/>
  <c r="AS58" i="1"/>
  <c r="AR58" i="1"/>
  <c r="AO58" i="1"/>
  <c r="AN58" i="1"/>
  <c r="AQ58" i="1" s="1"/>
  <c r="AM58" i="1"/>
  <c r="AK58" i="1"/>
  <c r="AJ58" i="1"/>
  <c r="AH58" i="1"/>
  <c r="AI58" i="1" s="1"/>
  <c r="AG58" i="1"/>
  <c r="X58" i="1"/>
  <c r="I58" i="1"/>
  <c r="H58" i="1"/>
  <c r="C58" i="1" s="1"/>
  <c r="AV57" i="1"/>
  <c r="AU57" i="1"/>
  <c r="AT57" i="1"/>
  <c r="AS57" i="1"/>
  <c r="AR57" i="1"/>
  <c r="AQ57" i="1"/>
  <c r="AP57" i="1"/>
  <c r="AO57" i="1"/>
  <c r="AN57" i="1"/>
  <c r="AM57" i="1"/>
  <c r="AK57" i="1"/>
  <c r="AJ57" i="1"/>
  <c r="AH57" i="1"/>
  <c r="AG57" i="1"/>
  <c r="AI57" i="1" s="1"/>
  <c r="X57" i="1"/>
  <c r="I57" i="1"/>
  <c r="H57" i="1"/>
  <c r="C57" i="1"/>
  <c r="AV56" i="1"/>
  <c r="AU56" i="1"/>
  <c r="AT56" i="1"/>
  <c r="AS56" i="1"/>
  <c r="AR56" i="1"/>
  <c r="AO56" i="1"/>
  <c r="AN56" i="1" s="1"/>
  <c r="AM56" i="1"/>
  <c r="AK56" i="1"/>
  <c r="AJ56" i="1"/>
  <c r="AH56" i="1"/>
  <c r="AI56" i="1" s="1"/>
  <c r="AG56" i="1"/>
  <c r="X56" i="1"/>
  <c r="I56" i="1"/>
  <c r="H56" i="1"/>
  <c r="C56" i="1"/>
  <c r="AV55" i="1"/>
  <c r="AU55" i="1"/>
  <c r="AT55" i="1"/>
  <c r="AS55" i="1"/>
  <c r="AR55" i="1"/>
  <c r="AO55" i="1"/>
  <c r="AN55" i="1"/>
  <c r="AQ55" i="1" s="1"/>
  <c r="AM55" i="1"/>
  <c r="AK55" i="1"/>
  <c r="AJ55" i="1"/>
  <c r="AH55" i="1"/>
  <c r="AI55" i="1" s="1"/>
  <c r="AG55" i="1"/>
  <c r="X55" i="1"/>
  <c r="I55" i="1"/>
  <c r="H55" i="1"/>
  <c r="C55" i="1"/>
  <c r="AV54" i="1"/>
  <c r="AU54" i="1"/>
  <c r="AT54" i="1"/>
  <c r="AS54" i="1"/>
  <c r="AR54" i="1"/>
  <c r="AO54" i="1"/>
  <c r="AN54" i="1" s="1"/>
  <c r="AM54" i="1"/>
  <c r="AK54" i="1"/>
  <c r="AJ54" i="1"/>
  <c r="AI54" i="1"/>
  <c r="AH54" i="1"/>
  <c r="AG54" i="1"/>
  <c r="X54" i="1"/>
  <c r="I54" i="1"/>
  <c r="H54" i="1"/>
  <c r="C54" i="1" s="1"/>
  <c r="AV53" i="1"/>
  <c r="AU53" i="1"/>
  <c r="AT53" i="1"/>
  <c r="AS53" i="1"/>
  <c r="AR53" i="1"/>
  <c r="AO53" i="1"/>
  <c r="AN53" i="1"/>
  <c r="AQ53" i="1" s="1"/>
  <c r="AM53" i="1"/>
  <c r="AK53" i="1"/>
  <c r="AJ53" i="1"/>
  <c r="AH53" i="1"/>
  <c r="AG53" i="1"/>
  <c r="AI53" i="1" s="1"/>
  <c r="X53" i="1"/>
  <c r="I53" i="1"/>
  <c r="H53" i="1"/>
  <c r="C53" i="1"/>
  <c r="AV52" i="1"/>
  <c r="AU52" i="1"/>
  <c r="AT52" i="1"/>
  <c r="AS52" i="1"/>
  <c r="AR52" i="1"/>
  <c r="AO52" i="1"/>
  <c r="AN52" i="1" s="1"/>
  <c r="AM52" i="1"/>
  <c r="AK52" i="1"/>
  <c r="AJ52" i="1"/>
  <c r="AH52" i="1"/>
  <c r="AI52" i="1" s="1"/>
  <c r="AG52" i="1"/>
  <c r="X52" i="1"/>
  <c r="I52" i="1"/>
  <c r="H52" i="1"/>
  <c r="C52" i="1" s="1"/>
  <c r="AV51" i="1"/>
  <c r="AU51" i="1"/>
  <c r="AT51" i="1"/>
  <c r="AS51" i="1"/>
  <c r="AR51" i="1"/>
  <c r="AO51" i="1"/>
  <c r="AN51" i="1"/>
  <c r="AQ51" i="1" s="1"/>
  <c r="AM51" i="1"/>
  <c r="AK51" i="1"/>
  <c r="AJ51" i="1"/>
  <c r="AI51" i="1"/>
  <c r="AH51" i="1"/>
  <c r="AG51" i="1"/>
  <c r="X51" i="1"/>
  <c r="I51" i="1"/>
  <c r="H51" i="1"/>
  <c r="C51" i="1"/>
  <c r="AV50" i="1"/>
  <c r="AU50" i="1"/>
  <c r="AT50" i="1"/>
  <c r="AS50" i="1"/>
  <c r="AR50" i="1"/>
  <c r="AO50" i="1"/>
  <c r="AN50" i="1" s="1"/>
  <c r="AM50" i="1"/>
  <c r="AK50" i="1"/>
  <c r="AJ50" i="1"/>
  <c r="AH50" i="1"/>
  <c r="AI50" i="1" s="1"/>
  <c r="AG50" i="1"/>
  <c r="X50" i="1"/>
  <c r="I50" i="1"/>
  <c r="H50" i="1"/>
  <c r="C50" i="1" s="1"/>
  <c r="AV49" i="1"/>
  <c r="AU49" i="1"/>
  <c r="AT49" i="1"/>
  <c r="AS49" i="1"/>
  <c r="AR49" i="1"/>
  <c r="AP49" i="1"/>
  <c r="AO49" i="1"/>
  <c r="AN49" i="1"/>
  <c r="AQ49" i="1" s="1"/>
  <c r="AM49" i="1"/>
  <c r="AK49" i="1"/>
  <c r="AJ49" i="1"/>
  <c r="AH49" i="1"/>
  <c r="AI49" i="1" s="1"/>
  <c r="AG49" i="1"/>
  <c r="X49" i="1"/>
  <c r="I49" i="1"/>
  <c r="H49" i="1"/>
  <c r="C49" i="1"/>
  <c r="AV48" i="1"/>
  <c r="AU48" i="1"/>
  <c r="AT48" i="1"/>
  <c r="AS48" i="1"/>
  <c r="AR48" i="1"/>
  <c r="AQ48" i="1"/>
  <c r="AO48" i="1"/>
  <c r="AN48" i="1"/>
  <c r="AP48" i="1" s="1"/>
  <c r="AM48" i="1"/>
  <c r="AK48" i="1"/>
  <c r="AJ48" i="1"/>
  <c r="AH48" i="1"/>
  <c r="AI48" i="1" s="1"/>
  <c r="AG48" i="1"/>
  <c r="X48" i="1"/>
  <c r="I48" i="1"/>
  <c r="H48" i="1"/>
  <c r="C48" i="1" s="1"/>
  <c r="AV47" i="1"/>
  <c r="AU47" i="1"/>
  <c r="AT47" i="1"/>
  <c r="AS47" i="1"/>
  <c r="AR47" i="1"/>
  <c r="AO47" i="1"/>
  <c r="AN47" i="1" s="1"/>
  <c r="AM47" i="1"/>
  <c r="AK47" i="1"/>
  <c r="AJ47" i="1"/>
  <c r="AI47" i="1"/>
  <c r="AH47" i="1"/>
  <c r="AG47" i="1"/>
  <c r="X47" i="1"/>
  <c r="I47" i="1"/>
  <c r="H47" i="1"/>
  <c r="C47" i="1"/>
  <c r="AV46" i="1"/>
  <c r="AU46" i="1"/>
  <c r="AT46" i="1"/>
  <c r="AS46" i="1"/>
  <c r="AR46" i="1"/>
  <c r="AO46" i="1"/>
  <c r="AN46" i="1" s="1"/>
  <c r="AM46" i="1"/>
  <c r="AK46" i="1"/>
  <c r="AJ46" i="1"/>
  <c r="AH46" i="1"/>
  <c r="AI46" i="1" s="1"/>
  <c r="AG46" i="1"/>
  <c r="X46" i="1"/>
  <c r="I46" i="1"/>
  <c r="H46" i="1"/>
  <c r="C46" i="1"/>
  <c r="AV45" i="1"/>
  <c r="AU45" i="1"/>
  <c r="AT45" i="1"/>
  <c r="AS45" i="1"/>
  <c r="AR45" i="1"/>
  <c r="AP45" i="1"/>
  <c r="AO45" i="1"/>
  <c r="AN45" i="1"/>
  <c r="AQ45" i="1" s="1"/>
  <c r="AM45" i="1"/>
  <c r="AK45" i="1"/>
  <c r="AJ45" i="1"/>
  <c r="AI45" i="1"/>
  <c r="AH45" i="1"/>
  <c r="AG45" i="1"/>
  <c r="X45" i="1"/>
  <c r="I45" i="1"/>
  <c r="H45" i="1"/>
  <c r="C45" i="1" s="1"/>
  <c r="AV44" i="1"/>
  <c r="AU44" i="1"/>
  <c r="AT44" i="1"/>
  <c r="AS44" i="1"/>
  <c r="AR44" i="1"/>
  <c r="AO44" i="1"/>
  <c r="AN44" i="1" s="1"/>
  <c r="AM44" i="1"/>
  <c r="AK44" i="1"/>
  <c r="AJ44" i="1"/>
  <c r="AH44" i="1"/>
  <c r="AI44" i="1" s="1"/>
  <c r="AG44" i="1"/>
  <c r="X44" i="1"/>
  <c r="I44" i="1"/>
  <c r="H44" i="1"/>
  <c r="C44" i="1" s="1"/>
  <c r="AV43" i="1"/>
  <c r="AU43" i="1"/>
  <c r="AT43" i="1"/>
  <c r="AS43" i="1"/>
  <c r="AR43" i="1"/>
  <c r="AP43" i="1"/>
  <c r="AO43" i="1"/>
  <c r="AN43" i="1"/>
  <c r="AQ43" i="1" s="1"/>
  <c r="AM43" i="1"/>
  <c r="AK43" i="1"/>
  <c r="AJ43" i="1"/>
  <c r="AI43" i="1"/>
  <c r="AH43" i="1"/>
  <c r="AG43" i="1"/>
  <c r="X43" i="1"/>
  <c r="I43" i="1"/>
  <c r="H43" i="1"/>
  <c r="C43" i="1"/>
  <c r="AV42" i="1"/>
  <c r="AU42" i="1"/>
  <c r="AT42" i="1"/>
  <c r="AS42" i="1"/>
  <c r="AR42" i="1"/>
  <c r="AO42" i="1"/>
  <c r="AN42" i="1"/>
  <c r="AQ42" i="1" s="1"/>
  <c r="AM42" i="1"/>
  <c r="AK42" i="1"/>
  <c r="AJ42" i="1"/>
  <c r="AH42" i="1"/>
  <c r="AI42" i="1" s="1"/>
  <c r="AG42" i="1"/>
  <c r="X42" i="1"/>
  <c r="I42" i="1"/>
  <c r="H42" i="1"/>
  <c r="C42" i="1" s="1"/>
  <c r="AV41" i="1"/>
  <c r="AU41" i="1"/>
  <c r="AT41" i="1"/>
  <c r="AS41" i="1"/>
  <c r="AR41" i="1"/>
  <c r="AQ41" i="1"/>
  <c r="AP41" i="1"/>
  <c r="AO41" i="1"/>
  <c r="AN41" i="1"/>
  <c r="AM41" i="1"/>
  <c r="AK41" i="1"/>
  <c r="AJ41" i="1"/>
  <c r="AH41" i="1"/>
  <c r="AG41" i="1"/>
  <c r="AI41" i="1" s="1"/>
  <c r="X41" i="1"/>
  <c r="I41" i="1"/>
  <c r="H41" i="1"/>
  <c r="C41" i="1"/>
  <c r="AV40" i="1"/>
  <c r="AU40" i="1"/>
  <c r="AT40" i="1"/>
  <c r="AS40" i="1"/>
  <c r="AR40" i="1"/>
  <c r="AO40" i="1"/>
  <c r="AN40" i="1" s="1"/>
  <c r="AM40" i="1"/>
  <c r="AK40" i="1"/>
  <c r="AJ40" i="1"/>
  <c r="AH40" i="1"/>
  <c r="AI40" i="1" s="1"/>
  <c r="AG40" i="1"/>
  <c r="X40" i="1"/>
  <c r="I40" i="1"/>
  <c r="H40" i="1"/>
  <c r="C40" i="1"/>
  <c r="AV39" i="1"/>
  <c r="AU39" i="1"/>
  <c r="AT39" i="1"/>
  <c r="AS39" i="1"/>
  <c r="AR39" i="1"/>
  <c r="AO39" i="1"/>
  <c r="AN39" i="1"/>
  <c r="AQ39" i="1" s="1"/>
  <c r="AM39" i="1"/>
  <c r="AK39" i="1"/>
  <c r="AJ39" i="1"/>
  <c r="AH39" i="1"/>
  <c r="AI39" i="1" s="1"/>
  <c r="AG39" i="1"/>
  <c r="X39" i="1"/>
  <c r="I39" i="1"/>
  <c r="H39" i="1"/>
  <c r="C39" i="1"/>
  <c r="AV38" i="1"/>
  <c r="AU38" i="1"/>
  <c r="AT38" i="1"/>
  <c r="AS38" i="1"/>
  <c r="AR38" i="1"/>
  <c r="AO38" i="1"/>
  <c r="AN38" i="1" s="1"/>
  <c r="AM38" i="1"/>
  <c r="AK38" i="1"/>
  <c r="AJ38" i="1"/>
  <c r="AI38" i="1"/>
  <c r="AH38" i="1"/>
  <c r="AG38" i="1"/>
  <c r="X38" i="1"/>
  <c r="I38" i="1"/>
  <c r="H38" i="1"/>
  <c r="C38" i="1" s="1"/>
  <c r="AV37" i="1"/>
  <c r="AU37" i="1"/>
  <c r="AT37" i="1"/>
  <c r="AS37" i="1"/>
  <c r="AR37" i="1"/>
  <c r="AO37" i="1"/>
  <c r="AN37" i="1"/>
  <c r="AQ37" i="1" s="1"/>
  <c r="AM37" i="1"/>
  <c r="AK37" i="1"/>
  <c r="AJ37" i="1"/>
  <c r="AH37" i="1"/>
  <c r="AG37" i="1"/>
  <c r="AI37" i="1" s="1"/>
  <c r="X37" i="1"/>
  <c r="I37" i="1"/>
  <c r="H37" i="1"/>
  <c r="C37" i="1"/>
  <c r="AV36" i="1"/>
  <c r="AU36" i="1"/>
  <c r="AT36" i="1"/>
  <c r="AS36" i="1"/>
  <c r="AR36" i="1"/>
  <c r="AO36" i="1"/>
  <c r="AN36" i="1" s="1"/>
  <c r="AM36" i="1"/>
  <c r="AK36" i="1"/>
  <c r="AJ36" i="1"/>
  <c r="AH36" i="1"/>
  <c r="AI36" i="1" s="1"/>
  <c r="AG36" i="1"/>
  <c r="X36" i="1"/>
  <c r="I36" i="1"/>
  <c r="H36" i="1"/>
  <c r="C36" i="1" s="1"/>
  <c r="AV35" i="1"/>
  <c r="AU35" i="1"/>
  <c r="AT35" i="1"/>
  <c r="AS35" i="1"/>
  <c r="AR35" i="1"/>
  <c r="AO35" i="1"/>
  <c r="AN35" i="1"/>
  <c r="AQ35" i="1" s="1"/>
  <c r="AM35" i="1"/>
  <c r="AK35" i="1"/>
  <c r="AJ35" i="1"/>
  <c r="AI35" i="1"/>
  <c r="AH35" i="1"/>
  <c r="AG35" i="1"/>
  <c r="X35" i="1"/>
  <c r="I35" i="1"/>
  <c r="H35" i="1"/>
  <c r="C35" i="1"/>
  <c r="AV34" i="1"/>
  <c r="AU34" i="1"/>
  <c r="AT34" i="1"/>
  <c r="AS34" i="1"/>
  <c r="AR34" i="1"/>
  <c r="AO34" i="1"/>
  <c r="AN34" i="1" s="1"/>
  <c r="AM34" i="1"/>
  <c r="AK34" i="1"/>
  <c r="AJ34" i="1"/>
  <c r="AH34" i="1"/>
  <c r="AI34" i="1" s="1"/>
  <c r="AG34" i="1"/>
  <c r="X34" i="1"/>
  <c r="I34" i="1"/>
  <c r="H34" i="1"/>
  <c r="C34" i="1" s="1"/>
  <c r="AV33" i="1"/>
  <c r="AU33" i="1"/>
  <c r="AT33" i="1"/>
  <c r="AS33" i="1"/>
  <c r="AR33" i="1"/>
  <c r="AP33" i="1"/>
  <c r="AO33" i="1"/>
  <c r="AN33" i="1"/>
  <c r="AQ33" i="1" s="1"/>
  <c r="AM33" i="1"/>
  <c r="AK33" i="1"/>
  <c r="AJ33" i="1"/>
  <c r="AH33" i="1"/>
  <c r="AI33" i="1" s="1"/>
  <c r="AG33" i="1"/>
  <c r="X33" i="1"/>
  <c r="I33" i="1"/>
  <c r="H33" i="1"/>
  <c r="C33" i="1"/>
  <c r="AV32" i="1"/>
  <c r="AU32" i="1"/>
  <c r="AT32" i="1"/>
  <c r="AS32" i="1"/>
  <c r="AR32" i="1"/>
  <c r="AQ32" i="1"/>
  <c r="AO32" i="1"/>
  <c r="AN32" i="1"/>
  <c r="AP32" i="1" s="1"/>
  <c r="AM32" i="1"/>
  <c r="AK32" i="1"/>
  <c r="AJ32" i="1"/>
  <c r="AH32" i="1"/>
  <c r="AI32" i="1" s="1"/>
  <c r="AG32" i="1"/>
  <c r="X32" i="1"/>
  <c r="I32" i="1"/>
  <c r="H32" i="1"/>
  <c r="C32" i="1" s="1"/>
  <c r="AV31" i="1"/>
  <c r="AU31" i="1"/>
  <c r="AT31" i="1"/>
  <c r="AS31" i="1"/>
  <c r="AR31" i="1"/>
  <c r="AO31" i="1"/>
  <c r="AN31" i="1" s="1"/>
  <c r="AM31" i="1"/>
  <c r="AK31" i="1"/>
  <c r="AJ31" i="1"/>
  <c r="AI31" i="1"/>
  <c r="AH31" i="1"/>
  <c r="AG31" i="1"/>
  <c r="X31" i="1"/>
  <c r="I31" i="1"/>
  <c r="H31" i="1"/>
  <c r="C31" i="1"/>
  <c r="AV30" i="1"/>
  <c r="AU30" i="1"/>
  <c r="AT30" i="1"/>
  <c r="AS30" i="1"/>
  <c r="AR30" i="1"/>
  <c r="AO30" i="1"/>
  <c r="AN30" i="1" s="1"/>
  <c r="AM30" i="1"/>
  <c r="AK30" i="1"/>
  <c r="AJ30" i="1"/>
  <c r="AH30" i="1"/>
  <c r="AI30" i="1" s="1"/>
  <c r="AG30" i="1"/>
  <c r="X30" i="1"/>
  <c r="I30" i="1"/>
  <c r="H30" i="1"/>
  <c r="C30" i="1"/>
  <c r="AV29" i="1"/>
  <c r="AU29" i="1"/>
  <c r="AT29" i="1"/>
  <c r="AS29" i="1"/>
  <c r="AR29" i="1"/>
  <c r="AP29" i="1"/>
  <c r="AO29" i="1"/>
  <c r="AN29" i="1"/>
  <c r="AQ29" i="1" s="1"/>
  <c r="AM29" i="1"/>
  <c r="AK29" i="1"/>
  <c r="AJ29" i="1"/>
  <c r="AI29" i="1"/>
  <c r="AH29" i="1"/>
  <c r="AG29" i="1"/>
  <c r="X29" i="1"/>
  <c r="I29" i="1"/>
  <c r="H29" i="1"/>
  <c r="C29" i="1" s="1"/>
  <c r="AV28" i="1"/>
  <c r="AU28" i="1"/>
  <c r="AT28" i="1"/>
  <c r="AS28" i="1"/>
  <c r="AR28" i="1"/>
  <c r="AO28" i="1"/>
  <c r="AN28" i="1" s="1"/>
  <c r="AM28" i="1"/>
  <c r="AK28" i="1"/>
  <c r="AJ28" i="1"/>
  <c r="AH28" i="1"/>
  <c r="AI28" i="1" s="1"/>
  <c r="AG28" i="1"/>
  <c r="X28" i="1"/>
  <c r="I28" i="1"/>
  <c r="H28" i="1"/>
  <c r="C28" i="1" s="1"/>
  <c r="AV27" i="1"/>
  <c r="AU27" i="1"/>
  <c r="AT27" i="1"/>
  <c r="AS27" i="1"/>
  <c r="AR27" i="1"/>
  <c r="AP27" i="1"/>
  <c r="AO27" i="1"/>
  <c r="AN27" i="1"/>
  <c r="AQ27" i="1" s="1"/>
  <c r="AM27" i="1"/>
  <c r="AK27" i="1"/>
  <c r="AJ27" i="1"/>
  <c r="AI27" i="1"/>
  <c r="AH27" i="1"/>
  <c r="AG27" i="1"/>
  <c r="X27" i="1"/>
  <c r="I27" i="1"/>
  <c r="H27" i="1"/>
  <c r="C27" i="1"/>
  <c r="AV26" i="1"/>
  <c r="AU26" i="1"/>
  <c r="AT26" i="1"/>
  <c r="AS26" i="1"/>
  <c r="AR26" i="1"/>
  <c r="AO26" i="1"/>
  <c r="AN26" i="1"/>
  <c r="AQ26" i="1" s="1"/>
  <c r="AM26" i="1"/>
  <c r="AK26" i="1"/>
  <c r="AJ26" i="1"/>
  <c r="AH26" i="1"/>
  <c r="AI26" i="1" s="1"/>
  <c r="AG26" i="1"/>
  <c r="X26" i="1"/>
  <c r="I26" i="1"/>
  <c r="H26" i="1"/>
  <c r="C26" i="1" s="1"/>
  <c r="AV25" i="1"/>
  <c r="AU25" i="1"/>
  <c r="AT25" i="1"/>
  <c r="AS25" i="1"/>
  <c r="AR25" i="1"/>
  <c r="AQ25" i="1"/>
  <c r="AP25" i="1"/>
  <c r="AO25" i="1"/>
  <c r="AN25" i="1"/>
  <c r="AM25" i="1"/>
  <c r="AK25" i="1"/>
  <c r="AJ25" i="1"/>
  <c r="AH25" i="1"/>
  <c r="AG25" i="1"/>
  <c r="AI25" i="1" s="1"/>
  <c r="X25" i="1"/>
  <c r="I25" i="1"/>
  <c r="H25" i="1"/>
  <c r="C25" i="1"/>
  <c r="AV24" i="1"/>
  <c r="AU24" i="1"/>
  <c r="AT24" i="1"/>
  <c r="AS24" i="1"/>
  <c r="AR24" i="1"/>
  <c r="AO24" i="1"/>
  <c r="AN24" i="1" s="1"/>
  <c r="AM24" i="1"/>
  <c r="AK24" i="1"/>
  <c r="AJ24" i="1"/>
  <c r="AH24" i="1"/>
  <c r="AI24" i="1" s="1"/>
  <c r="AG24" i="1"/>
  <c r="X24" i="1"/>
  <c r="I24" i="1"/>
  <c r="H24" i="1"/>
  <c r="C24" i="1"/>
  <c r="AV23" i="1"/>
  <c r="AU23" i="1"/>
  <c r="AT23" i="1"/>
  <c r="AS23" i="1"/>
  <c r="AR23" i="1"/>
  <c r="AO23" i="1"/>
  <c r="AN23" i="1"/>
  <c r="AQ23" i="1" s="1"/>
  <c r="AM23" i="1"/>
  <c r="AK23" i="1"/>
  <c r="AJ23" i="1"/>
  <c r="AH23" i="1"/>
  <c r="AI23" i="1" s="1"/>
  <c r="AG23" i="1"/>
  <c r="X23" i="1"/>
  <c r="I23" i="1"/>
  <c r="H23" i="1"/>
  <c r="C23" i="1"/>
  <c r="AV22" i="1"/>
  <c r="AU22" i="1"/>
  <c r="AT22" i="1"/>
  <c r="AS22" i="1"/>
  <c r="AR22" i="1"/>
  <c r="AO22" i="1"/>
  <c r="AN22" i="1" s="1"/>
  <c r="AM22" i="1"/>
  <c r="AK22" i="1"/>
  <c r="AJ22" i="1"/>
  <c r="AI22" i="1"/>
  <c r="AH22" i="1"/>
  <c r="AG22" i="1"/>
  <c r="X22" i="1"/>
  <c r="I22" i="1"/>
  <c r="H22" i="1"/>
  <c r="C22" i="1" s="1"/>
  <c r="AV21" i="1"/>
  <c r="AU21" i="1"/>
  <c r="AT21" i="1"/>
  <c r="AS21" i="1"/>
  <c r="AR21" i="1"/>
  <c r="AO21" i="1"/>
  <c r="AN21" i="1"/>
  <c r="AQ21" i="1" s="1"/>
  <c r="AM21" i="1"/>
  <c r="AK21" i="1"/>
  <c r="AJ21" i="1"/>
  <c r="AH21" i="1"/>
  <c r="AG21" i="1"/>
  <c r="AI21" i="1" s="1"/>
  <c r="X21" i="1"/>
  <c r="I21" i="1"/>
  <c r="H21" i="1"/>
  <c r="C21" i="1"/>
  <c r="AV20" i="1"/>
  <c r="AU20" i="1"/>
  <c r="AT20" i="1"/>
  <c r="AS20" i="1"/>
  <c r="AR20" i="1"/>
  <c r="AO20" i="1"/>
  <c r="AN20" i="1" s="1"/>
  <c r="AM20" i="1"/>
  <c r="AK20" i="1"/>
  <c r="AJ20" i="1"/>
  <c r="AH20" i="1"/>
  <c r="AI20" i="1" s="1"/>
  <c r="AG20" i="1"/>
  <c r="X20" i="1"/>
  <c r="I20" i="1"/>
  <c r="H20" i="1"/>
  <c r="C20" i="1" s="1"/>
  <c r="AV19" i="1"/>
  <c r="AU19" i="1"/>
  <c r="AT19" i="1"/>
  <c r="AS19" i="1"/>
  <c r="AR19" i="1"/>
  <c r="AO19" i="1"/>
  <c r="AN19" i="1"/>
  <c r="AQ19" i="1" s="1"/>
  <c r="AM19" i="1"/>
  <c r="AK19" i="1"/>
  <c r="AJ19" i="1"/>
  <c r="AI19" i="1"/>
  <c r="AH19" i="1"/>
  <c r="AG19" i="1"/>
  <c r="X19" i="1"/>
  <c r="I19" i="1"/>
  <c r="H19" i="1"/>
  <c r="C19" i="1"/>
  <c r="AV18" i="1"/>
  <c r="AU18" i="1"/>
  <c r="AT18" i="1"/>
  <c r="AS18" i="1"/>
  <c r="AR18" i="1"/>
  <c r="AO18" i="1"/>
  <c r="AN18" i="1" s="1"/>
  <c r="AM18" i="1"/>
  <c r="AK18" i="1"/>
  <c r="AJ18" i="1"/>
  <c r="AH18" i="1"/>
  <c r="AI18" i="1" s="1"/>
  <c r="AG18" i="1"/>
  <c r="X18" i="1"/>
  <c r="I18" i="1"/>
  <c r="H18" i="1"/>
  <c r="C18" i="1" s="1"/>
  <c r="AV17" i="1"/>
  <c r="AU17" i="1"/>
  <c r="AT17" i="1"/>
  <c r="AS17" i="1"/>
  <c r="AR17" i="1"/>
  <c r="AP17" i="1"/>
  <c r="AO17" i="1"/>
  <c r="AN17" i="1"/>
  <c r="AQ17" i="1" s="1"/>
  <c r="AM17" i="1"/>
  <c r="AK17" i="1"/>
  <c r="AJ17" i="1"/>
  <c r="AH17" i="1"/>
  <c r="AI17" i="1" s="1"/>
  <c r="AG17" i="1"/>
  <c r="X17" i="1"/>
  <c r="I17" i="1"/>
  <c r="H17" i="1"/>
  <c r="C17" i="1"/>
  <c r="AV16" i="1"/>
  <c r="AU16" i="1"/>
  <c r="AT16" i="1"/>
  <c r="AS16" i="1"/>
  <c r="AR16" i="1"/>
  <c r="AQ16" i="1"/>
  <c r="AO16" i="1"/>
  <c r="AN16" i="1"/>
  <c r="AP16" i="1" s="1"/>
  <c r="AM16" i="1"/>
  <c r="AK16" i="1"/>
  <c r="AJ16" i="1"/>
  <c r="AH16" i="1"/>
  <c r="AI16" i="1" s="1"/>
  <c r="AG16" i="1"/>
  <c r="X16" i="1"/>
  <c r="I16" i="1"/>
  <c r="H16" i="1"/>
  <c r="C16" i="1" s="1"/>
  <c r="AV15" i="1"/>
  <c r="AU15" i="1"/>
  <c r="AT15" i="1"/>
  <c r="AS15" i="1"/>
  <c r="AR15" i="1"/>
  <c r="AO15" i="1"/>
  <c r="AN15" i="1" s="1"/>
  <c r="AM15" i="1"/>
  <c r="AK15" i="1"/>
  <c r="AJ15" i="1"/>
  <c r="AH15" i="1"/>
  <c r="AG15" i="1"/>
  <c r="AI15" i="1" s="1"/>
  <c r="X15" i="1"/>
  <c r="I15" i="1"/>
  <c r="H15" i="1"/>
  <c r="C15" i="1"/>
  <c r="AV14" i="1"/>
  <c r="AU14" i="1"/>
  <c r="AT14" i="1"/>
  <c r="AS14" i="1"/>
  <c r="AR14" i="1"/>
  <c r="AO14" i="1"/>
  <c r="AN14" i="1" s="1"/>
  <c r="AM14" i="1"/>
  <c r="AK14" i="1"/>
  <c r="AJ14" i="1"/>
  <c r="AH14" i="1"/>
  <c r="AI14" i="1" s="1"/>
  <c r="AG14" i="1"/>
  <c r="X14" i="1"/>
  <c r="I14" i="1"/>
  <c r="H14" i="1"/>
  <c r="C14" i="1"/>
  <c r="AV13" i="1"/>
  <c r="AU13" i="1"/>
  <c r="AT13" i="1"/>
  <c r="AS13" i="1"/>
  <c r="AR13" i="1"/>
  <c r="AO13" i="1"/>
  <c r="AN13" i="1"/>
  <c r="AQ13" i="1" s="1"/>
  <c r="AM13" i="1"/>
  <c r="AK13" i="1"/>
  <c r="AJ13" i="1"/>
  <c r="AI13" i="1"/>
  <c r="AH13" i="1"/>
  <c r="AG13" i="1"/>
  <c r="X13" i="1"/>
  <c r="I13" i="1"/>
  <c r="H13" i="1"/>
  <c r="C13" i="1" s="1"/>
  <c r="AV12" i="1"/>
  <c r="AU12" i="1"/>
  <c r="AT12" i="1"/>
  <c r="AS12" i="1"/>
  <c r="AR12" i="1"/>
  <c r="AO12" i="1"/>
  <c r="AN12" i="1" s="1"/>
  <c r="AM12" i="1"/>
  <c r="AK12" i="1"/>
  <c r="AJ12" i="1"/>
  <c r="AH12" i="1"/>
  <c r="AI12" i="1" s="1"/>
  <c r="AG12" i="1"/>
  <c r="X12" i="1"/>
  <c r="I12" i="1"/>
  <c r="H12" i="1"/>
  <c r="C12" i="1" s="1"/>
  <c r="AV11" i="1"/>
  <c r="AU11" i="1"/>
  <c r="AT11" i="1"/>
  <c r="AS11" i="1"/>
  <c r="AR11" i="1"/>
  <c r="AP11" i="1"/>
  <c r="AO11" i="1"/>
  <c r="AN11" i="1"/>
  <c r="AQ11" i="1" s="1"/>
  <c r="AM11" i="1"/>
  <c r="AK11" i="1"/>
  <c r="AJ11" i="1"/>
  <c r="AI11" i="1"/>
  <c r="AH11" i="1"/>
  <c r="AG11" i="1"/>
  <c r="X11" i="1"/>
  <c r="I11" i="1"/>
  <c r="H11" i="1"/>
  <c r="C11" i="1"/>
  <c r="AV10" i="1"/>
  <c r="AU10" i="1"/>
  <c r="AT10" i="1"/>
  <c r="AS10" i="1"/>
  <c r="AR10" i="1"/>
  <c r="AO10" i="1"/>
  <c r="AN10" i="1"/>
  <c r="AQ10" i="1" s="1"/>
  <c r="AM10" i="1"/>
  <c r="AK10" i="1"/>
  <c r="AJ10" i="1"/>
  <c r="AH10" i="1"/>
  <c r="AI10" i="1" s="1"/>
  <c r="AG10" i="1"/>
  <c r="X10" i="1"/>
  <c r="I10" i="1"/>
  <c r="H10" i="1"/>
  <c r="C10" i="1" s="1"/>
  <c r="AV9" i="1"/>
  <c r="AU9" i="1"/>
  <c r="AT9" i="1"/>
  <c r="AS9" i="1"/>
  <c r="AR9" i="1"/>
  <c r="AQ9" i="1"/>
  <c r="AP9" i="1"/>
  <c r="AO9" i="1"/>
  <c r="AN9" i="1"/>
  <c r="AM9" i="1"/>
  <c r="AK9" i="1"/>
  <c r="AJ9" i="1"/>
  <c r="AH9" i="1"/>
  <c r="AG9" i="1"/>
  <c r="AI9" i="1" s="1"/>
  <c r="X9" i="1"/>
  <c r="I9" i="1"/>
  <c r="H9" i="1"/>
  <c r="C9" i="1"/>
  <c r="AV8" i="1"/>
  <c r="AU8" i="1"/>
  <c r="AT8" i="1"/>
  <c r="AS8" i="1"/>
  <c r="AR8" i="1"/>
  <c r="AO8" i="1"/>
  <c r="AN8" i="1" s="1"/>
  <c r="AM8" i="1"/>
  <c r="AK8" i="1"/>
  <c r="AJ8" i="1"/>
  <c r="AH8" i="1"/>
  <c r="AI8" i="1" s="1"/>
  <c r="AG8" i="1"/>
  <c r="X8" i="1"/>
  <c r="I8" i="1"/>
  <c r="H8" i="1"/>
  <c r="C8" i="1"/>
  <c r="AV7" i="1"/>
  <c r="AU7" i="1"/>
  <c r="AT7" i="1"/>
  <c r="AS7" i="1"/>
  <c r="AR7" i="1"/>
  <c r="AO7" i="1"/>
  <c r="AN7" i="1"/>
  <c r="AP7" i="1" s="1"/>
  <c r="AM7" i="1"/>
  <c r="AK7" i="1"/>
  <c r="AJ7" i="1"/>
  <c r="AH7" i="1"/>
  <c r="AI7" i="1" s="1"/>
  <c r="AG7" i="1"/>
  <c r="X7" i="1"/>
  <c r="I7" i="1"/>
  <c r="H7" i="1"/>
  <c r="C7" i="1"/>
  <c r="AV6" i="1"/>
  <c r="AU6" i="1"/>
  <c r="AT6" i="1"/>
  <c r="AS6" i="1"/>
  <c r="AR6" i="1"/>
  <c r="AO6" i="1"/>
  <c r="AN6" i="1" s="1"/>
  <c r="AM6" i="1"/>
  <c r="AK6" i="1"/>
  <c r="AJ6" i="1"/>
  <c r="AI6" i="1"/>
  <c r="AH6" i="1"/>
  <c r="AG6" i="1"/>
  <c r="X6" i="1"/>
  <c r="I6" i="1"/>
  <c r="H6" i="1"/>
  <c r="C6" i="1" s="1"/>
  <c r="AV5" i="1"/>
  <c r="AU5" i="1"/>
  <c r="AT5" i="1"/>
  <c r="AS5" i="1"/>
  <c r="AR5" i="1"/>
  <c r="AO5" i="1"/>
  <c r="AN5" i="1"/>
  <c r="AQ5" i="1" s="1"/>
  <c r="AM5" i="1"/>
  <c r="AK5" i="1"/>
  <c r="AJ5" i="1"/>
  <c r="AH5" i="1"/>
  <c r="AG5" i="1"/>
  <c r="AI5" i="1" s="1"/>
  <c r="X5" i="1"/>
  <c r="I5" i="1"/>
  <c r="H5" i="1"/>
  <c r="C5" i="1"/>
  <c r="AV4" i="1"/>
  <c r="AU4" i="1"/>
  <c r="AT4" i="1"/>
  <c r="AS4" i="1"/>
  <c r="AR4" i="1"/>
  <c r="AO4" i="1"/>
  <c r="AN4" i="1" s="1"/>
  <c r="AM4" i="1"/>
  <c r="AK4" i="1"/>
  <c r="AJ4" i="1"/>
  <c r="AH4" i="1"/>
  <c r="AI4" i="1" s="1"/>
  <c r="AG4" i="1"/>
  <c r="X4" i="1"/>
  <c r="I4" i="1"/>
  <c r="H4" i="1"/>
  <c r="C4" i="1" s="1"/>
  <c r="AV3" i="1"/>
  <c r="AU3" i="1"/>
  <c r="AT3" i="1"/>
  <c r="AS3" i="1"/>
  <c r="AR3" i="1"/>
  <c r="AO3" i="1"/>
  <c r="AN3" i="1"/>
  <c r="AQ3" i="1" s="1"/>
  <c r="AM3" i="1"/>
  <c r="AK3" i="1"/>
  <c r="AJ3" i="1"/>
  <c r="AI3" i="1"/>
  <c r="AH3" i="1"/>
  <c r="AG3" i="1"/>
  <c r="X3" i="1"/>
  <c r="I3" i="1"/>
  <c r="H3" i="1"/>
  <c r="C3" i="1"/>
  <c r="AV2" i="1"/>
  <c r="AU2" i="1"/>
  <c r="AT2" i="1"/>
  <c r="AS2" i="1"/>
  <c r="AR2" i="1"/>
  <c r="AO2" i="1"/>
  <c r="AN2" i="1" s="1"/>
  <c r="AM2" i="1"/>
  <c r="AK2" i="1"/>
  <c r="AJ2" i="1"/>
  <c r="AH2" i="1"/>
  <c r="AI2" i="1" s="1"/>
  <c r="AG2" i="1"/>
  <c r="X2" i="1"/>
  <c r="I2" i="1"/>
  <c r="H2" i="1"/>
  <c r="C2" i="1" s="1"/>
  <c r="AQ210" i="1" l="1"/>
  <c r="AP210" i="1"/>
  <c r="AQ6" i="1"/>
  <c r="AP6" i="1"/>
  <c r="AQ12" i="1"/>
  <c r="AP12" i="1"/>
  <c r="AP84" i="1"/>
  <c r="AQ84" i="1"/>
  <c r="AQ94" i="1"/>
  <c r="AP94" i="1"/>
  <c r="AP4" i="1"/>
  <c r="AQ4" i="1"/>
  <c r="AQ72" i="1"/>
  <c r="AP72" i="1"/>
  <c r="AQ82" i="1"/>
  <c r="AP82" i="1"/>
  <c r="AQ92" i="1"/>
  <c r="AP92" i="1"/>
  <c r="AQ149" i="1"/>
  <c r="AP149" i="1"/>
  <c r="AQ151" i="1"/>
  <c r="AP151" i="1"/>
  <c r="AQ194" i="1"/>
  <c r="AP194" i="1"/>
  <c r="AQ76" i="1"/>
  <c r="AP76" i="1"/>
  <c r="AQ79" i="1"/>
  <c r="AP79" i="1"/>
  <c r="AQ68" i="1"/>
  <c r="AP68" i="1"/>
  <c r="AP143" i="1"/>
  <c r="AQ143" i="1"/>
  <c r="AQ147" i="1"/>
  <c r="AP147" i="1"/>
  <c r="AQ209" i="1"/>
  <c r="AP209" i="1"/>
  <c r="AQ8" i="1"/>
  <c r="AP8" i="1"/>
  <c r="AQ88" i="1"/>
  <c r="AP88" i="1"/>
  <c r="AQ56" i="1"/>
  <c r="AP56" i="1"/>
  <c r="AQ66" i="1"/>
  <c r="AP66" i="1"/>
  <c r="AQ134" i="1"/>
  <c r="AP134" i="1"/>
  <c r="AQ136" i="1"/>
  <c r="AP136" i="1"/>
  <c r="AQ78" i="1"/>
  <c r="AP78" i="1"/>
  <c r="AQ54" i="1"/>
  <c r="AP54" i="1"/>
  <c r="AQ60" i="1"/>
  <c r="AP60" i="1"/>
  <c r="AQ62" i="1"/>
  <c r="AP62" i="1"/>
  <c r="AQ63" i="1"/>
  <c r="AP63" i="1"/>
  <c r="AP132" i="1"/>
  <c r="AQ132" i="1"/>
  <c r="AQ142" i="1"/>
  <c r="AP142" i="1"/>
  <c r="AQ193" i="1"/>
  <c r="AP193" i="1"/>
  <c r="AP52" i="1"/>
  <c r="AQ52" i="1"/>
  <c r="AQ140" i="1"/>
  <c r="AP140" i="1"/>
  <c r="AQ130" i="1"/>
  <c r="AP130" i="1"/>
  <c r="AQ38" i="1"/>
  <c r="AP38" i="1"/>
  <c r="AQ44" i="1"/>
  <c r="AP44" i="1"/>
  <c r="AQ46" i="1"/>
  <c r="AP46" i="1"/>
  <c r="AP47" i="1"/>
  <c r="AQ47" i="1"/>
  <c r="AQ14" i="1"/>
  <c r="AP14" i="1"/>
  <c r="AQ2" i="1"/>
  <c r="AP2" i="1"/>
  <c r="AQ50" i="1"/>
  <c r="AP50" i="1"/>
  <c r="AP36" i="1"/>
  <c r="AQ36" i="1"/>
  <c r="AQ118" i="1"/>
  <c r="AP118" i="1"/>
  <c r="AQ120" i="1"/>
  <c r="AP120" i="1"/>
  <c r="AQ127" i="1"/>
  <c r="AP127" i="1"/>
  <c r="AQ24" i="1"/>
  <c r="AP24" i="1"/>
  <c r="AQ34" i="1"/>
  <c r="AP34" i="1"/>
  <c r="AP116" i="1"/>
  <c r="AQ116" i="1"/>
  <c r="AQ126" i="1"/>
  <c r="AP126" i="1"/>
  <c r="AQ22" i="1"/>
  <c r="AP22" i="1"/>
  <c r="AQ28" i="1"/>
  <c r="AP28" i="1"/>
  <c r="AQ30" i="1"/>
  <c r="AP30" i="1"/>
  <c r="AP31" i="1"/>
  <c r="AQ31" i="1"/>
  <c r="AQ114" i="1"/>
  <c r="AP114" i="1"/>
  <c r="AQ124" i="1"/>
  <c r="AP124" i="1"/>
  <c r="AP162" i="1"/>
  <c r="AQ162" i="1"/>
  <c r="AQ86" i="1"/>
  <c r="AP86" i="1"/>
  <c r="AQ70" i="1"/>
  <c r="AP70" i="1"/>
  <c r="AP20" i="1"/>
  <c r="AQ20" i="1"/>
  <c r="AQ102" i="1"/>
  <c r="AP102" i="1"/>
  <c r="AQ104" i="1"/>
  <c r="AP104" i="1"/>
  <c r="AQ111" i="1"/>
  <c r="AP111" i="1"/>
  <c r="AP158" i="1"/>
  <c r="AQ158" i="1"/>
  <c r="AQ95" i="1"/>
  <c r="AP95" i="1"/>
  <c r="AQ40" i="1"/>
  <c r="AP40" i="1"/>
  <c r="AQ18" i="1"/>
  <c r="AP18" i="1"/>
  <c r="AP100" i="1"/>
  <c r="AQ100" i="1"/>
  <c r="AQ110" i="1"/>
  <c r="AP110" i="1"/>
  <c r="AP15" i="1"/>
  <c r="AQ15" i="1"/>
  <c r="AQ98" i="1"/>
  <c r="AP98" i="1"/>
  <c r="AQ108" i="1"/>
  <c r="AP108" i="1"/>
  <c r="AQ195" i="1"/>
  <c r="AP195" i="1"/>
  <c r="AQ163" i="1"/>
  <c r="AP163" i="1"/>
  <c r="AI176" i="1"/>
  <c r="AQ226" i="1"/>
  <c r="AP226" i="1"/>
  <c r="AQ306" i="1"/>
  <c r="AP306" i="1"/>
  <c r="AQ320" i="1"/>
  <c r="AP320" i="1"/>
  <c r="AQ353" i="1"/>
  <c r="AP353" i="1"/>
  <c r="AQ365" i="1"/>
  <c r="AP365" i="1"/>
  <c r="AP10" i="1"/>
  <c r="AP26" i="1"/>
  <c r="AP42" i="1"/>
  <c r="AP58" i="1"/>
  <c r="AP74" i="1"/>
  <c r="AP90" i="1"/>
  <c r="AP106" i="1"/>
  <c r="AP122" i="1"/>
  <c r="AP138" i="1"/>
  <c r="AP152" i="1"/>
  <c r="AQ164" i="1"/>
  <c r="AQ179" i="1"/>
  <c r="AP179" i="1"/>
  <c r="AI189" i="1"/>
  <c r="AP191" i="1"/>
  <c r="AQ204" i="1"/>
  <c r="AI214" i="1"/>
  <c r="AQ215" i="1"/>
  <c r="AP215" i="1"/>
  <c r="AQ285" i="1"/>
  <c r="AP285" i="1"/>
  <c r="AQ359" i="1"/>
  <c r="AP359" i="1"/>
  <c r="AQ385" i="1"/>
  <c r="AP385" i="1"/>
  <c r="AP379" i="1"/>
  <c r="AQ379" i="1"/>
  <c r="AP5" i="1"/>
  <c r="AP21" i="1"/>
  <c r="AP37" i="1"/>
  <c r="AP53" i="1"/>
  <c r="AP69" i="1"/>
  <c r="AP85" i="1"/>
  <c r="AP101" i="1"/>
  <c r="AP117" i="1"/>
  <c r="AP133" i="1"/>
  <c r="AP144" i="1"/>
  <c r="AQ180" i="1"/>
  <c r="AQ190" i="1"/>
  <c r="AQ203" i="1"/>
  <c r="AP203" i="1"/>
  <c r="AQ245" i="1"/>
  <c r="AP245" i="1"/>
  <c r="AP319" i="1"/>
  <c r="AQ351" i="1"/>
  <c r="AP351" i="1"/>
  <c r="AP153" i="1"/>
  <c r="AP154" i="1"/>
  <c r="AQ155" i="1"/>
  <c r="AP155" i="1"/>
  <c r="AI173" i="1"/>
  <c r="AQ189" i="1"/>
  <c r="AQ214" i="1"/>
  <c r="AQ234" i="1"/>
  <c r="AP234" i="1"/>
  <c r="AQ253" i="1"/>
  <c r="AP253" i="1"/>
  <c r="AQ261" i="1"/>
  <c r="AP261" i="1"/>
  <c r="AQ269" i="1"/>
  <c r="AP269" i="1"/>
  <c r="AQ277" i="1"/>
  <c r="AP277" i="1"/>
  <c r="AQ298" i="1"/>
  <c r="AP298" i="1"/>
  <c r="AQ305" i="1"/>
  <c r="AP305" i="1"/>
  <c r="AQ325" i="1"/>
  <c r="AP325" i="1"/>
  <c r="AQ284" i="1"/>
  <c r="AP284" i="1"/>
  <c r="AQ311" i="1"/>
  <c r="AP311" i="1"/>
  <c r="AP331" i="1"/>
  <c r="AQ331" i="1"/>
  <c r="AQ338" i="1"/>
  <c r="AP338" i="1"/>
  <c r="AQ364" i="1"/>
  <c r="AP364" i="1"/>
  <c r="AQ384" i="1"/>
  <c r="AP384" i="1"/>
  <c r="AQ397" i="1"/>
  <c r="AP397" i="1"/>
  <c r="AQ201" i="1"/>
  <c r="AQ232" i="1"/>
  <c r="AP232" i="1"/>
  <c r="AQ243" i="1"/>
  <c r="AP243" i="1"/>
  <c r="AQ290" i="1"/>
  <c r="AP290" i="1"/>
  <c r="AP129" i="1"/>
  <c r="AP146" i="1"/>
  <c r="AP157" i="1"/>
  <c r="AQ188" i="1"/>
  <c r="AQ200" i="1"/>
  <c r="AP200" i="1"/>
  <c r="AQ242" i="1"/>
  <c r="AP242" i="1"/>
  <c r="AQ304" i="1"/>
  <c r="AP304" i="1"/>
  <c r="AQ317" i="1"/>
  <c r="AP317" i="1"/>
  <c r="AQ357" i="1"/>
  <c r="AP357" i="1"/>
  <c r="AQ227" i="1"/>
  <c r="AP227" i="1"/>
  <c r="AQ187" i="1"/>
  <c r="AP187" i="1"/>
  <c r="AI220" i="1"/>
  <c r="AQ259" i="1"/>
  <c r="AP259" i="1"/>
  <c r="AQ275" i="1"/>
  <c r="AP275" i="1"/>
  <c r="AQ337" i="1"/>
  <c r="AP337" i="1"/>
  <c r="AP363" i="1"/>
  <c r="AQ363" i="1"/>
  <c r="AQ369" i="1"/>
  <c r="AP369" i="1"/>
  <c r="AP55" i="1"/>
  <c r="AP71" i="1"/>
  <c r="AQ211" i="1"/>
  <c r="AP211" i="1"/>
  <c r="AQ221" i="1"/>
  <c r="AP221" i="1"/>
  <c r="AQ231" i="1"/>
  <c r="AP231" i="1"/>
  <c r="AQ250" i="1"/>
  <c r="AP250" i="1"/>
  <c r="AQ266" i="1"/>
  <c r="AP266" i="1"/>
  <c r="AQ282" i="1"/>
  <c r="AP282" i="1"/>
  <c r="AQ289" i="1"/>
  <c r="AP289" i="1"/>
  <c r="AQ343" i="1"/>
  <c r="AP343" i="1"/>
  <c r="AQ349" i="1"/>
  <c r="AP349" i="1"/>
  <c r="AQ375" i="1"/>
  <c r="AP375" i="1"/>
  <c r="AQ381" i="1"/>
  <c r="AP381" i="1"/>
  <c r="AQ395" i="1"/>
  <c r="AP395" i="1"/>
  <c r="AC27" i="3"/>
  <c r="N27" i="3"/>
  <c r="AP23" i="1"/>
  <c r="AP39" i="1"/>
  <c r="AQ7" i="1"/>
  <c r="AI167" i="1"/>
  <c r="AI168" i="1"/>
  <c r="AQ171" i="1"/>
  <c r="AP171" i="1"/>
  <c r="AQ258" i="1"/>
  <c r="AP258" i="1"/>
  <c r="AQ274" i="1"/>
  <c r="AP274" i="1"/>
  <c r="AQ295" i="1"/>
  <c r="AP295" i="1"/>
  <c r="AQ309" i="1"/>
  <c r="AP309" i="1"/>
  <c r="AQ335" i="1"/>
  <c r="AP335" i="1"/>
  <c r="AP93" i="1"/>
  <c r="AP109" i="1"/>
  <c r="AP125" i="1"/>
  <c r="AP141" i="1"/>
  <c r="AP159" i="1"/>
  <c r="AQ184" i="1"/>
  <c r="AP184" i="1"/>
  <c r="AQ185" i="1"/>
  <c r="AP199" i="1"/>
  <c r="AP241" i="1"/>
  <c r="AQ316" i="1"/>
  <c r="AP316" i="1"/>
  <c r="AQ367" i="1"/>
  <c r="AP367" i="1"/>
  <c r="AP13" i="1"/>
  <c r="AQ148" i="1"/>
  <c r="AI152" i="1"/>
  <c r="AP170" i="1"/>
  <c r="AQ197" i="1"/>
  <c r="AQ198" i="1"/>
  <c r="AI247" i="1"/>
  <c r="AQ288" i="1"/>
  <c r="AP288" i="1"/>
  <c r="AQ322" i="1"/>
  <c r="AP322" i="1"/>
  <c r="AP347" i="1"/>
  <c r="AQ347" i="1"/>
  <c r="AP19" i="1"/>
  <c r="AP35" i="1"/>
  <c r="AP51" i="1"/>
  <c r="AP67" i="1"/>
  <c r="AP83" i="1"/>
  <c r="AP99" i="1"/>
  <c r="AP115" i="1"/>
  <c r="AP131" i="1"/>
  <c r="AP160" i="1"/>
  <c r="AQ169" i="1"/>
  <c r="AQ219" i="1"/>
  <c r="AQ301" i="1"/>
  <c r="AP301" i="1"/>
  <c r="AQ348" i="1"/>
  <c r="AP348" i="1"/>
  <c r="AQ380" i="1"/>
  <c r="AP380" i="1"/>
  <c r="AQ394" i="1"/>
  <c r="AP394" i="1"/>
  <c r="AP3" i="1"/>
  <c r="AQ218" i="1"/>
  <c r="AP218" i="1"/>
  <c r="AQ229" i="1"/>
  <c r="AI246" i="1"/>
  <c r="AQ247" i="1"/>
  <c r="AP247" i="1"/>
  <c r="AP257" i="1"/>
  <c r="AP273" i="1"/>
  <c r="AP287" i="1"/>
  <c r="AQ321" i="1"/>
  <c r="AP321" i="1"/>
  <c r="AQ341" i="1"/>
  <c r="AP341" i="1"/>
  <c r="AQ354" i="1"/>
  <c r="AP354" i="1"/>
  <c r="AQ373" i="1"/>
  <c r="AP373" i="1"/>
  <c r="AQ300" i="1"/>
  <c r="AP300" i="1"/>
  <c r="AQ333" i="1"/>
  <c r="AP333" i="1"/>
  <c r="AQ237" i="1"/>
  <c r="AP237" i="1"/>
  <c r="AQ263" i="1"/>
  <c r="AP263" i="1"/>
  <c r="AQ279" i="1"/>
  <c r="AP279" i="1"/>
  <c r="AQ293" i="1"/>
  <c r="AP293" i="1"/>
  <c r="AQ327" i="1"/>
  <c r="AP327" i="1"/>
  <c r="AQ2" i="5"/>
  <c r="AP2" i="5"/>
  <c r="AQ71" i="5"/>
  <c r="AP71" i="5"/>
  <c r="AQ115" i="5"/>
  <c r="AP115" i="5"/>
  <c r="AQ119" i="5"/>
  <c r="AP119" i="5"/>
  <c r="AQ182" i="5"/>
  <c r="AP182" i="5"/>
  <c r="AQ213" i="5"/>
  <c r="AP213" i="5"/>
  <c r="AI409" i="1"/>
  <c r="AQ7" i="5"/>
  <c r="AP7" i="5"/>
  <c r="AQ64" i="5"/>
  <c r="AP64" i="5"/>
  <c r="AQ114" i="5"/>
  <c r="AP114" i="5"/>
  <c r="AP156" i="5"/>
  <c r="AQ156" i="5"/>
  <c r="AQ227" i="5"/>
  <c r="AP227" i="5"/>
  <c r="AQ250" i="5"/>
  <c r="AP250" i="5"/>
  <c r="AQ314" i="5"/>
  <c r="AP314" i="5"/>
  <c r="AP334" i="1"/>
  <c r="AP350" i="1"/>
  <c r="AP366" i="1"/>
  <c r="AP382" i="1"/>
  <c r="AQ12" i="5"/>
  <c r="AP12" i="5"/>
  <c r="AQ51" i="5"/>
  <c r="AP51" i="5"/>
  <c r="AQ53" i="5"/>
  <c r="AP53" i="5"/>
  <c r="AQ75" i="5"/>
  <c r="AP75" i="5"/>
  <c r="AQ76" i="5"/>
  <c r="AP76" i="5"/>
  <c r="AP113" i="5"/>
  <c r="AQ123" i="5"/>
  <c r="AP123" i="5"/>
  <c r="AQ124" i="5"/>
  <c r="AP124" i="5"/>
  <c r="AQ168" i="5"/>
  <c r="AP168" i="5"/>
  <c r="AQ292" i="5"/>
  <c r="AP292" i="5"/>
  <c r="AQ11" i="5"/>
  <c r="AP11" i="5"/>
  <c r="AQ50" i="5"/>
  <c r="AP50" i="5"/>
  <c r="AP63" i="5"/>
  <c r="AQ63" i="5"/>
  <c r="AQ112" i="5"/>
  <c r="AP112" i="5"/>
  <c r="AQ148" i="5"/>
  <c r="AP148" i="5"/>
  <c r="AQ149" i="5"/>
  <c r="AP149" i="5"/>
  <c r="AQ155" i="5"/>
  <c r="AP155" i="5"/>
  <c r="AQ197" i="5"/>
  <c r="AP197" i="5"/>
  <c r="AQ48" i="5"/>
  <c r="AP48" i="5"/>
  <c r="AQ55" i="5"/>
  <c r="AP55" i="5"/>
  <c r="AQ101" i="5"/>
  <c r="AP101" i="5"/>
  <c r="AQ147" i="5"/>
  <c r="AP147" i="5"/>
  <c r="AQ154" i="5"/>
  <c r="AP154" i="5"/>
  <c r="AP174" i="5"/>
  <c r="AQ174" i="5"/>
  <c r="AQ181" i="5"/>
  <c r="AP181" i="5"/>
  <c r="AQ212" i="5"/>
  <c r="AP212" i="5"/>
  <c r="AQ313" i="5"/>
  <c r="AP313" i="5"/>
  <c r="AP409" i="1"/>
  <c r="AP410" i="1"/>
  <c r="AQ100" i="5"/>
  <c r="AP100" i="5"/>
  <c r="AP111" i="5"/>
  <c r="AQ111" i="5"/>
  <c r="AQ146" i="5"/>
  <c r="AP146" i="5"/>
  <c r="AQ151" i="5"/>
  <c r="AP151" i="5"/>
  <c r="AQ167" i="5"/>
  <c r="AP167" i="5"/>
  <c r="AQ218" i="5"/>
  <c r="AP218" i="5"/>
  <c r="AP370" i="1"/>
  <c r="AP386" i="1"/>
  <c r="AQ388" i="1"/>
  <c r="AQ408" i="1"/>
  <c r="K26" i="3"/>
  <c r="AQ35" i="5"/>
  <c r="AP35" i="5"/>
  <c r="AQ37" i="5"/>
  <c r="AP37" i="5"/>
  <c r="AP47" i="5"/>
  <c r="AQ47" i="5"/>
  <c r="AQ59" i="5"/>
  <c r="AP59" i="5"/>
  <c r="AQ60" i="5"/>
  <c r="AP60" i="5"/>
  <c r="AQ99" i="5"/>
  <c r="AP99" i="5"/>
  <c r="AQ103" i="5"/>
  <c r="AP103" i="5"/>
  <c r="AQ105" i="5"/>
  <c r="AP203" i="5"/>
  <c r="AQ203" i="5"/>
  <c r="AP291" i="1"/>
  <c r="AP307" i="1"/>
  <c r="AP323" i="1"/>
  <c r="AP339" i="1"/>
  <c r="AP355" i="1"/>
  <c r="AP371" i="1"/>
  <c r="AP387" i="1"/>
  <c r="AQ389" i="1"/>
  <c r="AP390" i="1"/>
  <c r="AP391" i="1"/>
  <c r="AI405" i="1"/>
  <c r="AB30" i="3"/>
  <c r="N30" i="3"/>
  <c r="K30" i="3"/>
  <c r="AP33" i="5"/>
  <c r="AQ34" i="5"/>
  <c r="AP34" i="5"/>
  <c r="AQ98" i="5"/>
  <c r="AP98" i="5"/>
  <c r="AQ144" i="5"/>
  <c r="AP144" i="5"/>
  <c r="AP388" i="1"/>
  <c r="AP392" i="1"/>
  <c r="AP393" i="1"/>
  <c r="W26" i="3"/>
  <c r="Z26" i="3" s="1"/>
  <c r="AC28" i="3"/>
  <c r="AQ32" i="5"/>
  <c r="AP32" i="5"/>
  <c r="AQ39" i="5"/>
  <c r="AP39" i="5"/>
  <c r="AQ41" i="5"/>
  <c r="AQ107" i="5"/>
  <c r="AP107" i="5"/>
  <c r="AQ108" i="5"/>
  <c r="AP108" i="5"/>
  <c r="AQ133" i="5"/>
  <c r="AP133" i="5"/>
  <c r="AQ405" i="1"/>
  <c r="AP405" i="1"/>
  <c r="AP407" i="1"/>
  <c r="AQ43" i="5"/>
  <c r="AP43" i="5"/>
  <c r="AQ44" i="5"/>
  <c r="AP44" i="5"/>
  <c r="AQ96" i="5"/>
  <c r="AP96" i="5"/>
  <c r="AQ132" i="5"/>
  <c r="AP132" i="5"/>
  <c r="AP143" i="5"/>
  <c r="AQ143" i="5"/>
  <c r="AP187" i="5"/>
  <c r="AQ187" i="5"/>
  <c r="AQ216" i="5"/>
  <c r="AP216" i="5"/>
  <c r="AQ282" i="5"/>
  <c r="AP282" i="5"/>
  <c r="Z30" i="3"/>
  <c r="W30" i="3"/>
  <c r="AP31" i="5"/>
  <c r="AQ31" i="5"/>
  <c r="AQ83" i="5"/>
  <c r="AP83" i="5"/>
  <c r="AQ85" i="5"/>
  <c r="AP85" i="5"/>
  <c r="AQ131" i="5"/>
  <c r="AP131" i="5"/>
  <c r="AQ135" i="5"/>
  <c r="AP135" i="5"/>
  <c r="AQ137" i="5"/>
  <c r="AQ193" i="5"/>
  <c r="AP193" i="5"/>
  <c r="AP200" i="5"/>
  <c r="AQ200" i="5"/>
  <c r="AQ346" i="5"/>
  <c r="AP346" i="5"/>
  <c r="AQ404" i="1"/>
  <c r="AP404" i="1"/>
  <c r="AB26" i="3"/>
  <c r="AB28" i="3"/>
  <c r="Z28" i="3"/>
  <c r="W28" i="3"/>
  <c r="AQ19" i="5"/>
  <c r="AP19" i="5"/>
  <c r="AQ21" i="5"/>
  <c r="AP21" i="5"/>
  <c r="AQ82" i="5"/>
  <c r="AP82" i="5"/>
  <c r="AP95" i="5"/>
  <c r="AQ95" i="5"/>
  <c r="AQ130" i="5"/>
  <c r="AP130" i="5"/>
  <c r="AP215" i="5"/>
  <c r="AQ215" i="5"/>
  <c r="AQ287" i="5"/>
  <c r="AP287" i="5"/>
  <c r="AP248" i="1"/>
  <c r="AP264" i="1"/>
  <c r="AP280" i="1"/>
  <c r="AP296" i="1"/>
  <c r="AP312" i="1"/>
  <c r="AP328" i="1"/>
  <c r="AP344" i="1"/>
  <c r="AP360" i="1"/>
  <c r="AP376" i="1"/>
  <c r="AP398" i="1"/>
  <c r="AP399" i="1"/>
  <c r="AQ403" i="1"/>
  <c r="AP17" i="5"/>
  <c r="AQ18" i="5"/>
  <c r="AP18" i="5"/>
  <c r="AP81" i="5"/>
  <c r="AQ87" i="5"/>
  <c r="AP87" i="5"/>
  <c r="AQ89" i="5"/>
  <c r="AP129" i="5"/>
  <c r="AQ139" i="5"/>
  <c r="AP139" i="5"/>
  <c r="AQ140" i="5"/>
  <c r="AP140" i="5"/>
  <c r="AQ186" i="5"/>
  <c r="AP186" i="5"/>
  <c r="AQ237" i="5"/>
  <c r="AP237" i="5"/>
  <c r="AP313" i="1"/>
  <c r="AP329" i="1"/>
  <c r="AP345" i="1"/>
  <c r="AP361" i="1"/>
  <c r="AP377" i="1"/>
  <c r="AP400" i="1"/>
  <c r="AQ401" i="1"/>
  <c r="AP402" i="1"/>
  <c r="AP403" i="1"/>
  <c r="N31" i="3"/>
  <c r="AQ16" i="5"/>
  <c r="AP16" i="5"/>
  <c r="AQ23" i="5"/>
  <c r="AP23" i="5"/>
  <c r="AQ25" i="5"/>
  <c r="AQ28" i="5"/>
  <c r="AP28" i="5"/>
  <c r="AQ80" i="5"/>
  <c r="AP80" i="5"/>
  <c r="AQ128" i="5"/>
  <c r="AP128" i="5"/>
  <c r="AQ199" i="5"/>
  <c r="AP199" i="5"/>
  <c r="AP244" i="5"/>
  <c r="AQ244" i="5"/>
  <c r="AQ266" i="5"/>
  <c r="AP266" i="5"/>
  <c r="AP314" i="1"/>
  <c r="AP330" i="1"/>
  <c r="AP346" i="1"/>
  <c r="AP362" i="1"/>
  <c r="AP378" i="1"/>
  <c r="N29" i="3"/>
  <c r="AQ27" i="5"/>
  <c r="AP27" i="5"/>
  <c r="AQ67" i="5"/>
  <c r="AP67" i="5"/>
  <c r="AQ69" i="5"/>
  <c r="AP69" i="5"/>
  <c r="AQ91" i="5"/>
  <c r="AP91" i="5"/>
  <c r="AQ92" i="5"/>
  <c r="AP92" i="5"/>
  <c r="AQ117" i="5"/>
  <c r="AP117" i="5"/>
  <c r="AQ160" i="5"/>
  <c r="AP160" i="5"/>
  <c r="AQ161" i="5"/>
  <c r="AP161" i="5"/>
  <c r="AQ308" i="5"/>
  <c r="AP308" i="5"/>
  <c r="AI411" i="1"/>
  <c r="AQ3" i="5"/>
  <c r="AP3" i="5"/>
  <c r="AQ5" i="5"/>
  <c r="AP5" i="5"/>
  <c r="AP15" i="5"/>
  <c r="AQ15" i="5"/>
  <c r="AQ66" i="5"/>
  <c r="AP66" i="5"/>
  <c r="AP79" i="5"/>
  <c r="AQ79" i="5"/>
  <c r="AQ116" i="5"/>
  <c r="AP116" i="5"/>
  <c r="AP127" i="5"/>
  <c r="AQ127" i="5"/>
  <c r="AQ157" i="5"/>
  <c r="AP157" i="5"/>
  <c r="AQ159" i="5"/>
  <c r="AP159" i="5"/>
  <c r="AP169" i="5"/>
  <c r="AQ169" i="5"/>
  <c r="AQ198" i="5"/>
  <c r="AP198" i="5"/>
  <c r="AQ214" i="5"/>
  <c r="AP214" i="5"/>
  <c r="AQ330" i="5"/>
  <c r="AP330" i="5"/>
  <c r="AQ230" i="5"/>
  <c r="AP230" i="5"/>
  <c r="AQ315" i="5"/>
  <c r="AP315" i="5"/>
  <c r="AQ332" i="5"/>
  <c r="AP332" i="5"/>
  <c r="AQ347" i="5"/>
  <c r="AP347" i="5"/>
  <c r="AQ390" i="5"/>
  <c r="AP390" i="5"/>
  <c r="AQ404" i="5"/>
  <c r="AP404" i="5"/>
  <c r="AQ221" i="5"/>
  <c r="AP221" i="5"/>
  <c r="AI280" i="5"/>
  <c r="AP307" i="5"/>
  <c r="AQ331" i="5"/>
  <c r="AP331" i="5"/>
  <c r="AP354" i="5"/>
  <c r="AQ298" i="5"/>
  <c r="AP298" i="5"/>
  <c r="AQ367" i="5"/>
  <c r="AP367" i="5"/>
  <c r="AQ397" i="5"/>
  <c r="AP397" i="5"/>
  <c r="AP196" i="5"/>
  <c r="AP220" i="5"/>
  <c r="AQ247" i="5"/>
  <c r="AI254" i="5"/>
  <c r="AQ255" i="5"/>
  <c r="AP255" i="5"/>
  <c r="AP265" i="5"/>
  <c r="AQ281" i="5"/>
  <c r="AI312" i="5"/>
  <c r="AQ374" i="5"/>
  <c r="AP374" i="5"/>
  <c r="AQ410" i="5"/>
  <c r="AP410" i="5"/>
  <c r="AI24" i="5"/>
  <c r="AI40" i="5"/>
  <c r="AI56" i="5"/>
  <c r="AI72" i="5"/>
  <c r="AI88" i="5"/>
  <c r="AI104" i="5"/>
  <c r="AI120" i="5"/>
  <c r="AI136" i="5"/>
  <c r="AQ219" i="5"/>
  <c r="AQ228" i="5"/>
  <c r="AQ246" i="5"/>
  <c r="AP246" i="5"/>
  <c r="AQ271" i="5"/>
  <c r="AP271" i="5"/>
  <c r="AQ388" i="5"/>
  <c r="AP388" i="5"/>
  <c r="AQ396" i="5"/>
  <c r="AP396" i="5"/>
  <c r="AQ403" i="5"/>
  <c r="AP403" i="5"/>
  <c r="AQ381" i="5"/>
  <c r="AP381" i="5"/>
  <c r="AQ395" i="5"/>
  <c r="AP395" i="5"/>
  <c r="AI178" i="5"/>
  <c r="AQ217" i="5"/>
  <c r="AI235" i="5"/>
  <c r="AP245" i="5"/>
  <c r="AQ262" i="5"/>
  <c r="AP262" i="5"/>
  <c r="AQ270" i="5"/>
  <c r="AI302" i="5"/>
  <c r="AQ303" i="5"/>
  <c r="AP303" i="5"/>
  <c r="AQ329" i="5"/>
  <c r="AQ345" i="5"/>
  <c r="AQ358" i="5"/>
  <c r="AP358" i="5"/>
  <c r="AP409" i="5"/>
  <c r="AQ192" i="5"/>
  <c r="AP192" i="5"/>
  <c r="AQ236" i="5"/>
  <c r="AP236" i="5"/>
  <c r="AQ261" i="5"/>
  <c r="AP261" i="5"/>
  <c r="AQ278" i="5"/>
  <c r="AP278" i="5"/>
  <c r="AQ286" i="5"/>
  <c r="AQ319" i="5"/>
  <c r="AP319" i="5"/>
  <c r="AQ351" i="5"/>
  <c r="AP351" i="5"/>
  <c r="AQ372" i="5"/>
  <c r="AP372" i="5"/>
  <c r="AQ380" i="5"/>
  <c r="AP380" i="5"/>
  <c r="W31" i="3"/>
  <c r="AC31" i="3" s="1"/>
  <c r="AI154" i="5"/>
  <c r="AQ226" i="5"/>
  <c r="AQ235" i="5"/>
  <c r="AP235" i="5"/>
  <c r="AQ277" i="5"/>
  <c r="AP277" i="5"/>
  <c r="AQ294" i="5"/>
  <c r="AP294" i="5"/>
  <c r="AQ302" i="5"/>
  <c r="AI334" i="5"/>
  <c r="AQ335" i="5"/>
  <c r="AP335" i="5"/>
  <c r="AQ365" i="5"/>
  <c r="AP365" i="5"/>
  <c r="AQ379" i="5"/>
  <c r="AP379" i="5"/>
  <c r="AQ387" i="5"/>
  <c r="AP387" i="5"/>
  <c r="AQ408" i="5"/>
  <c r="AI165" i="5"/>
  <c r="AQ189" i="5"/>
  <c r="AP191" i="5"/>
  <c r="AQ253" i="5"/>
  <c r="AP253" i="5"/>
  <c r="AQ293" i="5"/>
  <c r="AP293" i="5"/>
  <c r="AQ310" i="5"/>
  <c r="AP310" i="5"/>
  <c r="AQ318" i="5"/>
  <c r="AI392" i="5"/>
  <c r="AQ394" i="5"/>
  <c r="AP394" i="5"/>
  <c r="AQ177" i="5"/>
  <c r="AP177" i="5"/>
  <c r="AQ260" i="5"/>
  <c r="AP260" i="5"/>
  <c r="AQ269" i="5"/>
  <c r="AP269" i="5"/>
  <c r="AQ309" i="5"/>
  <c r="AP309" i="5"/>
  <c r="AQ326" i="5"/>
  <c r="AP326" i="5"/>
  <c r="AQ342" i="5"/>
  <c r="AP342" i="5"/>
  <c r="AQ356" i="5"/>
  <c r="AP356" i="5"/>
  <c r="AQ364" i="5"/>
  <c r="AP364" i="5"/>
  <c r="AQ208" i="5"/>
  <c r="AP208" i="5"/>
  <c r="AI222" i="5"/>
  <c r="AQ223" i="5"/>
  <c r="AP223" i="5"/>
  <c r="AQ234" i="5"/>
  <c r="AP234" i="5"/>
  <c r="AQ252" i="5"/>
  <c r="AP252" i="5"/>
  <c r="AQ276" i="5"/>
  <c r="AP276" i="5"/>
  <c r="AQ285" i="5"/>
  <c r="AP285" i="5"/>
  <c r="AQ325" i="5"/>
  <c r="AP325" i="5"/>
  <c r="AQ341" i="5"/>
  <c r="AP341" i="5"/>
  <c r="AQ363" i="5"/>
  <c r="AP363" i="5"/>
  <c r="AQ371" i="5"/>
  <c r="AP371" i="5"/>
  <c r="AP14" i="5"/>
  <c r="AP30" i="5"/>
  <c r="AP46" i="5"/>
  <c r="AP62" i="5"/>
  <c r="AP78" i="5"/>
  <c r="AP94" i="5"/>
  <c r="AP110" i="5"/>
  <c r="AP126" i="5"/>
  <c r="AP142" i="5"/>
  <c r="AP153" i="5"/>
  <c r="AP162" i="5"/>
  <c r="AQ176" i="5"/>
  <c r="AP176" i="5"/>
  <c r="AI204" i="5"/>
  <c r="AI206" i="5"/>
  <c r="AQ251" i="5"/>
  <c r="AP251" i="5"/>
  <c r="AQ268" i="5"/>
  <c r="AP268" i="5"/>
  <c r="AQ301" i="5"/>
  <c r="AP301" i="5"/>
  <c r="AI376" i="5"/>
  <c r="AQ378" i="5"/>
  <c r="AP378" i="5"/>
  <c r="AP393" i="5"/>
  <c r="AQ399" i="5"/>
  <c r="AP399" i="5"/>
  <c r="AP9" i="5"/>
  <c r="AP25" i="5"/>
  <c r="AP41" i="5"/>
  <c r="AP57" i="5"/>
  <c r="AP73" i="5"/>
  <c r="AP89" i="5"/>
  <c r="AP105" i="5"/>
  <c r="AP121" i="5"/>
  <c r="AP137" i="5"/>
  <c r="AP165" i="5"/>
  <c r="AP166" i="5"/>
  <c r="AQ207" i="5"/>
  <c r="AP207" i="5"/>
  <c r="AQ222" i="5"/>
  <c r="AP222" i="5"/>
  <c r="AQ233" i="5"/>
  <c r="AQ267" i="5"/>
  <c r="AP267" i="5"/>
  <c r="AQ284" i="5"/>
  <c r="AP284" i="5"/>
  <c r="AQ317" i="5"/>
  <c r="AP317" i="5"/>
  <c r="AQ349" i="5"/>
  <c r="AP349" i="5"/>
  <c r="AQ170" i="5"/>
  <c r="AQ173" i="5"/>
  <c r="AQ206" i="5"/>
  <c r="AQ283" i="5"/>
  <c r="AP283" i="5"/>
  <c r="AQ300" i="5"/>
  <c r="AP300" i="5"/>
  <c r="AQ324" i="5"/>
  <c r="AP324" i="5"/>
  <c r="AQ333" i="5"/>
  <c r="AP333" i="5"/>
  <c r="AQ340" i="5"/>
  <c r="AP340" i="5"/>
  <c r="AQ355" i="5"/>
  <c r="AP355" i="5"/>
  <c r="AQ411" i="5"/>
  <c r="AP411" i="5"/>
  <c r="AI158" i="5"/>
  <c r="AP173" i="5"/>
  <c r="AQ205" i="5"/>
  <c r="AI238" i="5"/>
  <c r="AQ239" i="5"/>
  <c r="AP239" i="5"/>
  <c r="AP275" i="5"/>
  <c r="AQ299" i="5"/>
  <c r="AP299" i="5"/>
  <c r="AQ316" i="5"/>
  <c r="AP316" i="5"/>
  <c r="AQ348" i="5"/>
  <c r="AP348" i="5"/>
  <c r="AI360" i="5"/>
  <c r="AQ362" i="5"/>
  <c r="AP362" i="5"/>
  <c r="AP377" i="5"/>
  <c r="AQ383" i="5"/>
  <c r="AP383" i="5"/>
  <c r="AP357" i="5"/>
  <c r="AP373" i="5"/>
  <c r="AP389" i="5"/>
  <c r="AP405" i="5"/>
  <c r="AP406" i="5"/>
  <c r="AP407" i="5"/>
  <c r="AP238" i="5"/>
  <c r="AP254" i="5"/>
  <c r="AP270" i="5"/>
  <c r="AP286" i="5"/>
  <c r="AP302" i="5"/>
  <c r="AP318" i="5"/>
  <c r="AP334" i="5"/>
  <c r="AP350" i="5"/>
  <c r="AP366" i="5"/>
  <c r="AP382" i="5"/>
  <c r="AP398" i="5"/>
  <c r="AP224" i="5"/>
  <c r="AP240" i="5"/>
  <c r="AP256" i="5"/>
  <c r="AP272" i="5"/>
  <c r="AP288" i="5"/>
  <c r="AP304" i="5"/>
  <c r="AP320" i="5"/>
  <c r="AP336" i="5"/>
  <c r="AP352" i="5"/>
  <c r="AP368" i="5"/>
  <c r="AP384" i="5"/>
  <c r="AP400" i="5"/>
  <c r="Z31" i="3" l="1"/>
  <c r="AC26" i="3"/>
  <c r="AC30" i="3"/>
  <c r="N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Chong, Yanping</author>
  </authors>
  <commentList>
    <comment ref="AL1" authorId="0" shapeId="0" xr:uid="{00000000-0006-0000-0400-000001000000}">
      <text>
        <r>
          <rPr>
            <sz val="11"/>
            <color theme="1"/>
            <rFont val="Aptos Narrow"/>
            <family val="2"/>
            <scheme val="minor"/>
          </rPr>
          <t>Either datetime started in RFW or datetime started plus 12 hrs in RFW.
Manually revised for SUPHUR</t>
        </r>
      </text>
    </comment>
    <comment ref="AW1" authorId="0" shapeId="0" xr:uid="{00000000-0006-0000-0400-000002000000}">
      <text>
        <r>
          <rPr>
            <sz val="11"/>
            <color theme="1"/>
            <rFont val="Aptos Narrow"/>
            <family val="2"/>
            <scheme val="minor"/>
          </rPr>
          <t>use WDRMv4 add_hftd_hfra_info function</t>
        </r>
      </text>
    </comment>
  </commentList>
</comments>
</file>

<file path=xl/sharedStrings.xml><?xml version="1.0" encoding="utf-8"?>
<sst xmlns="http://schemas.openxmlformats.org/spreadsheetml/2006/main" count="12816" uniqueCount="2270">
  <si>
    <t>x_exclude</t>
  </si>
  <si>
    <t>x_notes</t>
  </si>
  <si>
    <t>x_fire_id</t>
  </si>
  <si>
    <t>county</t>
  </si>
  <si>
    <t>fire_name</t>
  </si>
  <si>
    <t>x_fire_name_merged_into</t>
  </si>
  <si>
    <t>x_complex_name_if_applicable</t>
  </si>
  <si>
    <t>datetime_started_gis</t>
  </si>
  <si>
    <t>datetime_started_add12hrs_gis</t>
  </si>
  <si>
    <t>date_started</t>
  </si>
  <si>
    <t>time_started</t>
  </si>
  <si>
    <t>datetime_started</t>
  </si>
  <si>
    <t>date_contained</t>
  </si>
  <si>
    <t>time_contained</t>
  </si>
  <si>
    <t>datetime_contained</t>
  </si>
  <si>
    <t>acreage</t>
  </si>
  <si>
    <t>cause</t>
  </si>
  <si>
    <t>structures_destroyed</t>
  </si>
  <si>
    <t>structures_damaged</t>
  </si>
  <si>
    <t>fatalities</t>
  </si>
  <si>
    <t>latitude</t>
  </si>
  <si>
    <t>longitude</t>
  </si>
  <si>
    <t>x_hftd_info</t>
  </si>
  <si>
    <t>x_hfra_info</t>
  </si>
  <si>
    <t>x_electrical_power_caused</t>
  </si>
  <si>
    <t>x_pge_caused</t>
  </si>
  <si>
    <t>x_eii_index_no</t>
  </si>
  <si>
    <t>x_eir_number</t>
  </si>
  <si>
    <t>x_ois_number</t>
  </si>
  <si>
    <t>x_ilis_number</t>
  </si>
  <si>
    <t>x_totl_number</t>
  </si>
  <si>
    <t>x_cmi</t>
  </si>
  <si>
    <t>x_catastrophic_fire</t>
  </si>
  <si>
    <t>x_catastrophic_tier1</t>
  </si>
  <si>
    <t>x_catastrophic_tier2</t>
  </si>
  <si>
    <t>x_year_started</t>
  </si>
  <si>
    <t>x_month_started</t>
  </si>
  <si>
    <t>x_rfw_gis_either</t>
  </si>
  <si>
    <t>x_has_fatalities</t>
  </si>
  <si>
    <t>x_grc_catastrophic</t>
  </si>
  <si>
    <t>x_grc_destructive+</t>
  </si>
  <si>
    <t>x_grc_destructive</t>
  </si>
  <si>
    <t>x_new_outcome</t>
  </si>
  <si>
    <t>x_larger_than_5k_acres</t>
  </si>
  <si>
    <t>x_larger_than_500_structures</t>
  </si>
  <si>
    <t>x_structure_bucket</t>
  </si>
  <si>
    <t>x_fatality_bucket</t>
  </si>
  <si>
    <t>x_structures_destroyed</t>
  </si>
  <si>
    <t>x_tier_2</t>
  </si>
  <si>
    <t>x_tier_3</t>
  </si>
  <si>
    <t>x_hfra_v4_1</t>
  </si>
  <si>
    <t>x_hfra_v6_0</t>
  </si>
  <si>
    <t>x_hfra_add</t>
  </si>
  <si>
    <t>x_fia_regions</t>
  </si>
  <si>
    <t>x_hftd</t>
  </si>
  <si>
    <t>x_actual_suppression_costs</t>
  </si>
  <si>
    <t>x_source_suppression_costs</t>
  </si>
  <si>
    <t>ST5</t>
  </si>
  <si>
    <t>MN5</t>
  </si>
  <si>
    <t>R5</t>
  </si>
  <si>
    <t>DT5</t>
  </si>
  <si>
    <t>WG5</t>
  </si>
  <si>
    <t>Ct5</t>
  </si>
  <si>
    <t>ST10</t>
  </si>
  <si>
    <t>MN10</t>
  </si>
  <si>
    <t>R10</t>
  </si>
  <si>
    <t>DT10</t>
  </si>
  <si>
    <t>WG10</t>
  </si>
  <si>
    <t>Ct10</t>
  </si>
  <si>
    <t>Merced</t>
  </si>
  <si>
    <t>Forebay</t>
  </si>
  <si>
    <t>12:15</t>
  </si>
  <si>
    <t>Vehicle</t>
  </si>
  <si>
    <t>non-HFTD</t>
  </si>
  <si>
    <t>CF031</t>
  </si>
  <si>
    <t>59</t>
  </si>
  <si>
    <t>2015-05-11T17:40:00Z</t>
  </si>
  <si>
    <t>(2/17/2023): add lat/lon based on google map&amp;cal fire loc</t>
  </si>
  <si>
    <t>Alameda</t>
  </si>
  <si>
    <t>Site</t>
  </si>
  <si>
    <t>Undetermined</t>
  </si>
  <si>
    <t>AATC1</t>
  </si>
  <si>
    <t>2</t>
  </si>
  <si>
    <t>2015-06-06T04:12:00Z</t>
  </si>
  <si>
    <t>Trinity</t>
  </si>
  <si>
    <t>Saddle</t>
  </si>
  <si>
    <t>09:00</t>
  </si>
  <si>
    <t>Lightning</t>
  </si>
  <si>
    <t>HFTD</t>
  </si>
  <si>
    <t>BABC1</t>
  </si>
  <si>
    <t>2015-06-10T22:32:00Z</t>
  </si>
  <si>
    <t>Madera</t>
  </si>
  <si>
    <t>Sky</t>
  </si>
  <si>
    <t>08:15</t>
  </si>
  <si>
    <t>AT301</t>
  </si>
  <si>
    <t>65</t>
  </si>
  <si>
    <t>2015-06-18T20:33:00Z</t>
  </si>
  <si>
    <t>Corrine</t>
  </si>
  <si>
    <t>18:45</t>
  </si>
  <si>
    <t>Electrical Power</t>
  </si>
  <si>
    <t>Yes</t>
  </si>
  <si>
    <t>C6459</t>
  </si>
  <si>
    <t>2015-06-19T04:40:00Z</t>
  </si>
  <si>
    <t>San Luis Obispo</t>
  </si>
  <si>
    <t>Park Hill</t>
  </si>
  <si>
    <t>Contra Costa</t>
  </si>
  <si>
    <t>Loma</t>
  </si>
  <si>
    <t>PIBC1</t>
  </si>
  <si>
    <t>2015-06-24T23:28:00Z</t>
  </si>
  <si>
    <t>PSBC1</t>
  </si>
  <si>
    <t>121</t>
  </si>
  <si>
    <t>2015-06-24T23:12:00Z</t>
  </si>
  <si>
    <t>Amador</t>
  </si>
  <si>
    <t>Ione</t>
  </si>
  <si>
    <t>Arson</t>
  </si>
  <si>
    <t>BENC1</t>
  </si>
  <si>
    <t>2015-07-02T15:59:00Z</t>
  </si>
  <si>
    <t>Mccabe</t>
  </si>
  <si>
    <t>2015-07-19T04:40:00Z</t>
  </si>
  <si>
    <t>Tulare</t>
  </si>
  <si>
    <t>Cabin</t>
  </si>
  <si>
    <t>18:00</t>
  </si>
  <si>
    <t>C5694</t>
  </si>
  <si>
    <t>2015-07-19T15:26:00Z</t>
  </si>
  <si>
    <t>Triple</t>
  </si>
  <si>
    <t>10:30</t>
  </si>
  <si>
    <t>OORC1</t>
  </si>
  <si>
    <t>2015-07-21T20:12:00Z</t>
  </si>
  <si>
    <t>Napa</t>
  </si>
  <si>
    <t>Wragg</t>
  </si>
  <si>
    <t>17:30</t>
  </si>
  <si>
    <t>ATLC1</t>
  </si>
  <si>
    <t>2015-07-22T21:29:00Z</t>
  </si>
  <si>
    <t>Willow</t>
  </si>
  <si>
    <t>NFRC1</t>
  </si>
  <si>
    <t>2015-07-25T21:55:00Z</t>
  </si>
  <si>
    <t>D7778</t>
  </si>
  <si>
    <t>2015-07-25T22:27:00Z</t>
  </si>
  <si>
    <t>Nevada</t>
  </si>
  <si>
    <t>Lowell</t>
  </si>
  <si>
    <t>19:15</t>
  </si>
  <si>
    <t>SETC1</t>
  </si>
  <si>
    <t>2015-07-25T21:28:00Z</t>
  </si>
  <si>
    <t>Butte</t>
  </si>
  <si>
    <t>Swedes</t>
  </si>
  <si>
    <t>17:00</t>
  </si>
  <si>
    <t>Debris Burning</t>
  </si>
  <si>
    <t>BNGC1</t>
  </si>
  <si>
    <t>2015-07-29T18:51:00Z</t>
  </si>
  <si>
    <t>Lake</t>
  </si>
  <si>
    <t>Rocky</t>
  </si>
  <si>
    <t>18:15</t>
  </si>
  <si>
    <t>Equipment</t>
  </si>
  <si>
    <t>KNXC1</t>
  </si>
  <si>
    <t>2015-07-29T22:09:00Z</t>
  </si>
  <si>
    <t>Mad River Complex</t>
  </si>
  <si>
    <t>RLKC1</t>
  </si>
  <si>
    <t>2015-07-30T23:23:00Z</t>
  </si>
  <si>
    <t>South Complex</t>
  </si>
  <si>
    <t>HYFC1</t>
  </si>
  <si>
    <t>2015-07-30T23:24:00Z</t>
  </si>
  <si>
    <t>E6687</t>
  </si>
  <si>
    <t>2015-07-30T23:10:00Z</t>
  </si>
  <si>
    <t>Humboldt</t>
  </si>
  <si>
    <t>Humboldt Complex</t>
  </si>
  <si>
    <t>ALDC1</t>
  </si>
  <si>
    <t>2015-07-30T22:51:00Z</t>
  </si>
  <si>
    <t>Fork Complex</t>
  </si>
  <si>
    <t>River Complex</t>
  </si>
  <si>
    <t>Fresno</t>
  </si>
  <si>
    <t>Rough</t>
  </si>
  <si>
    <t>12:00</t>
  </si>
  <si>
    <t>AU523</t>
  </si>
  <si>
    <t>2015-08-01T02:06:00Z</t>
  </si>
  <si>
    <t>(2/17/2023): add lat/lon based on https://abc30.com/pacheco-pass-fire-bay-area-grass-chp/897122/</t>
  </si>
  <si>
    <t>Creek</t>
  </si>
  <si>
    <t>19:00</t>
  </si>
  <si>
    <t>AT423</t>
  </si>
  <si>
    <t>2015-08-01T04:23:00Z</t>
  </si>
  <si>
    <t>2015-08-01T05:31:00Z</t>
  </si>
  <si>
    <t>Lassen</t>
  </si>
  <si>
    <t>Dodge</t>
  </si>
  <si>
    <t>10:37</t>
  </si>
  <si>
    <t>Human</t>
  </si>
  <si>
    <t>Jerusalem</t>
  </si>
  <si>
    <t>06:45</t>
  </si>
  <si>
    <t>Under Investigation</t>
  </si>
  <si>
    <t>2015-08-09T23:09:00Z</t>
  </si>
  <si>
    <t>Cuesta</t>
  </si>
  <si>
    <t>ARGC1</t>
  </si>
  <si>
    <t>2015-08-17T00:54:00Z</t>
  </si>
  <si>
    <t>E1179</t>
  </si>
  <si>
    <t>2015-08-17T00:15:00Z</t>
  </si>
  <si>
    <t>Tesla</t>
  </si>
  <si>
    <t>18:30</t>
  </si>
  <si>
    <t>DBLC1</t>
  </si>
  <si>
    <t>2015-08-19T22:00:00Z</t>
  </si>
  <si>
    <t>Elk</t>
  </si>
  <si>
    <t>19:28</t>
  </si>
  <si>
    <t>DUC9</t>
  </si>
  <si>
    <t>108</t>
  </si>
  <si>
    <t>2015-09-02T22:30:00Z</t>
  </si>
  <si>
    <t>(2/17/2023): add lat/lon based on https://wildfiretoday.com/tag/tenaya-fire/</t>
  </si>
  <si>
    <t>Mariposa</t>
  </si>
  <si>
    <t>Tenaya</t>
  </si>
  <si>
    <t>19:45</t>
  </si>
  <si>
    <t>EIR20150035</t>
  </si>
  <si>
    <t>EI150909A</t>
  </si>
  <si>
    <t>MTZC1</t>
  </si>
  <si>
    <t>2015-09-09T21:56:00Z</t>
  </si>
  <si>
    <t>Lumpkin</t>
  </si>
  <si>
    <t>19:30</t>
  </si>
  <si>
    <t>PKCC1</t>
  </si>
  <si>
    <t>2015-09-11T22:10:00Z</t>
  </si>
  <si>
    <t>cause based on https://www.cnn.com/2016/08/11/us/california-valley-fire-faulty-hot-tub/index.html</t>
  </si>
  <si>
    <t>Valley</t>
  </si>
  <si>
    <t>KELC1</t>
  </si>
  <si>
    <t>2015-09-12T20:57:00Z</t>
  </si>
  <si>
    <t>Monterey</t>
  </si>
  <si>
    <t>Tassajara</t>
  </si>
  <si>
    <t>CAHC1</t>
  </si>
  <si>
    <t>2015-09-19T22:11:00Z</t>
  </si>
  <si>
    <t>(2/17/2023): add lat/lon based on https://www.chicoer.com/2015/10/03/450-acre-fire-burning-near-meridian-road-north-of-chico/</t>
  </si>
  <si>
    <t>Meridian</t>
  </si>
  <si>
    <t>E3006</t>
  </si>
  <si>
    <t>2015-10-04T04:36:00Z</t>
  </si>
  <si>
    <t>CSTC1</t>
  </si>
  <si>
    <t>2015-10-04T04:51:00Z</t>
  </si>
  <si>
    <t>San Benito</t>
  </si>
  <si>
    <t>Cienega</t>
  </si>
  <si>
    <t>1320852</t>
  </si>
  <si>
    <t>15-0069756</t>
  </si>
  <si>
    <t>D8586</t>
  </si>
  <si>
    <t>2015-10-12T23:34:00Z</t>
  </si>
  <si>
    <t>(6/18/2022):  corrected the lat/lon based on location</t>
  </si>
  <si>
    <t>Camp Roberts</t>
  </si>
  <si>
    <t>RBYC1</t>
  </si>
  <si>
    <t>2016-05-18T22:12:00Z</t>
  </si>
  <si>
    <t>Metz</t>
  </si>
  <si>
    <t>PCLC1</t>
  </si>
  <si>
    <t>2016-05-22T22:37:00Z</t>
  </si>
  <si>
    <t>Chimney</t>
  </si>
  <si>
    <t>BPKC1</t>
  </si>
  <si>
    <t>2016-06-01T23:10:00Z</t>
  </si>
  <si>
    <t>Coleman</t>
  </si>
  <si>
    <t>08:30</t>
  </si>
  <si>
    <t>FHLC1</t>
  </si>
  <si>
    <t>2016-06-04T21:25:00Z</t>
  </si>
  <si>
    <t>Soda</t>
  </si>
  <si>
    <t>E0673</t>
  </si>
  <si>
    <t>2016-06-05T01:43:00Z</t>
  </si>
  <si>
    <t>Not in PG&amp;E service territory</t>
  </si>
  <si>
    <t>Siskiyou</t>
  </si>
  <si>
    <t>Pony</t>
  </si>
  <si>
    <t>10:15</t>
  </si>
  <si>
    <t>DUIC1</t>
  </si>
  <si>
    <t>2016-06-07T09:56:00Z</t>
  </si>
  <si>
    <t>Santa Barbara</t>
  </si>
  <si>
    <t>Sherpa</t>
  </si>
  <si>
    <t>14:30</t>
  </si>
  <si>
    <t>Kern</t>
  </si>
  <si>
    <t>Erskine</t>
  </si>
  <si>
    <t>09:40</t>
  </si>
  <si>
    <t>LYQC1</t>
  </si>
  <si>
    <t>2016-06-23T22:18:00Z</t>
  </si>
  <si>
    <t>Dinosaur</t>
  </si>
  <si>
    <t>18:50</t>
  </si>
  <si>
    <t>2016-06-26T07:07:00Z</t>
  </si>
  <si>
    <t>2016-06-26T07:40:00Z</t>
  </si>
  <si>
    <t>Placer</t>
  </si>
  <si>
    <t>Trailhead</t>
  </si>
  <si>
    <t>09:50</t>
  </si>
  <si>
    <t>AT046</t>
  </si>
  <si>
    <t>2016-06-28T21:18:00Z</t>
  </si>
  <si>
    <t>C5488</t>
  </si>
  <si>
    <t>2016-06-28T21:46:00Z</t>
  </si>
  <si>
    <t>Sacramento</t>
  </si>
  <si>
    <t>Rancho</t>
  </si>
  <si>
    <t>07:30</t>
  </si>
  <si>
    <t>CFAC1</t>
  </si>
  <si>
    <t>2016-06-29T02:05:00Z</t>
  </si>
  <si>
    <t>Tehama</t>
  </si>
  <si>
    <t>Colyear</t>
  </si>
  <si>
    <t>07:45</t>
  </si>
  <si>
    <t>1499124</t>
  </si>
  <si>
    <t>16-0047210</t>
  </si>
  <si>
    <t>EPKC1</t>
  </si>
  <si>
    <t>2016-06-30T21:03:00Z</t>
  </si>
  <si>
    <t>Deer</t>
  </si>
  <si>
    <t>KRTC1</t>
  </si>
  <si>
    <t>2016-07-01T21:18:00Z</t>
  </si>
  <si>
    <t>E1410</t>
  </si>
  <si>
    <t>2016-07-01T20:28:00Z</t>
  </si>
  <si>
    <t>Curry</t>
  </si>
  <si>
    <t>07:05</t>
  </si>
  <si>
    <t>AU699</t>
  </si>
  <si>
    <t>2016-07-02T00:50:00Z</t>
  </si>
  <si>
    <t>cause https://www.cbsnews.com/sacramento/news/appaloosa-fire-threatens-residential-structures-reaches-75-acres-in-calaveras-county/</t>
  </si>
  <si>
    <t>Calaveras</t>
  </si>
  <si>
    <t>Appaloosa</t>
  </si>
  <si>
    <t>19:32</t>
  </si>
  <si>
    <t>E2861</t>
  </si>
  <si>
    <t>2016-07-02T21:58:00Z</t>
  </si>
  <si>
    <t>Fort</t>
  </si>
  <si>
    <t>19:37</t>
  </si>
  <si>
    <t>GVPC1</t>
  </si>
  <si>
    <t>2016-07-08T19:13:00Z</t>
  </si>
  <si>
    <t>Shasta</t>
  </si>
  <si>
    <t>Fiddler</t>
  </si>
  <si>
    <t>07:00</t>
  </si>
  <si>
    <t>PLIC1</t>
  </si>
  <si>
    <t>2016-07-09T04:54:00Z</t>
  </si>
  <si>
    <t>Pacheco</t>
  </si>
  <si>
    <t>C9085</t>
  </si>
  <si>
    <t>2016-07-12T20:55:00Z</t>
  </si>
  <si>
    <t>Soberanes</t>
  </si>
  <si>
    <t>11:30</t>
  </si>
  <si>
    <t>Campfire</t>
  </si>
  <si>
    <t>E8505</t>
  </si>
  <si>
    <t>2016-07-22T15:38:00Z</t>
  </si>
  <si>
    <t>Goose</t>
  </si>
  <si>
    <t>PRHC1</t>
  </si>
  <si>
    <t>2016-07-30T23:27:00Z</t>
  </si>
  <si>
    <t>99</t>
  </si>
  <si>
    <t>08:00</t>
  </si>
  <si>
    <t>Playing With Fire</t>
  </si>
  <si>
    <t>CICC1</t>
  </si>
  <si>
    <t>2016-08-02T21:54:00Z</t>
  </si>
  <si>
    <t>Yolo</t>
  </si>
  <si>
    <t>Cold</t>
  </si>
  <si>
    <t>15:00</t>
  </si>
  <si>
    <t>Mineral</t>
  </si>
  <si>
    <t>AV081</t>
  </si>
  <si>
    <t>2016-08-09T19:19:00Z</t>
  </si>
  <si>
    <t>TABC1</t>
  </si>
  <si>
    <t>2016-08-13T23:07:00Z</t>
  </si>
  <si>
    <t>Clayton</t>
  </si>
  <si>
    <t>LKRC1</t>
  </si>
  <si>
    <t>2016-08-14T00:05:00Z</t>
  </si>
  <si>
    <t>Cedar</t>
  </si>
  <si>
    <t>06:00</t>
  </si>
  <si>
    <t>WFHC1</t>
  </si>
  <si>
    <t>2016-08-17T00:00:00Z</t>
  </si>
  <si>
    <t>KRNC1</t>
  </si>
  <si>
    <t>2016-08-16T23:57:00Z</t>
  </si>
  <si>
    <t>Alpine</t>
  </si>
  <si>
    <t>Mokelumne</t>
  </si>
  <si>
    <t>12:05</t>
  </si>
  <si>
    <t>E7441</t>
  </si>
  <si>
    <t>2016-08-18T19:43:00Z</t>
  </si>
  <si>
    <t>Yuba</t>
  </si>
  <si>
    <t>Beale</t>
  </si>
  <si>
    <t>21:30</t>
  </si>
  <si>
    <t>Miscellaneous</t>
  </si>
  <si>
    <t>ASRC1</t>
  </si>
  <si>
    <t>2016-08-18T23:04:00Z</t>
  </si>
  <si>
    <t>Rey</t>
  </si>
  <si>
    <t>AT923</t>
  </si>
  <si>
    <t>2016-08-19T01:40:00Z</t>
  </si>
  <si>
    <t>Tully</t>
  </si>
  <si>
    <t>06:55</t>
  </si>
  <si>
    <t>NTCC1</t>
  </si>
  <si>
    <t>2016-08-22T22:45:00Z</t>
  </si>
  <si>
    <t>TTEC1</t>
  </si>
  <si>
    <t>2016-08-22T22:57:00Z</t>
  </si>
  <si>
    <t>Tule</t>
  </si>
  <si>
    <t>2016-08-23T05:12:00Z</t>
  </si>
  <si>
    <t>Grade</t>
  </si>
  <si>
    <t>CTAND</t>
  </si>
  <si>
    <t>2016-08-24T21:16:00Z</t>
  </si>
  <si>
    <t>BZRC1</t>
  </si>
  <si>
    <t>2016-08-24T22:54:00Z</t>
  </si>
  <si>
    <t>Range</t>
  </si>
  <si>
    <t>2016-08-26T17:18:00Z</t>
  </si>
  <si>
    <t>C6754</t>
  </si>
  <si>
    <t>2016-08-26T18:09:00Z</t>
  </si>
  <si>
    <t>Gap</t>
  </si>
  <si>
    <t>2016-08-28T20:15:00Z</t>
  </si>
  <si>
    <t>Havilah</t>
  </si>
  <si>
    <t>2016-08-29T01:18:00Z</t>
  </si>
  <si>
    <t>14:51</t>
  </si>
  <si>
    <t>2016-09-05T23:54:00Z</t>
  </si>
  <si>
    <t>Willard</t>
  </si>
  <si>
    <t>CTFPE</t>
  </si>
  <si>
    <t>2016-09-11T19:23:00Z</t>
  </si>
  <si>
    <t>D2000</t>
  </si>
  <si>
    <t>2016-09-11T19:30:00Z</t>
  </si>
  <si>
    <t>Hog</t>
  </si>
  <si>
    <t>INT-08528</t>
  </si>
  <si>
    <t>Modoc</t>
  </si>
  <si>
    <t>Soup Complex</t>
  </si>
  <si>
    <t>FLAC1</t>
  </si>
  <si>
    <t>2016-09-17T22:06:00Z</t>
  </si>
  <si>
    <t>Canyon</t>
  </si>
  <si>
    <t>14:00</t>
  </si>
  <si>
    <t>E2332</t>
  </si>
  <si>
    <t>2016-09-17T23:23:00Z</t>
  </si>
  <si>
    <t>PTGC1</t>
  </si>
  <si>
    <t>96</t>
  </si>
  <si>
    <t>2016-09-18T01:00:00Z</t>
  </si>
  <si>
    <t>Flat</t>
  </si>
  <si>
    <t>WOCC1</t>
  </si>
  <si>
    <t>2016-09-19T22:13:00Z</t>
  </si>
  <si>
    <t>Sonoma</t>
  </si>
  <si>
    <t>Sawmill</t>
  </si>
  <si>
    <t>EI160925A</t>
  </si>
  <si>
    <t>INT-08572</t>
  </si>
  <si>
    <t>HWKC1</t>
  </si>
  <si>
    <t>2016-09-25T17:56:00Z</t>
  </si>
  <si>
    <t>Tuolumne</t>
  </si>
  <si>
    <t>Marshes</t>
  </si>
  <si>
    <t>22:00</t>
  </si>
  <si>
    <t>C3161</t>
  </si>
  <si>
    <t>2016-09-26T19:51:00Z</t>
  </si>
  <si>
    <t>Santa Clara</t>
  </si>
  <si>
    <t>E6085</t>
  </si>
  <si>
    <t>2016-09-26T22:39:00Z</t>
  </si>
  <si>
    <t>C0234</t>
  </si>
  <si>
    <t>2016-09-26T22:31:00Z</t>
  </si>
  <si>
    <t>Sacata</t>
  </si>
  <si>
    <t>FNWC1</t>
  </si>
  <si>
    <t>2016-10-11T20:00:00Z</t>
  </si>
  <si>
    <t>Jacobson</t>
  </si>
  <si>
    <t>13:30</t>
  </si>
  <si>
    <t>2016-10-20T23:12:00Z</t>
  </si>
  <si>
    <t>Meadow</t>
  </si>
  <si>
    <t>JSNC1</t>
  </si>
  <si>
    <t>2016-10-29T18:55:00Z</t>
  </si>
  <si>
    <t>PEPC1</t>
  </si>
  <si>
    <t>2016-10-29T18:58:00Z</t>
  </si>
  <si>
    <t>Jayne</t>
  </si>
  <si>
    <t>09:51</t>
  </si>
  <si>
    <t>Equipment Use</t>
  </si>
  <si>
    <t>AT565</t>
  </si>
  <si>
    <t>2017-04-20T22:57:00Z</t>
  </si>
  <si>
    <t>El Dorado</t>
  </si>
  <si>
    <t>09:52</t>
  </si>
  <si>
    <t>09:55</t>
  </si>
  <si>
    <t>Unknown</t>
  </si>
  <si>
    <t>Wright</t>
  </si>
  <si>
    <t>09:56</t>
  </si>
  <si>
    <t>D8205</t>
  </si>
  <si>
    <t>2017-05-12T23:17:00Z</t>
  </si>
  <si>
    <t>Elm</t>
  </si>
  <si>
    <t>10:04</t>
  </si>
  <si>
    <t>2017-05-18T21:10:00Z</t>
  </si>
  <si>
    <t>Ming</t>
  </si>
  <si>
    <t>10:07</t>
  </si>
  <si>
    <t>F0196</t>
  </si>
  <si>
    <t>2017-05-20T22:00:00Z</t>
  </si>
  <si>
    <t>Dinely</t>
  </si>
  <si>
    <t>10:28</t>
  </si>
  <si>
    <t>TSHC1</t>
  </si>
  <si>
    <t>2017-06-07T19:04:00Z</t>
  </si>
  <si>
    <t>Oakwood</t>
  </si>
  <si>
    <t>Shooting</t>
  </si>
  <si>
    <t>D9409</t>
  </si>
  <si>
    <t>2017-06-10T20:54:00Z</t>
  </si>
  <si>
    <t>Highway</t>
  </si>
  <si>
    <t>10:41</t>
  </si>
  <si>
    <t>DEMC1</t>
  </si>
  <si>
    <t>2017-06-18T21:25:00Z</t>
  </si>
  <si>
    <t>11:01</t>
  </si>
  <si>
    <t>TR419</t>
  </si>
  <si>
    <t>2017-06-23T22:15:00Z</t>
  </si>
  <si>
    <t>Schaeffer</t>
  </si>
  <si>
    <t>BKRC1</t>
  </si>
  <si>
    <t>2017-06-24T23:52:00Z</t>
  </si>
  <si>
    <t>Salmon August Complex</t>
  </si>
  <si>
    <t>11:07</t>
  </si>
  <si>
    <t>SWBC1</t>
  </si>
  <si>
    <t>2017-06-25T23:22:00Z</t>
  </si>
  <si>
    <t>Hill</t>
  </si>
  <si>
    <t>11:08</t>
  </si>
  <si>
    <t>E2260</t>
  </si>
  <si>
    <t>2017-06-26T22:41:00Z</t>
  </si>
  <si>
    <t>Ben</t>
  </si>
  <si>
    <t>11:10</t>
  </si>
  <si>
    <t>CVBC1</t>
  </si>
  <si>
    <t>2017-06-28T22:27:00Z</t>
  </si>
  <si>
    <t>Tarina</t>
  </si>
  <si>
    <t>11:16</t>
  </si>
  <si>
    <t>C6825</t>
  </si>
  <si>
    <t>2017-06-30T20:56:00Z</t>
  </si>
  <si>
    <t>AU562</t>
  </si>
  <si>
    <t>2017-06-30T20:55:00Z</t>
  </si>
  <si>
    <t>Derrick</t>
  </si>
  <si>
    <t>11:41</t>
  </si>
  <si>
    <t>2017-07-03T06:15:00Z</t>
  </si>
  <si>
    <t>Fay</t>
  </si>
  <si>
    <t>11:44</t>
  </si>
  <si>
    <t>CLNC1</t>
  </si>
  <si>
    <t>2017-07-05T18:16:00Z</t>
  </si>
  <si>
    <t>Quail</t>
  </si>
  <si>
    <t>11:45</t>
  </si>
  <si>
    <t>Winters</t>
  </si>
  <si>
    <t>Alamo</t>
  </si>
  <si>
    <t>11:46</t>
  </si>
  <si>
    <t>AU609</t>
  </si>
  <si>
    <t>2017-07-06T22:19:00Z</t>
  </si>
  <si>
    <t>Hawk</t>
  </si>
  <si>
    <t>2017-07-07T17:13:00Z</t>
  </si>
  <si>
    <t>Wall</t>
  </si>
  <si>
    <t>11:47</t>
  </si>
  <si>
    <t>2017-07-07T22:51:00Z</t>
  </si>
  <si>
    <t>Whittier</t>
  </si>
  <si>
    <t>11:49</t>
  </si>
  <si>
    <t>SYTC1</t>
  </si>
  <si>
    <t>17</t>
  </si>
  <si>
    <t>2017-07-08T21:34:00Z</t>
  </si>
  <si>
    <t>KIZA</t>
  </si>
  <si>
    <t>1</t>
  </si>
  <si>
    <t>2017-07-08T20:15:00Z</t>
  </si>
  <si>
    <t>11:48</t>
  </si>
  <si>
    <t>DPXC1</t>
  </si>
  <si>
    <t>2017-07-08T21:54:00Z</t>
  </si>
  <si>
    <t>UPBC1</t>
  </si>
  <si>
    <t>2017-07-08T22:18:00Z</t>
  </si>
  <si>
    <t>Parkfield</t>
  </si>
  <si>
    <t>11:50</t>
  </si>
  <si>
    <t>EIR20170074</t>
  </si>
  <si>
    <t>EI170708B</t>
  </si>
  <si>
    <t>1827117</t>
  </si>
  <si>
    <t>17-0061504</t>
  </si>
  <si>
    <t>PKFC1</t>
  </si>
  <si>
    <t>2017-07-09T00:55:00Z</t>
  </si>
  <si>
    <t>Stone</t>
  </si>
  <si>
    <t>11:51</t>
  </si>
  <si>
    <t>2017-07-09T20:54:00Z</t>
  </si>
  <si>
    <t>Kings</t>
  </si>
  <si>
    <t>Garza</t>
  </si>
  <si>
    <t>2017-07-09T22:26:00Z</t>
  </si>
  <si>
    <t>Farad</t>
  </si>
  <si>
    <t>SMDC1</t>
  </si>
  <si>
    <t>2017-07-10T20:33:00Z</t>
  </si>
  <si>
    <t>E1713</t>
  </si>
  <si>
    <t>2017-07-10T19:29:00Z</t>
  </si>
  <si>
    <t>Long Valley</t>
  </si>
  <si>
    <t>11:52</t>
  </si>
  <si>
    <t>DYLC1</t>
  </si>
  <si>
    <t>2017-07-11T22:11:00Z</t>
  </si>
  <si>
    <t>Mendocino</t>
  </si>
  <si>
    <t>11:56</t>
  </si>
  <si>
    <t>AU552</t>
  </si>
  <si>
    <t>2017-07-16T22:44:00Z</t>
  </si>
  <si>
    <t>Detwiler</t>
  </si>
  <si>
    <t>11:57</t>
  </si>
  <si>
    <t>Park</t>
  </si>
  <si>
    <t>11:58</t>
  </si>
  <si>
    <t>2017-07-17T20:55:00Z</t>
  </si>
  <si>
    <t>Hudson</t>
  </si>
  <si>
    <t>11:59</t>
  </si>
  <si>
    <t>DLFC1</t>
  </si>
  <si>
    <t>29</t>
  </si>
  <si>
    <t>2017-07-18T19:00:00Z</t>
  </si>
  <si>
    <t>Elephant</t>
  </si>
  <si>
    <t>12:02</t>
  </si>
  <si>
    <t>E8094</t>
  </si>
  <si>
    <t>2017-07-21T01:21:00Z</t>
  </si>
  <si>
    <t>Latrobe</t>
  </si>
  <si>
    <t>12:06</t>
  </si>
  <si>
    <t>SLHWW</t>
  </si>
  <si>
    <t>223</t>
  </si>
  <si>
    <t>2017-07-26T22:00:00Z</t>
  </si>
  <si>
    <t>Orleans Complex</t>
  </si>
  <si>
    <t>12:07</t>
  </si>
  <si>
    <t>2017-07-27T01:56:00Z</t>
  </si>
  <si>
    <t>Jacksonville</t>
  </si>
  <si>
    <t>12:09</t>
  </si>
  <si>
    <t>KO22</t>
  </si>
  <si>
    <t>2017-07-29T20:15:00Z</t>
  </si>
  <si>
    <t>Plumas</t>
  </si>
  <si>
    <t>Minerva</t>
  </si>
  <si>
    <t>12:08</t>
  </si>
  <si>
    <t>CHAC1</t>
  </si>
  <si>
    <t>2017-07-30T01:47:00Z</t>
  </si>
  <si>
    <t>Garden</t>
  </si>
  <si>
    <t>12:14</t>
  </si>
  <si>
    <t>2017-07-30T22:25:00Z</t>
  </si>
  <si>
    <t>Roadrunner</t>
  </si>
  <si>
    <t>FTNC1</t>
  </si>
  <si>
    <t>2017-07-31T01:00:00Z</t>
  </si>
  <si>
    <t>Summit Complex</t>
  </si>
  <si>
    <t>DDMC1</t>
  </si>
  <si>
    <t>106</t>
  </si>
  <si>
    <t>2017-07-31T20:00:00Z</t>
  </si>
  <si>
    <t>Empire</t>
  </si>
  <si>
    <t>12:16</t>
  </si>
  <si>
    <t>AHIC1</t>
  </si>
  <si>
    <t>83</t>
  </si>
  <si>
    <t>2017-08-01T14:50:00Z</t>
  </si>
  <si>
    <t>Red</t>
  </si>
  <si>
    <t>12:17</t>
  </si>
  <si>
    <t>LPZC1</t>
  </si>
  <si>
    <t>2017-08-02T17:54:00Z</t>
  </si>
  <si>
    <t>Indian</t>
  </si>
  <si>
    <t>W-2</t>
  </si>
  <si>
    <t>12:20</t>
  </si>
  <si>
    <t>VYAC1</t>
  </si>
  <si>
    <t>2017-08-06T22:00:00Z</t>
  </si>
  <si>
    <t>Chilcoot</t>
  </si>
  <si>
    <t>Poslin</t>
  </si>
  <si>
    <t>12:21</t>
  </si>
  <si>
    <t>CF088</t>
  </si>
  <si>
    <t>2017-08-07T02:04:00Z</t>
  </si>
  <si>
    <t>Young</t>
  </si>
  <si>
    <t>12:26</t>
  </si>
  <si>
    <t>CRZC1</t>
  </si>
  <si>
    <t>2017-08-08T01:38:00Z</t>
  </si>
  <si>
    <t>Ruth Complex</t>
  </si>
  <si>
    <t>12:27</t>
  </si>
  <si>
    <t>2017-08-08T05:23:00Z</t>
  </si>
  <si>
    <t>Rose</t>
  </si>
  <si>
    <t>12:31</t>
  </si>
  <si>
    <t>AT714</t>
  </si>
  <si>
    <t>2017-08-10T22:25:00Z</t>
  </si>
  <si>
    <t>Yankee</t>
  </si>
  <si>
    <t>12:36</t>
  </si>
  <si>
    <t>2017-08-11T23:12:00Z</t>
  </si>
  <si>
    <t>Miller Complex</t>
  </si>
  <si>
    <t>12:42</t>
  </si>
  <si>
    <t>South Fork</t>
  </si>
  <si>
    <t>12:39</t>
  </si>
  <si>
    <t>WWNC1</t>
  </si>
  <si>
    <t>2017-08-14T21:51:00Z</t>
  </si>
  <si>
    <t>OSTC1</t>
  </si>
  <si>
    <t>2017-08-14T22:00:00Z</t>
  </si>
  <si>
    <t>Eclipse Complex</t>
  </si>
  <si>
    <t>12:43</t>
  </si>
  <si>
    <t>ATRC1</t>
  </si>
  <si>
    <t>2017-08-15T15:52:00Z</t>
  </si>
  <si>
    <t>D7902</t>
  </si>
  <si>
    <t>2017-08-20T21:04:00Z</t>
  </si>
  <si>
    <t>I-5</t>
  </si>
  <si>
    <t>12:44</t>
  </si>
  <si>
    <t>KTLC1</t>
  </si>
  <si>
    <t>2017-08-25T00:50:00Z</t>
  </si>
  <si>
    <t>Pier</t>
  </si>
  <si>
    <t>12:47</t>
  </si>
  <si>
    <t>2017-08-29T16:12:00Z</t>
  </si>
  <si>
    <t>Railroad</t>
  </si>
  <si>
    <t>12:46</t>
  </si>
  <si>
    <t>EI170829A</t>
  </si>
  <si>
    <t>1862552</t>
  </si>
  <si>
    <t>17-0073823</t>
  </si>
  <si>
    <t>BSNC1</t>
  </si>
  <si>
    <t>2017-08-29T19:48:00Z</t>
  </si>
  <si>
    <t>MIAC1</t>
  </si>
  <si>
    <t>2017-08-29T19:59:00Z</t>
  </si>
  <si>
    <t>Ponderosa</t>
  </si>
  <si>
    <t>15:27</t>
  </si>
  <si>
    <t>2017-08-29T21:10:00Z</t>
  </si>
  <si>
    <t>Mud</t>
  </si>
  <si>
    <t>BUFC1</t>
  </si>
  <si>
    <t>2017-08-29T21:40:00Z</t>
  </si>
  <si>
    <t>R-4</t>
  </si>
  <si>
    <t>12:48</t>
  </si>
  <si>
    <t>Pleasant</t>
  </si>
  <si>
    <t>RRRC1</t>
  </si>
  <si>
    <t>2017-08-30T23:13:00Z</t>
  </si>
  <si>
    <t>Helena - Fork</t>
  </si>
  <si>
    <t>12:49</t>
  </si>
  <si>
    <t>WEFC1</t>
  </si>
  <si>
    <t>2017-08-31T01:20:00Z</t>
  </si>
  <si>
    <t>Caldwell</t>
  </si>
  <si>
    <t>12:50</t>
  </si>
  <si>
    <t>2017-09-01T21:57:00Z</t>
  </si>
  <si>
    <t>Mission</t>
  </si>
  <si>
    <t>13:18</t>
  </si>
  <si>
    <t>EI170903A</t>
  </si>
  <si>
    <t>1868144</t>
  </si>
  <si>
    <t>17-0075546</t>
  </si>
  <si>
    <t>2017-09-03T20:55:00Z</t>
  </si>
  <si>
    <t>Peak</t>
  </si>
  <si>
    <t>12:51</t>
  </si>
  <si>
    <t>C1522</t>
  </si>
  <si>
    <t>2017-09-03T20:41:00Z</t>
  </si>
  <si>
    <t>2017-09-03T19:59:00Z</t>
  </si>
  <si>
    <t>PNWC1</t>
  </si>
  <si>
    <t>2017-09-03T23:57:00Z</t>
  </si>
  <si>
    <t>Eureka</t>
  </si>
  <si>
    <t>PSPC1</t>
  </si>
  <si>
    <t>2017-09-06T01:01:00Z</t>
  </si>
  <si>
    <t>SLEC1</t>
  </si>
  <si>
    <t>2017-09-06T01:18:00Z</t>
  </si>
  <si>
    <t>Berry</t>
  </si>
  <si>
    <t>13:21</t>
  </si>
  <si>
    <t>OMTC1</t>
  </si>
  <si>
    <t>2017-09-12T13:26:00Z</t>
  </si>
  <si>
    <t>Buck</t>
  </si>
  <si>
    <t>PMCC1</t>
  </si>
  <si>
    <t>2017-09-13T00:35:00Z</t>
  </si>
  <si>
    <t>Eastman</t>
  </si>
  <si>
    <t>Lion</t>
  </si>
  <si>
    <t>13:27</t>
  </si>
  <si>
    <t>Rucker</t>
  </si>
  <si>
    <t>13:28</t>
  </si>
  <si>
    <t>KLPC</t>
  </si>
  <si>
    <t>2017-09-29T20:56:00Z</t>
  </si>
  <si>
    <t>2017-09-29T22:37:00Z</t>
  </si>
  <si>
    <t>(2/17/2023) corrected the datetime based on SED report</t>
  </si>
  <si>
    <t>Pocket</t>
  </si>
  <si>
    <t>Central LNU Complex</t>
  </si>
  <si>
    <t>EIR20170112</t>
  </si>
  <si>
    <t>EI171009B</t>
  </si>
  <si>
    <t>1906698</t>
  </si>
  <si>
    <t>17-0089338</t>
  </si>
  <si>
    <t>R38WW</t>
  </si>
  <si>
    <t>222</t>
  </si>
  <si>
    <t>2017-10-08T07:00:00Z</t>
  </si>
  <si>
    <t>Lobo</t>
  </si>
  <si>
    <t>Neu Wind Complex</t>
  </si>
  <si>
    <t>EIR20170106</t>
  </si>
  <si>
    <t>EI171008F</t>
  </si>
  <si>
    <t>2017-10-08T07:13:00Z</t>
  </si>
  <si>
    <t>Cherokee</t>
  </si>
  <si>
    <t>09:48</t>
  </si>
  <si>
    <t>EIR20170098</t>
  </si>
  <si>
    <t>EI171008B</t>
  </si>
  <si>
    <t>1894161</t>
  </si>
  <si>
    <t>17-0085276</t>
  </si>
  <si>
    <t>JBGC1</t>
  </si>
  <si>
    <t>2017-10-09T04:13:00Z</t>
  </si>
  <si>
    <t>Tubbs</t>
  </si>
  <si>
    <t>MIA201711908</t>
  </si>
  <si>
    <t>E2050</t>
  </si>
  <si>
    <t>2017-10-09T05:38:00Z</t>
  </si>
  <si>
    <t>(2/17/2023) corrected the datetime based on SED report
(3/24/2023): correct lat/lon based on ignition tracker data</t>
  </si>
  <si>
    <t>Atlas 1</t>
  </si>
  <si>
    <t>Southern Lnu Complex</t>
  </si>
  <si>
    <t>EIR20170092</t>
  </si>
  <si>
    <t>EI171008M</t>
  </si>
  <si>
    <t>1893954, 1899743</t>
  </si>
  <si>
    <t>17-0085211</t>
  </si>
  <si>
    <t>2017-10-09T04:29:00Z</t>
  </si>
  <si>
    <t>(2/17/2023) added based on SED report</t>
  </si>
  <si>
    <t>Norrbom</t>
  </si>
  <si>
    <t>Nuns</t>
  </si>
  <si>
    <t>EIR20170093</t>
  </si>
  <si>
    <t>EI171008N</t>
  </si>
  <si>
    <t>1907292</t>
  </si>
  <si>
    <t>17-0089503</t>
  </si>
  <si>
    <t>F11WW</t>
  </si>
  <si>
    <t>2017-10-09T06:00:00Z</t>
  </si>
  <si>
    <t>KENWW</t>
  </si>
  <si>
    <t>(3/22/2021) New Acreage is combined with other fires per CALFIRE website (Nuns / Adobe / Norrbom/ Pressley / Partrick Fires / Oakmont (Central LNU Complex)). 
(2/17/2023). Corrected datetime and lat/lon based on SED report. Cal Fire has Nuns burned 44,573 acres, Patrics burned 8,283 and  Adobe burned 2,700 which total to 56,56 acres. However, SED report has Patrics as 8,283 and Norrbom as 1836 and no seperated acreage reported for Adobe</t>
  </si>
  <si>
    <t>EIR20170096</t>
  </si>
  <si>
    <t>EI171008I</t>
  </si>
  <si>
    <t>1894461, 1894587</t>
  </si>
  <si>
    <t>17-0085286</t>
  </si>
  <si>
    <t>La Porte</t>
  </si>
  <si>
    <t>EIR20170105</t>
  </si>
  <si>
    <t>EI171008G</t>
  </si>
  <si>
    <t>1898896</t>
  </si>
  <si>
    <t>17-0086467</t>
  </si>
  <si>
    <t>2017-10-09T05:51:00Z</t>
  </si>
  <si>
    <t>(2/17/2023) added based on SED report except that acres is based on cal fire</t>
  </si>
  <si>
    <t>Adobe</t>
  </si>
  <si>
    <t>13:33</t>
  </si>
  <si>
    <t>EIR20170101</t>
  </si>
  <si>
    <t>EI171008C</t>
  </si>
  <si>
    <t>1899428</t>
  </si>
  <si>
    <t>17-0086782</t>
  </si>
  <si>
    <t>Cascade</t>
  </si>
  <si>
    <t>EIR20170094</t>
  </si>
  <si>
    <t>EI171008O</t>
  </si>
  <si>
    <t>1900477</t>
  </si>
  <si>
    <t>17-0087249</t>
  </si>
  <si>
    <t>2017-10-09T06:51:00Z</t>
  </si>
  <si>
    <t>(3/24/2023) replace with ignition tracker lat/lon, and change the ignition tracker non-HFTD to HFTD per Benson(ignition point is very close to HFTD)
(12/21/2023): change dx_risk_v4 HFRA designiation to TRUE because the location is very close to HFRA</t>
  </si>
  <si>
    <t>Redwood Valley T</t>
  </si>
  <si>
    <t>Mendocino Lake Complex</t>
  </si>
  <si>
    <t>EIR20170107</t>
  </si>
  <si>
    <t>EI171008A</t>
  </si>
  <si>
    <t>INT-10235</t>
  </si>
  <si>
    <t>D9878</t>
  </si>
  <si>
    <t>2017-10-09T05:55:00Z</t>
  </si>
  <si>
    <t>(2/17/2023) added based on SED report. Cal Fire also has acres as 8,283</t>
  </si>
  <si>
    <t>Partrick</t>
  </si>
  <si>
    <t>EIR20170091</t>
  </si>
  <si>
    <t>EI171008K</t>
  </si>
  <si>
    <t>F62WW</t>
  </si>
  <si>
    <t>KAPC</t>
  </si>
  <si>
    <t>2017-10-09T07:15:00Z</t>
  </si>
  <si>
    <t>MIA201714838</t>
  </si>
  <si>
    <t>1896785</t>
  </si>
  <si>
    <t>17-0085731</t>
  </si>
  <si>
    <t>KDVO</t>
  </si>
  <si>
    <t>2017-10-09T20:55:00Z</t>
  </si>
  <si>
    <t>NBRC1</t>
  </si>
  <si>
    <t>2017-10-09T21:33:00Z</t>
  </si>
  <si>
    <t>Sulphur</t>
  </si>
  <si>
    <t>EIR20170109</t>
  </si>
  <si>
    <t>EI171008D</t>
  </si>
  <si>
    <t>1895279</t>
  </si>
  <si>
    <t>17-006577, 17-0086584, 17-006595, 17-0085343</t>
  </si>
  <si>
    <t>2017-10-10T07:57:00Z</t>
  </si>
  <si>
    <t>Table</t>
  </si>
  <si>
    <t>13:36</t>
  </si>
  <si>
    <t>RBXC1</t>
  </si>
  <si>
    <t>2017-10-13T20:23:00Z</t>
  </si>
  <si>
    <t>Oakmont/Pythian</t>
  </si>
  <si>
    <t>MIT20170025</t>
  </si>
  <si>
    <t>1900315</t>
  </si>
  <si>
    <t>17-0087215</t>
  </si>
  <si>
    <t>2017-10-13T23:00:00Z</t>
  </si>
  <si>
    <t>RSAC1</t>
  </si>
  <si>
    <t>2017-10-13T23:29:00Z</t>
  </si>
  <si>
    <t>Santa Cruz</t>
  </si>
  <si>
    <t>Bear</t>
  </si>
  <si>
    <t>13:41</t>
  </si>
  <si>
    <t>D3546</t>
  </si>
  <si>
    <t>2017-10-17T06:20:00Z</t>
  </si>
  <si>
    <t>D8979</t>
  </si>
  <si>
    <t>2017-10-17T04:39:00Z</t>
  </si>
  <si>
    <t>ignition tracker only has size as 300-999. assume 700</t>
  </si>
  <si>
    <t>Unamed 2</t>
  </si>
  <si>
    <t>1906078</t>
  </si>
  <si>
    <t>INT-10298</t>
  </si>
  <si>
    <t>2017-10-20T19:50:00Z</t>
  </si>
  <si>
    <t>Santa Barbara, Ventura</t>
  </si>
  <si>
    <t>Thomas</t>
  </si>
  <si>
    <t>11:24</t>
  </si>
  <si>
    <t>Power line</t>
  </si>
  <si>
    <t>AT490</t>
  </si>
  <si>
    <t>2017-12-05T01:57:00Z</t>
  </si>
  <si>
    <t>AT184</t>
  </si>
  <si>
    <t>Nees</t>
  </si>
  <si>
    <t>10:26</t>
  </si>
  <si>
    <t>PCEC1</t>
  </si>
  <si>
    <t>2018-05-02T23:27:00Z</t>
  </si>
  <si>
    <t>Grant</t>
  </si>
  <si>
    <t>10:20</t>
  </si>
  <si>
    <t>2018-05-30T21:12:00Z</t>
  </si>
  <si>
    <t>VAQC1</t>
  </si>
  <si>
    <t>2018-05-30T19:45:00Z</t>
  </si>
  <si>
    <t>Airline</t>
  </si>
  <si>
    <t>EI180605A</t>
  </si>
  <si>
    <t>101226</t>
  </si>
  <si>
    <t>18-0047273</t>
  </si>
  <si>
    <t>2018-06-04T23:37:00Z</t>
  </si>
  <si>
    <t>Eastern</t>
  </si>
  <si>
    <t>10:14</t>
  </si>
  <si>
    <t>EIR20180131</t>
  </si>
  <si>
    <t>EI180605B</t>
  </si>
  <si>
    <t>HDZC1</t>
  </si>
  <si>
    <t>2018-06-05T00:07:00Z</t>
  </si>
  <si>
    <t>Oneals</t>
  </si>
  <si>
    <t>2018-06-05T01:27:00Z</t>
  </si>
  <si>
    <t>Apple</t>
  </si>
  <si>
    <t>10:10</t>
  </si>
  <si>
    <t>CRGC1</t>
  </si>
  <si>
    <t>2018-06-09T21:55:00Z</t>
  </si>
  <si>
    <t>Glenn</t>
  </si>
  <si>
    <t>Chrome</t>
  </si>
  <si>
    <t>10:09</t>
  </si>
  <si>
    <t>ECKC1</t>
  </si>
  <si>
    <t>2018-06-09T23:24:00Z</t>
  </si>
  <si>
    <t>Lions</t>
  </si>
  <si>
    <t>10:03</t>
  </si>
  <si>
    <t>D5868</t>
  </si>
  <si>
    <t>2018-06-11T18:53:00Z</t>
  </si>
  <si>
    <t>Tumbleweed</t>
  </si>
  <si>
    <t>10:06</t>
  </si>
  <si>
    <t>CF087</t>
  </si>
  <si>
    <t>2018-06-15T01:30:00Z</t>
  </si>
  <si>
    <t>Planada</t>
  </si>
  <si>
    <t>F0864</t>
  </si>
  <si>
    <t>2018-06-15T17:54:00Z</t>
  </si>
  <si>
    <t>2018-06-21T02:12:00Z</t>
  </si>
  <si>
    <t>Lane</t>
  </si>
  <si>
    <t>10:02</t>
  </si>
  <si>
    <t>LSNC1</t>
  </si>
  <si>
    <t>2018-06-23T17:50:00Z</t>
  </si>
  <si>
    <t>TR145</t>
  </si>
  <si>
    <t>2018-06-23T18:47:00Z</t>
  </si>
  <si>
    <t>Bascom</t>
  </si>
  <si>
    <t>KRDD</t>
  </si>
  <si>
    <t>2018-06-23T19:53:00Z</t>
  </si>
  <si>
    <t>Pawnee</t>
  </si>
  <si>
    <t>10:01</t>
  </si>
  <si>
    <t>E6886</t>
  </si>
  <si>
    <t>2018-06-24T18:52:00Z</t>
  </si>
  <si>
    <t>RRAC1</t>
  </si>
  <si>
    <t>2018-06-24T19:24:00Z</t>
  </si>
  <si>
    <t>(6/18/2022):  corrected the lat</t>
  </si>
  <si>
    <t>San Ardo</t>
  </si>
  <si>
    <t>08:51</t>
  </si>
  <si>
    <t>CTSPG</t>
  </si>
  <si>
    <t>2018-06-26T13:52:00Z</t>
  </si>
  <si>
    <t>Shippee</t>
  </si>
  <si>
    <t>09:59</t>
  </si>
  <si>
    <t>118900</t>
  </si>
  <si>
    <t>2018-06-26T20:54:00Z</t>
  </si>
  <si>
    <t>Hyatt</t>
  </si>
  <si>
    <t>D5697</t>
  </si>
  <si>
    <t>2018-06-27T23:00:00Z</t>
  </si>
  <si>
    <t>2018-06-27T21:14:00Z</t>
  </si>
  <si>
    <t>KO54</t>
  </si>
  <si>
    <t>2018-06-29T00:55:00Z</t>
  </si>
  <si>
    <t>San Joaquin</t>
  </si>
  <si>
    <t>Waverly</t>
  </si>
  <si>
    <t>09:58</t>
  </si>
  <si>
    <t>EI180629A</t>
  </si>
  <si>
    <t>121215</t>
  </si>
  <si>
    <t>18-0055786</t>
  </si>
  <si>
    <t>LOKWW</t>
  </si>
  <si>
    <t>2018-06-29T23:00:00Z</t>
  </si>
  <si>
    <t>Napa And Yolo</t>
  </si>
  <si>
    <t>County</t>
  </si>
  <si>
    <t>09:57</t>
  </si>
  <si>
    <t>BKSC1</t>
  </si>
  <si>
    <t>2018-06-30T20:59:00Z</t>
  </si>
  <si>
    <t>Shingle</t>
  </si>
  <si>
    <t>2018-07-05T00:00:00Z</t>
  </si>
  <si>
    <t>Klamathon</t>
  </si>
  <si>
    <t>CTHRN</t>
  </si>
  <si>
    <t>2018-07-05T20:26:00Z</t>
  </si>
  <si>
    <t>2018-07-05T20:17:00Z</t>
  </si>
  <si>
    <t>Irish</t>
  </si>
  <si>
    <t>09:54</t>
  </si>
  <si>
    <t>2018-07-06T22:05:00Z</t>
  </si>
  <si>
    <t>09:53</t>
  </si>
  <si>
    <t>2018-07-09T01:12:00Z</t>
  </si>
  <si>
    <t>Dale</t>
  </si>
  <si>
    <t>2018-07-10T01:47:00Z</t>
  </si>
  <si>
    <t>Stoney</t>
  </si>
  <si>
    <t>D8204</t>
  </si>
  <si>
    <t>2018-07-13T06:39:00Z</t>
  </si>
  <si>
    <t>Ferguson</t>
  </si>
  <si>
    <t>https://en.wikipedia.org/wiki/Ferguson_Fire</t>
  </si>
  <si>
    <t>CNFC1</t>
  </si>
  <si>
    <t>2018-07-14T05:00:00Z</t>
  </si>
  <si>
    <t>Eighty Eight</t>
  </si>
  <si>
    <t>Country</t>
  </si>
  <si>
    <t>09:37</t>
  </si>
  <si>
    <t>E3968</t>
  </si>
  <si>
    <t>2018-07-22T21:06:00Z</t>
  </si>
  <si>
    <t>PEAC1</t>
  </si>
  <si>
    <t>2018-07-22T20:18:00Z</t>
  </si>
  <si>
    <t>Shasta And Trinity</t>
  </si>
  <si>
    <t>Carr</t>
  </si>
  <si>
    <t>WYTC1</t>
  </si>
  <si>
    <t>123</t>
  </si>
  <si>
    <t>2018-07-23T21:00:00Z</t>
  </si>
  <si>
    <t>MMOC1</t>
  </si>
  <si>
    <t>Colusa, Glenn, Lake And Mendocino</t>
  </si>
  <si>
    <t>Ranch</t>
  </si>
  <si>
    <t>Mendocino Complex</t>
  </si>
  <si>
    <t>COWC1</t>
  </si>
  <si>
    <t>2018-07-27T20:01:00Z</t>
  </si>
  <si>
    <t>Colusa, Lake And Mendocino</t>
  </si>
  <si>
    <t>River</t>
  </si>
  <si>
    <t>HPDC1</t>
  </si>
  <si>
    <t>2018-07-27T20:15:00Z</t>
  </si>
  <si>
    <t>Whaleback</t>
  </si>
  <si>
    <t>09:32</t>
  </si>
  <si>
    <t>GORC1</t>
  </si>
  <si>
    <t>2018-07-27T21:04:00Z</t>
  </si>
  <si>
    <t>Breckenridge</t>
  </si>
  <si>
    <t>2018-07-27T22:36:00Z</t>
  </si>
  <si>
    <t>2018-07-27T23:57:00Z</t>
  </si>
  <si>
    <t>Eel</t>
  </si>
  <si>
    <t>09:29</t>
  </si>
  <si>
    <t>EELC1</t>
  </si>
  <si>
    <t>2018-07-31T22:45:00Z</t>
  </si>
  <si>
    <t>MASC1</t>
  </si>
  <si>
    <t>2018-07-31T23:04:00Z</t>
  </si>
  <si>
    <t>Sutter</t>
  </si>
  <si>
    <t>09:28</t>
  </si>
  <si>
    <t>E9574</t>
  </si>
  <si>
    <t>2018-08-01T00:22:00Z</t>
  </si>
  <si>
    <t>Sunset</t>
  </si>
  <si>
    <t>AR944</t>
  </si>
  <si>
    <t>2018-08-01T20:30:00Z</t>
  </si>
  <si>
    <t>Donnell</t>
  </si>
  <si>
    <t>09:26</t>
  </si>
  <si>
    <t>2018-08-03T20:50:00Z</t>
  </si>
  <si>
    <t>Turkey</t>
  </si>
  <si>
    <t>09:23</t>
  </si>
  <si>
    <t>2018-08-06T20:55:00Z</t>
  </si>
  <si>
    <t>Five</t>
  </si>
  <si>
    <t>CF085</t>
  </si>
  <si>
    <t>2018-08-07T00:11:00Z</t>
  </si>
  <si>
    <t>2018-08-07T00:50:00Z</t>
  </si>
  <si>
    <t>Hirz</t>
  </si>
  <si>
    <t>09:21</t>
  </si>
  <si>
    <t>CTANT</t>
  </si>
  <si>
    <t>2018-08-09T09:15:00Z</t>
  </si>
  <si>
    <t>Hat</t>
  </si>
  <si>
    <t>SDRC1</t>
  </si>
  <si>
    <t>2018-08-09T22:13:00Z</t>
  </si>
  <si>
    <t>Solano</t>
  </si>
  <si>
    <t>Nelson</t>
  </si>
  <si>
    <t>09:20</t>
  </si>
  <si>
    <t>Gulch</t>
  </si>
  <si>
    <t>09:19</t>
  </si>
  <si>
    <t>2018-08-16T00:13:00Z</t>
  </si>
  <si>
    <t>Mill Creek 1</t>
  </si>
  <si>
    <t>09:17</t>
  </si>
  <si>
    <t>BIIC1</t>
  </si>
  <si>
    <t>2018-08-16T15:40:00Z</t>
  </si>
  <si>
    <t>Call</t>
  </si>
  <si>
    <t>09:16</t>
  </si>
  <si>
    <t>2018-08-18T21:25:00Z</t>
  </si>
  <si>
    <t>Front</t>
  </si>
  <si>
    <t>BRHC1</t>
  </si>
  <si>
    <t>2018-08-19T21:35:00Z</t>
  </si>
  <si>
    <t>North</t>
  </si>
  <si>
    <t>09:10</t>
  </si>
  <si>
    <t>KBLU</t>
  </si>
  <si>
    <t>2018-09-03T22:52:00Z</t>
  </si>
  <si>
    <t>Kerlin</t>
  </si>
  <si>
    <t>09:08</t>
  </si>
  <si>
    <t>UDWC1</t>
  </si>
  <si>
    <t>2018-09-04T22:24:00Z</t>
  </si>
  <si>
    <t>Delta</t>
  </si>
  <si>
    <t>09:07</t>
  </si>
  <si>
    <t>SLFC1</t>
  </si>
  <si>
    <t>2018-09-05T20:19:00Z</t>
  </si>
  <si>
    <t>Tulloch</t>
  </si>
  <si>
    <t>09:06</t>
  </si>
  <si>
    <t>LRMC1</t>
  </si>
  <si>
    <t>2018-09-08T21:00:00Z</t>
  </si>
  <si>
    <t>D1155</t>
  </si>
  <si>
    <t>2018-09-08T20:14:00Z</t>
  </si>
  <si>
    <t>Snell</t>
  </si>
  <si>
    <t>PG051</t>
  </si>
  <si>
    <t>229</t>
  </si>
  <si>
    <t>2018-09-08T20:50:00Z</t>
  </si>
  <si>
    <t>PG085</t>
  </si>
  <si>
    <t>2018-09-08T22:10:00Z</t>
  </si>
  <si>
    <t>09:04</t>
  </si>
  <si>
    <t>2018-09-13T23:37:00Z</t>
  </si>
  <si>
    <t>Oak</t>
  </si>
  <si>
    <t>09:03</t>
  </si>
  <si>
    <t>2018-09-22T21:59:00Z</t>
  </si>
  <si>
    <t>Sun</t>
  </si>
  <si>
    <t>08:57</t>
  </si>
  <si>
    <t>KRBL</t>
  </si>
  <si>
    <t>2018-10-07T19:54:00Z</t>
  </si>
  <si>
    <t>(2/17/2023): add 1 structure destroyed and lat/lon based on https://www.dailyrepublic.com/all-dr-news/solano-news/fairfield/officials-report-branscombe-fire-fully-contained</t>
  </si>
  <si>
    <t>Branscombe</t>
  </si>
  <si>
    <t>SFXC1</t>
  </si>
  <si>
    <t>188</t>
  </si>
  <si>
    <t>2018-10-07T20:30:00Z</t>
  </si>
  <si>
    <t>UCJP</t>
  </si>
  <si>
    <t>62</t>
  </si>
  <si>
    <t>2018-10-07T19:50:00Z</t>
  </si>
  <si>
    <t>June</t>
  </si>
  <si>
    <t>08:50</t>
  </si>
  <si>
    <t>2018-10-30T21:51:00Z</t>
  </si>
  <si>
    <t>(3/24/2023): added second igniton point using ignition tracker info, not in original cal fire data</t>
  </si>
  <si>
    <t>Camp D</t>
  </si>
  <si>
    <t>Camp T</t>
  </si>
  <si>
    <t>20180938B</t>
  </si>
  <si>
    <t>EI171008S</t>
  </si>
  <si>
    <t>211086</t>
  </si>
  <si>
    <t>18-0098064</t>
  </si>
  <si>
    <t>2018-11-08T14:13:00Z</t>
  </si>
  <si>
    <t>PG131</t>
  </si>
  <si>
    <t>2018-11-08T14:00:00Z</t>
  </si>
  <si>
    <t>Nurse</t>
  </si>
  <si>
    <t>08:47</t>
  </si>
  <si>
    <t>KSUU</t>
  </si>
  <si>
    <t>2018-11-08T20:56:00Z</t>
  </si>
  <si>
    <t>2018-11-08T21:00:00Z</t>
  </si>
  <si>
    <t>Refuge</t>
  </si>
  <si>
    <t>Belmont</t>
  </si>
  <si>
    <t>08:44</t>
  </si>
  <si>
    <t>TWMC1</t>
  </si>
  <si>
    <t>2019-05-29T23:13:00Z</t>
  </si>
  <si>
    <t>Boulder</t>
  </si>
  <si>
    <t>14:49</t>
  </si>
  <si>
    <t>Stanislaus</t>
  </si>
  <si>
    <t>Stuhr</t>
  </si>
  <si>
    <t>17:14</t>
  </si>
  <si>
    <t>AU767</t>
  </si>
  <si>
    <t>2019-06-07T23:29:00Z</t>
  </si>
  <si>
    <t>West Butte</t>
  </si>
  <si>
    <t>15:16</t>
  </si>
  <si>
    <t>Sand</t>
  </si>
  <si>
    <t>10:40</t>
  </si>
  <si>
    <t>PG358</t>
  </si>
  <si>
    <t>2019-06-08T21:20:00Z</t>
  </si>
  <si>
    <t>Mcmillan</t>
  </si>
  <si>
    <t>10:25</t>
  </si>
  <si>
    <t>PG147</t>
  </si>
  <si>
    <t>2019-06-12T20:40:00Z</t>
  </si>
  <si>
    <t>Rock</t>
  </si>
  <si>
    <t>19:06</t>
  </si>
  <si>
    <t>WESC1</t>
  </si>
  <si>
    <t>2019-06-26T16:24:00Z</t>
  </si>
  <si>
    <t>2019-06-26T15:00:00Z</t>
  </si>
  <si>
    <t>Lonoak</t>
  </si>
  <si>
    <t>18:02</t>
  </si>
  <si>
    <t>EI190625A</t>
  </si>
  <si>
    <t>428969</t>
  </si>
  <si>
    <t>19-0071999</t>
  </si>
  <si>
    <t>PG260</t>
  </si>
  <si>
    <t>2019-06-26T17:00:00Z</t>
  </si>
  <si>
    <t>Gillis</t>
  </si>
  <si>
    <t>18:22</t>
  </si>
  <si>
    <t>2019-07-09T00:30:00Z</t>
  </si>
  <si>
    <t>PG360</t>
  </si>
  <si>
    <t>2019-07-29T23:20:00Z</t>
  </si>
  <si>
    <t>PG495</t>
  </si>
  <si>
    <t>2019-07-29T23:10:00Z</t>
  </si>
  <si>
    <t>Mesa</t>
  </si>
  <si>
    <t>SE258</t>
  </si>
  <si>
    <t>231</t>
  </si>
  <si>
    <t>2019-08-01T00:10:00Z</t>
  </si>
  <si>
    <t>Marsh Complex</t>
  </si>
  <si>
    <t>18:42</t>
  </si>
  <si>
    <t>2019-08-03T10:28:00Z</t>
  </si>
  <si>
    <t>W1 Mcdonald</t>
  </si>
  <si>
    <t>11:35</t>
  </si>
  <si>
    <t>BDOC1</t>
  </si>
  <si>
    <t>2019-08-09T00:59:00Z</t>
  </si>
  <si>
    <t>Hunter</t>
  </si>
  <si>
    <t>PG575</t>
  </si>
  <si>
    <t>2019-08-15T23:10:00Z</t>
  </si>
  <si>
    <t>Gaines</t>
  </si>
  <si>
    <t>2019-08-16T21:00:00Z</t>
  </si>
  <si>
    <t>Mountain</t>
  </si>
  <si>
    <t>PG519</t>
  </si>
  <si>
    <t>2019-08-22T17:10:00Z</t>
  </si>
  <si>
    <t>09:01</t>
  </si>
  <si>
    <t>AV084</t>
  </si>
  <si>
    <t>2019-08-25T00:16:00Z</t>
  </si>
  <si>
    <t>R-1</t>
  </si>
  <si>
    <t>16:22</t>
  </si>
  <si>
    <t>HLKC1</t>
  </si>
  <si>
    <t>2019-08-29T02:40:00Z</t>
  </si>
  <si>
    <t>SE324</t>
  </si>
  <si>
    <t>2019-08-31T21:50:00Z</t>
  </si>
  <si>
    <t>PG426</t>
  </si>
  <si>
    <t>2019-08-31T23:00:00Z</t>
  </si>
  <si>
    <t>Walker</t>
  </si>
  <si>
    <t>Red Bank</t>
  </si>
  <si>
    <t>South</t>
  </si>
  <si>
    <t>16:12</t>
  </si>
  <si>
    <t>(3/22/2021) Corrected start date to  09/06/2019</t>
  </si>
  <si>
    <t>Broder</t>
  </si>
  <si>
    <t>2019-09-06T18:52:00Z</t>
  </si>
  <si>
    <t>Lime</t>
  </si>
  <si>
    <t>OKNC1</t>
  </si>
  <si>
    <t>2019-09-07T16:22:00Z</t>
  </si>
  <si>
    <t>Baseline</t>
  </si>
  <si>
    <t>KSMF</t>
  </si>
  <si>
    <t>2019-09-20T21:53:00Z</t>
  </si>
  <si>
    <t>Hwy</t>
  </si>
  <si>
    <t>18:40</t>
  </si>
  <si>
    <t>628264</t>
  </si>
  <si>
    <t>2019-09-28T23:54:00Z</t>
  </si>
  <si>
    <t>PG339</t>
  </si>
  <si>
    <t>2019-09-29T01:10:00Z</t>
  </si>
  <si>
    <t>Briceburg</t>
  </si>
  <si>
    <t>PG421</t>
  </si>
  <si>
    <t>2019-10-06T22:50:00Z</t>
  </si>
  <si>
    <t>2019-10-06T23:20:00Z</t>
  </si>
  <si>
    <t>American</t>
  </si>
  <si>
    <t>18:34</t>
  </si>
  <si>
    <t>F1818</t>
  </si>
  <si>
    <t>2019-10-06T22:39:00Z</t>
  </si>
  <si>
    <t>Caples</t>
  </si>
  <si>
    <t>OWNC1</t>
  </si>
  <si>
    <t>2019-10-11T20:02:00Z</t>
  </si>
  <si>
    <t>Real</t>
  </si>
  <si>
    <t>GVTC1</t>
  </si>
  <si>
    <t>2019-10-18T00:09:00Z</t>
  </si>
  <si>
    <t>Kincade</t>
  </si>
  <si>
    <t>EI191023A</t>
  </si>
  <si>
    <t>INT-12817</t>
  </si>
  <si>
    <t>PG305</t>
  </si>
  <si>
    <t>2019-10-24T05:10:00Z</t>
  </si>
  <si>
    <t>Rawson</t>
  </si>
  <si>
    <t>07:22</t>
  </si>
  <si>
    <t>PG603</t>
  </si>
  <si>
    <t>2019-10-26T10:00:00Z</t>
  </si>
  <si>
    <t>Burris</t>
  </si>
  <si>
    <t>18:52</t>
  </si>
  <si>
    <t>PG187</t>
  </si>
  <si>
    <t>2019-10-27T21:10:00Z</t>
  </si>
  <si>
    <t>Grizzly</t>
  </si>
  <si>
    <t>EI191027J</t>
  </si>
  <si>
    <t>689855, 690154</t>
  </si>
  <si>
    <t>19-0117497</t>
  </si>
  <si>
    <t>2019-10-27T22:49:00Z</t>
  </si>
  <si>
    <t>PG336</t>
  </si>
  <si>
    <t>2019-11-03T22:00:00Z</t>
  </si>
  <si>
    <t>Foothills</t>
  </si>
  <si>
    <t>LICC1</t>
  </si>
  <si>
    <t>2019-11-25T21:13:00Z</t>
  </si>
  <si>
    <t>KLHM</t>
  </si>
  <si>
    <t>2019-11-25T20:35:00Z</t>
  </si>
  <si>
    <t>Cave</t>
  </si>
  <si>
    <t>08:22</t>
  </si>
  <si>
    <t>AV377</t>
  </si>
  <si>
    <t>2019-11-26T04:45:00Z</t>
  </si>
  <si>
    <t>MTIC1</t>
  </si>
  <si>
    <t>2019-11-26T03:47:00Z</t>
  </si>
  <si>
    <t>Interstate 5</t>
  </si>
  <si>
    <t>13:31</t>
  </si>
  <si>
    <t>2020-05-03T23:50:00Z</t>
  </si>
  <si>
    <t>PG223</t>
  </si>
  <si>
    <t>2020-05-28T01:50:00Z</t>
  </si>
  <si>
    <t>PG210</t>
  </si>
  <si>
    <t>2020-05-28T01:40:00Z</t>
  </si>
  <si>
    <t>Scorpion</t>
  </si>
  <si>
    <t>SNCC1</t>
  </si>
  <si>
    <t>2020-06-01T01:13:00Z</t>
  </si>
  <si>
    <t>Amoruso</t>
  </si>
  <si>
    <t>2020-06-01T23:13:00Z</t>
  </si>
  <si>
    <t>Wildlife</t>
  </si>
  <si>
    <t>2020-06-04T01:00:00Z</t>
  </si>
  <si>
    <t>2020-06-04T00:54:00Z</t>
  </si>
  <si>
    <t>07:48</t>
  </si>
  <si>
    <t>TG583</t>
  </si>
  <si>
    <t>1008</t>
  </si>
  <si>
    <t>2020-06-07T00:20:00Z</t>
  </si>
  <si>
    <t>HF006</t>
  </si>
  <si>
    <t>224</t>
  </si>
  <si>
    <t>2020-06-07T00:15:00Z</t>
  </si>
  <si>
    <t>08:11</t>
  </si>
  <si>
    <t>2020-06-12T20:15:00Z</t>
  </si>
  <si>
    <t>Drum</t>
  </si>
  <si>
    <t>EI200614A</t>
  </si>
  <si>
    <t>20-0061004</t>
  </si>
  <si>
    <t>PG765</t>
  </si>
  <si>
    <t>2020-06-14T21:40:00Z</t>
  </si>
  <si>
    <t>PG778</t>
  </si>
  <si>
    <t>2020-06-14T22:50:00Z</t>
  </si>
  <si>
    <t>Avila</t>
  </si>
  <si>
    <t>07:27</t>
  </si>
  <si>
    <t>PSLC1</t>
  </si>
  <si>
    <t>122</t>
  </si>
  <si>
    <t>2020-06-15T23:36:00Z</t>
  </si>
  <si>
    <t>Bitter</t>
  </si>
  <si>
    <t>19:27</t>
  </si>
  <si>
    <t>2020-06-16T22:07:00Z</t>
  </si>
  <si>
    <t>19:10</t>
  </si>
  <si>
    <t>https://upload.wikimedia.org/wikipedia/commons/c/c9/2020_National_Large_Incident_YTD_Report.pdf</t>
  </si>
  <si>
    <t>PG314</t>
  </si>
  <si>
    <t>2020-06-16T23:30:00Z</t>
  </si>
  <si>
    <t>PG334</t>
  </si>
  <si>
    <t>2020-06-16T23:50:00Z</t>
  </si>
  <si>
    <t>06:39</t>
  </si>
  <si>
    <t>PG327</t>
  </si>
  <si>
    <t>2020-06-22T16:10:00Z</t>
  </si>
  <si>
    <t>Rico</t>
  </si>
  <si>
    <t>07:07</t>
  </si>
  <si>
    <t>2020-06-22T22:10:00Z</t>
  </si>
  <si>
    <t>R-2</t>
  </si>
  <si>
    <t>2020-06-24T04:40:00Z</t>
  </si>
  <si>
    <t>Pass</t>
  </si>
  <si>
    <t>07:34</t>
  </si>
  <si>
    <t>2020-06-28T20:34:00Z</t>
  </si>
  <si>
    <t>Bena</t>
  </si>
  <si>
    <t>PG449</t>
  </si>
  <si>
    <t>2020-07-01T23:30:00Z</t>
  </si>
  <si>
    <t>Bonadelle</t>
  </si>
  <si>
    <t>07:33</t>
  </si>
  <si>
    <t>CF078</t>
  </si>
  <si>
    <t>2020-07-02T21:49:00Z</t>
  </si>
  <si>
    <t>PG907</t>
  </si>
  <si>
    <t>2020-07-05T14:00:00Z</t>
  </si>
  <si>
    <t>19:23</t>
  </si>
  <si>
    <t>CZRC1</t>
  </si>
  <si>
    <t>2020-07-05T15:02:00Z</t>
  </si>
  <si>
    <t>Crews</t>
  </si>
  <si>
    <t>PG509</t>
  </si>
  <si>
    <t>2020-07-05T22:50:00Z</t>
  </si>
  <si>
    <t>19:41</t>
  </si>
  <si>
    <t>LDEC1</t>
  </si>
  <si>
    <t>2020-07-13T23:20:00Z</t>
  </si>
  <si>
    <t>Coyote</t>
  </si>
  <si>
    <t>07:36</t>
  </si>
  <si>
    <t>PG391</t>
  </si>
  <si>
    <t>2020-07-15T21:30:00Z</t>
  </si>
  <si>
    <t>PG836</t>
  </si>
  <si>
    <t>2020-07-15T22:00:00Z</t>
  </si>
  <si>
    <t>19:11</t>
  </si>
  <si>
    <t>2020-07-16T01:10:00Z</t>
  </si>
  <si>
    <t>Badger</t>
  </si>
  <si>
    <t>18:21</t>
  </si>
  <si>
    <t>CF114</t>
  </si>
  <si>
    <t>2020-07-19T01:16:00Z</t>
  </si>
  <si>
    <t>21:07</t>
  </si>
  <si>
    <t>2020-07-19T00:08:00Z</t>
  </si>
  <si>
    <t>WWDC1</t>
  </si>
  <si>
    <t>2020-07-18T23:56:00Z</t>
  </si>
  <si>
    <t>Platina</t>
  </si>
  <si>
    <t>19:20</t>
  </si>
  <si>
    <t>2020-07-20T00:54:00Z</t>
  </si>
  <si>
    <t>PG768</t>
  </si>
  <si>
    <t>2020-07-20T00:20:00Z</t>
  </si>
  <si>
    <t>Gold</t>
  </si>
  <si>
    <t>19:21</t>
  </si>
  <si>
    <t>Siskiyou And Modoc</t>
  </si>
  <si>
    <t>July Complex</t>
  </si>
  <si>
    <t>14:27</t>
  </si>
  <si>
    <t>IDWC1</t>
  </si>
  <si>
    <t>2020-07-24T14:01:00Z</t>
  </si>
  <si>
    <t>Cottonwood</t>
  </si>
  <si>
    <t>SLRC1</t>
  </si>
  <si>
    <t>2020-07-27T17:02:00Z</t>
  </si>
  <si>
    <t>2020-07-27T16:09:00Z</t>
  </si>
  <si>
    <t>Branch</t>
  </si>
  <si>
    <t>2020-07-28T22:10:00Z</t>
  </si>
  <si>
    <t>Clay</t>
  </si>
  <si>
    <t>SILWW</t>
  </si>
  <si>
    <t>2020-07-30T01:30:00Z</t>
  </si>
  <si>
    <t>Stump</t>
  </si>
  <si>
    <t>14:25</t>
  </si>
  <si>
    <t>2020-08-01T23:50:00Z</t>
  </si>
  <si>
    <t>PG193</t>
  </si>
  <si>
    <t>2020-08-02T00:00:00Z</t>
  </si>
  <si>
    <t>Pond</t>
  </si>
  <si>
    <t>19:17</t>
  </si>
  <si>
    <t>PG190</t>
  </si>
  <si>
    <t>2020-08-02T01:10:00Z</t>
  </si>
  <si>
    <t>2020-08-02T01:44:00Z</t>
  </si>
  <si>
    <t>11:27</t>
  </si>
  <si>
    <t>2020-08-02T22:56:00Z</t>
  </si>
  <si>
    <t>Colusa</t>
  </si>
  <si>
    <t>Sites</t>
  </si>
  <si>
    <t>07:16</t>
  </si>
  <si>
    <t>PG289</t>
  </si>
  <si>
    <t>2020-08-03T00:00:00Z</t>
  </si>
  <si>
    <t>PG324</t>
  </si>
  <si>
    <t>2020-08-03T01:10:00Z</t>
  </si>
  <si>
    <t>PG822</t>
  </si>
  <si>
    <t>2020-08-03T06:20:00Z</t>
  </si>
  <si>
    <t>Stagecoach</t>
  </si>
  <si>
    <t>17:50</t>
  </si>
  <si>
    <t>SE304</t>
  </si>
  <si>
    <t>2020-08-03T23:50:00Z</t>
  </si>
  <si>
    <t>Trimmer</t>
  </si>
  <si>
    <t>14:23</t>
  </si>
  <si>
    <t>TRMC1</t>
  </si>
  <si>
    <t>2020-08-04T16:52:00Z</t>
  </si>
  <si>
    <t>PG658</t>
  </si>
  <si>
    <t>2020-08-04T17:40:00Z</t>
  </si>
  <si>
    <t>993745</t>
  </si>
  <si>
    <t>20-0082550</t>
  </si>
  <si>
    <t>PG632</t>
  </si>
  <si>
    <t>2020-08-12T19:40:00Z</t>
  </si>
  <si>
    <t>(8/23/2022) Revised the cause to electrical power</t>
  </si>
  <si>
    <t>Meiss</t>
  </si>
  <si>
    <t>INT-13808</t>
  </si>
  <si>
    <t>2020-08-14T00:15:00Z</t>
  </si>
  <si>
    <t>Sierra</t>
  </si>
  <si>
    <t>Loyalton</t>
  </si>
  <si>
    <t>06:54</t>
  </si>
  <si>
    <t>CLDNV</t>
  </si>
  <si>
    <t>22</t>
  </si>
  <si>
    <t>2020-08-15T01:07:00Z</t>
  </si>
  <si>
    <t>Whale</t>
  </si>
  <si>
    <t>14:50</t>
  </si>
  <si>
    <t>PG141</t>
  </si>
  <si>
    <t>2020-08-15T19:30:00Z</t>
  </si>
  <si>
    <t>Hills</t>
  </si>
  <si>
    <t>2020-08-15T23:55:00Z</t>
  </si>
  <si>
    <t>2020-08-16T00:20:00Z</t>
  </si>
  <si>
    <t xml:space="preserve"> Includes Hennessey, Gamble, 15-10, Spanish, Markley, 13-4, 11-16, Walbridge</t>
  </si>
  <si>
    <t>Napa, Sonoma, Lake, Yolo And Solano</t>
  </si>
  <si>
    <t>Lnu Lightning Complex</t>
  </si>
  <si>
    <t>10:38</t>
  </si>
  <si>
    <t>PG048</t>
  </si>
  <si>
    <t>2020-08-16T13:10:00Z</t>
  </si>
  <si>
    <t>2020-08-16T12:50:00Z</t>
  </si>
  <si>
    <t>Jones</t>
  </si>
  <si>
    <t>16:19</t>
  </si>
  <si>
    <t>PG348</t>
  </si>
  <si>
    <t>AV504</t>
  </si>
  <si>
    <t>2020-08-16T13:16:00Z</t>
  </si>
  <si>
    <t xml:space="preserve"> Includes Warnella</t>
  </si>
  <si>
    <t>Santa Cruz And San Mateo</t>
  </si>
  <si>
    <t>Czu Lightning Complex</t>
  </si>
  <si>
    <t>BNDC1</t>
  </si>
  <si>
    <t>2020-08-16T14:50:00Z</t>
  </si>
  <si>
    <t>PG192</t>
  </si>
  <si>
    <t>2020-08-16T14:30:00Z</t>
  </si>
  <si>
    <t>21:01</t>
  </si>
  <si>
    <t>UWNC1</t>
  </si>
  <si>
    <t>2020-08-16T17:00:00Z</t>
  </si>
  <si>
    <t>PG294</t>
  </si>
  <si>
    <t>2020-08-16T16:50:00Z</t>
  </si>
  <si>
    <t>KSNS</t>
  </si>
  <si>
    <t>2020-08-16T22:55:00Z</t>
  </si>
  <si>
    <t>PG797</t>
  </si>
  <si>
    <t>2020-08-16T22:30:00Z</t>
  </si>
  <si>
    <t xml:space="preserve"> Includes Doe</t>
  </si>
  <si>
    <t>Mendocino, Humboldt, Trinity, Tehama, Glenn, Lake And Colusa</t>
  </si>
  <si>
    <t>August Complex</t>
  </si>
  <si>
    <t>PG524</t>
  </si>
  <si>
    <t>2020-08-17T03:50:00Z</t>
  </si>
  <si>
    <t>PG497</t>
  </si>
  <si>
    <t>(2/17/2023) add time based on wiki</t>
  </si>
  <si>
    <t>Plumas, Butte</t>
  </si>
  <si>
    <t>North Complex</t>
  </si>
  <si>
    <t>2020-08-17T16:47:00Z</t>
  </si>
  <si>
    <t>Santa Clara, Alameda, Contra Costa, San Joaquin And Stanislaus</t>
  </si>
  <si>
    <t>Scu Lightning Complex</t>
  </si>
  <si>
    <t>10:29</t>
  </si>
  <si>
    <t>2020-08-18T17:00:00Z</t>
  </si>
  <si>
    <t>Carmel</t>
  </si>
  <si>
    <t>PG203</t>
  </si>
  <si>
    <t>2020-08-18T22:20:00Z</t>
  </si>
  <si>
    <t>2020-08-18T22:11:00Z</t>
  </si>
  <si>
    <t>Marin</t>
  </si>
  <si>
    <t>Woodward</t>
  </si>
  <si>
    <t>07:21</t>
  </si>
  <si>
    <t>PG046</t>
  </si>
  <si>
    <t>2020-08-18T22:10:00Z</t>
  </si>
  <si>
    <t>Salt</t>
  </si>
  <si>
    <t>2020-08-18T22:40:00Z</t>
  </si>
  <si>
    <t>2020-08-19T00:30:00Z</t>
  </si>
  <si>
    <t>21:00</t>
  </si>
  <si>
    <t>PG353</t>
  </si>
  <si>
    <t>PG596</t>
  </si>
  <si>
    <t>2020-08-19T01:50:00Z</t>
  </si>
  <si>
    <t>Tehama/Glenn Zone</t>
  </si>
  <si>
    <t>Tehama And Glenn</t>
  </si>
  <si>
    <t>Butte/Tehama/Glenn Lightning Complex</t>
  </si>
  <si>
    <t>15:20</t>
  </si>
  <si>
    <t>PG276</t>
  </si>
  <si>
    <t>2020-08-19T16:50:00Z</t>
  </si>
  <si>
    <t>2020-08-19T17:00:00Z</t>
  </si>
  <si>
    <t>Moc</t>
  </si>
  <si>
    <t>19:14</t>
  </si>
  <si>
    <t>PG792</t>
  </si>
  <si>
    <t>2020-08-20T22:10:00Z</t>
  </si>
  <si>
    <t>PG186</t>
  </si>
  <si>
    <t>Sheep</t>
  </si>
  <si>
    <t>PIEC1</t>
  </si>
  <si>
    <t>2020-08-23T05:15:00Z</t>
  </si>
  <si>
    <t>W-5 Cold Springs</t>
  </si>
  <si>
    <t>11:18</t>
  </si>
  <si>
    <t>2020-08-23T15:59:00Z</t>
  </si>
  <si>
    <t>R-8 Pinecone</t>
  </si>
  <si>
    <t>14:19</t>
  </si>
  <si>
    <t>Hensley</t>
  </si>
  <si>
    <t>PG887</t>
  </si>
  <si>
    <t>2020-08-30T18:30:00Z</t>
  </si>
  <si>
    <t>Hobo</t>
  </si>
  <si>
    <t>11:23</t>
  </si>
  <si>
    <t>2020-09-01T16:32:00Z</t>
  </si>
  <si>
    <t>CTOMS</t>
  </si>
  <si>
    <t>2020-09-01T17:18:00Z</t>
  </si>
  <si>
    <t>Fresno And Madera</t>
  </si>
  <si>
    <t>SE379</t>
  </si>
  <si>
    <t>2020-09-05T00:30:00Z</t>
  </si>
  <si>
    <t>QUPC1</t>
  </si>
  <si>
    <t>19:38</t>
  </si>
  <si>
    <t>PG118</t>
  </si>
  <si>
    <t>2020-09-07T21:20:00Z</t>
  </si>
  <si>
    <t>PG135</t>
  </si>
  <si>
    <t>2020-09-07T20:50:00Z</t>
  </si>
  <si>
    <t>17:35</t>
  </si>
  <si>
    <t>PG381</t>
  </si>
  <si>
    <t>2020-09-08T12:20:00Z</t>
  </si>
  <si>
    <t>PG904</t>
  </si>
  <si>
    <t>2020-09-08T13:40:00Z</t>
  </si>
  <si>
    <t>Fork</t>
  </si>
  <si>
    <t>17:48</t>
  </si>
  <si>
    <t>2020-09-08T20:23:00Z</t>
  </si>
  <si>
    <t>HLLC1</t>
  </si>
  <si>
    <t>2020-09-08T19:09:00Z</t>
  </si>
  <si>
    <t>Bullfrog</t>
  </si>
  <si>
    <t>14:06</t>
  </si>
  <si>
    <t>2020-09-12T21:45:00Z</t>
  </si>
  <si>
    <t>Fox</t>
  </si>
  <si>
    <t>08:31</t>
  </si>
  <si>
    <t>2020-09-16T18:16:00Z</t>
  </si>
  <si>
    <t>Napa And Sonoma</t>
  </si>
  <si>
    <t>Glass</t>
  </si>
  <si>
    <t>11:00</t>
  </si>
  <si>
    <t>PG199</t>
  </si>
  <si>
    <t>2020-09-26T10:10:00Z</t>
  </si>
  <si>
    <t>PG162</t>
  </si>
  <si>
    <t>2020-09-26T10:20:00Z</t>
  </si>
  <si>
    <t>Shasta And Tehama</t>
  </si>
  <si>
    <t>Zogg</t>
  </si>
  <si>
    <t>17:02</t>
  </si>
  <si>
    <t>EI200927A</t>
  </si>
  <si>
    <t>1095236</t>
  </si>
  <si>
    <t>20-0102112</t>
  </si>
  <si>
    <t>2020-09-28T00:00:00Z</t>
  </si>
  <si>
    <t>Wolf</t>
  </si>
  <si>
    <t>07:12</t>
  </si>
  <si>
    <t>21-0010873</t>
  </si>
  <si>
    <t>AU491</t>
  </si>
  <si>
    <t>2021-01-19T20:36:00Z</t>
  </si>
  <si>
    <t>17:21</t>
  </si>
  <si>
    <t>LKNC1</t>
  </si>
  <si>
    <t>2021-03-28T00:32:00Z</t>
  </si>
  <si>
    <t>Gunnison</t>
  </si>
  <si>
    <t>10:13</t>
  </si>
  <si>
    <t>2021-05-08T19:50:00Z</t>
  </si>
  <si>
    <t>KCIC</t>
  </si>
  <si>
    <t xml:space="preserve">Stanislaus  </t>
  </si>
  <si>
    <t>Mile</t>
  </si>
  <si>
    <t>06:44</t>
  </si>
  <si>
    <t>2021-05-28T02:30:00Z</t>
  </si>
  <si>
    <t>Sargents</t>
  </si>
  <si>
    <t>PG682</t>
  </si>
  <si>
    <t>2021-05-30T22:30:00Z</t>
  </si>
  <si>
    <t>Intanko</t>
  </si>
  <si>
    <t>PG933</t>
  </si>
  <si>
    <t>2021-06-08T20:30:00Z</t>
  </si>
  <si>
    <t>19:24</t>
  </si>
  <si>
    <t>AV342</t>
  </si>
  <si>
    <t>2021-06-18T05:37:00Z</t>
  </si>
  <si>
    <t>SE479</t>
  </si>
  <si>
    <t>2021-06-18T05:20:00Z</t>
  </si>
  <si>
    <t>Success</t>
  </si>
  <si>
    <t>SE326</t>
  </si>
  <si>
    <t>2021-06-18T08:40:00Z</t>
  </si>
  <si>
    <t>SE282</t>
  </si>
  <si>
    <t>Nettle</t>
  </si>
  <si>
    <t>08:58</t>
  </si>
  <si>
    <t>SE278</t>
  </si>
  <si>
    <t>2021-06-18T17:40:00Z</t>
  </si>
  <si>
    <t>SE572</t>
  </si>
  <si>
    <t>2021-06-18T18:10:00Z</t>
  </si>
  <si>
    <t>08:24</t>
  </si>
  <si>
    <t>2021-06-18T19:04:00Z</t>
  </si>
  <si>
    <t>Cow</t>
  </si>
  <si>
    <t>18:25</t>
  </si>
  <si>
    <t>PG738</t>
  </si>
  <si>
    <t>2021-06-20T23:20:00Z</t>
  </si>
  <si>
    <t>2021-06-20T22:53:00Z</t>
  </si>
  <si>
    <t>Lava</t>
  </si>
  <si>
    <t>06:51</t>
  </si>
  <si>
    <t>PC002</t>
  </si>
  <si>
    <t>247</t>
  </si>
  <si>
    <t>2021-06-25T02:40:00Z</t>
  </si>
  <si>
    <t>WEEC1</t>
  </si>
  <si>
    <t>2021-06-25T02:48:00Z</t>
  </si>
  <si>
    <t>Henry</t>
  </si>
  <si>
    <t>09:47</t>
  </si>
  <si>
    <t>Shell</t>
  </si>
  <si>
    <t>Caused By A Car Fire</t>
  </si>
  <si>
    <t>2021-06-27T21:05:00Z</t>
  </si>
  <si>
    <t>SE450</t>
  </si>
  <si>
    <t>2021-06-27T19:40:00Z</t>
  </si>
  <si>
    <t>Tennant</t>
  </si>
  <si>
    <t>16:13</t>
  </si>
  <si>
    <t>JTAC1</t>
  </si>
  <si>
    <t>2021-06-28T23:17:00Z</t>
  </si>
  <si>
    <t>08:46</t>
  </si>
  <si>
    <t>Hot Material Falling Off Of A Vehicle</t>
  </si>
  <si>
    <t>PG954</t>
  </si>
  <si>
    <t>2021-06-30T22:00:00Z</t>
  </si>
  <si>
    <t>PG138</t>
  </si>
  <si>
    <t>2021-06-30T21:40:00Z</t>
  </si>
  <si>
    <t>Main</t>
  </si>
  <si>
    <t>17:39</t>
  </si>
  <si>
    <t>SE562</t>
  </si>
  <si>
    <t>2021-07-03T14:20:00Z</t>
  </si>
  <si>
    <t>176SE</t>
  </si>
  <si>
    <t>2021-07-03T16:00:00Z</t>
  </si>
  <si>
    <t>Beckwourth Complex</t>
  </si>
  <si>
    <t>08:37</t>
  </si>
  <si>
    <t>LIB10</t>
  </si>
  <si>
    <t>246</t>
  </si>
  <si>
    <t>2021-07-04T17:00:00Z</t>
  </si>
  <si>
    <t>Tamarack</t>
  </si>
  <si>
    <t>22:16</t>
  </si>
  <si>
    <t>MKEC1</t>
  </si>
  <si>
    <t>2021-07-04T19:48:00Z</t>
  </si>
  <si>
    <t>18:39</t>
  </si>
  <si>
    <t>2021-07-11T20:41:00Z</t>
  </si>
  <si>
    <t>PG918</t>
  </si>
  <si>
    <t>2021-07-11T20:30:00Z</t>
  </si>
  <si>
    <t>Bradley</t>
  </si>
  <si>
    <t>15:59</t>
  </si>
  <si>
    <t>MCCC1</t>
  </si>
  <si>
    <t>2021-07-11T23:00:00Z</t>
  </si>
  <si>
    <t xml:space="preserve">Butte, Plumas, Shasta, Lassen And Tehama  </t>
  </si>
  <si>
    <t>Dixie</t>
  </si>
  <si>
    <t>EI210713A</t>
  </si>
  <si>
    <t>1403761, 1404951, 1407367</t>
  </si>
  <si>
    <t>21-0089207, 21-0091389</t>
  </si>
  <si>
    <t>T21-013153, T21-013152, T21-009302, T21-010765, T21-009704, T21-011029, T21-010399</t>
  </si>
  <si>
    <t>PG326</t>
  </si>
  <si>
    <t>2021-07-13T23:40:00Z</t>
  </si>
  <si>
    <t>11:55</t>
  </si>
  <si>
    <t>SE303</t>
  </si>
  <si>
    <t>2021-07-20T19:30:00Z</t>
  </si>
  <si>
    <t>Fly Fire</t>
  </si>
  <si>
    <t>EI210722B</t>
  </si>
  <si>
    <t>1411749</t>
  </si>
  <si>
    <t>21-0093767</t>
  </si>
  <si>
    <t>2021-07-22T23:47:00Z</t>
  </si>
  <si>
    <t>Monument</t>
  </si>
  <si>
    <t>13:15</t>
  </si>
  <si>
    <t>BGBC1</t>
  </si>
  <si>
    <t>2021-07-30T20:20:00Z</t>
  </si>
  <si>
    <t>2021-07-30T20:24:00Z</t>
  </si>
  <si>
    <t xml:space="preserve">Siskiyou And Trinity  </t>
  </si>
  <si>
    <t>13:14</t>
  </si>
  <si>
    <t>2021-07-31T01:22:00Z</t>
  </si>
  <si>
    <t>Shasta, Trinity And Tehama</t>
  </si>
  <si>
    <t>Mcfarland</t>
  </si>
  <si>
    <t>TT100</t>
  </si>
  <si>
    <t>2021-07-31T02:27:00Z</t>
  </si>
  <si>
    <t>PG299</t>
  </si>
  <si>
    <t>2021-07-31T01:30:00Z</t>
  </si>
  <si>
    <t>Nevada And Placer  </t>
  </si>
  <si>
    <t>19:54</t>
  </si>
  <si>
    <t>PG613</t>
  </si>
  <si>
    <t>2021-08-04T06:20:00Z</t>
  </si>
  <si>
    <t>2021-08-04T08:00:00Z</t>
  </si>
  <si>
    <t xml:space="preserve">El Dorado, Alpine And Amador </t>
  </si>
  <si>
    <t>Caldor</t>
  </si>
  <si>
    <t>08:18</t>
  </si>
  <si>
    <t>GZFC1</t>
  </si>
  <si>
    <t>2021-08-15T02:17:00Z</t>
  </si>
  <si>
    <t>PG178</t>
  </si>
  <si>
    <t>2021-08-15T01:20:00Z</t>
  </si>
  <si>
    <t>Walkers</t>
  </si>
  <si>
    <t>17:45</t>
  </si>
  <si>
    <t>MNMC1</t>
  </si>
  <si>
    <t>2021-08-16T22:20:00Z</t>
  </si>
  <si>
    <t>French</t>
  </si>
  <si>
    <t>SE113</t>
  </si>
  <si>
    <t>2021-08-19T02:00:00Z</t>
  </si>
  <si>
    <t>Airola</t>
  </si>
  <si>
    <t>07:11</t>
  </si>
  <si>
    <t>PG157</t>
  </si>
  <si>
    <t>2021-08-25T22:10:00Z</t>
  </si>
  <si>
    <t>PG770</t>
  </si>
  <si>
    <t>2021-08-25T22:20:00Z</t>
  </si>
  <si>
    <t>Knob</t>
  </si>
  <si>
    <t>BHTC1</t>
  </si>
  <si>
    <t>2021-08-29T14:46:00Z</t>
  </si>
  <si>
    <t>Bridge</t>
  </si>
  <si>
    <t>18:20</t>
  </si>
  <si>
    <t>PG614</t>
  </si>
  <si>
    <t>2021-09-05T20:50:00Z</t>
  </si>
  <si>
    <t>Windy</t>
  </si>
  <si>
    <t>2021-09-09T19:58:00Z</t>
  </si>
  <si>
    <t>Knp Complex</t>
  </si>
  <si>
    <t>SHQC1</t>
  </si>
  <si>
    <t>2021-09-10T14:55:00Z</t>
  </si>
  <si>
    <t>KNP Complex</t>
  </si>
  <si>
    <t>Fawn</t>
  </si>
  <si>
    <t>18:53</t>
  </si>
  <si>
    <t>2021-09-22T22:50:00Z</t>
  </si>
  <si>
    <t>(6/29/2022) revised acres, cuase and structures destroyed</t>
  </si>
  <si>
    <t>Alisal</t>
  </si>
  <si>
    <t>08:34</t>
  </si>
  <si>
    <t>RHWC1</t>
  </si>
  <si>
    <t>2021-10-11T21:06:00Z</t>
  </si>
  <si>
    <t>F6726</t>
  </si>
  <si>
    <t>2021-10-11T20:37:00Z</t>
  </si>
  <si>
    <t>Kettle</t>
  </si>
  <si>
    <t>07:46</t>
  </si>
  <si>
    <t>1494529</t>
  </si>
  <si>
    <t>21-0129248</t>
  </si>
  <si>
    <t>CF075</t>
  </si>
  <si>
    <t>2021-10-12T02:18:00Z</t>
  </si>
  <si>
    <t>2021-10-12T00:50:00Z</t>
  </si>
  <si>
    <t>Colorado</t>
  </si>
  <si>
    <t>Fire Escaped into Wildland</t>
  </si>
  <si>
    <t>PG622</t>
  </si>
  <si>
    <t>2022-01-22T00:30:00Z</t>
  </si>
  <si>
    <t>Edmonston</t>
  </si>
  <si>
    <t>1704981</t>
  </si>
  <si>
    <t>22-0064237</t>
  </si>
  <si>
    <t>196SE</t>
  </si>
  <si>
    <t>2022-05-20T00:10:00Z</t>
  </si>
  <si>
    <t>437SE</t>
  </si>
  <si>
    <t xml:space="preserve">River </t>
  </si>
  <si>
    <t>Old</t>
  </si>
  <si>
    <t>16:03</t>
  </si>
  <si>
    <t>EI220531A</t>
  </si>
  <si>
    <t>1715051</t>
  </si>
  <si>
    <t>22-0068511</t>
  </si>
  <si>
    <t>PG921</t>
  </si>
  <si>
    <t>2022-05-31T22:30:00Z</t>
  </si>
  <si>
    <t>046PG</t>
  </si>
  <si>
    <t>Plant</t>
  </si>
  <si>
    <t>PG654</t>
  </si>
  <si>
    <t>2022-06-11T09:40:00Z</t>
  </si>
  <si>
    <t>426SE</t>
  </si>
  <si>
    <t>2022-06-11T10:40:00Z</t>
  </si>
  <si>
    <t>14:01</t>
  </si>
  <si>
    <t>2022-06-13T22:40:00Z</t>
  </si>
  <si>
    <t>PG841</t>
  </si>
  <si>
    <t>2022-06-13T23:00:00Z</t>
  </si>
  <si>
    <t xml:space="preserve">Thunder </t>
  </si>
  <si>
    <t>Likely caused by lightning strike</t>
  </si>
  <si>
    <t>2022-06-23T00:50:00Z</t>
  </si>
  <si>
    <t>121PG</t>
  </si>
  <si>
    <t>2022-06-24T00:50:00Z</t>
  </si>
  <si>
    <t>PG962</t>
  </si>
  <si>
    <t>2022-06-24T01:00:00Z</t>
  </si>
  <si>
    <t>Romero</t>
  </si>
  <si>
    <t>07:25</t>
  </si>
  <si>
    <t>1740555</t>
  </si>
  <si>
    <t>PG967</t>
  </si>
  <si>
    <t>2022-06-24T01:10:00Z</t>
  </si>
  <si>
    <t>027PG</t>
  </si>
  <si>
    <t>2022-06-24T01:20:00Z</t>
  </si>
  <si>
    <t>Camino</t>
  </si>
  <si>
    <t>C6335</t>
  </si>
  <si>
    <t>2022-06-28T19:53:00Z</t>
  </si>
  <si>
    <t xml:space="preserve">Burrows </t>
  </si>
  <si>
    <t>142PG</t>
  </si>
  <si>
    <t>2022-06-28T19:30:00Z</t>
  </si>
  <si>
    <t>2022-06-28T19:40:00Z</t>
  </si>
  <si>
    <t>Rices</t>
  </si>
  <si>
    <t>282PG</t>
  </si>
  <si>
    <t>2022-06-28T21:30:00Z</t>
  </si>
  <si>
    <t>116PG</t>
  </si>
  <si>
    <t>2022-06-28T21:00:00Z</t>
  </si>
  <si>
    <t>Amador and Calaveras</t>
  </si>
  <si>
    <t>Electra</t>
  </si>
  <si>
    <t>Unknown cause, possibly fireworks from Fourth of July celebrations</t>
  </si>
  <si>
    <t>PG372</t>
  </si>
  <si>
    <t>2022-07-05T02:30:00Z</t>
  </si>
  <si>
    <t>Washburn</t>
  </si>
  <si>
    <t>Human caused</t>
  </si>
  <si>
    <t>2022-07-07T21:51:00Z</t>
  </si>
  <si>
    <t>Peter</t>
  </si>
  <si>
    <t>103PG</t>
  </si>
  <si>
    <t>2022-07-15T00:50:00Z</t>
  </si>
  <si>
    <t>293PG</t>
  </si>
  <si>
    <t>2022-07-14T23:30:00Z</t>
  </si>
  <si>
    <t>Agua</t>
  </si>
  <si>
    <t>PG908</t>
  </si>
  <si>
    <t>2022-07-18T19:40:00Z</t>
  </si>
  <si>
    <t>MPOC1</t>
  </si>
  <si>
    <t>2022-07-22T21:07:00Z</t>
  </si>
  <si>
    <t>PG522</t>
  </si>
  <si>
    <t>2022-07-22T21:10:00Z</t>
  </si>
  <si>
    <t>(2/17/2023) no time information, assume noon</t>
  </si>
  <si>
    <t>YNWC1</t>
  </si>
  <si>
    <t>2022-08-04T19:02:00Z</t>
  </si>
  <si>
    <t>Humboldt and Trinity</t>
  </si>
  <si>
    <t>Six Rivers Lightning Complex</t>
  </si>
  <si>
    <t>D8984</t>
  </si>
  <si>
    <t>2022-08-06T04:30:00Z</t>
  </si>
  <si>
    <t>HOAC1</t>
  </si>
  <si>
    <t>2022-08-06T04:40:00Z</t>
  </si>
  <si>
    <t>Rodgers</t>
  </si>
  <si>
    <t>WWRC1</t>
  </si>
  <si>
    <t>2022-08-08T16:53:00Z</t>
  </si>
  <si>
    <t>El Dorado and Palcer</t>
  </si>
  <si>
    <t>Mosquito</t>
  </si>
  <si>
    <t>EI220906A</t>
  </si>
  <si>
    <t>1803069, 1804400, 1805384, 7766974</t>
  </si>
  <si>
    <t>22-0106866</t>
  </si>
  <si>
    <t>PG928</t>
  </si>
  <si>
    <t>2022-09-07T00:00:00Z</t>
  </si>
  <si>
    <t>PG481</t>
  </si>
  <si>
    <t>2022-09-07T00:20:00Z</t>
  </si>
  <si>
    <t>PG573</t>
  </si>
  <si>
    <t>2022-09-07T23:20:00Z</t>
  </si>
  <si>
    <t>SE381</t>
  </si>
  <si>
    <t>2022-09-07T23:30:00Z</t>
  </si>
  <si>
    <t>20240617-Sites</t>
  </si>
  <si>
    <t>2024-06-17T20:00:00Z</t>
  </si>
  <si>
    <t>2024-06-17T20:40:00Z</t>
  </si>
  <si>
    <t>20150511-Forebay</t>
  </si>
  <si>
    <t>non-HFRA</t>
  </si>
  <si>
    <t>OEIS Non-CAT - Large</t>
  </si>
  <si>
    <t xml:space="preserve">structures &lt;= 100 </t>
  </si>
  <si>
    <t>fatality = 0</t>
  </si>
  <si>
    <t>20150605-Site</t>
  </si>
  <si>
    <t>20150610-Saddle</t>
  </si>
  <si>
    <t>HFRA</t>
  </si>
  <si>
    <t>20150618-Sky</t>
  </si>
  <si>
    <t>20150618-Corrine</t>
  </si>
  <si>
    <t>20150620-Park Hill</t>
  </si>
  <si>
    <t>20150624-Loma</t>
  </si>
  <si>
    <t>20150702-Ione</t>
  </si>
  <si>
    <t>20150718-Mccabe</t>
  </si>
  <si>
    <t>20150719-Cabin</t>
  </si>
  <si>
    <t>OEIS CAT - Large</t>
  </si>
  <si>
    <t>20150721-Triple</t>
  </si>
  <si>
    <t>20150722-Wragg</t>
  </si>
  <si>
    <t>20150725-Willow</t>
  </si>
  <si>
    <t>20150725-Lowell</t>
  </si>
  <si>
    <t>20150729-Swedes</t>
  </si>
  <si>
    <t>20150729-Rocky</t>
  </si>
  <si>
    <t>20150730-Mad River Complex</t>
  </si>
  <si>
    <t>20150730-South Complex</t>
  </si>
  <si>
    <t>20150730-Humboldt Complex</t>
  </si>
  <si>
    <t>20150730-Fork Complex</t>
  </si>
  <si>
    <t>20150730-River Complex</t>
  </si>
  <si>
    <t>20150731-Rough</t>
  </si>
  <si>
    <t>20150731-Creek</t>
  </si>
  <si>
    <t>20150803-Dodge</t>
  </si>
  <si>
    <t>20150809-Jerusalem</t>
  </si>
  <si>
    <t>20150816-Cuesta</t>
  </si>
  <si>
    <t>20150819-Tesla</t>
  </si>
  <si>
    <t>20150902-Elk</t>
  </si>
  <si>
    <t>20150907-Tenaya</t>
  </si>
  <si>
    <t>20150909-Butte</t>
  </si>
  <si>
    <t>OEIS CAT - Destructive - Fatal</t>
  </si>
  <si>
    <t>structures &gt; 500</t>
  </si>
  <si>
    <t>fatality &gt; 0</t>
  </si>
  <si>
    <t>20150911-Lumpkin</t>
  </si>
  <si>
    <t>20150912-Valley</t>
  </si>
  <si>
    <t>20150919-Tassajara</t>
  </si>
  <si>
    <t>20151003-Meridian</t>
  </si>
  <si>
    <t>20151012-Cienega</t>
  </si>
  <si>
    <t>20160518-Camp Roberts</t>
  </si>
  <si>
    <t>20160522-Metz</t>
  </si>
  <si>
    <t>20160601-Chimney</t>
  </si>
  <si>
    <t>20160604-Coleman</t>
  </si>
  <si>
    <t>20160604-Soda</t>
  </si>
  <si>
    <t>20160607-Pony</t>
  </si>
  <si>
    <t>20160615-Sherpa</t>
  </si>
  <si>
    <t>20160623-Erskine</t>
  </si>
  <si>
    <t>100 &lt; structures &lt;= 500</t>
  </si>
  <si>
    <t>20160625-Dinosaur</t>
  </si>
  <si>
    <t>20160628-Trailhead</t>
  </si>
  <si>
    <t>20160628-Rancho</t>
  </si>
  <si>
    <t>20160630-Colyear</t>
  </si>
  <si>
    <t>20160701-Deer</t>
  </si>
  <si>
    <t>20160701-Curry</t>
  </si>
  <si>
    <t>20160702-Appaloosa</t>
  </si>
  <si>
    <t>20160708-Fort</t>
  </si>
  <si>
    <t>20160708-Fiddler</t>
  </si>
  <si>
    <t>20160712-Pacheco</t>
  </si>
  <si>
    <t>20160722-Soberanes</t>
  </si>
  <si>
    <t>20160730-Goose</t>
  </si>
  <si>
    <t>20160802-99</t>
  </si>
  <si>
    <t>20160802-Cold</t>
  </si>
  <si>
    <t>20160809-Mineral</t>
  </si>
  <si>
    <t>20160813-Chimney</t>
  </si>
  <si>
    <t>20160813-Clayton</t>
  </si>
  <si>
    <t>OEIS Non-CAT - Destructive - Non-fatal</t>
  </si>
  <si>
    <t>20160816-Cedar</t>
  </si>
  <si>
    <t>20160818-Mokelumne</t>
  </si>
  <si>
    <t>20160818-Beale</t>
  </si>
  <si>
    <t>20160818-Rey</t>
  </si>
  <si>
    <t>20160822-Tully</t>
  </si>
  <si>
    <t>20160822-Tule</t>
  </si>
  <si>
    <t>20160824-Grade</t>
  </si>
  <si>
    <t>20160826-Range</t>
  </si>
  <si>
    <t>20160827-Gap</t>
  </si>
  <si>
    <t>20160828-Willow</t>
  </si>
  <si>
    <t>20160828-Havilah</t>
  </si>
  <si>
    <t>20160905-Saddle</t>
  </si>
  <si>
    <t>20160911-Willard</t>
  </si>
  <si>
    <t>20160913-Hog</t>
  </si>
  <si>
    <t>20160917-Soup Complex</t>
  </si>
  <si>
    <t>20160917-Canyon</t>
  </si>
  <si>
    <t>20160919-Flat</t>
  </si>
  <si>
    <t>20160925-Sawmill</t>
  </si>
  <si>
    <t>20160926-Marshes</t>
  </si>
  <si>
    <t>20160926-Loma</t>
  </si>
  <si>
    <t>20161011-Sacata</t>
  </si>
  <si>
    <t>20161020-Jacobson</t>
  </si>
  <si>
    <t>20161029-Meadow</t>
  </si>
  <si>
    <t>20170420-Jayne</t>
  </si>
  <si>
    <t>20170428-El Dorado</t>
  </si>
  <si>
    <t>20170510-Sonoma</t>
  </si>
  <si>
    <t>20170512-Wright</t>
  </si>
  <si>
    <t>20170518-Elm</t>
  </si>
  <si>
    <t>20170520-Ming</t>
  </si>
  <si>
    <t>20170607-Dinely</t>
  </si>
  <si>
    <t>20170610-Oakwood</t>
  </si>
  <si>
    <t>20170611-Monterey</t>
  </si>
  <si>
    <t>20170618-Highway</t>
  </si>
  <si>
    <t>20170623-Creek</t>
  </si>
  <si>
    <t>20170624-Schaeffer</t>
  </si>
  <si>
    <t>20170625-Salmon August Complex</t>
  </si>
  <si>
    <t>20170626-Hill</t>
  </si>
  <si>
    <t>20170628-Ben</t>
  </si>
  <si>
    <t>20170630-Tarina</t>
  </si>
  <si>
    <t>20170702-Derrick</t>
  </si>
  <si>
    <t>20170705-Fay</t>
  </si>
  <si>
    <t>20170706-Quail</t>
  </si>
  <si>
    <t>20170706-Winters</t>
  </si>
  <si>
    <t>20170706-Alamo</t>
  </si>
  <si>
    <t>20170707-Hawk</t>
  </si>
  <si>
    <t>20170707-Wall</t>
  </si>
  <si>
    <t>20170708-Whittier</t>
  </si>
  <si>
    <t>20170708-Willow</t>
  </si>
  <si>
    <t>20170708-Parkfield</t>
  </si>
  <si>
    <t>20170709-Stone</t>
  </si>
  <si>
    <t>20170709-Garza</t>
  </si>
  <si>
    <t>20170710-Farad</t>
  </si>
  <si>
    <t>20170711-Long Valley</t>
  </si>
  <si>
    <t>20170716-Grade</t>
  </si>
  <si>
    <t>20170716-Detwiler</t>
  </si>
  <si>
    <t>OEIS CAT - Destructive - Non-fatal</t>
  </si>
  <si>
    <t>20170717-Park</t>
  </si>
  <si>
    <t>20170718-Hudson</t>
  </si>
  <si>
    <t>20170720-Elephant</t>
  </si>
  <si>
    <t>20170726-Latrobe</t>
  </si>
  <si>
    <t>20170726-Orleans Complex</t>
  </si>
  <si>
    <t>20170729-Jacksonville</t>
  </si>
  <si>
    <t>20170729-Minerva</t>
  </si>
  <si>
    <t>20170730-Garden</t>
  </si>
  <si>
    <t>20170730-Roadrunner</t>
  </si>
  <si>
    <t>20170731-Summit Complex</t>
  </si>
  <si>
    <t>20170801-Empire</t>
  </si>
  <si>
    <t>20170802-Red</t>
  </si>
  <si>
    <t>20170802-Indian</t>
  </si>
  <si>
    <t>20170806-W-2</t>
  </si>
  <si>
    <t>20170806-Chilcoot</t>
  </si>
  <si>
    <t>20170806-Poslin</t>
  </si>
  <si>
    <t>20170807-Young</t>
  </si>
  <si>
    <t>20170807-Ruth Complex</t>
  </si>
  <si>
    <t>20170810-Rose</t>
  </si>
  <si>
    <t>20170811-Yankee</t>
  </si>
  <si>
    <t>20170814-Miller Complex</t>
  </si>
  <si>
    <t>20170814-South Fork</t>
  </si>
  <si>
    <t>20170815-Eclipse Complex</t>
  </si>
  <si>
    <t>20170820-Beale</t>
  </si>
  <si>
    <t>20170824-I-5</t>
  </si>
  <si>
    <t>20170829-Pier</t>
  </si>
  <si>
    <t>20170829-Railroad</t>
  </si>
  <si>
    <t>20170829-Ponderosa</t>
  </si>
  <si>
    <t>20170829-Mud</t>
  </si>
  <si>
    <t>20170830-R-4</t>
  </si>
  <si>
    <t>20170830-Pleasant</t>
  </si>
  <si>
    <t>20170830-Helena - Fork</t>
  </si>
  <si>
    <t>20170901-Caldwell</t>
  </si>
  <si>
    <t>20170903-Mission</t>
  </si>
  <si>
    <t>20170903-Peak</t>
  </si>
  <si>
    <t>20170903-Creek</t>
  </si>
  <si>
    <t>20170905-Eureka</t>
  </si>
  <si>
    <t>20170912-Berry</t>
  </si>
  <si>
    <t>20170912-Buck</t>
  </si>
  <si>
    <t>20170918-Eastman</t>
  </si>
  <si>
    <t>20170927-Lion</t>
  </si>
  <si>
    <t>20170929-Rucker</t>
  </si>
  <si>
    <t>20171008-Pocket</t>
  </si>
  <si>
    <t>20171008-Lobo</t>
  </si>
  <si>
    <t>20171008-Cherokee</t>
  </si>
  <si>
    <t>20171008-Tubbs</t>
  </si>
  <si>
    <t>20171008-Atlas 1</t>
  </si>
  <si>
    <t>20171008-Norrbom</t>
  </si>
  <si>
    <t>20171008-Nuns</t>
  </si>
  <si>
    <t>20171008-La Porte</t>
  </si>
  <si>
    <t>20171008-Adobe</t>
  </si>
  <si>
    <t>20171008-Cascade</t>
  </si>
  <si>
    <t>20171008-Redwood Valley T</t>
  </si>
  <si>
    <t>20171008-Partrick</t>
  </si>
  <si>
    <t>20171009-37</t>
  </si>
  <si>
    <t>20171009-Sulphur</t>
  </si>
  <si>
    <t>20171013-Table</t>
  </si>
  <si>
    <t>20171013-Oakmont/Pythian</t>
  </si>
  <si>
    <t>20171016-Bear</t>
  </si>
  <si>
    <t>20171020-Unamed 2</t>
  </si>
  <si>
    <t>20171204-Thomas</t>
  </si>
  <si>
    <t>20180502-Nees</t>
  </si>
  <si>
    <t>20180530-Grant</t>
  </si>
  <si>
    <t>20180604-Airline</t>
  </si>
  <si>
    <t>20180604-Eastern</t>
  </si>
  <si>
    <t>20180604-Oneals</t>
  </si>
  <si>
    <t>20180609-Apple</t>
  </si>
  <si>
    <t>20180609-Chrome</t>
  </si>
  <si>
    <t>20180611-Lions</t>
  </si>
  <si>
    <t>20180614-Tumbleweed</t>
  </si>
  <si>
    <t>20180615-Planada</t>
  </si>
  <si>
    <t>20180620-Yankee</t>
  </si>
  <si>
    <t>20180623-Lane</t>
  </si>
  <si>
    <t>20180623-Bascom</t>
  </si>
  <si>
    <t>20180623-Pawnee</t>
  </si>
  <si>
    <t>20180624-Creek</t>
  </si>
  <si>
    <t>20180626-San Ardo</t>
  </si>
  <si>
    <t>20180626-Shippee</t>
  </si>
  <si>
    <t>20180627-Hyatt</t>
  </si>
  <si>
    <t>20180628-Flat</t>
  </si>
  <si>
    <t>20180629-Waverly</t>
  </si>
  <si>
    <t>20180630-County</t>
  </si>
  <si>
    <t>20180704-Shingle</t>
  </si>
  <si>
    <t>20180705-Klamathon</t>
  </si>
  <si>
    <t>20180706-Irish</t>
  </si>
  <si>
    <t>20180708-Grant</t>
  </si>
  <si>
    <t>20180709-Dale</t>
  </si>
  <si>
    <t>20180712-Stoney</t>
  </si>
  <si>
    <t>20180713-Ferguson</t>
  </si>
  <si>
    <t>20180718-Eighty Eight</t>
  </si>
  <si>
    <t>20180722-Country</t>
  </si>
  <si>
    <t>20180723-Carr</t>
  </si>
  <si>
    <t>20180727-Ranch</t>
  </si>
  <si>
    <t>20180727-River</t>
  </si>
  <si>
    <t>20180727-Whaleback</t>
  </si>
  <si>
    <t>20180727-Breckenridge</t>
  </si>
  <si>
    <t>20180731-Eel</t>
  </si>
  <si>
    <t>20180731-Butte</t>
  </si>
  <si>
    <t>20180801-Sunset</t>
  </si>
  <si>
    <t>20180801-Donnell</t>
  </si>
  <si>
    <t>20180803-Tarina</t>
  </si>
  <si>
    <t>20180806-Turkey</t>
  </si>
  <si>
    <t>20180806-Five</t>
  </si>
  <si>
    <t>20180809-Hirz</t>
  </si>
  <si>
    <t>20180809-Hat</t>
  </si>
  <si>
    <t>20180810-Nelson</t>
  </si>
  <si>
    <t>20180811-Gulch</t>
  </si>
  <si>
    <t>20180815-River</t>
  </si>
  <si>
    <t>20180816-Mill Creek 1</t>
  </si>
  <si>
    <t>20180818-Call</t>
  </si>
  <si>
    <t>20180819-Front</t>
  </si>
  <si>
    <t>20180903-North</t>
  </si>
  <si>
    <t>20180904-Kerlin</t>
  </si>
  <si>
    <t>20180905-Delta</t>
  </si>
  <si>
    <t>20180908-Tulloch</t>
  </si>
  <si>
    <t>20180908-Snell</t>
  </si>
  <si>
    <t>20180913-Metz</t>
  </si>
  <si>
    <t>20180922-Oak</t>
  </si>
  <si>
    <t>20181007-Sun</t>
  </si>
  <si>
    <t>20181007-Branscombe</t>
  </si>
  <si>
    <t>20181030-June</t>
  </si>
  <si>
    <t>20181108-Camp D</t>
  </si>
  <si>
    <t>20181108-Nurse</t>
  </si>
  <si>
    <t>20190507-Refuge</t>
  </si>
  <si>
    <t>20190529-Belmont</t>
  </si>
  <si>
    <t>20190605-Boulder</t>
  </si>
  <si>
    <t>20190607-Stuhr</t>
  </si>
  <si>
    <t>20190608-West Butte</t>
  </si>
  <si>
    <t>20190608-Sand</t>
  </si>
  <si>
    <t>20190612-Mcmillan</t>
  </si>
  <si>
    <t>20190626-Rock</t>
  </si>
  <si>
    <t>20190626-Lonoak</t>
  </si>
  <si>
    <t>20190708-Gillis</t>
  </si>
  <si>
    <t>20190729-Lake</t>
  </si>
  <si>
    <t>20190731-Mesa</t>
  </si>
  <si>
    <t>20190803-Marsh Complex</t>
  </si>
  <si>
    <t>20190808-W1 Mcdonald</t>
  </si>
  <si>
    <t>20190815-Hunter</t>
  </si>
  <si>
    <t>20190816-Gaines</t>
  </si>
  <si>
    <t>20190822-Mountain</t>
  </si>
  <si>
    <t>20190824-Long Valley</t>
  </si>
  <si>
    <t>20190828-R-1</t>
  </si>
  <si>
    <t>20190831-Creek</t>
  </si>
  <si>
    <t>20190904-Walker</t>
  </si>
  <si>
    <t>20190905-Red Bank</t>
  </si>
  <si>
    <t>20190905-South</t>
  </si>
  <si>
    <t>20190906-Broder</t>
  </si>
  <si>
    <t>20190907-Lime</t>
  </si>
  <si>
    <t>20190907-Swedes</t>
  </si>
  <si>
    <t>20190920-Baseline</t>
  </si>
  <si>
    <t>20190928-Hwy</t>
  </si>
  <si>
    <t>20191006-Briceburg</t>
  </si>
  <si>
    <t>20191006-American</t>
  </si>
  <si>
    <t>20191011-Caples</t>
  </si>
  <si>
    <t>20191017-Real</t>
  </si>
  <si>
    <t>20191023-Kincade</t>
  </si>
  <si>
    <t>20191026-Rawson</t>
  </si>
  <si>
    <t>20191027-Burris</t>
  </si>
  <si>
    <t>20191027-Grizzly</t>
  </si>
  <si>
    <t>20191103-Ranch</t>
  </si>
  <si>
    <t>20191125-Foothills</t>
  </si>
  <si>
    <t>20191125-Cave</t>
  </si>
  <si>
    <t>20200503-Interstate 5</t>
  </si>
  <si>
    <t>20200527-Range</t>
  </si>
  <si>
    <t>20200531-Scorpion</t>
  </si>
  <si>
    <t>20200601-Amoruso</t>
  </si>
  <si>
    <t>20200603-Wildlife</t>
  </si>
  <si>
    <t>20200606-Quail</t>
  </si>
  <si>
    <t>20200612-Grant</t>
  </si>
  <si>
    <t>20200614-Drum</t>
  </si>
  <si>
    <t>20200615-Avila</t>
  </si>
  <si>
    <t>20200616-Bitter</t>
  </si>
  <si>
    <t>20200616-Walker</t>
  </si>
  <si>
    <t>20200622-Grade</t>
  </si>
  <si>
    <t>20200622-Rico</t>
  </si>
  <si>
    <t>20200623-R-2</t>
  </si>
  <si>
    <t>20200628-Pass</t>
  </si>
  <si>
    <t>20200701-Bena</t>
  </si>
  <si>
    <t>20200702-Bonadelle</t>
  </si>
  <si>
    <t>20200705-Lake</t>
  </si>
  <si>
    <t>20200705-Park</t>
  </si>
  <si>
    <t>20200705-Crews</t>
  </si>
  <si>
    <t>20200713-Mineral</t>
  </si>
  <si>
    <t>20200715-Coyote</t>
  </si>
  <si>
    <t>20200715-Valley</t>
  </si>
  <si>
    <t>20200718-Badger</t>
  </si>
  <si>
    <t>20200718-Hog</t>
  </si>
  <si>
    <t>20200719-Platina</t>
  </si>
  <si>
    <t>20200720-Gold</t>
  </si>
  <si>
    <t>20200724-July Complex</t>
  </si>
  <si>
    <t>20200727-Cottonwood</t>
  </si>
  <si>
    <t>20200728-Branch</t>
  </si>
  <si>
    <t>20200729-Clay</t>
  </si>
  <si>
    <t>20200801-Stump</t>
  </si>
  <si>
    <t>20200801-Pond</t>
  </si>
  <si>
    <t>20200802-North</t>
  </si>
  <si>
    <t>20200802-Sites</t>
  </si>
  <si>
    <t>20200802-Beale</t>
  </si>
  <si>
    <t>20200803-Stagecoach</t>
  </si>
  <si>
    <t>20200804-Trimmer</t>
  </si>
  <si>
    <t>20200812-Soda</t>
  </si>
  <si>
    <t>20200813-Meiss</t>
  </si>
  <si>
    <t>20200814-Loyalton</t>
  </si>
  <si>
    <t>20200815-Whale</t>
  </si>
  <si>
    <t>20200815-Hills</t>
  </si>
  <si>
    <t>20200816-Lnu Lightning Complex</t>
  </si>
  <si>
    <t>20200816-Jones</t>
  </si>
  <si>
    <t>20200816-Czu Lightning Complex</t>
  </si>
  <si>
    <t>20200816-Elk</t>
  </si>
  <si>
    <t>20200816-River</t>
  </si>
  <si>
    <t>20200816-August Complex</t>
  </si>
  <si>
    <t>20200817-North Complex</t>
  </si>
  <si>
    <t>20200818-Scu Lightning Complex</t>
  </si>
  <si>
    <t>20200818-Carmel</t>
  </si>
  <si>
    <t>20200818-Woodward</t>
  </si>
  <si>
    <t>20200818-Salt</t>
  </si>
  <si>
    <t>20200818-Creek</t>
  </si>
  <si>
    <t>20200819-Butte/Tehama/Glenn Lightning Complex</t>
  </si>
  <si>
    <t>20200820-Moc</t>
  </si>
  <si>
    <t>20200822-Sheep</t>
  </si>
  <si>
    <t>20200823-W-5 Cold Springs</t>
  </si>
  <si>
    <t>20200826-R-8 Pinecone</t>
  </si>
  <si>
    <t>20200830-Hensley</t>
  </si>
  <si>
    <t>20200901-Hobo</t>
  </si>
  <si>
    <t>20200904-Creek</t>
  </si>
  <si>
    <t>20200907-Oak</t>
  </si>
  <si>
    <t>20200908-Willow</t>
  </si>
  <si>
    <t>20200908-Fork</t>
  </si>
  <si>
    <t>20200912-Bullfrog</t>
  </si>
  <si>
    <t>20200916-Fox</t>
  </si>
  <si>
    <t>20200926-Glass</t>
  </si>
  <si>
    <t>20200927-Zogg</t>
  </si>
  <si>
    <t>20210119-Wolf</t>
  </si>
  <si>
    <t>20210327-Refuge</t>
  </si>
  <si>
    <t>20210508-Gunnison</t>
  </si>
  <si>
    <t>20210527-Mile</t>
  </si>
  <si>
    <t>20210530-Sargents</t>
  </si>
  <si>
    <t>20210608-Intanko</t>
  </si>
  <si>
    <t>20210617-Park</t>
  </si>
  <si>
    <t>20210618-Success</t>
  </si>
  <si>
    <t>20210618-Nettle</t>
  </si>
  <si>
    <t>20210618-Willow</t>
  </si>
  <si>
    <t>20210620-Cow</t>
  </si>
  <si>
    <t>20210624-Lava</t>
  </si>
  <si>
    <t>20210625-Henry</t>
  </si>
  <si>
    <t>20210627-Shell</t>
  </si>
  <si>
    <t>20210628-Tennant</t>
  </si>
  <si>
    <t>20210630-Salt</t>
  </si>
  <si>
    <t>20210703-Main</t>
  </si>
  <si>
    <t>20210704-Beckwourth Complex</t>
  </si>
  <si>
    <t>20210704-Tamarack</t>
  </si>
  <si>
    <t>20210711-River</t>
  </si>
  <si>
    <t>20210711-Bradley</t>
  </si>
  <si>
    <t>20210713-Dixie</t>
  </si>
  <si>
    <t>20210720-Peak</t>
  </si>
  <si>
    <t>20210722-Fly Fire</t>
  </si>
  <si>
    <t>20210730-Monument</t>
  </si>
  <si>
    <t>20210730-River Complex</t>
  </si>
  <si>
    <t>20210730-Mcfarland</t>
  </si>
  <si>
    <t>20210804-River</t>
  </si>
  <si>
    <t>20210814-Caldor</t>
  </si>
  <si>
    <t>20210816-Walkers</t>
  </si>
  <si>
    <t>20210818-French</t>
  </si>
  <si>
    <t>20210825-Airola</t>
  </si>
  <si>
    <t>20210829-Knob</t>
  </si>
  <si>
    <t>20210905-Bridge</t>
  </si>
  <si>
    <t>20210909-Windy</t>
  </si>
  <si>
    <t>20210910-Knp Complex</t>
  </si>
  <si>
    <t>20210910-KNP Complex</t>
  </si>
  <si>
    <t>20210922-Fawn</t>
  </si>
  <si>
    <t>20211011-Alisal</t>
  </si>
  <si>
    <t>20211011-Kettle</t>
  </si>
  <si>
    <t>20220121-Colorado</t>
  </si>
  <si>
    <t>20220519-Edmonston</t>
  </si>
  <si>
    <t xml:space="preserve">20220524-River </t>
  </si>
  <si>
    <t>20220531-Old</t>
  </si>
  <si>
    <t>20220611-Plant</t>
  </si>
  <si>
    <t>20220613-Rancho</t>
  </si>
  <si>
    <t xml:space="preserve">20220622-Thunder </t>
  </si>
  <si>
    <t>20220623-Tesla</t>
  </si>
  <si>
    <t>20220623-Romero</t>
  </si>
  <si>
    <t>20220628-Camino</t>
  </si>
  <si>
    <t xml:space="preserve">20220628-Burrows </t>
  </si>
  <si>
    <t>20220628-Rices</t>
  </si>
  <si>
    <t>20220704-Electra</t>
  </si>
  <si>
    <t>20220707-Washburn</t>
  </si>
  <si>
    <t>20220714-Peter</t>
  </si>
  <si>
    <t>20220718-Agua</t>
  </si>
  <si>
    <t>20220722-Oak</t>
  </si>
  <si>
    <t>20220804-Red</t>
  </si>
  <si>
    <t>20220805-Six Rivers Lightning Complex</t>
  </si>
  <si>
    <t>20220808-Rodgers</t>
  </si>
  <si>
    <t>20220906-Mosquito</t>
  </si>
  <si>
    <t>20220907-Fork</t>
  </si>
  <si>
    <t>Row Labels</t>
  </si>
  <si>
    <t>Count of x_structures_destroyed</t>
  </si>
  <si>
    <t>Sum of acreage</t>
  </si>
  <si>
    <t>StdDev of acreage2</t>
  </si>
  <si>
    <t>Sum of x_structures_destroyed</t>
  </si>
  <si>
    <t>StdDev of x_structures_destroyed2</t>
  </si>
  <si>
    <t>&lt;50</t>
  </si>
  <si>
    <t>50-100</t>
  </si>
  <si>
    <t>Grand Total</t>
  </si>
  <si>
    <t>(blank)</t>
  </si>
  <si>
    <t>(Multiple Items)</t>
  </si>
  <si>
    <t>Count of WG10</t>
  </si>
  <si>
    <t>Acreage per Fire</t>
  </si>
  <si>
    <t>StdDev Acreage</t>
  </si>
  <si>
    <t>StdErr Acreage</t>
  </si>
  <si>
    <t>Structures Destroyed</t>
  </si>
  <si>
    <t>Structures per Fire</t>
  </si>
  <si>
    <t>StdDev Structures</t>
  </si>
  <si>
    <t>StdErr Strucures</t>
  </si>
  <si>
    <t>Acre/Structure</t>
  </si>
  <si>
    <t>Acres: PL/Non-PL</t>
  </si>
  <si>
    <t>Structures: Pl/Non</t>
  </si>
  <si>
    <t>0-10</t>
  </si>
  <si>
    <t>10-20</t>
  </si>
  <si>
    <t>20-30</t>
  </si>
  <si>
    <t>30-40</t>
  </si>
  <si>
    <t>40-50</t>
  </si>
  <si>
    <t>&gt;50</t>
  </si>
  <si>
    <t>StdDev of structures_destroyed</t>
  </si>
  <si>
    <t>StdDev of acreage</t>
  </si>
  <si>
    <t>Count of Ct10</t>
  </si>
  <si>
    <t>50-60</t>
  </si>
  <si>
    <t>70-80</t>
  </si>
  <si>
    <t>80-90</t>
  </si>
  <si>
    <t>Count of WG5</t>
  </si>
  <si>
    <t>60-70</t>
  </si>
  <si>
    <t>Str/Acre-Fire</t>
  </si>
  <si>
    <t>log10StAF</t>
  </si>
  <si>
    <t>Stat</t>
  </si>
  <si>
    <t>Sum of structures_destroyed</t>
  </si>
  <si>
    <t>Sum of Ct10</t>
  </si>
  <si>
    <t>KS Statistic</t>
  </si>
  <si>
    <t>KS p-value</t>
  </si>
  <si>
    <t>Bin</t>
  </si>
  <si>
    <t>G-statistic</t>
  </si>
  <si>
    <t>GS p-value</t>
  </si>
  <si>
    <t>Chi2-statistic</t>
  </si>
  <si>
    <t>Chi2 p-value</t>
  </si>
  <si>
    <t>Methodology for weather analysis:</t>
  </si>
  <si>
    <t>Data cleaning:</t>
  </si>
  <si>
    <t>Duplicate fires for electrical lines originating from transmission were removed (i.e. Camp, Kincade)</t>
  </si>
  <si>
    <t>Excel file was read by M-bar weather analysis utilities resident at:</t>
  </si>
  <si>
    <t>https://github.com/jwmitchell/mbar-weather</t>
  </si>
  <si>
    <t>Specific files referenced are in subdirectory. examples/WMP2026.</t>
  </si>
  <si>
    <t>Processed Excel file is EO-WLDFR-7_CalFire_2015-2022-jwm-v3.xlsx</t>
  </si>
  <si>
    <t>Input tab for analysis is Calfire_Large, and output is CalFire_WeatherFixed</t>
  </si>
  <si>
    <t xml:space="preserve">Output columns are </t>
  </si>
  <si>
    <t>STx</t>
  </si>
  <si>
    <t>MNx</t>
  </si>
  <si>
    <t>Rx</t>
  </si>
  <si>
    <t>DTx</t>
  </si>
  <si>
    <t>WGx</t>
  </si>
  <si>
    <t>Ctx</t>
  </si>
  <si>
    <t>where x is 5 or 10 (miles)</t>
  </si>
  <si>
    <t>Station ID</t>
  </si>
  <si>
    <t>Mesonet ID</t>
  </si>
  <si>
    <t>DateTime</t>
  </si>
  <si>
    <t>Wind Gust (mph)</t>
  </si>
  <si>
    <t>Count  of station measurements</t>
  </si>
  <si>
    <t>Radius (miles)</t>
  </si>
  <si>
    <t>Weather data was obtained from Synoptic via API calls.</t>
  </si>
  <si>
    <t>https://synopticdata.com/</t>
  </si>
  <si>
    <t>Pivot tables using CalFireWeatherFixed as input were created on pages Stat_6 Fixed and Stat_9 bin tabs.</t>
  </si>
  <si>
    <t xml:space="preserve">Filter was applied to remove lightning caused wildfires. </t>
  </si>
  <si>
    <t>Data was binned into six mph bins: 0-10, 10-20, 20-30, 30-40, 40-50 and &gt;50.</t>
  </si>
  <si>
    <t xml:space="preserve">Power line fires and non-power line fires were independently analyzed and compared </t>
  </si>
  <si>
    <t>Statistical significance was tested by Chi-squared and G-test (log likelihood) and Kolmogorov-Smirnov test.</t>
  </si>
  <si>
    <t>Analysis program is weather_stats_check.py</t>
  </si>
  <si>
    <t>Tests used the SciPy Python package. Statistical methods were suggested by and portions of code authored by ChatGPT AI. Suggestions were independently checked.</t>
  </si>
  <si>
    <t>Outputs from statistical tests can be found on Stats tab.</t>
  </si>
  <si>
    <t>PL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</si>
</sst>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0000"/>
    <numFmt numFmtId="165" formatCode="[$-409]m/d/yy\ h:mm\ AM/PM;@"/>
    <numFmt numFmtId="166" formatCode="h:mm;@"/>
    <numFmt numFmtId="167" formatCode="0.000"/>
    <numFmt numFmtId="168" formatCode="0.000000"/>
    <numFmt numFmtId="169" formatCode="_(* #,##0_);_(* \(#,##0\);_(* &quot;-&quot;??_);_(@_)"/>
    <numFmt numFmtId="170" formatCode="yyyy\-mm\-dd\ h:mm:ss"/>
    <numFmt numFmtId="171" formatCode="0.0"/>
  </numFmts>
  <fonts count="13" x14ac:knownFonts="1">
    <font>
      <sz val="11"/>
      <color theme="1"/>
      <name val="Aptos Narrow"/>
      <family val="2"/>
      <scheme val="minor"/>
    </font>
    <font>
      <sz val="10"/>
      <name val="Arial"/>
      <family val="2"/>
    </font>
    <font>
      <b/>
      <sz val="10"/>
      <name val="Arial"/>
      <family val="2"/>
    </font>
    <font>
      <sz val="11"/>
      <color theme="1"/>
      <name val="Aptos Narrow"/>
      <family val="2"/>
      <scheme val="minor"/>
    </font>
    <font>
      <b/>
      <sz val="11"/>
      <color theme="1"/>
      <name val="Aptos Narrow"/>
      <family val="2"/>
      <scheme val="minor"/>
    </font>
    <font>
      <b/>
      <sz val="11"/>
      <color rgb="FF0000FF"/>
      <name val="Aptos Narrow"/>
      <family val="2"/>
      <scheme val="minor"/>
    </font>
    <font>
      <sz val="10"/>
      <color theme="1"/>
      <name val="Arial"/>
      <family val="2"/>
    </font>
    <font>
      <u/>
      <sz val="11"/>
      <color theme="10"/>
      <name val="Aptos Narrow"/>
      <family val="2"/>
      <scheme val="minor"/>
    </font>
    <font>
      <sz val="10"/>
      <color rgb="FF333333"/>
      <name val="Arial"/>
      <family val="2"/>
    </font>
    <font>
      <sz val="11"/>
      <color rgb="FF000000"/>
      <name val="Aptos Narrow"/>
      <family val="2"/>
      <scheme val="minor"/>
    </font>
    <font>
      <b/>
      <sz val="11"/>
      <name val="Aptos Narrow"/>
    </font>
    <font>
      <sz val="14"/>
      <color theme="1"/>
      <name val="Times New Roman"/>
      <family val="1"/>
    </font>
    <font>
      <sz val="14"/>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43" fontId="3" fillId="0" borderId="0"/>
    <xf numFmtId="0" fontId="1" fillId="0" borderId="0"/>
    <xf numFmtId="0" fontId="7" fillId="0" borderId="0"/>
    <xf numFmtId="9" fontId="3" fillId="0" borderId="0" applyFont="0" applyFill="0" applyBorder="0" applyAlignment="0" applyProtection="0"/>
  </cellStyleXfs>
  <cellXfs count="57">
    <xf numFmtId="0" fontId="0" fillId="0" borderId="0" xfId="0"/>
    <xf numFmtId="0" fontId="2" fillId="0" borderId="0" xfId="2" applyFont="1" applyAlignment="1">
      <alignment horizontal="left" vertical="center" wrapText="1"/>
    </xf>
    <xf numFmtId="0" fontId="4" fillId="0" borderId="0" xfId="0" applyFont="1"/>
    <xf numFmtId="0" fontId="2" fillId="0" borderId="0" xfId="2" applyFont="1" applyAlignment="1">
      <alignment horizontal="center" vertical="center" wrapText="1"/>
    </xf>
    <xf numFmtId="1" fontId="2" fillId="0" borderId="0" xfId="2" applyNumberFormat="1" applyFont="1" applyAlignment="1">
      <alignment horizontal="center" vertical="center" wrapText="1"/>
    </xf>
    <xf numFmtId="164" fontId="2" fillId="0" borderId="0" xfId="2" applyNumberFormat="1" applyFont="1" applyAlignment="1">
      <alignment horizontal="center" vertical="center" wrapText="1"/>
    </xf>
    <xf numFmtId="0" fontId="2" fillId="0" borderId="0" xfId="2" applyFont="1" applyAlignment="1">
      <alignment horizontal="center"/>
    </xf>
    <xf numFmtId="0" fontId="2" fillId="0" borderId="0" xfId="2" applyFont="1" applyAlignment="1">
      <alignment horizontal="center" wrapText="1"/>
    </xf>
    <xf numFmtId="0" fontId="2" fillId="0" borderId="0" xfId="2" applyFont="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2" applyAlignment="1">
      <alignment horizontal="right"/>
    </xf>
    <xf numFmtId="0" fontId="6" fillId="0" borderId="0" xfId="0" applyFont="1" applyAlignment="1">
      <alignment horizontal="left"/>
    </xf>
    <xf numFmtId="1" fontId="6" fillId="0" borderId="0" xfId="0" applyNumberFormat="1" applyFont="1" applyAlignment="1">
      <alignment horizontal="left"/>
    </xf>
    <xf numFmtId="14" fontId="6" fillId="0" borderId="0" xfId="0" applyNumberFormat="1" applyFont="1"/>
    <xf numFmtId="20" fontId="1" fillId="0" borderId="0" xfId="2" applyNumberFormat="1" applyAlignment="1">
      <alignment horizontal="right"/>
    </xf>
    <xf numFmtId="165" fontId="1" fillId="0" borderId="0" xfId="2" applyNumberFormat="1" applyAlignment="1">
      <alignment horizontal="right"/>
    </xf>
    <xf numFmtId="14" fontId="1" fillId="0" borderId="0" xfId="2" applyNumberFormat="1" applyAlignment="1">
      <alignment horizontal="right"/>
    </xf>
    <xf numFmtId="166" fontId="1" fillId="0" borderId="0" xfId="2" applyNumberFormat="1" applyAlignment="1">
      <alignment horizontal="right"/>
    </xf>
    <xf numFmtId="0" fontId="6" fillId="0" borderId="0" xfId="0" applyFont="1"/>
    <xf numFmtId="164" fontId="6" fillId="0" borderId="0" xfId="0" applyNumberFormat="1" applyFont="1"/>
    <xf numFmtId="0" fontId="1" fillId="0" borderId="0" xfId="2" applyAlignment="1">
      <alignment horizontal="left"/>
    </xf>
    <xf numFmtId="167" fontId="6" fillId="0" borderId="0" xfId="0" applyNumberFormat="1" applyFont="1"/>
    <xf numFmtId="0" fontId="1" fillId="0" borderId="0" xfId="2" applyAlignment="1">
      <alignment horizontal="center" wrapText="1"/>
    </xf>
    <xf numFmtId="168" fontId="0" fillId="0" borderId="0" xfId="0" applyNumberFormat="1"/>
    <xf numFmtId="164" fontId="1" fillId="0" borderId="0" xfId="2" applyNumberFormat="1" applyAlignment="1">
      <alignment horizontal="right"/>
    </xf>
    <xf numFmtId="3" fontId="6" fillId="0" borderId="0" xfId="0" applyNumberFormat="1" applyFont="1"/>
    <xf numFmtId="169" fontId="1" fillId="0" borderId="0" xfId="1" applyNumberFormat="1" applyFont="1" applyAlignment="1">
      <alignment horizontal="right"/>
    </xf>
    <xf numFmtId="164" fontId="0" fillId="0" borderId="0" xfId="0" applyNumberFormat="1"/>
    <xf numFmtId="169" fontId="0" fillId="0" borderId="0" xfId="1" applyNumberFormat="1" applyFont="1"/>
    <xf numFmtId="0" fontId="1" fillId="0" borderId="0" xfId="3" applyFont="1" applyAlignment="1">
      <alignment horizontal="left" vertical="center"/>
    </xf>
    <xf numFmtId="4" fontId="0" fillId="0" borderId="0" xfId="0" applyNumberFormat="1"/>
    <xf numFmtId="43" fontId="1" fillId="0" borderId="0" xfId="1" applyFont="1" applyAlignment="1">
      <alignment horizontal="right"/>
    </xf>
    <xf numFmtId="3" fontId="1" fillId="0" borderId="0" xfId="2" applyNumberFormat="1" applyAlignment="1">
      <alignment horizontal="right"/>
    </xf>
    <xf numFmtId="14" fontId="0" fillId="0" borderId="0" xfId="0" applyNumberFormat="1"/>
    <xf numFmtId="0" fontId="8" fillId="0" borderId="0" xfId="0" applyFont="1" applyAlignment="1">
      <alignment horizontal="left"/>
    </xf>
    <xf numFmtId="22" fontId="0" fillId="0" borderId="0" xfId="0" applyNumberFormat="1"/>
    <xf numFmtId="20" fontId="0" fillId="0" borderId="0" xfId="0" applyNumberFormat="1"/>
    <xf numFmtId="16" fontId="0" fillId="0" borderId="0" xfId="0" applyNumberFormat="1"/>
    <xf numFmtId="170" fontId="0" fillId="0" borderId="0" xfId="0" applyNumberFormat="1"/>
    <xf numFmtId="21" fontId="0" fillId="0" borderId="0" xfId="0" applyNumberForma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xf numFmtId="169" fontId="3" fillId="0" borderId="0" xfId="1" applyNumberFormat="1"/>
    <xf numFmtId="2" fontId="0" fillId="0" borderId="0" xfId="0" applyNumberFormat="1"/>
    <xf numFmtId="1" fontId="3" fillId="0" borderId="0" xfId="1" applyNumberFormat="1"/>
    <xf numFmtId="171" fontId="9" fillId="0" borderId="0" xfId="0" applyNumberFormat="1" applyFont="1"/>
    <xf numFmtId="1" fontId="9" fillId="0" borderId="0" xfId="0" applyNumberFormat="1" applyFont="1"/>
    <xf numFmtId="0" fontId="10" fillId="0" borderId="1" xfId="0" applyFont="1" applyBorder="1" applyAlignment="1">
      <alignment horizontal="center" vertical="top"/>
    </xf>
    <xf numFmtId="0" fontId="11" fillId="0" borderId="0" xfId="0" applyFont="1" applyAlignment="1">
      <alignment vertical="center"/>
    </xf>
    <xf numFmtId="0" fontId="12" fillId="0" borderId="0" xfId="0" applyFont="1"/>
    <xf numFmtId="0" fontId="11" fillId="0" borderId="0" xfId="0" applyFont="1" applyAlignment="1">
      <alignment horizontal="left" vertical="top" wrapText="1"/>
    </xf>
    <xf numFmtId="0" fontId="0" fillId="0" borderId="0" xfId="0" applyAlignment="1">
      <alignment horizontal="left" vertical="top" wrapText="1"/>
    </xf>
    <xf numFmtId="0" fontId="11" fillId="0" borderId="0" xfId="0" applyFont="1"/>
    <xf numFmtId="9" fontId="0" fillId="0" borderId="0" xfId="4" applyFont="1"/>
  </cellXfs>
  <cellStyles count="5">
    <cellStyle name="Comma" xfId="1" builtinId="3"/>
    <cellStyle name="Hyperlink" xfId="3" builtinId="8"/>
    <cellStyle name="Normal" xfId="0" builtinId="0"/>
    <cellStyle name="Normal 15" xfId="2" xr:uid="{00000000-0005-0000-0000-000002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5.517603819448" createdVersion="8" refreshedVersion="8" minRefreshableVersion="3" recordCount="410" xr:uid="{00000000-000A-0000-FFFF-FFFF09000000}">
  <cacheSource type="worksheet">
    <worksheetSource ref="A1:BQ411" sheet="CalFireWeatherFixed"/>
  </cacheSource>
  <cacheFields count="69">
    <cacheField name="x_exclude" numFmtId="0">
      <sharedItems containsBlank="1"/>
    </cacheField>
    <cacheField name="x_notes" numFmtId="0">
      <sharedItems containsBlank="1" longText="1"/>
    </cacheField>
    <cacheField name="x_fire_id" numFmtId="0">
      <sharedItems/>
    </cacheField>
    <cacheField name="county" numFmtId="0">
      <sharedItems containsBlank="1"/>
    </cacheField>
    <cacheField name="fire_name" numFmtId="0">
      <sharedItems containsMixedTypes="1" containsNumber="1" containsInteger="1" minValue="37" maxValue="37"/>
    </cacheField>
    <cacheField name="x_fire_name_merged_into" numFmtId="0">
      <sharedItems containsBlank="1"/>
    </cacheField>
    <cacheField name="x_complex_name_if_applicable" numFmtId="0">
      <sharedItems containsBlank="1"/>
    </cacheField>
    <cacheField name="datetime_started_gis" numFmtId="0">
      <sharedItems containsSemiMixedTypes="0" containsString="0" containsNumber="1" containsInteger="1" minValue="201505111026" maxValue="202406171339"/>
    </cacheField>
    <cacheField name="datetime_started_add12hrs_gis" numFmtId="0">
      <sharedItems containsSemiMixedTypes="0" containsString="0" containsNumber="1" containsInteger="1" minValue="201505112226" maxValue="202406180139"/>
    </cacheField>
    <cacheField name="date_started" numFmtId="0">
      <sharedItems containsSemiMixedTypes="0" containsString="0" containsNumber="1" containsInteger="1" minValue="42135" maxValue="45460"/>
    </cacheField>
    <cacheField name="time_started" numFmtId="0">
      <sharedItems containsSemiMixedTypes="0" containsString="0" containsNumber="1" minValue="0" maxValue="0.99930555555555556"/>
    </cacheField>
    <cacheField name="datetime_started" numFmtId="0">
      <sharedItems containsSemiMixedTypes="0" containsString="0" containsNumber="1" minValue="42135.43472222222" maxValue="45460.568749999999"/>
    </cacheField>
    <cacheField name="date_contained" numFmtId="0">
      <sharedItems containsString="0" containsBlank="1" containsNumber="1" containsInteger="1" minValue="42135" maxValue="45471"/>
    </cacheField>
    <cacheField name="time_contained" numFmtId="0">
      <sharedItems containsBlank="1"/>
    </cacheField>
    <cacheField name="datetime_contained" numFmtId="0">
      <sharedItems containsString="0" containsBlank="1" containsNumber="1" minValue="42135.510416666657" maxValue="44736.309027777781"/>
    </cacheField>
    <cacheField name="acreage" numFmtId="0">
      <sharedItems containsString="0" containsBlank="1" containsNumber="1" containsInteger="1" minValue="300" maxValue="1032648"/>
    </cacheField>
    <cacheField name="cause" numFmtId="0">
      <sharedItems containsBlank="1"/>
    </cacheField>
    <cacheField name="structures_destroyed" numFmtId="0">
      <sharedItems containsString="0" containsBlank="1" containsNumber="1" containsInteger="1" minValue="0" maxValue="18804"/>
    </cacheField>
    <cacheField name="structures_damaged" numFmtId="0">
      <sharedItems containsString="0" containsBlank="1" containsNumber="1" containsInteger="1" minValue="0" maxValue="317"/>
    </cacheField>
    <cacheField name="fatalities" numFmtId="0">
      <sharedItems containsString="0" containsBlank="1" containsNumber="1" containsInteger="1" minValue="0" maxValue="85"/>
    </cacheField>
    <cacheField name="latitude" numFmtId="0">
      <sharedItems containsSemiMixedTypes="0" containsString="0" containsNumber="1" minValue="34.013890000000004" maxValue="42.039000000000001"/>
    </cacheField>
    <cacheField name="longitude" numFmtId="0">
      <sharedItems containsSemiMixedTypes="0" containsString="0" containsNumber="1" minValue="-123.82268000000001" maxValue="121.85906"/>
    </cacheField>
    <cacheField name="x_hftd_info" numFmtId="0">
      <sharedItems containsBlank="1"/>
    </cacheField>
    <cacheField name="x_hfra_info" numFmtId="0">
      <sharedItems containsBlank="1"/>
    </cacheField>
    <cacheField name="x_electrical_power_caused" numFmtId="0">
      <sharedItems containsBlank="1" count="2">
        <m/>
        <s v="Yes"/>
      </sharedItems>
    </cacheField>
    <cacheField name="x_pge_caused" numFmtId="0">
      <sharedItems containsBlank="1"/>
    </cacheField>
    <cacheField name="x_eii_index_no" numFmtId="0">
      <sharedItems containsBlank="1" containsMixedTypes="1" containsNumber="1" containsInteger="1" minValue="20150394" maxValue="20221563"/>
    </cacheField>
    <cacheField name="x_eir_number" numFmtId="0">
      <sharedItems containsBlank="1"/>
    </cacheField>
    <cacheField name="x_ois_number" numFmtId="0">
      <sharedItems containsBlank="1" containsMixedTypes="1" containsNumber="1" containsInteger="1" minValue="1894671" maxValue="1894671"/>
    </cacheField>
    <cacheField name="x_ilis_number" numFmtId="0">
      <sharedItems containsBlank="1"/>
    </cacheField>
    <cacheField name="x_totl_number" numFmtId="0">
      <sharedItems containsBlank="1"/>
    </cacheField>
    <cacheField name="x_cmi" numFmtId="0">
      <sharedItems containsString="0" containsBlank="1" containsNumber="1" minValue="0" maxValue="826291590"/>
    </cacheField>
    <cacheField name="x_catastrophic_fire" numFmtId="0">
      <sharedItems/>
    </cacheField>
    <cacheField name="x_catastrophic_tier1" numFmtId="0">
      <sharedItems/>
    </cacheField>
    <cacheField name="x_catastrophic_tier2" numFmtId="0">
      <sharedItems/>
    </cacheField>
    <cacheField name="x_year_started" numFmtId="0">
      <sharedItems containsString="0" containsBlank="1" containsNumber="1" containsInteger="1" minValue="2015" maxValue="2024"/>
    </cacheField>
    <cacheField name="x_month_started" numFmtId="0">
      <sharedItems containsString="0" containsBlank="1" containsNumber="1" containsInteger="1" minValue="1" maxValue="12"/>
    </cacheField>
    <cacheField name="x_rfw_gis_either" numFmtId="0">
      <sharedItems containsBlank="1"/>
    </cacheField>
    <cacheField name="x_has_fatalities" numFmtId="0">
      <sharedItems containsSemiMixedTypes="0" containsString="0" containsNumber="1" containsInteger="1" minValue="0" maxValue="1"/>
    </cacheField>
    <cacheField name="x_grc_catastrophic" numFmtId="0">
      <sharedItems/>
    </cacheField>
    <cacheField name="x_grc_destructive+" numFmtId="0">
      <sharedItems/>
    </cacheField>
    <cacheField name="x_grc_destructive" numFmtId="0">
      <sharedItems/>
    </cacheField>
    <cacheField name="x_new_outcome" numFmtId="0">
      <sharedItems/>
    </cacheField>
    <cacheField name="x_larger_than_5k_acres" numFmtId="0">
      <sharedItems containsSemiMixedTypes="0" containsString="0" containsNumber="1" containsInteger="1" minValue="0" maxValue="1"/>
    </cacheField>
    <cacheField name="x_larger_than_500_structures" numFmtId="0">
      <sharedItems containsSemiMixedTypes="0" containsString="0" containsNumber="1" containsInteger="1" minValue="0" maxValue="1"/>
    </cacheField>
    <cacheField name="x_structure_bucket" numFmtId="0">
      <sharedItems/>
    </cacheField>
    <cacheField name="x_fatality_bucket" numFmtId="0">
      <sharedItems/>
    </cacheField>
    <cacheField name="x_structures_destroyed" numFmtId="0">
      <sharedItems containsSemiMixedTypes="0" containsString="0" containsNumber="1" containsInteger="1" minValue="0" maxValue="18804"/>
    </cacheField>
    <cacheField name="x_tier_2" numFmtId="0">
      <sharedItems containsBlank="1"/>
    </cacheField>
    <cacheField name="x_tier_3" numFmtId="0">
      <sharedItems containsBlank="1"/>
    </cacheField>
    <cacheField name="x_hfra_v4_1" numFmtId="0">
      <sharedItems containsBlank="1"/>
    </cacheField>
    <cacheField name="x_hfra_v6_0" numFmtId="0">
      <sharedItems containsBlank="1"/>
    </cacheField>
    <cacheField name="x_hfra_add" numFmtId="0">
      <sharedItems containsBlank="1"/>
    </cacheField>
    <cacheField name="x_fia_regions" numFmtId="0">
      <sharedItems containsBlank="1"/>
    </cacheField>
    <cacheField name="x_hftd" numFmtId="0">
      <sharedItems containsBlank="1"/>
    </cacheField>
    <cacheField name="x_actual_suppression_costs" numFmtId="0">
      <sharedItems containsString="0" containsBlank="1" containsNumber="1" minValue="50000" maxValue="118500000"/>
    </cacheField>
    <cacheField name="x_source_suppression_costs" numFmtId="0">
      <sharedItems containsBlank="1"/>
    </cacheField>
    <cacheField name="ST5" numFmtId="0">
      <sharedItems containsBlank="1"/>
    </cacheField>
    <cacheField name="MN5" numFmtId="0">
      <sharedItems containsBlank="1"/>
    </cacheField>
    <cacheField name="R5" numFmtId="0">
      <sharedItems containsString="0" containsBlank="1" containsNumber="1" minValue="0.38" maxValue="4.99"/>
    </cacheField>
    <cacheField name="DT5" numFmtId="0">
      <sharedItems containsBlank="1"/>
    </cacheField>
    <cacheField name="WG5" numFmtId="0">
      <sharedItems containsSemiMixedTypes="0" containsString="0" containsNumber="1" minValue="0" maxValue="79.63"/>
    </cacheField>
    <cacheField name="Ct5" numFmtId="0">
      <sharedItems containsSemiMixedTypes="0" containsString="0" containsNumber="1" containsInteger="1" minValue="0" maxValue="240"/>
    </cacheField>
    <cacheField name="ST10" numFmtId="0">
      <sharedItems containsBlank="1"/>
    </cacheField>
    <cacheField name="MN10" numFmtId="0">
      <sharedItems containsBlank="1"/>
    </cacheField>
    <cacheField name="R10" numFmtId="0">
      <sharedItems containsString="0" containsBlank="1" containsNumber="1" minValue="0.38" maxValue="9.99"/>
    </cacheField>
    <cacheField name="DT10" numFmtId="0">
      <sharedItems containsBlank="1"/>
    </cacheField>
    <cacheField name="WG10" numFmtId="0">
      <sharedItems containsSemiMixedTypes="0" containsString="0" containsNumber="1" minValue="0" maxValue="82.01" count="175">
        <n v="36.659999999999997"/>
        <n v="24.99"/>
        <n v="11.01"/>
        <n v="20"/>
        <n v="8.99"/>
        <n v="0"/>
        <n v="21.99"/>
        <n v="14"/>
        <n v="32.93"/>
        <n v="2.0099999999999998"/>
        <n v="14.99"/>
        <n v="27"/>
        <n v="17"/>
        <n v="10"/>
        <n v="22.01"/>
        <n v="31.7"/>
        <n v="21"/>
        <n v="15.99"/>
        <n v="19.55"/>
        <n v="13"/>
        <n v="18.989999999999998"/>
        <n v="41"/>
        <n v="24"/>
        <n v="31"/>
        <n v="40"/>
        <n v="24.85"/>
        <n v="23"/>
        <n v="12.01"/>
        <n v="25.99"/>
        <n v="8.01"/>
        <n v="30"/>
        <n v="18.010000000000002"/>
        <n v="32.99"/>
        <n v="27.72"/>
        <n v="35.99"/>
        <n v="28.99"/>
        <n v="20.71"/>
        <n v="27.98"/>
        <n v="13.6"/>
        <n v="13.8"/>
        <n v="16.11"/>
        <n v="7"/>
        <n v="23.6"/>
        <n v="22.37"/>
        <n v="4.99"/>
        <n v="78.78"/>
        <n v="5.99"/>
        <n v="20.89"/>
        <n v="65.989999999999995"/>
        <n v="32.01"/>
        <n v="45.7"/>
        <n v="42.57"/>
        <n v="45.99"/>
        <n v="16.149999999999999"/>
        <n v="37"/>
        <n v="33.380000000000003"/>
        <n v="3.11"/>
        <n v="21.85"/>
        <n v="15.7"/>
        <n v="17.2"/>
        <n v="26.73"/>
        <n v="7.45"/>
        <n v="18.41"/>
        <n v="22.15"/>
        <n v="35.68"/>
        <n v="37.89"/>
        <n v="42.52"/>
        <n v="39.19"/>
        <n v="37.270000000000003"/>
        <n v="27.83"/>
        <n v="24.34"/>
        <n v="21.25"/>
        <n v="27.63"/>
        <n v="16.89"/>
        <n v="18.86"/>
        <n v="31.56"/>
        <n v="14.32"/>
        <n v="3"/>
        <n v="30.04"/>
        <n v="15.86"/>
        <n v="53.02"/>
        <n v="79.63"/>
        <n v="8.1199999999999992"/>
        <n v="38.36"/>
        <n v="8.25"/>
        <n v="31.07"/>
        <n v="82.01"/>
        <n v="32.880000000000003"/>
        <n v="19"/>
        <n v="12"/>
        <n v="38"/>
        <n v="47.87"/>
        <n v="23.88"/>
        <n v="38.5"/>
        <n v="40.97"/>
        <n v="22"/>
        <n v="21.64"/>
        <n v="13.74"/>
        <n v="17.100000000000001"/>
        <n v="51"/>
        <n v="25.43"/>
        <n v="14.76"/>
        <n v="13.59"/>
        <n v="8"/>
        <n v="23.97"/>
        <n v="22.36"/>
        <n v="18"/>
        <n v="22.82"/>
        <n v="11"/>
        <n v="25.5"/>
        <n v="9"/>
        <n v="15.89"/>
        <n v="15.12"/>
        <n v="21.19"/>
        <n v="10.52"/>
        <n v="32.729999999999997"/>
        <n v="19.95"/>
        <n v="20.46"/>
        <n v="13.82"/>
        <n v="11.2"/>
        <n v="26.01"/>
        <n v="25"/>
        <n v="46.11"/>
        <n v="23.38"/>
        <n v="20.170000000000002"/>
        <n v="18.34"/>
        <n v="26.74"/>
        <n v="20.53"/>
        <n v="8.18"/>
        <n v="15.56"/>
        <n v="14.69"/>
        <n v="14.1"/>
        <n v="15.29"/>
        <n v="23.53"/>
        <n v="43.18"/>
        <n v="50"/>
        <n v="16.02"/>
        <n v="16.73"/>
        <n v="36"/>
        <n v="28"/>
        <n v="34.520000000000003"/>
        <n v="16.22"/>
        <n v="11.76"/>
        <n v="33.46"/>
        <n v="11.02"/>
        <n v="14.01"/>
        <n v="21.86"/>
        <n v="46"/>
        <n v="24.11"/>
        <n v="24.33"/>
        <n v="8.57"/>
        <n v="20.02"/>
        <n v="21.92"/>
        <n v="25.35"/>
        <n v="12.64"/>
        <n v="41.43"/>
        <n v="20.68"/>
        <n v="15.2"/>
        <n v="56"/>
        <n v="53"/>
        <n v="53.56"/>
        <n v="35.44"/>
        <n v="27.84"/>
        <n v="23.75"/>
        <n v="31.78"/>
        <n v="48.52"/>
        <n v="19.14"/>
        <n v="29.67"/>
        <n v="27.11"/>
        <n v="15.42"/>
        <n v="22.07"/>
        <n v="18.71"/>
        <n v="14.98"/>
        <n v="27.55"/>
        <n v="30.54"/>
      </sharedItems>
      <fieldGroup base="67">
        <rangePr autoStart="0" autoEnd="0" startNum="50" endNum="100" groupInterval="50"/>
        <groupItems count="3">
          <s v="&lt;50"/>
          <s v="50-100"/>
          <s v="&gt;100"/>
        </groupItems>
      </fieldGroup>
    </cacheField>
    <cacheField name="Ct10" numFmtId="0">
      <sharedItems containsSemiMixedTypes="0" containsString="0" containsNumber="1" containsInteger="1" minValue="0" maxValue="4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1.719477314808" createdVersion="8" refreshedVersion="8" minRefreshableVersion="3" recordCount="413" xr:uid="{00000000-000A-0000-FFFF-FFFF08000000}">
  <cacheSource type="worksheet">
    <worksheetSource ref="A1:BQ411" sheet="CalFire_Weather"/>
  </cacheSource>
  <cacheFields count="69">
    <cacheField name="x_exclude" numFmtId="0">
      <sharedItems containsBlank="1"/>
    </cacheField>
    <cacheField name="x_notes" numFmtId="0">
      <sharedItems containsBlank="1" longText="1"/>
    </cacheField>
    <cacheField name="x_fire_id" numFmtId="0">
      <sharedItems/>
    </cacheField>
    <cacheField name="county" numFmtId="0">
      <sharedItems containsBlank="1"/>
    </cacheField>
    <cacheField name="fire_name" numFmtId="0">
      <sharedItems containsMixedTypes="1" containsNumber="1" containsInteger="1" minValue="37" maxValue="37"/>
    </cacheField>
    <cacheField name="x_fire_name_merged_into" numFmtId="0">
      <sharedItems containsBlank="1"/>
    </cacheField>
    <cacheField name="x_complex_name_if_applicable" numFmtId="0">
      <sharedItems containsBlank="1"/>
    </cacheField>
    <cacheField name="datetime_started_gis" numFmtId="0">
      <sharedItems containsSemiMixedTypes="0" containsString="0" containsNumber="1" containsInteger="1" minValue="201505111026" maxValue="202406171339"/>
    </cacheField>
    <cacheField name="datetime_started_add12hrs_gis" numFmtId="0">
      <sharedItems containsSemiMixedTypes="0" containsString="0" containsNumber="1" containsInteger="1" minValue="201505112226" maxValue="202406180139"/>
    </cacheField>
    <cacheField name="date_started" numFmtId="170">
      <sharedItems containsSemiMixedTypes="0" containsNonDate="0" containsDate="1" containsString="0" minDate="2015-05-11T00:00:00" maxDate="2024-06-18T00:00:00"/>
    </cacheField>
    <cacheField name="time_started" numFmtId="21">
      <sharedItems containsSemiMixedTypes="0" containsNonDate="0" containsDate="1" containsString="0" minDate="1899-12-30T00:00:00" maxDate="1899-12-30T23:59:00"/>
    </cacheField>
    <cacheField name="datetime_started" numFmtId="170">
      <sharedItems containsSemiMixedTypes="0" containsNonDate="0" containsDate="1" containsString="0" minDate="2015-05-11T10:26:00" maxDate="2024-06-17T13:39:00"/>
    </cacheField>
    <cacheField name="date_contained" numFmtId="0">
      <sharedItems containsNonDate="0" containsDate="1" containsString="0" containsBlank="1" minDate="2015-05-11T00:00:00" maxDate="2024-06-29T00:00:00"/>
    </cacheField>
    <cacheField name="time_contained" numFmtId="0">
      <sharedItems containsBlank="1"/>
    </cacheField>
    <cacheField name="datetime_contained" numFmtId="0">
      <sharedItems containsNonDate="0" containsDate="1" containsString="0" containsBlank="1" minDate="2015-05-11T12:15:00" maxDate="2022-06-24T07:25:00"/>
    </cacheField>
    <cacheField name="acreage" numFmtId="0">
      <sharedItems containsString="0" containsBlank="1" containsNumber="1" containsInteger="1" minValue="300" maxValue="1032648"/>
    </cacheField>
    <cacheField name="cause" numFmtId="0">
      <sharedItems containsBlank="1" count="23">
        <s v="Vehicle"/>
        <s v="Undetermined"/>
        <s v="Lightning"/>
        <s v="Electrical Power"/>
        <s v="Arson"/>
        <s v="Debris Burning"/>
        <s v="Equipment"/>
        <s v="Human"/>
        <s v="Under Investigation"/>
        <s v="Campfire"/>
        <s v="Playing With Fire"/>
        <s v="Miscellaneous"/>
        <s v="Equipment Use"/>
        <s v="Unknown"/>
        <s v="Shooting"/>
        <s v="Power line"/>
        <m/>
        <s v="Caused By A Car Fire"/>
        <s v="Hot Material Falling Off Of A Vehicle"/>
        <s v="Fire Escaped into Wildland"/>
        <s v="Likely caused by lightning strike"/>
        <s v="Unknown cause, possibly fireworks from Fourth of July celebrations"/>
        <s v="Human caused"/>
      </sharedItems>
    </cacheField>
    <cacheField name="structures_destroyed" numFmtId="0">
      <sharedItems containsString="0" containsBlank="1" containsNumber="1" containsInteger="1" minValue="0" maxValue="18804"/>
    </cacheField>
    <cacheField name="structures_damaged" numFmtId="0">
      <sharedItems containsString="0" containsBlank="1" containsNumber="1" containsInteger="1" minValue="0" maxValue="317"/>
    </cacheField>
    <cacheField name="fatalities" numFmtId="0">
      <sharedItems containsString="0" containsBlank="1" containsNumber="1" containsInteger="1" minValue="0" maxValue="85"/>
    </cacheField>
    <cacheField name="latitude" numFmtId="0">
      <sharedItems containsSemiMixedTypes="0" containsString="0" containsNumber="1" minValue="34.013890000000004" maxValue="42.039000000000001"/>
    </cacheField>
    <cacheField name="longitude" numFmtId="0">
      <sharedItems containsSemiMixedTypes="0" containsString="0" containsNumber="1" minValue="-123.82268000000001" maxValue="121.85906"/>
    </cacheField>
    <cacheField name="x_hftd_info" numFmtId="0">
      <sharedItems containsBlank="1"/>
    </cacheField>
    <cacheField name="x_hfra_info" numFmtId="0">
      <sharedItems containsBlank="1"/>
    </cacheField>
    <cacheField name="x_electrical_power_caused" numFmtId="0">
      <sharedItems containsBlank="1" count="2">
        <m/>
        <s v="Yes"/>
      </sharedItems>
    </cacheField>
    <cacheField name="x_pge_caused" numFmtId="0">
      <sharedItems containsBlank="1"/>
    </cacheField>
    <cacheField name="x_eii_index_no" numFmtId="0">
      <sharedItems containsBlank="1" containsMixedTypes="1" containsNumber="1" containsInteger="1" minValue="20150394" maxValue="20221563"/>
    </cacheField>
    <cacheField name="x_eir_number" numFmtId="0">
      <sharedItems containsBlank="1"/>
    </cacheField>
    <cacheField name="x_ois_number" numFmtId="0">
      <sharedItems containsBlank="1" containsMixedTypes="1" containsNumber="1" containsInteger="1" minValue="1894671" maxValue="1894671"/>
    </cacheField>
    <cacheField name="x_ilis_number" numFmtId="0">
      <sharedItems containsBlank="1"/>
    </cacheField>
    <cacheField name="x_totl_number" numFmtId="0">
      <sharedItems containsBlank="1"/>
    </cacheField>
    <cacheField name="x_cmi" numFmtId="0">
      <sharedItems containsString="0" containsBlank="1" containsNumber="1" minValue="0" maxValue="826291590"/>
    </cacheField>
    <cacheField name="x_catastrophic_fire" numFmtId="0">
      <sharedItems/>
    </cacheField>
    <cacheField name="x_catastrophic_tier1" numFmtId="0">
      <sharedItems/>
    </cacheField>
    <cacheField name="x_catastrophic_tier2" numFmtId="0">
      <sharedItems/>
    </cacheField>
    <cacheField name="x_year_started" numFmtId="0">
      <sharedItems containsString="0" containsBlank="1" containsNumber="1" containsInteger="1" minValue="2015" maxValue="2024"/>
    </cacheField>
    <cacheField name="x_month_started" numFmtId="0">
      <sharedItems containsString="0" containsBlank="1" containsNumber="1" containsInteger="1" minValue="1" maxValue="12"/>
    </cacheField>
    <cacheField name="x_rfw_gis_either" numFmtId="0">
      <sharedItems containsBlank="1"/>
    </cacheField>
    <cacheField name="x_has_fatalities" numFmtId="0">
      <sharedItems containsSemiMixedTypes="0" containsString="0" containsNumber="1" containsInteger="1" minValue="0" maxValue="1"/>
    </cacheField>
    <cacheField name="x_grc_catastrophic" numFmtId="0">
      <sharedItems/>
    </cacheField>
    <cacheField name="x_grc_destructive+" numFmtId="0">
      <sharedItems/>
    </cacheField>
    <cacheField name="x_grc_destructive" numFmtId="0">
      <sharedItems/>
    </cacheField>
    <cacheField name="x_new_outcome" numFmtId="0">
      <sharedItems/>
    </cacheField>
    <cacheField name="x_larger_than_5k_acres" numFmtId="0">
      <sharedItems containsSemiMixedTypes="0" containsString="0" containsNumber="1" containsInteger="1" minValue="0" maxValue="1"/>
    </cacheField>
    <cacheField name="x_larger_than_500_structures" numFmtId="0">
      <sharedItems containsSemiMixedTypes="0" containsString="0" containsNumber="1" containsInteger="1" minValue="0" maxValue="1"/>
    </cacheField>
    <cacheField name="x_structure_bucket" numFmtId="0">
      <sharedItems/>
    </cacheField>
    <cacheField name="x_fatality_bucket" numFmtId="0">
      <sharedItems/>
    </cacheField>
    <cacheField name="x_structures_destroyed" numFmtId="0">
      <sharedItems containsSemiMixedTypes="0" containsString="0" containsNumber="1" containsInteger="1" minValue="0" maxValue="18804"/>
    </cacheField>
    <cacheField name="x_tier_2" numFmtId="0">
      <sharedItems containsBlank="1"/>
    </cacheField>
    <cacheField name="x_tier_3" numFmtId="0">
      <sharedItems containsBlank="1"/>
    </cacheField>
    <cacheField name="x_hfra_v4_1" numFmtId="0">
      <sharedItems containsBlank="1"/>
    </cacheField>
    <cacheField name="x_hfra_v6_0" numFmtId="0">
      <sharedItems containsBlank="1"/>
    </cacheField>
    <cacheField name="x_hfra_add" numFmtId="0">
      <sharedItems containsBlank="1"/>
    </cacheField>
    <cacheField name="x_fia_regions" numFmtId="0">
      <sharedItems containsBlank="1"/>
    </cacheField>
    <cacheField name="x_hftd" numFmtId="0">
      <sharedItems containsBlank="1"/>
    </cacheField>
    <cacheField name="x_actual_suppression_costs" numFmtId="0">
      <sharedItems containsString="0" containsBlank="1" containsNumber="1" minValue="50000" maxValue="118500000"/>
    </cacheField>
    <cacheField name="x_source_suppression_costs" numFmtId="0">
      <sharedItems containsBlank="1"/>
    </cacheField>
    <cacheField name="ST5" numFmtId="0">
      <sharedItems containsBlank="1"/>
    </cacheField>
    <cacheField name="MN5" numFmtId="0">
      <sharedItems containsBlank="1"/>
    </cacheField>
    <cacheField name="R5" numFmtId="0">
      <sharedItems containsString="0" containsBlank="1" containsNumber="1" minValue="0.38" maxValue="4.99"/>
    </cacheField>
    <cacheField name="DT5" numFmtId="0">
      <sharedItems containsBlank="1"/>
    </cacheField>
    <cacheField name="WG5" numFmtId="0">
      <sharedItems containsSemiMixedTypes="0" containsString="0" containsNumber="1" minValue="0" maxValue="79.63" count="135">
        <n v="36.659999999999997"/>
        <n v="24.99"/>
        <n v="11.01"/>
        <n v="20"/>
        <n v="8.99"/>
        <n v="0"/>
        <n v="21"/>
        <n v="32.93"/>
        <n v="14.99"/>
        <n v="17"/>
        <n v="15.99"/>
        <n v="31"/>
        <n v="12.01"/>
        <n v="18.989999999999998"/>
        <n v="35.99"/>
        <n v="24"/>
        <n v="40"/>
        <n v="22.01"/>
        <n v="8.01"/>
        <n v="10"/>
        <n v="14"/>
        <n v="23"/>
        <n v="32.99"/>
        <n v="6.22"/>
        <n v="20.51"/>
        <n v="13"/>
        <n v="3"/>
        <n v="18.010000000000002"/>
        <n v="27"/>
        <n v="13.6"/>
        <n v="13.8"/>
        <n v="23.02"/>
        <n v="20.89"/>
        <n v="32.01"/>
        <n v="40.31"/>
        <n v="45.7"/>
        <n v="25.99"/>
        <n v="28.99"/>
        <n v="5.99"/>
        <n v="32.909999999999997"/>
        <n v="16.11"/>
        <n v="8.2100000000000009"/>
        <n v="2.0099999999999998"/>
        <n v="44.98"/>
        <n v="3.11"/>
        <n v="14.29"/>
        <n v="6.53"/>
        <n v="21.74"/>
        <n v="18.41"/>
        <n v="10.25"/>
        <n v="20.6"/>
        <n v="32.229999999999997"/>
        <n v="35.68"/>
        <n v="24.34"/>
        <n v="17.09"/>
        <n v="27.63"/>
        <n v="31.56"/>
        <n v="14.16"/>
        <n v="7.96"/>
        <n v="53.02"/>
        <n v="79.63"/>
        <n v="38.36"/>
        <n v="8.25"/>
        <n v="55.99"/>
        <n v="29.8"/>
        <n v="19"/>
        <n v="22.77"/>
        <n v="33.1"/>
        <n v="23.88"/>
        <n v="29.67"/>
        <n v="40.97"/>
        <n v="17.170000000000002"/>
        <n v="13.74"/>
        <n v="51"/>
        <n v="25.43"/>
        <n v="8"/>
        <n v="23.97"/>
        <n v="13.23"/>
        <n v="8.5"/>
        <n v="9"/>
        <n v="14.01"/>
        <n v="7"/>
        <n v="16.22"/>
        <n v="21.12"/>
        <n v="32.729999999999997"/>
        <n v="5"/>
        <n v="20.46"/>
        <n v="13.82"/>
        <n v="26.01"/>
        <n v="11"/>
        <n v="13.3"/>
        <n v="22.8"/>
        <n v="16"/>
        <n v="23.2"/>
        <n v="19.559999999999999"/>
        <n v="5.04"/>
        <n v="16.66"/>
        <n v="26.74"/>
        <n v="18.34"/>
        <n v="7.09"/>
        <n v="13.96"/>
        <n v="9.64"/>
        <n v="18.260000000000002"/>
        <n v="33.549999999999997"/>
        <n v="32"/>
        <n v="12.86"/>
        <n v="36"/>
        <n v="29"/>
        <n v="29.37"/>
        <n v="10.89"/>
        <n v="26.58"/>
        <n v="18"/>
        <n v="22.58"/>
        <n v="8.77"/>
        <n v="21.92"/>
        <n v="4.2300000000000004"/>
        <n v="41.43"/>
        <n v="9.86"/>
        <n v="19.95"/>
        <n v="43.99"/>
        <n v="44.29"/>
        <n v="32.08"/>
        <n v="22.94"/>
        <n v="22.65"/>
        <n v="27.84"/>
        <n v="48.52"/>
        <n v="19.36"/>
        <n v="11.98"/>
        <n v="14.53"/>
        <n v="22.07"/>
        <n v="14.91"/>
        <n v="18.71"/>
        <n v="11.02"/>
        <n v="18.920000000000002"/>
        <n v="27.4"/>
      </sharedItems>
      <fieldGroup base="61">
        <rangePr autoEnd="0" startNum="0" endNum="80" groupInterval="10"/>
        <groupItems count="10">
          <s v="&lt;0"/>
          <s v="0-10"/>
          <s v="10-20"/>
          <s v="20-30"/>
          <s v="30-40"/>
          <s v="40-50"/>
          <s v="50-60"/>
          <s v="60-70"/>
          <s v="70-80"/>
          <s v="&gt;80"/>
        </groupItems>
      </fieldGroup>
    </cacheField>
    <cacheField name="Ct5" numFmtId="0">
      <sharedItems containsSemiMixedTypes="0" containsString="0" containsNumber="1" containsInteger="1" minValue="0" maxValue="240" count="64">
        <n v="18"/>
        <n v="2"/>
        <n v="44"/>
        <n v="9"/>
        <n v="0"/>
        <n v="10"/>
        <n v="71"/>
        <n v="6"/>
        <n v="15"/>
        <n v="17"/>
        <n v="26"/>
        <n v="12"/>
        <n v="19"/>
        <n v="23"/>
        <n v="125"/>
        <n v="8"/>
        <n v="16"/>
        <n v="4"/>
        <n v="27"/>
        <n v="28"/>
        <n v="29"/>
        <n v="24"/>
        <n v="14"/>
        <n v="13"/>
        <n v="22"/>
        <n v="63"/>
        <n v="56"/>
        <n v="31"/>
        <n v="152"/>
        <n v="40"/>
        <n v="20"/>
        <n v="11"/>
        <n v="3"/>
        <n v="58"/>
        <n v="37"/>
        <n v="50"/>
        <n v="36"/>
        <n v="42"/>
        <n v="84"/>
        <n v="35"/>
        <n v="240"/>
        <n v="43"/>
        <n v="32"/>
        <n v="51"/>
        <n v="48"/>
        <n v="25"/>
        <n v="73"/>
        <n v="60"/>
        <n v="104"/>
        <n v="98"/>
        <n v="87"/>
        <n v="88"/>
        <n v="52"/>
        <n v="39"/>
        <n v="68"/>
        <n v="69"/>
        <n v="33"/>
        <n v="115"/>
        <n v="57"/>
        <n v="55"/>
        <n v="80"/>
        <n v="74"/>
        <n v="64"/>
        <n v="83"/>
      </sharedItems>
    </cacheField>
    <cacheField name="ST10" numFmtId="0">
      <sharedItems containsBlank="1"/>
    </cacheField>
    <cacheField name="MN10" numFmtId="0">
      <sharedItems containsBlank="1"/>
    </cacheField>
    <cacheField name="R10" numFmtId="0">
      <sharedItems containsString="0" containsBlank="1" containsNumber="1" minValue="0.38" maxValue="9.99"/>
    </cacheField>
    <cacheField name="DT10" numFmtId="0">
      <sharedItems containsBlank="1"/>
    </cacheField>
    <cacheField name="WG10" numFmtId="0">
      <sharedItems containsSemiMixedTypes="0" containsString="0" containsNumber="1" minValue="0" maxValue="82.01" count="175">
        <n v="36.659999999999997"/>
        <n v="24.99"/>
        <n v="11.01"/>
        <n v="20"/>
        <n v="8.99"/>
        <n v="0"/>
        <n v="21.99"/>
        <n v="14"/>
        <n v="32.93"/>
        <n v="2.0099999999999998"/>
        <n v="14.99"/>
        <n v="27"/>
        <n v="17"/>
        <n v="10"/>
        <n v="22.01"/>
        <n v="31.7"/>
        <n v="21"/>
        <n v="15.99"/>
        <n v="19.55"/>
        <n v="13"/>
        <n v="18.989999999999998"/>
        <n v="41"/>
        <n v="24"/>
        <n v="31"/>
        <n v="40"/>
        <n v="24.85"/>
        <n v="23"/>
        <n v="12.01"/>
        <n v="25.99"/>
        <n v="8.01"/>
        <n v="30"/>
        <n v="18.010000000000002"/>
        <n v="32.99"/>
        <n v="27.72"/>
        <n v="35.99"/>
        <n v="28.99"/>
        <n v="20.71"/>
        <n v="27.98"/>
        <n v="13.6"/>
        <n v="13.8"/>
        <n v="16.11"/>
        <n v="7"/>
        <n v="23.6"/>
        <n v="22.37"/>
        <n v="4.99"/>
        <n v="78.78"/>
        <n v="5.99"/>
        <n v="20.89"/>
        <n v="65.989999999999995"/>
        <n v="32.01"/>
        <n v="45.7"/>
        <n v="42.57"/>
        <n v="45.99"/>
        <n v="16.149999999999999"/>
        <n v="37"/>
        <n v="33.380000000000003"/>
        <n v="3.11"/>
        <n v="21.85"/>
        <n v="15.7"/>
        <n v="17.2"/>
        <n v="26.73"/>
        <n v="7.45"/>
        <n v="18.41"/>
        <n v="22.15"/>
        <n v="35.68"/>
        <n v="37.89"/>
        <n v="42.52"/>
        <n v="39.19"/>
        <n v="37.270000000000003"/>
        <n v="27.83"/>
        <n v="24.34"/>
        <n v="21.25"/>
        <n v="27.63"/>
        <n v="16.89"/>
        <n v="18.86"/>
        <n v="31.56"/>
        <n v="14.32"/>
        <n v="3"/>
        <n v="30.04"/>
        <n v="15.86"/>
        <n v="53.02"/>
        <n v="79.63"/>
        <n v="8.1199999999999992"/>
        <n v="38.36"/>
        <n v="8.25"/>
        <n v="31.07"/>
        <n v="82.01"/>
        <n v="32.880000000000003"/>
        <n v="19"/>
        <n v="12"/>
        <n v="38"/>
        <n v="47.87"/>
        <n v="23.88"/>
        <n v="38.5"/>
        <n v="40.97"/>
        <n v="22"/>
        <n v="21.64"/>
        <n v="13.74"/>
        <n v="17.100000000000001"/>
        <n v="51"/>
        <n v="25.43"/>
        <n v="14.76"/>
        <n v="13.59"/>
        <n v="8"/>
        <n v="23.97"/>
        <n v="22.36"/>
        <n v="18"/>
        <n v="22.82"/>
        <n v="11"/>
        <n v="25.5"/>
        <n v="9"/>
        <n v="15.89"/>
        <n v="15.12"/>
        <n v="21.19"/>
        <n v="10.52"/>
        <n v="32.729999999999997"/>
        <n v="19.95"/>
        <n v="20.46"/>
        <n v="13.82"/>
        <n v="11.2"/>
        <n v="26.01"/>
        <n v="25"/>
        <n v="46.11"/>
        <n v="23.38"/>
        <n v="20.170000000000002"/>
        <n v="18.34"/>
        <n v="26.74"/>
        <n v="20.53"/>
        <n v="8.18"/>
        <n v="15.56"/>
        <n v="14.69"/>
        <n v="14.1"/>
        <n v="15.29"/>
        <n v="23.53"/>
        <n v="43.18"/>
        <n v="50"/>
        <n v="16.02"/>
        <n v="16.73"/>
        <n v="36"/>
        <n v="28"/>
        <n v="34.520000000000003"/>
        <n v="16.22"/>
        <n v="11.76"/>
        <n v="33.46"/>
        <n v="11.02"/>
        <n v="14.01"/>
        <n v="21.86"/>
        <n v="46"/>
        <n v="24.11"/>
        <n v="24.33"/>
        <n v="8.57"/>
        <n v="20.02"/>
        <n v="21.92"/>
        <n v="25.35"/>
        <n v="12.64"/>
        <n v="41.43"/>
        <n v="20.68"/>
        <n v="15.2"/>
        <n v="56"/>
        <n v="53"/>
        <n v="53.56"/>
        <n v="35.44"/>
        <n v="27.84"/>
        <n v="23.75"/>
        <n v="31.78"/>
        <n v="48.52"/>
        <n v="19.14"/>
        <n v="29.67"/>
        <n v="27.11"/>
        <n v="15.42"/>
        <n v="22.07"/>
        <n v="18.71"/>
        <n v="14.98"/>
        <n v="27.55"/>
        <n v="30.54"/>
      </sharedItems>
      <fieldGroup base="67">
        <rangePr autoStart="0" autoEnd="0" startNum="0" endNum="100" groupInterval="10"/>
        <groupItems count="12">
          <s v="&lt;0"/>
          <s v="0-10"/>
          <s v="10-20"/>
          <s v="20-30"/>
          <s v="30-40"/>
          <s v="40-50"/>
          <s v="50-60"/>
          <s v="60-70"/>
          <s v="70-80"/>
          <s v="80-90"/>
          <s v="90-100"/>
          <s v="&gt;100"/>
        </groupItems>
      </fieldGroup>
    </cacheField>
    <cacheField name="Ct10" numFmtId="0">
      <sharedItems containsSemiMixedTypes="0" containsString="0" containsNumber="1" containsInteger="1" minValue="0" maxValue="458" count="136">
        <n v="32"/>
        <n v="30"/>
        <n v="2"/>
        <n v="123"/>
        <n v="9"/>
        <n v="0"/>
        <n v="124"/>
        <n v="36"/>
        <n v="18"/>
        <n v="8"/>
        <n v="95"/>
        <n v="74"/>
        <n v="22"/>
        <n v="13"/>
        <n v="27"/>
        <n v="26"/>
        <n v="21"/>
        <n v="16"/>
        <n v="15"/>
        <n v="14"/>
        <n v="10"/>
        <n v="4"/>
        <n v="29"/>
        <n v="23"/>
        <n v="64"/>
        <n v="6"/>
        <n v="49"/>
        <n v="34"/>
        <n v="31"/>
        <n v="20"/>
        <n v="242"/>
        <n v="40"/>
        <n v="25"/>
        <n v="44"/>
        <n v="42"/>
        <n v="3"/>
        <n v="302"/>
        <n v="50"/>
        <n v="24"/>
        <n v="7"/>
        <n v="17"/>
        <n v="43"/>
        <n v="183"/>
        <n v="224"/>
        <n v="11"/>
        <n v="92"/>
        <n v="12"/>
        <n v="1"/>
        <n v="33"/>
        <n v="56"/>
        <n v="61"/>
        <n v="76"/>
        <n v="91"/>
        <n v="79"/>
        <n v="45"/>
        <n v="158"/>
        <n v="55"/>
        <n v="58"/>
        <n v="72"/>
        <n v="63"/>
        <n v="78"/>
        <n v="378"/>
        <n v="37"/>
        <n v="173"/>
        <n v="39"/>
        <n v="93"/>
        <n v="54"/>
        <n v="80"/>
        <n v="137"/>
        <n v="57"/>
        <n v="41"/>
        <n v="28"/>
        <n v="68"/>
        <n v="142"/>
        <n v="65"/>
        <n v="59"/>
        <n v="53"/>
        <n v="48"/>
        <n v="131"/>
        <n v="458"/>
        <n v="100"/>
        <n v="66"/>
        <n v="82"/>
        <n v="60"/>
        <n v="196"/>
        <n v="86"/>
        <n v="395"/>
        <n v="138"/>
        <n v="182"/>
        <n v="98"/>
        <n v="62"/>
        <n v="179"/>
        <n v="134"/>
        <n v="108"/>
        <n v="120"/>
        <n v="116"/>
        <n v="143"/>
        <n v="38"/>
        <n v="133"/>
        <n v="166"/>
        <n v="347"/>
        <n v="69"/>
        <n v="135"/>
        <n v="204"/>
        <n v="214"/>
        <n v="192"/>
        <n v="46"/>
        <n v="272"/>
        <n v="85"/>
        <n v="113"/>
        <n v="121"/>
        <n v="136"/>
        <n v="117"/>
        <n v="388"/>
        <n v="398"/>
        <n v="118"/>
        <n v="198"/>
        <n v="178"/>
        <n v="287"/>
        <n v="109"/>
        <n v="104"/>
        <n v="217"/>
        <n v="52"/>
        <n v="150"/>
        <n v="319"/>
        <n v="153"/>
        <n v="84"/>
        <n v="164"/>
        <n v="157"/>
        <n v="221"/>
        <n v="88"/>
        <n v="372"/>
        <n v="293"/>
        <n v="209"/>
        <n v="149"/>
        <n v="30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410">
  <r>
    <m/>
    <m/>
    <s v="20150511-Forebay"/>
    <s v="Merced"/>
    <s v="Forebay"/>
    <m/>
    <m/>
    <n v="201505111026"/>
    <n v="201505112226"/>
    <n v="42135"/>
    <n v="0.4347222222222222"/>
    <n v="42135.43472222222"/>
    <n v="42135"/>
    <s v="12:15"/>
    <n v="42135.51041666666"/>
    <n v="692"/>
    <s v="Vehicle"/>
    <m/>
    <m/>
    <n v="0"/>
    <n v="37.08312"/>
    <n v="-121.06963"/>
    <s v="non-HFTD"/>
    <s v="non-HFRA"/>
    <x v="0"/>
    <m/>
    <m/>
    <m/>
    <m/>
    <m/>
    <m/>
    <m/>
    <b v="0"/>
    <b v="0"/>
    <b v="0"/>
    <n v="2015"/>
    <n v="5"/>
    <b v="0"/>
    <n v="0"/>
    <b v="0"/>
    <b v="0"/>
    <b v="0"/>
    <s v="OEIS Non-CAT - Large"/>
    <n v="0"/>
    <n v="0"/>
    <s v="structures &lt;= 100 "/>
    <s v="fatality = 0"/>
    <n v="0"/>
    <b v="0"/>
    <b v="0"/>
    <b v="0"/>
    <b v="0"/>
    <b v="0"/>
    <b v="0"/>
    <b v="0"/>
    <m/>
    <m/>
    <s v="CF031"/>
    <s v="59"/>
    <n v="1.55"/>
    <s v="2015-05-11T17:40:00Z"/>
    <n v="36.66"/>
    <n v="18"/>
    <s v="CF031"/>
    <s v="59"/>
    <n v="1.55"/>
    <s v="2015-05-11T17:40:00Z"/>
    <x v="0"/>
    <n v="32"/>
  </r>
  <r>
    <m/>
    <s v="(2/17/2023): add lat/lon based on google map&amp;cal fire loc"/>
    <s v="20150605-Site"/>
    <s v="Alameda"/>
    <s v="Site"/>
    <m/>
    <m/>
    <n v="201506052022"/>
    <n v="201506060822"/>
    <n v="42160"/>
    <n v="0.8486111111111111"/>
    <n v="42160.84861111111"/>
    <n v="42161"/>
    <m/>
    <m/>
    <n v="300"/>
    <s v="Undetermined"/>
    <m/>
    <m/>
    <m/>
    <n v="37.636"/>
    <n v="-121.556"/>
    <s v="non-HFTD"/>
    <s v="non-HFRA"/>
    <x v="0"/>
    <m/>
    <m/>
    <m/>
    <m/>
    <m/>
    <m/>
    <m/>
    <b v="0"/>
    <b v="0"/>
    <b v="0"/>
    <n v="2015"/>
    <n v="6"/>
    <b v="0"/>
    <n v="0"/>
    <b v="0"/>
    <b v="0"/>
    <b v="0"/>
    <s v="OEIS Non-CAT - Large"/>
    <n v="0"/>
    <n v="0"/>
    <s v="structures &lt;= 100 "/>
    <s v="fatality = 0"/>
    <n v="0"/>
    <b v="0"/>
    <b v="0"/>
    <b v="0"/>
    <b v="0"/>
    <b v="0"/>
    <b v="0"/>
    <b v="0"/>
    <m/>
    <m/>
    <s v="AATC1"/>
    <s v="2"/>
    <n v="4.9"/>
    <s v="2015-06-06T04:12:00Z"/>
    <n v="24.99"/>
    <n v="2"/>
    <s v="AATC1"/>
    <s v="2"/>
    <n v="4.9"/>
    <s v="2015-06-06T04:12:00Z"/>
    <x v="1"/>
    <n v="30"/>
  </r>
  <r>
    <m/>
    <m/>
    <s v="20150610-Saddle"/>
    <s v="Trinity"/>
    <s v="Saddle"/>
    <m/>
    <m/>
    <n v="201506101500"/>
    <n v="201506110300"/>
    <n v="42165"/>
    <n v="0.625"/>
    <n v="42165.625"/>
    <n v="42184"/>
    <s v="09:00"/>
    <n v="42184.375"/>
    <n v="1542"/>
    <s v="Lightning"/>
    <m/>
    <m/>
    <n v="0"/>
    <n v="40.924"/>
    <n v="-123.168"/>
    <s v="HFTD"/>
    <s v="HFRA"/>
    <x v="0"/>
    <m/>
    <m/>
    <m/>
    <m/>
    <m/>
    <m/>
    <m/>
    <b v="0"/>
    <b v="0"/>
    <b v="0"/>
    <n v="2015"/>
    <n v="6"/>
    <b v="0"/>
    <n v="0"/>
    <b v="0"/>
    <b v="0"/>
    <b v="0"/>
    <s v="OEIS Non-CAT - Large"/>
    <n v="0"/>
    <n v="0"/>
    <s v="structures &lt;= 100 "/>
    <s v="fatality = 0"/>
    <n v="0"/>
    <b v="1"/>
    <b v="0"/>
    <b v="1"/>
    <b v="1"/>
    <b v="0"/>
    <b v="1"/>
    <b v="1"/>
    <m/>
    <m/>
    <s v="BABC1"/>
    <s v="2"/>
    <n v="2.74"/>
    <s v="2015-06-10T22:32:00Z"/>
    <n v="11.01"/>
    <n v="2"/>
    <s v="BABC1"/>
    <s v="2"/>
    <n v="2.74"/>
    <s v="2015-06-10T22:32:00Z"/>
    <x v="2"/>
    <n v="2"/>
  </r>
  <r>
    <m/>
    <s v="(2/17/2023): add lat/lon based on google map&amp;cal fire loc"/>
    <s v="20150618-Sky"/>
    <s v="Madera"/>
    <s v="Sky"/>
    <m/>
    <m/>
    <n v="201506181431"/>
    <n v="201506190231"/>
    <n v="42173"/>
    <n v="0.6048611111111111"/>
    <n v="42173.60486111111"/>
    <n v="42181"/>
    <s v="08:15"/>
    <n v="42181.34375"/>
    <n v="500"/>
    <s v="Vehicle"/>
    <m/>
    <m/>
    <n v="0"/>
    <n v="37.389"/>
    <n v="-119.607"/>
    <s v="non-HFTD"/>
    <s v="HFRA"/>
    <x v="0"/>
    <m/>
    <m/>
    <m/>
    <m/>
    <m/>
    <m/>
    <m/>
    <b v="0"/>
    <b v="0"/>
    <b v="0"/>
    <n v="2015"/>
    <n v="6"/>
    <b v="0"/>
    <n v="0"/>
    <b v="0"/>
    <b v="0"/>
    <b v="0"/>
    <s v="OEIS Non-CAT - Large"/>
    <n v="0"/>
    <n v="0"/>
    <s v="structures &lt;= 100 "/>
    <s v="fatality = 0"/>
    <n v="0"/>
    <b v="0"/>
    <b v="1"/>
    <b v="1"/>
    <b v="1"/>
    <b v="0"/>
    <b v="1"/>
    <b v="1"/>
    <m/>
    <m/>
    <s v="AT301"/>
    <s v="65"/>
    <n v="4.67"/>
    <s v="2015-06-18T20:33:00Z"/>
    <n v="20"/>
    <n v="44"/>
    <s v="AT301"/>
    <s v="65"/>
    <n v="4.67"/>
    <s v="2015-06-18T20:33:00Z"/>
    <x v="3"/>
    <n v="123"/>
  </r>
  <r>
    <m/>
    <m/>
    <s v="20150618-Corrine"/>
    <s v="Madera"/>
    <s v="Corrine"/>
    <m/>
    <m/>
    <n v="201506182100"/>
    <n v="201506190900"/>
    <n v="42173"/>
    <n v="0.875"/>
    <n v="42173.875"/>
    <n v="42180"/>
    <s v="18:45"/>
    <n v="42180.78125"/>
    <n v="920"/>
    <s v="Electrical Power"/>
    <n v="3"/>
    <m/>
    <n v="0"/>
    <n v="37.165767"/>
    <n v="-119.523943"/>
    <s v="HFTD"/>
    <s v="HFRA"/>
    <x v="1"/>
    <m/>
    <m/>
    <m/>
    <m/>
    <m/>
    <m/>
    <m/>
    <b v="0"/>
    <b v="0"/>
    <b v="0"/>
    <n v="2015"/>
    <n v="6"/>
    <b v="0"/>
    <n v="0"/>
    <b v="0"/>
    <b v="0"/>
    <b v="0"/>
    <s v="OEIS Non-CAT - Large"/>
    <n v="0"/>
    <n v="0"/>
    <s v="structures &lt;= 100 "/>
    <s v="fatality = 0"/>
    <n v="3"/>
    <b v="1"/>
    <b v="0"/>
    <b v="1"/>
    <b v="1"/>
    <b v="0"/>
    <b v="1"/>
    <b v="1"/>
    <m/>
    <m/>
    <s v="C6459"/>
    <s v="65"/>
    <n v="4.82"/>
    <s v="2015-06-19T04:40:00Z"/>
    <n v="8.99"/>
    <n v="9"/>
    <s v="C6459"/>
    <s v="65"/>
    <n v="4.82"/>
    <s v="2015-06-19T04:40:00Z"/>
    <x v="4"/>
    <n v="9"/>
  </r>
  <r>
    <m/>
    <s v="(2/17/2023): add lat/lon based on google map&amp;cal fire loc"/>
    <s v="20150620-Park Hill"/>
    <s v="San Luis Obispo"/>
    <s v="Park Hill"/>
    <m/>
    <m/>
    <n v="201506201441"/>
    <n v="201506210241"/>
    <n v="42175"/>
    <n v="0.6118055555555556"/>
    <n v="42175.61180555556"/>
    <n v="42175"/>
    <m/>
    <m/>
    <n v="1791"/>
    <s v="Vehicle"/>
    <n v="23"/>
    <n v="3"/>
    <n v="0"/>
    <n v="35.376"/>
    <n v="-120.435"/>
    <s v="non-HFTD"/>
    <s v="HFRA"/>
    <x v="0"/>
    <m/>
    <m/>
    <m/>
    <m/>
    <m/>
    <m/>
    <m/>
    <b v="0"/>
    <b v="0"/>
    <b v="0"/>
    <n v="2015"/>
    <n v="6"/>
    <b v="0"/>
    <n v="0"/>
    <b v="0"/>
    <b v="0"/>
    <b v="0"/>
    <s v="OEIS Non-CAT - Large"/>
    <n v="0"/>
    <n v="0"/>
    <s v="structures &lt;= 100 "/>
    <s v="fatality = 0"/>
    <n v="23"/>
    <b v="0"/>
    <b v="1"/>
    <b v="1"/>
    <b v="1"/>
    <b v="0"/>
    <b v="1"/>
    <b v="1"/>
    <m/>
    <m/>
    <m/>
    <m/>
    <m/>
    <m/>
    <n v="0"/>
    <n v="0"/>
    <m/>
    <m/>
    <m/>
    <m/>
    <x v="5"/>
    <n v="0"/>
  </r>
  <r>
    <m/>
    <m/>
    <s v="20150624-Loma"/>
    <s v="Contra Costa"/>
    <s v="Loma"/>
    <m/>
    <m/>
    <n v="201506241615"/>
    <n v="201506250415"/>
    <n v="42179"/>
    <n v="0.6770833333333334"/>
    <n v="42179.67708333334"/>
    <n v="42180"/>
    <s v="09:00"/>
    <n v="42180.375"/>
    <n v="533"/>
    <s v="Undetermined"/>
    <m/>
    <m/>
    <m/>
    <n v="37.974123"/>
    <n v="-121.833751"/>
    <s v="non-HFTD"/>
    <s v="non-HFRA"/>
    <x v="0"/>
    <m/>
    <m/>
    <m/>
    <m/>
    <m/>
    <m/>
    <m/>
    <b v="0"/>
    <b v="0"/>
    <b v="0"/>
    <n v="2015"/>
    <n v="6"/>
    <b v="0"/>
    <n v="0"/>
    <b v="0"/>
    <b v="0"/>
    <b v="0"/>
    <s v="OEIS Non-CAT - Large"/>
    <n v="0"/>
    <n v="0"/>
    <s v="structures &lt;= 100 "/>
    <s v="fatality = 0"/>
    <n v="0"/>
    <b v="0"/>
    <b v="0"/>
    <b v="0"/>
    <b v="0"/>
    <b v="0"/>
    <b v="0"/>
    <b v="0"/>
    <m/>
    <m/>
    <s v="PIBC1"/>
    <s v="2"/>
    <n v="3.23"/>
    <s v="2015-06-24T23:28:00Z"/>
    <n v="21"/>
    <n v="10"/>
    <s v="PSBC1"/>
    <s v="121"/>
    <n v="5.48"/>
    <s v="2015-06-24T23:12:00Z"/>
    <x v="6"/>
    <n v="124"/>
  </r>
  <r>
    <m/>
    <s v="(2/17/2023): add lat/lon based on google map&amp;cal fire loc"/>
    <s v="20150702-Ione"/>
    <s v="Amador"/>
    <s v="Ione"/>
    <m/>
    <m/>
    <n v="201507020858"/>
    <n v="201507022058"/>
    <n v="42187"/>
    <n v="0.3736111111111111"/>
    <n v="42187.37361111111"/>
    <n v="42187"/>
    <m/>
    <m/>
    <n v="355"/>
    <s v="Arson"/>
    <m/>
    <m/>
    <n v="0"/>
    <n v="38.482"/>
    <n v="-121.043"/>
    <s v="non-HFTD"/>
    <s v="non-HFRA"/>
    <x v="0"/>
    <m/>
    <m/>
    <m/>
    <m/>
    <m/>
    <m/>
    <m/>
    <b v="0"/>
    <b v="0"/>
    <b v="0"/>
    <n v="2015"/>
    <n v="7"/>
    <b v="0"/>
    <n v="0"/>
    <b v="0"/>
    <b v="0"/>
    <b v="0"/>
    <s v="OEIS Non-CAT - Large"/>
    <n v="0"/>
    <n v="0"/>
    <s v="structures &lt;= 100 "/>
    <s v="fatality = 0"/>
    <n v="0"/>
    <b v="0"/>
    <b v="0"/>
    <b v="0"/>
    <b v="0"/>
    <b v="0"/>
    <b v="0"/>
    <b v="0"/>
    <m/>
    <m/>
    <m/>
    <m/>
    <m/>
    <m/>
    <n v="0"/>
    <n v="0"/>
    <s v="BENC1"/>
    <s v="2"/>
    <n v="9.57"/>
    <s v="2015-07-02T15:59:00Z"/>
    <x v="7"/>
    <n v="36"/>
  </r>
  <r>
    <m/>
    <s v="(2/17/2023): add lat/lon based on google map&amp;cal fire loc"/>
    <s v="20150718-Mccabe"/>
    <s v="Merced"/>
    <s v="Mccabe"/>
    <m/>
    <m/>
    <n v="201507182227"/>
    <n v="201507191027"/>
    <n v="42203"/>
    <n v="0.9354166666666667"/>
    <n v="42203.93541666667"/>
    <n v="42207"/>
    <m/>
    <m/>
    <n v="1333"/>
    <s v="Lightning"/>
    <m/>
    <m/>
    <n v="0"/>
    <n v="37.115"/>
    <n v="-121.023"/>
    <s v="non-HFTD"/>
    <s v="non-HFRA"/>
    <x v="0"/>
    <m/>
    <m/>
    <m/>
    <m/>
    <m/>
    <m/>
    <m/>
    <b v="0"/>
    <b v="0"/>
    <b v="0"/>
    <n v="2015"/>
    <n v="7"/>
    <b v="0"/>
    <n v="0"/>
    <b v="0"/>
    <b v="0"/>
    <b v="0"/>
    <s v="OEIS Non-CAT - Large"/>
    <n v="0"/>
    <n v="0"/>
    <s v="structures &lt;= 100 "/>
    <s v="fatality = 0"/>
    <n v="0"/>
    <b v="0"/>
    <b v="0"/>
    <b v="0"/>
    <b v="0"/>
    <b v="0"/>
    <b v="0"/>
    <b v="0"/>
    <m/>
    <m/>
    <s v="CF031"/>
    <s v="59"/>
    <n v="4.19"/>
    <s v="2015-07-19T04:40:00Z"/>
    <n v="32.93"/>
    <n v="18"/>
    <s v="CF031"/>
    <s v="59"/>
    <n v="4.19"/>
    <s v="2015-07-19T04:40:00Z"/>
    <x v="8"/>
    <n v="18"/>
  </r>
  <r>
    <m/>
    <m/>
    <s v="20150719-Cabin"/>
    <s v="Tulare"/>
    <s v="Cabin"/>
    <m/>
    <m/>
    <n v="201507190800"/>
    <n v="201507192000"/>
    <n v="42204"/>
    <n v="0.3333333333333333"/>
    <n v="42204.33333333334"/>
    <n v="42252"/>
    <s v="18:00"/>
    <n v="42252.75"/>
    <n v="6980"/>
    <s v="Lightning"/>
    <m/>
    <m/>
    <n v="0"/>
    <n v="36.24"/>
    <n v="-118.54"/>
    <s v="HFTD"/>
    <s v="HFRA"/>
    <x v="0"/>
    <m/>
    <m/>
    <m/>
    <m/>
    <m/>
    <m/>
    <m/>
    <b v="1"/>
    <b v="1"/>
    <b v="0"/>
    <n v="2015"/>
    <n v="7"/>
    <b v="0"/>
    <n v="0"/>
    <b v="0"/>
    <b v="0"/>
    <b v="0"/>
    <s v="OEIS CAT - Large"/>
    <n v="1"/>
    <n v="0"/>
    <s v="structures &lt;= 100 "/>
    <s v="fatality = 0"/>
    <n v="0"/>
    <b v="1"/>
    <b v="0"/>
    <b v="1"/>
    <b v="1"/>
    <b v="0"/>
    <b v="1"/>
    <b v="1"/>
    <m/>
    <m/>
    <m/>
    <m/>
    <m/>
    <m/>
    <n v="0"/>
    <n v="0"/>
    <s v="C5694"/>
    <s v="65"/>
    <n v="8.619999999999999"/>
    <s v="2015-07-19T15:26:00Z"/>
    <x v="9"/>
    <n v="8"/>
  </r>
  <r>
    <m/>
    <m/>
    <s v="20150721-Triple"/>
    <s v="Tulare"/>
    <s v="Triple"/>
    <m/>
    <m/>
    <n v="201507211235"/>
    <n v="201507220035"/>
    <n v="42206"/>
    <n v="0.5243055555555556"/>
    <n v="42206.52430555555"/>
    <n v="42211"/>
    <s v="10:30"/>
    <n v="42211.4375"/>
    <n v="430"/>
    <s v="Lightning"/>
    <m/>
    <m/>
    <n v="0"/>
    <n v="36.085212"/>
    <n v="-118.824235"/>
    <s v="HFTD"/>
    <s v="HFRA"/>
    <x v="0"/>
    <m/>
    <m/>
    <m/>
    <m/>
    <m/>
    <m/>
    <m/>
    <b v="0"/>
    <b v="0"/>
    <b v="0"/>
    <n v="2015"/>
    <n v="7"/>
    <b v="0"/>
    <n v="0"/>
    <b v="0"/>
    <b v="0"/>
    <b v="0"/>
    <s v="OEIS Non-CAT - Large"/>
    <n v="0"/>
    <n v="0"/>
    <s v="structures &lt;= 100 "/>
    <s v="fatality = 0"/>
    <n v="0"/>
    <b v="1"/>
    <b v="0"/>
    <b v="1"/>
    <b v="1"/>
    <b v="0"/>
    <b v="1"/>
    <b v="1"/>
    <m/>
    <m/>
    <m/>
    <m/>
    <m/>
    <m/>
    <n v="0"/>
    <n v="0"/>
    <s v="OORC1"/>
    <s v="2"/>
    <n v="9.25"/>
    <s v="2015-07-21T20:12:00Z"/>
    <x v="10"/>
    <n v="2"/>
  </r>
  <r>
    <m/>
    <m/>
    <s v="20150722-Wragg"/>
    <s v="Napa"/>
    <s v="Wragg"/>
    <m/>
    <m/>
    <n v="201507221424"/>
    <n v="201507230224"/>
    <n v="42207"/>
    <n v="0.6"/>
    <n v="42207.6"/>
    <n v="42221"/>
    <s v="17:30"/>
    <n v="42221.72916666666"/>
    <n v="8051"/>
    <s v="Vehicle"/>
    <n v="2"/>
    <n v="5"/>
    <n v="0"/>
    <n v="38.4994"/>
    <n v="-122.1145"/>
    <s v="HFTD"/>
    <s v="HFRA"/>
    <x v="0"/>
    <m/>
    <m/>
    <m/>
    <m/>
    <m/>
    <m/>
    <m/>
    <b v="1"/>
    <b v="1"/>
    <b v="0"/>
    <n v="2015"/>
    <n v="7"/>
    <b v="0"/>
    <n v="0"/>
    <b v="0"/>
    <b v="0"/>
    <b v="0"/>
    <s v="OEIS CAT - Large"/>
    <n v="1"/>
    <n v="0"/>
    <s v="structures &lt;= 100 "/>
    <s v="fatality = 0"/>
    <n v="2"/>
    <b v="1"/>
    <b v="0"/>
    <b v="1"/>
    <b v="1"/>
    <b v="0"/>
    <b v="1"/>
    <b v="1"/>
    <m/>
    <m/>
    <m/>
    <m/>
    <m/>
    <m/>
    <n v="0"/>
    <n v="0"/>
    <s v="ATLC1"/>
    <s v="2"/>
    <n v="8.300000000000001"/>
    <s v="2015-07-22T21:29:00Z"/>
    <x v="11"/>
    <n v="2"/>
  </r>
  <r>
    <m/>
    <m/>
    <s v="20150725-Willow"/>
    <s v="Madera"/>
    <s v="Willow"/>
    <m/>
    <m/>
    <n v="201507251430"/>
    <n v="201507260230"/>
    <n v="42210"/>
    <n v="0.6041666666666666"/>
    <n v="42210.60416666666"/>
    <n v="42229"/>
    <s v="10:30"/>
    <n v="42229.4375"/>
    <n v="5702"/>
    <s v="Undetermined"/>
    <m/>
    <m/>
    <n v="0"/>
    <n v="37.279722"/>
    <n v="-119.50014"/>
    <s v="HFTD"/>
    <s v="HFRA"/>
    <x v="0"/>
    <m/>
    <m/>
    <m/>
    <m/>
    <m/>
    <m/>
    <m/>
    <b v="1"/>
    <b v="1"/>
    <b v="0"/>
    <n v="2015"/>
    <n v="7"/>
    <b v="0"/>
    <n v="0"/>
    <b v="0"/>
    <b v="0"/>
    <b v="0"/>
    <s v="OEIS CAT - Large"/>
    <n v="1"/>
    <n v="0"/>
    <s v="structures &lt;= 100 "/>
    <s v="fatality = 0"/>
    <n v="0"/>
    <b v="0"/>
    <b v="1"/>
    <b v="1"/>
    <b v="1"/>
    <b v="0"/>
    <b v="1"/>
    <b v="1"/>
    <m/>
    <m/>
    <s v="NFRC1"/>
    <s v="2"/>
    <n v="3.24"/>
    <s v="2015-07-25T21:55:00Z"/>
    <n v="14.99"/>
    <n v="71"/>
    <s v="D7778"/>
    <s v="65"/>
    <n v="7.46"/>
    <s v="2015-07-25T22:27:00Z"/>
    <x v="10"/>
    <n v="95"/>
  </r>
  <r>
    <m/>
    <m/>
    <s v="20150725-Lowell"/>
    <s v="Nevada"/>
    <s v="Lowell"/>
    <m/>
    <m/>
    <n v="201507251437"/>
    <n v="201507260237"/>
    <n v="42210"/>
    <n v="0.6090277777777777"/>
    <n v="42210.60902777778"/>
    <n v="42228"/>
    <s v="19:15"/>
    <n v="42228.80208333334"/>
    <n v="2304"/>
    <s v="Undetermined"/>
    <n v="3"/>
    <n v="1"/>
    <n v="0"/>
    <n v="39.192088"/>
    <n v="-120.882313"/>
    <s v="HFTD"/>
    <s v="HFRA"/>
    <x v="0"/>
    <m/>
    <m/>
    <m/>
    <m/>
    <m/>
    <m/>
    <m/>
    <b v="0"/>
    <b v="0"/>
    <b v="0"/>
    <n v="2015"/>
    <n v="7"/>
    <b v="0"/>
    <n v="0"/>
    <b v="0"/>
    <b v="0"/>
    <b v="0"/>
    <s v="OEIS Non-CAT - Large"/>
    <n v="0"/>
    <n v="0"/>
    <s v="structures &lt;= 100 "/>
    <s v="fatality = 0"/>
    <n v="3"/>
    <b v="0"/>
    <b v="1"/>
    <b v="1"/>
    <b v="1"/>
    <b v="0"/>
    <b v="1"/>
    <b v="1"/>
    <m/>
    <m/>
    <s v="SETC1"/>
    <s v="2"/>
    <n v="0.58"/>
    <s v="2015-07-25T21:28:00Z"/>
    <n v="17"/>
    <n v="6"/>
    <s v="SETC1"/>
    <s v="2"/>
    <n v="0.58"/>
    <s v="2015-07-25T21:28:00Z"/>
    <x v="12"/>
    <n v="74"/>
  </r>
  <r>
    <m/>
    <m/>
    <s v="20150729-Swedes"/>
    <s v="Butte"/>
    <s v="Swedes"/>
    <m/>
    <m/>
    <n v="201507291125"/>
    <n v="201507292325"/>
    <n v="42214"/>
    <n v="0.4756944444444444"/>
    <n v="42214.47569444445"/>
    <n v="42219"/>
    <s v="17:00"/>
    <n v="42219.70833333334"/>
    <n v="400"/>
    <s v="Debris Burning"/>
    <n v="16"/>
    <m/>
    <n v="0"/>
    <n v="39.43963"/>
    <n v="-121.38794"/>
    <s v="HFTD"/>
    <s v="HFRA"/>
    <x v="0"/>
    <m/>
    <m/>
    <m/>
    <m/>
    <m/>
    <m/>
    <m/>
    <b v="0"/>
    <b v="0"/>
    <b v="0"/>
    <n v="2015"/>
    <n v="7"/>
    <b v="0"/>
    <n v="0"/>
    <b v="0"/>
    <b v="0"/>
    <b v="0"/>
    <s v="OEIS Non-CAT - Large"/>
    <n v="0"/>
    <n v="0"/>
    <s v="structures &lt;= 100 "/>
    <s v="fatality = 0"/>
    <n v="16"/>
    <b v="1"/>
    <b v="0"/>
    <b v="1"/>
    <b v="1"/>
    <b v="0"/>
    <b v="1"/>
    <b v="1"/>
    <m/>
    <m/>
    <s v="BNGC1"/>
    <s v="2"/>
    <n v="4.07"/>
    <s v="2015-07-29T18:51:00Z"/>
    <n v="11.01"/>
    <n v="2"/>
    <s v="BNGC1"/>
    <s v="2"/>
    <n v="4.07"/>
    <s v="2015-07-29T18:51:00Z"/>
    <x v="2"/>
    <n v="2"/>
  </r>
  <r>
    <m/>
    <m/>
    <s v="20150729-Rocky"/>
    <s v="Lake"/>
    <s v="Rocky"/>
    <m/>
    <m/>
    <n v="201507291529"/>
    <n v="201507300329"/>
    <n v="42214"/>
    <n v="0.6451388888888889"/>
    <n v="42214.64513888889"/>
    <n v="42230"/>
    <s v="18:15"/>
    <n v="42230.76041666666"/>
    <n v="69636"/>
    <s v="Equipment"/>
    <n v="96"/>
    <n v="8"/>
    <n v="0"/>
    <n v="38.8863538"/>
    <n v="-122.4762475"/>
    <s v="HFTD"/>
    <s v="HFRA"/>
    <x v="0"/>
    <m/>
    <m/>
    <m/>
    <m/>
    <m/>
    <m/>
    <m/>
    <b v="1"/>
    <b v="1"/>
    <b v="0"/>
    <n v="2015"/>
    <n v="7"/>
    <b v="0"/>
    <n v="0"/>
    <b v="0"/>
    <b v="0"/>
    <b v="0"/>
    <s v="OEIS CAT - Large"/>
    <n v="1"/>
    <n v="0"/>
    <s v="structures &lt;= 100 "/>
    <s v="fatality = 0"/>
    <n v="96"/>
    <b v="1"/>
    <b v="0"/>
    <b v="1"/>
    <b v="1"/>
    <b v="0"/>
    <b v="1"/>
    <b v="1"/>
    <m/>
    <m/>
    <s v="KNXC1"/>
    <s v="2"/>
    <n v="3.6"/>
    <s v="2015-07-29T22:09:00Z"/>
    <n v="20"/>
    <n v="15"/>
    <s v="KNXC1"/>
    <s v="2"/>
    <n v="3.6"/>
    <s v="2015-07-29T22:09:00Z"/>
    <x v="3"/>
    <n v="22"/>
  </r>
  <r>
    <m/>
    <m/>
    <s v="20150730-Mad River Complex"/>
    <s v="Trinity"/>
    <s v="Mad River Complex"/>
    <m/>
    <m/>
    <n v="201507301600"/>
    <n v="201507310400"/>
    <n v="42215"/>
    <n v="0.6666666666666666"/>
    <n v="42215.66666666666"/>
    <n v="42216"/>
    <m/>
    <m/>
    <n v="73137"/>
    <s v="Lightning"/>
    <n v="4"/>
    <m/>
    <n v="0"/>
    <n v="40.32695775"/>
    <n v="-123.39242"/>
    <s v="HFTD"/>
    <s v="HFRA"/>
    <x v="0"/>
    <m/>
    <m/>
    <m/>
    <m/>
    <m/>
    <m/>
    <m/>
    <b v="1"/>
    <b v="1"/>
    <b v="0"/>
    <n v="2015"/>
    <n v="7"/>
    <b v="0"/>
    <n v="0"/>
    <b v="0"/>
    <b v="0"/>
    <b v="0"/>
    <s v="OEIS CAT - Large"/>
    <n v="1"/>
    <n v="0"/>
    <s v="structures &lt;= 100 "/>
    <s v="fatality = 0"/>
    <n v="4"/>
    <b v="1"/>
    <b v="0"/>
    <b v="1"/>
    <b v="1"/>
    <b v="0"/>
    <b v="1"/>
    <b v="1"/>
    <m/>
    <m/>
    <m/>
    <m/>
    <m/>
    <m/>
    <n v="0"/>
    <n v="0"/>
    <s v="RLKC1"/>
    <s v="2"/>
    <n v="6.51"/>
    <s v="2015-07-30T23:23:00Z"/>
    <x v="13"/>
    <n v="2"/>
  </r>
  <r>
    <m/>
    <m/>
    <s v="20150730-South Complex"/>
    <s v="Trinity"/>
    <s v="South Complex"/>
    <m/>
    <m/>
    <n v="201507301600"/>
    <n v="201507310400"/>
    <n v="42215"/>
    <n v="0.6666666666666666"/>
    <n v="42215.66666666666"/>
    <n v="42278"/>
    <m/>
    <m/>
    <n v="29416"/>
    <s v="Lightning"/>
    <n v="3"/>
    <m/>
    <n v="0"/>
    <n v="40.48"/>
    <n v="-123.15"/>
    <s v="HFTD"/>
    <s v="HFRA"/>
    <x v="0"/>
    <m/>
    <m/>
    <m/>
    <m/>
    <m/>
    <m/>
    <m/>
    <b v="1"/>
    <b v="1"/>
    <b v="0"/>
    <n v="2015"/>
    <n v="7"/>
    <b v="0"/>
    <n v="0"/>
    <b v="0"/>
    <b v="0"/>
    <b v="0"/>
    <s v="OEIS CAT - Large"/>
    <n v="1"/>
    <n v="0"/>
    <s v="structures &lt;= 100 "/>
    <s v="fatality = 0"/>
    <n v="3"/>
    <b v="1"/>
    <b v="0"/>
    <b v="1"/>
    <b v="1"/>
    <b v="0"/>
    <b v="1"/>
    <b v="1"/>
    <m/>
    <m/>
    <s v="HYFC1"/>
    <s v="2"/>
    <n v="4.8"/>
    <s v="2015-07-30T23:24:00Z"/>
    <n v="15.99"/>
    <n v="2"/>
    <s v="E6687"/>
    <s v="65"/>
    <n v="5.34"/>
    <s v="2015-07-30T23:10:00Z"/>
    <x v="14"/>
    <n v="13"/>
  </r>
  <r>
    <m/>
    <s v="(2/17/2023): add lat/lon based on google map&amp;cal fire loc"/>
    <s v="20150730-Humboldt Complex"/>
    <s v="Humboldt"/>
    <s v="Humboldt Complex"/>
    <m/>
    <m/>
    <n v="201507301602"/>
    <n v="201507310402"/>
    <n v="42215"/>
    <n v="0.6680555555555555"/>
    <n v="42215.66805555556"/>
    <n v="42237"/>
    <m/>
    <m/>
    <n v="4883"/>
    <s v="Lightning"/>
    <n v="7"/>
    <m/>
    <n v="0"/>
    <n v="40.292"/>
    <n v="-123.649"/>
    <s v="non-HFTD"/>
    <s v="HFRA"/>
    <x v="0"/>
    <m/>
    <m/>
    <m/>
    <m/>
    <m/>
    <m/>
    <m/>
    <b v="0"/>
    <b v="0"/>
    <b v="0"/>
    <n v="2015"/>
    <n v="7"/>
    <b v="0"/>
    <n v="0"/>
    <b v="0"/>
    <b v="0"/>
    <b v="0"/>
    <s v="OEIS Non-CAT - Large"/>
    <n v="0"/>
    <n v="0"/>
    <s v="structures &lt;= 100 "/>
    <s v="fatality = 0"/>
    <n v="7"/>
    <b v="1"/>
    <b v="0"/>
    <b v="1"/>
    <b v="1"/>
    <b v="0"/>
    <b v="1"/>
    <b v="1"/>
    <m/>
    <m/>
    <m/>
    <m/>
    <m/>
    <m/>
    <n v="0"/>
    <n v="0"/>
    <s v="ALDC1"/>
    <s v="2"/>
    <n v="7.94"/>
    <s v="2015-07-30T22:51:00Z"/>
    <x v="13"/>
    <n v="2"/>
  </r>
  <r>
    <m/>
    <m/>
    <s v="20150730-Fork Complex"/>
    <s v="Trinity"/>
    <s v="Fork Complex"/>
    <m/>
    <m/>
    <n v="201507302130"/>
    <n v="201507310930"/>
    <n v="42215"/>
    <n v="0.8958333333333334"/>
    <n v="42215.89583333334"/>
    <n v="42240"/>
    <m/>
    <m/>
    <n v="36503"/>
    <s v="Undetermined"/>
    <n v="12"/>
    <m/>
    <n v="0"/>
    <n v="40.34"/>
    <n v="-122.5"/>
    <s v="HFTD"/>
    <s v="HFRA"/>
    <x v="0"/>
    <m/>
    <m/>
    <m/>
    <m/>
    <m/>
    <m/>
    <m/>
    <b v="1"/>
    <b v="1"/>
    <b v="0"/>
    <n v="2015"/>
    <n v="7"/>
    <b v="0"/>
    <n v="0"/>
    <b v="0"/>
    <b v="0"/>
    <b v="0"/>
    <s v="OEIS CAT - Large"/>
    <n v="1"/>
    <n v="0"/>
    <s v="structures &lt;= 100 "/>
    <s v="fatality = 0"/>
    <n v="12"/>
    <b v="1"/>
    <b v="0"/>
    <b v="1"/>
    <b v="1"/>
    <b v="0"/>
    <b v="1"/>
    <b v="1"/>
    <m/>
    <m/>
    <m/>
    <m/>
    <m/>
    <m/>
    <n v="0"/>
    <n v="0"/>
    <m/>
    <m/>
    <m/>
    <m/>
    <x v="5"/>
    <n v="0"/>
  </r>
  <r>
    <m/>
    <m/>
    <s v="20150730-River Complex"/>
    <s v="Trinity"/>
    <s v="River Complex"/>
    <m/>
    <m/>
    <n v="201507302230"/>
    <n v="201507311030"/>
    <n v="42215"/>
    <n v="0.9375"/>
    <n v="42215.9375"/>
    <n v="42292"/>
    <m/>
    <m/>
    <n v="77081"/>
    <s v="Lightning"/>
    <n v="30"/>
    <m/>
    <n v="0"/>
    <n v="40.913"/>
    <n v="-123.437"/>
    <s v="HFTD"/>
    <s v="HFRA"/>
    <x v="0"/>
    <m/>
    <m/>
    <m/>
    <m/>
    <m/>
    <m/>
    <m/>
    <b v="1"/>
    <b v="1"/>
    <b v="0"/>
    <n v="2015"/>
    <n v="7"/>
    <b v="0"/>
    <n v="0"/>
    <b v="0"/>
    <b v="0"/>
    <b v="0"/>
    <s v="OEIS CAT - Large"/>
    <n v="1"/>
    <n v="0"/>
    <s v="structures &lt;= 100 "/>
    <s v="fatality = 0"/>
    <n v="30"/>
    <b v="1"/>
    <b v="0"/>
    <b v="1"/>
    <b v="1"/>
    <b v="0"/>
    <b v="1"/>
    <b v="1"/>
    <m/>
    <m/>
    <m/>
    <m/>
    <m/>
    <m/>
    <n v="0"/>
    <n v="0"/>
    <m/>
    <m/>
    <m/>
    <m/>
    <x v="5"/>
    <n v="0"/>
  </r>
  <r>
    <m/>
    <m/>
    <s v="20150731-Rough"/>
    <s v="Fresno"/>
    <s v="Rough"/>
    <m/>
    <m/>
    <n v="201507311900"/>
    <n v="201507320700"/>
    <n v="42216"/>
    <n v="0.7916666666666666"/>
    <n v="42216.79166666666"/>
    <n v="42317"/>
    <s v="12:00"/>
    <n v="42317.5"/>
    <n v="151623"/>
    <s v="Lightning"/>
    <n v="4"/>
    <m/>
    <n v="0"/>
    <n v="36.874"/>
    <n v="-118.905"/>
    <s v="HFTD"/>
    <s v="HFRA"/>
    <x v="0"/>
    <m/>
    <m/>
    <m/>
    <m/>
    <m/>
    <m/>
    <m/>
    <b v="1"/>
    <b v="1"/>
    <b v="0"/>
    <n v="2015"/>
    <n v="7"/>
    <b v="0"/>
    <n v="0"/>
    <b v="0"/>
    <b v="0"/>
    <b v="0"/>
    <s v="OEIS CAT - Large"/>
    <n v="1"/>
    <n v="0"/>
    <s v="structures &lt;= 100 "/>
    <s v="fatality = 0"/>
    <n v="4"/>
    <b v="1"/>
    <b v="0"/>
    <b v="1"/>
    <b v="1"/>
    <b v="0"/>
    <b v="1"/>
    <b v="1"/>
    <m/>
    <m/>
    <m/>
    <m/>
    <m/>
    <m/>
    <n v="0"/>
    <n v="0"/>
    <s v="AU523"/>
    <s v="65"/>
    <n v="9.9"/>
    <s v="2015-08-01T02:06:00Z"/>
    <x v="2"/>
    <n v="13"/>
  </r>
  <r>
    <m/>
    <s v="(2/17/2023): add lat/lon based on https://abc30.com/pacheco-pass-fire-bay-area-grass-chp/897122/"/>
    <s v="20150731-Creek"/>
    <s v="Merced"/>
    <s v="Creek"/>
    <m/>
    <m/>
    <n v="201507312137"/>
    <n v="201507320937"/>
    <n v="42216"/>
    <n v="0.9006944444444445"/>
    <n v="42216.90069444444"/>
    <n v="42217"/>
    <s v="19:00"/>
    <n v="42217.79166666666"/>
    <n v="1450"/>
    <s v="Vehicle"/>
    <m/>
    <m/>
    <n v="0"/>
    <n v="37.068"/>
    <n v="-121.219"/>
    <s v="non-HFTD"/>
    <s v="HFRA"/>
    <x v="0"/>
    <m/>
    <m/>
    <m/>
    <m/>
    <m/>
    <m/>
    <m/>
    <b v="0"/>
    <b v="0"/>
    <b v="0"/>
    <n v="2015"/>
    <n v="7"/>
    <b v="0"/>
    <n v="0"/>
    <b v="0"/>
    <b v="0"/>
    <b v="0"/>
    <s v="OEIS Non-CAT - Large"/>
    <n v="0"/>
    <n v="0"/>
    <s v="structures &lt;= 100 "/>
    <s v="fatality = 0"/>
    <n v="0"/>
    <b v="1"/>
    <b v="0"/>
    <b v="1"/>
    <b v="1"/>
    <b v="0"/>
    <b v="1"/>
    <b v="1"/>
    <m/>
    <m/>
    <s v="AT423"/>
    <s v="65"/>
    <n v="2.43"/>
    <s v="2015-08-01T04:23:00Z"/>
    <n v="31"/>
    <n v="17"/>
    <s v="CF031"/>
    <s v="59"/>
    <n v="8.77"/>
    <s v="2015-08-01T05:31:00Z"/>
    <x v="15"/>
    <n v="27"/>
  </r>
  <r>
    <m/>
    <m/>
    <s v="20150803-Dodge"/>
    <s v="Lassen"/>
    <s v="Dodge"/>
    <m/>
    <m/>
    <n v="201508031415"/>
    <n v="201508040215"/>
    <n v="42219"/>
    <n v="0.59375"/>
    <n v="42219.59375"/>
    <n v="42220"/>
    <s v="10:37"/>
    <n v="42220.44236111111"/>
    <n v="10570"/>
    <s v="Human"/>
    <m/>
    <m/>
    <n v="0"/>
    <n v="40.938"/>
    <n v="-120.105"/>
    <s v="HFTD"/>
    <s v="HFRA"/>
    <x v="0"/>
    <m/>
    <m/>
    <m/>
    <m/>
    <m/>
    <m/>
    <m/>
    <b v="1"/>
    <b v="1"/>
    <b v="0"/>
    <n v="2015"/>
    <n v="8"/>
    <b v="0"/>
    <n v="0"/>
    <b v="0"/>
    <b v="0"/>
    <b v="0"/>
    <s v="OEIS CAT - Large"/>
    <n v="1"/>
    <n v="0"/>
    <s v="structures &lt;= 100 "/>
    <s v="fatality = 0"/>
    <n v="0"/>
    <b v="1"/>
    <b v="0"/>
    <b v="1"/>
    <b v="1"/>
    <b v="0"/>
    <b v="0"/>
    <b v="1"/>
    <m/>
    <m/>
    <m/>
    <m/>
    <m/>
    <m/>
    <n v="0"/>
    <n v="0"/>
    <m/>
    <m/>
    <m/>
    <m/>
    <x v="5"/>
    <n v="0"/>
  </r>
  <r>
    <m/>
    <m/>
    <s v="20150809-Jerusalem"/>
    <s v="Lake"/>
    <s v="Jerusalem"/>
    <m/>
    <m/>
    <n v="201508091534"/>
    <n v="201508100334"/>
    <n v="42225"/>
    <n v="0.6486111111111111"/>
    <n v="42225.64861111111"/>
    <n v="42241"/>
    <s v="06:45"/>
    <n v="42241.28125"/>
    <n v="25118"/>
    <s v="Under Investigation"/>
    <n v="27"/>
    <m/>
    <n v="0"/>
    <n v="38.8142503"/>
    <n v="-122.4867319"/>
    <s v="HFTD"/>
    <s v="HFRA"/>
    <x v="0"/>
    <m/>
    <m/>
    <m/>
    <m/>
    <m/>
    <m/>
    <m/>
    <b v="1"/>
    <b v="1"/>
    <b v="0"/>
    <n v="2015"/>
    <n v="8"/>
    <b v="0"/>
    <n v="0"/>
    <b v="0"/>
    <b v="0"/>
    <b v="0"/>
    <s v="OEIS CAT - Large"/>
    <n v="1"/>
    <n v="0"/>
    <s v="structures &lt;= 100 "/>
    <s v="fatality = 0"/>
    <n v="27"/>
    <b v="1"/>
    <b v="0"/>
    <b v="1"/>
    <b v="1"/>
    <b v="0"/>
    <b v="1"/>
    <b v="1"/>
    <m/>
    <m/>
    <s v="KNXC1"/>
    <s v="2"/>
    <n v="4.99"/>
    <s v="2015-08-09T23:09:00Z"/>
    <n v="21"/>
    <n v="26"/>
    <s v="KNXC1"/>
    <s v="2"/>
    <n v="4.99"/>
    <s v="2015-08-09T23:09:00Z"/>
    <x v="16"/>
    <n v="26"/>
  </r>
  <r>
    <m/>
    <m/>
    <s v="20150816-Cuesta"/>
    <s v="San Luis Obispo"/>
    <s v="Cuesta"/>
    <m/>
    <m/>
    <n v="201508161813"/>
    <n v="201508170613"/>
    <n v="42232"/>
    <n v="0.7590277777777777"/>
    <n v="42232.75902777778"/>
    <n v="42244"/>
    <s v="18:15"/>
    <n v="42244.76041666666"/>
    <n v="2446"/>
    <s v="Vehicle"/>
    <n v="1"/>
    <m/>
    <n v="0"/>
    <n v="35.3477"/>
    <n v="-120.6269"/>
    <s v="HFTD"/>
    <s v="HFRA"/>
    <x v="0"/>
    <m/>
    <m/>
    <m/>
    <m/>
    <m/>
    <m/>
    <m/>
    <b v="0"/>
    <b v="0"/>
    <b v="0"/>
    <n v="2015"/>
    <n v="8"/>
    <b v="0"/>
    <n v="0"/>
    <b v="0"/>
    <b v="0"/>
    <b v="0"/>
    <s v="OEIS Non-CAT - Large"/>
    <n v="0"/>
    <n v="0"/>
    <s v="structures &lt;= 100 "/>
    <s v="fatality = 0"/>
    <n v="1"/>
    <b v="0"/>
    <b v="1"/>
    <b v="1"/>
    <b v="1"/>
    <b v="0"/>
    <b v="1"/>
    <b v="1"/>
    <m/>
    <m/>
    <s v="ARGC1"/>
    <s v="2"/>
    <n v="4.25"/>
    <s v="2015-08-17T00:54:00Z"/>
    <n v="12.01"/>
    <n v="2"/>
    <s v="E1179"/>
    <s v="65"/>
    <n v="8.58"/>
    <s v="2015-08-17T00:15:00Z"/>
    <x v="1"/>
    <n v="21"/>
  </r>
  <r>
    <m/>
    <m/>
    <s v="20150819-Tesla"/>
    <s v="Alameda"/>
    <s v="Tesla"/>
    <m/>
    <m/>
    <n v="201508191445"/>
    <n v="201508200245"/>
    <n v="42235"/>
    <n v="0.6145833333333334"/>
    <n v="42235.61458333334"/>
    <n v="42238"/>
    <s v="18:30"/>
    <n v="42238.77083333334"/>
    <n v="2850"/>
    <s v="Undetermined"/>
    <n v="1"/>
    <m/>
    <n v="0"/>
    <n v="37.3845"/>
    <n v="-121.3732"/>
    <s v="HFTD"/>
    <s v="HFRA"/>
    <x v="0"/>
    <m/>
    <m/>
    <m/>
    <m/>
    <m/>
    <m/>
    <m/>
    <b v="0"/>
    <b v="0"/>
    <b v="0"/>
    <n v="2015"/>
    <n v="8"/>
    <b v="0"/>
    <n v="0"/>
    <b v="0"/>
    <b v="0"/>
    <b v="0"/>
    <s v="OEIS Non-CAT - Large"/>
    <n v="0"/>
    <n v="0"/>
    <s v="structures &lt;= 100 "/>
    <s v="fatality = 0"/>
    <n v="1"/>
    <b v="1"/>
    <b v="0"/>
    <b v="1"/>
    <b v="1"/>
    <b v="0"/>
    <b v="1"/>
    <b v="1"/>
    <m/>
    <m/>
    <m/>
    <m/>
    <m/>
    <m/>
    <n v="0"/>
    <n v="0"/>
    <s v="DBLC1"/>
    <s v="2"/>
    <n v="5.73"/>
    <s v="2015-08-19T22:00:00Z"/>
    <x v="17"/>
    <n v="2"/>
  </r>
  <r>
    <m/>
    <m/>
    <s v="20150902-Elk"/>
    <s v="Lake"/>
    <s v="Elk"/>
    <m/>
    <m/>
    <n v="201509021457"/>
    <n v="201509030257"/>
    <n v="42249"/>
    <n v="0.6229166666666667"/>
    <n v="42249.62291666667"/>
    <n v="42255"/>
    <s v="19:28"/>
    <n v="42255.81111111111"/>
    <n v="673"/>
    <s v="Equipment"/>
    <m/>
    <m/>
    <n v="0"/>
    <n v="39.23"/>
    <n v="-122"/>
    <s v="non-HFTD"/>
    <s v="non-HFRA"/>
    <x v="0"/>
    <m/>
    <m/>
    <m/>
    <m/>
    <m/>
    <m/>
    <m/>
    <b v="0"/>
    <b v="0"/>
    <b v="0"/>
    <n v="2015"/>
    <n v="9"/>
    <b v="0"/>
    <n v="0"/>
    <b v="0"/>
    <b v="0"/>
    <b v="0"/>
    <s v="OEIS Non-CAT - Large"/>
    <n v="0"/>
    <n v="0"/>
    <s v="structures &lt;= 100 "/>
    <s v="fatality = 0"/>
    <n v="0"/>
    <b v="0"/>
    <b v="0"/>
    <b v="0"/>
    <b v="0"/>
    <b v="0"/>
    <b v="0"/>
    <b v="0"/>
    <m/>
    <m/>
    <m/>
    <m/>
    <m/>
    <m/>
    <n v="0"/>
    <n v="0"/>
    <s v="DUC9"/>
    <s v="108"/>
    <n v="9.82"/>
    <s v="2015-09-02T22:30:00Z"/>
    <x v="18"/>
    <n v="16"/>
  </r>
  <r>
    <m/>
    <s v="(2/17/2023): add lat/lon based on https://wildfiretoday.com/tag/tenaya-fire/"/>
    <s v="20150907-Tenaya"/>
    <s v="Mariposa"/>
    <s v="Tenaya"/>
    <m/>
    <m/>
    <n v="201509072123"/>
    <n v="201509080923"/>
    <n v="42254"/>
    <n v="0.8909722222222223"/>
    <n v="42254.89097222222"/>
    <n v="42263"/>
    <m/>
    <m/>
    <n v="415"/>
    <s v="Undetermined"/>
    <m/>
    <m/>
    <n v="0"/>
    <n v="37.872"/>
    <n v="-119.416"/>
    <s v="non-HFTD"/>
    <s v="non-HFRA"/>
    <x v="0"/>
    <m/>
    <m/>
    <m/>
    <m/>
    <m/>
    <m/>
    <m/>
    <b v="0"/>
    <b v="0"/>
    <b v="0"/>
    <n v="2015"/>
    <n v="9"/>
    <b v="0"/>
    <n v="0"/>
    <b v="0"/>
    <b v="0"/>
    <b v="0"/>
    <s v="OEIS Non-CAT - Large"/>
    <n v="0"/>
    <n v="0"/>
    <s v="structures &lt;= 100 "/>
    <s v="fatality = 0"/>
    <n v="0"/>
    <b v="0"/>
    <b v="0"/>
    <b v="0"/>
    <b v="0"/>
    <b v="0"/>
    <b v="0"/>
    <b v="0"/>
    <m/>
    <m/>
    <m/>
    <m/>
    <m/>
    <m/>
    <n v="0"/>
    <n v="0"/>
    <m/>
    <m/>
    <m/>
    <m/>
    <x v="5"/>
    <n v="0"/>
  </r>
  <r>
    <m/>
    <m/>
    <s v="20150909-Butte"/>
    <s v="Amador"/>
    <s v="Butte"/>
    <m/>
    <m/>
    <n v="201509091426"/>
    <n v="201509100226"/>
    <n v="42256"/>
    <n v="0.6013888888888889"/>
    <n v="42256.60138888889"/>
    <n v="42292"/>
    <s v="19:45"/>
    <n v="42292.82291666666"/>
    <n v="70868"/>
    <s v="Electrical Power"/>
    <n v="965"/>
    <m/>
    <n v="2"/>
    <n v="38.32974"/>
    <n v="-120.70418"/>
    <s v="HFTD"/>
    <s v="HFRA"/>
    <x v="1"/>
    <s v="Yes"/>
    <s v="EIR20150035"/>
    <s v="EI150909A"/>
    <m/>
    <m/>
    <m/>
    <n v="83383004"/>
    <b v="1"/>
    <b v="0"/>
    <b v="1"/>
    <n v="2015"/>
    <n v="9"/>
    <b v="0"/>
    <n v="1"/>
    <b v="1"/>
    <b v="1"/>
    <b v="0"/>
    <s v="OEIS CAT - Destructive - Fatal"/>
    <n v="1"/>
    <n v="1"/>
    <s v="structures &gt; 500"/>
    <s v="fatality &gt; 0"/>
    <n v="965"/>
    <b v="1"/>
    <b v="0"/>
    <b v="1"/>
    <b v="1"/>
    <b v="0"/>
    <b v="1"/>
    <b v="1"/>
    <m/>
    <m/>
    <m/>
    <m/>
    <m/>
    <m/>
    <n v="0"/>
    <n v="0"/>
    <s v="MTZC1"/>
    <s v="2"/>
    <n v="5.02"/>
    <s v="2015-09-09T21:56:00Z"/>
    <x v="19"/>
    <n v="2"/>
  </r>
  <r>
    <m/>
    <m/>
    <s v="20150911-Lumpkin"/>
    <s v="Butte"/>
    <s v="Lumpkin"/>
    <m/>
    <m/>
    <n v="201509111415"/>
    <n v="201509120215"/>
    <n v="42258"/>
    <n v="0.59375"/>
    <n v="42258.59375"/>
    <n v="42264"/>
    <s v="19:30"/>
    <n v="42264.8125"/>
    <n v="1042"/>
    <s v="Arson"/>
    <m/>
    <m/>
    <n v="0"/>
    <n v="39.5218"/>
    <n v="-121.3363"/>
    <s v="HFTD"/>
    <s v="HFRA"/>
    <x v="0"/>
    <m/>
    <m/>
    <m/>
    <m/>
    <m/>
    <m/>
    <m/>
    <b v="0"/>
    <b v="0"/>
    <b v="0"/>
    <n v="2015"/>
    <n v="9"/>
    <b v="0"/>
    <n v="0"/>
    <b v="0"/>
    <b v="0"/>
    <b v="0"/>
    <s v="OEIS Non-CAT - Large"/>
    <n v="0"/>
    <n v="0"/>
    <s v="structures &lt;= 100 "/>
    <s v="fatality = 0"/>
    <n v="0"/>
    <b v="0"/>
    <b v="1"/>
    <b v="1"/>
    <b v="1"/>
    <b v="0"/>
    <b v="1"/>
    <b v="1"/>
    <m/>
    <m/>
    <m/>
    <m/>
    <m/>
    <m/>
    <n v="0"/>
    <n v="0"/>
    <s v="PKCC1"/>
    <s v="2"/>
    <n v="7.85"/>
    <s v="2015-09-11T22:10:00Z"/>
    <x v="17"/>
    <n v="2"/>
  </r>
  <r>
    <m/>
    <s v="cause based on https://www.cnn.com/2016/08/11/us/california-valley-fire-faulty-hot-tub/index.html"/>
    <s v="20150912-Valley"/>
    <s v="Lake"/>
    <s v="Valley"/>
    <m/>
    <m/>
    <n v="201509121324"/>
    <n v="201509130124"/>
    <n v="42259"/>
    <n v="0.5583333333333333"/>
    <n v="42259.55833333333"/>
    <n v="42292"/>
    <m/>
    <m/>
    <n v="76067"/>
    <s v="Electrical Power"/>
    <n v="1958"/>
    <n v="93"/>
    <n v="4"/>
    <n v="38.8488796"/>
    <n v="-122.7589117"/>
    <s v="HFTD"/>
    <s v="HFRA"/>
    <x v="1"/>
    <m/>
    <m/>
    <m/>
    <m/>
    <m/>
    <m/>
    <n v="81840051"/>
    <b v="1"/>
    <b v="0"/>
    <b v="1"/>
    <n v="2015"/>
    <n v="9"/>
    <b v="0"/>
    <n v="1"/>
    <b v="1"/>
    <b v="1"/>
    <b v="0"/>
    <s v="OEIS CAT - Destructive - Fatal"/>
    <n v="1"/>
    <n v="1"/>
    <s v="structures &gt; 500"/>
    <s v="fatality &gt; 0"/>
    <n v="1958"/>
    <b v="0"/>
    <b v="1"/>
    <b v="1"/>
    <b v="1"/>
    <b v="0"/>
    <b v="1"/>
    <b v="1"/>
    <m/>
    <m/>
    <m/>
    <m/>
    <m/>
    <m/>
    <n v="0"/>
    <n v="0"/>
    <s v="KELC1"/>
    <s v="2"/>
    <n v="5.19"/>
    <s v="2015-09-12T20:57:00Z"/>
    <x v="11"/>
    <n v="9"/>
  </r>
  <r>
    <m/>
    <m/>
    <s v="20150919-Tassajara"/>
    <s v="Monterey"/>
    <s v="Tassajara"/>
    <m/>
    <m/>
    <n v="201509191500"/>
    <n v="201509200300"/>
    <n v="42266"/>
    <n v="0.625"/>
    <n v="42266.625"/>
    <n v="42274"/>
    <s v="18:15"/>
    <n v="42274.76041666666"/>
    <n v="1086"/>
    <s v="Undetermined"/>
    <n v="20"/>
    <n v="1"/>
    <n v="0"/>
    <n v="36.3699644"/>
    <n v="-121.589554"/>
    <s v="HFTD"/>
    <s v="HFRA"/>
    <x v="0"/>
    <m/>
    <m/>
    <m/>
    <m/>
    <m/>
    <m/>
    <m/>
    <b v="0"/>
    <b v="0"/>
    <b v="0"/>
    <n v="2015"/>
    <n v="9"/>
    <b v="0"/>
    <n v="0"/>
    <b v="0"/>
    <b v="0"/>
    <b v="0"/>
    <s v="OEIS Non-CAT - Large"/>
    <n v="0"/>
    <n v="0"/>
    <s v="structures &lt;= 100 "/>
    <s v="fatality = 0"/>
    <n v="20"/>
    <b v="1"/>
    <b v="0"/>
    <b v="1"/>
    <b v="1"/>
    <b v="0"/>
    <b v="1"/>
    <b v="1"/>
    <m/>
    <m/>
    <s v="CAHC1"/>
    <s v="2"/>
    <n v="2.47"/>
    <s v="2015-09-19T22:11:00Z"/>
    <n v="18.99"/>
    <n v="15"/>
    <s v="CAHC1"/>
    <s v="2"/>
    <n v="2.47"/>
    <s v="2015-09-19T22:11:00Z"/>
    <x v="20"/>
    <n v="15"/>
  </r>
  <r>
    <m/>
    <s v="(2/17/2023): add lat/lon based on https://www.chicoer.com/2015/10/03/450-acre-fire-burning-near-meridian-road-north-of-chico/"/>
    <s v="20151003-Meridian"/>
    <s v="Butte"/>
    <s v="Meridian"/>
    <m/>
    <m/>
    <n v="201510032115"/>
    <n v="201510040915"/>
    <n v="42280"/>
    <n v="0.8854166666666666"/>
    <n v="42280.88541666666"/>
    <n v="42281"/>
    <m/>
    <m/>
    <n v="860"/>
    <s v="Equipment"/>
    <m/>
    <m/>
    <n v="0"/>
    <n v="39.88"/>
    <n v="-121.917"/>
    <s v="non-HFTD"/>
    <s v="non-HFRA"/>
    <x v="0"/>
    <m/>
    <m/>
    <m/>
    <m/>
    <m/>
    <m/>
    <m/>
    <b v="0"/>
    <b v="0"/>
    <b v="0"/>
    <n v="2015"/>
    <n v="10"/>
    <b v="1"/>
    <n v="0"/>
    <b v="0"/>
    <b v="0"/>
    <b v="0"/>
    <s v="OEIS Non-CAT - Large"/>
    <n v="0"/>
    <n v="0"/>
    <s v="structures &lt;= 100 "/>
    <s v="fatality = 0"/>
    <n v="0"/>
    <b v="0"/>
    <b v="0"/>
    <b v="0"/>
    <b v="0"/>
    <b v="0"/>
    <b v="0"/>
    <b v="0"/>
    <m/>
    <m/>
    <s v="E3006"/>
    <s v="65"/>
    <n v="2.77"/>
    <s v="2015-10-04T04:36:00Z"/>
    <n v="35.99"/>
    <n v="12"/>
    <s v="CSTC1"/>
    <s v="2"/>
    <n v="7.87"/>
    <s v="2015-10-04T04:51:00Z"/>
    <x v="21"/>
    <n v="36"/>
  </r>
  <r>
    <m/>
    <m/>
    <s v="20151012-Cienega"/>
    <s v="San Benito"/>
    <s v="Cienega"/>
    <m/>
    <m/>
    <n v="201510121600"/>
    <n v="201510130400"/>
    <n v="42289"/>
    <n v="0.6666666666666666"/>
    <n v="42289.66666666666"/>
    <n v="42293"/>
    <s v="18:00"/>
    <n v="42293.75"/>
    <n v="670"/>
    <s v="Electrical Power"/>
    <m/>
    <m/>
    <n v="0"/>
    <n v="36.70854"/>
    <n v="-121.32734"/>
    <s v="non-HFTD"/>
    <s v="non-HFRA"/>
    <x v="1"/>
    <s v="Yes"/>
    <n v="20150394"/>
    <m/>
    <s v="1320852"/>
    <s v="15-0069756"/>
    <m/>
    <n v="2328"/>
    <b v="0"/>
    <b v="0"/>
    <b v="0"/>
    <n v="2015"/>
    <n v="10"/>
    <b v="0"/>
    <n v="0"/>
    <b v="0"/>
    <b v="0"/>
    <b v="0"/>
    <s v="OEIS Non-CAT - Large"/>
    <n v="0"/>
    <n v="0"/>
    <s v="structures &lt;= 100 "/>
    <s v="fatality = 0"/>
    <n v="0"/>
    <b v="0"/>
    <b v="0"/>
    <b v="0"/>
    <b v="0"/>
    <b v="0"/>
    <b v="0"/>
    <b v="0"/>
    <m/>
    <m/>
    <m/>
    <m/>
    <m/>
    <m/>
    <n v="0"/>
    <n v="0"/>
    <s v="D8586"/>
    <s v="65"/>
    <n v="8.199999999999999"/>
    <s v="2015-10-12T23:34:00Z"/>
    <x v="10"/>
    <n v="14"/>
  </r>
  <r>
    <m/>
    <s v="(6/18/2022):  corrected the lat/lon based on location"/>
    <s v="20160518-Camp Roberts"/>
    <s v="San Luis Obispo"/>
    <s v="Camp Roberts"/>
    <m/>
    <m/>
    <n v="201605181427"/>
    <n v="201605190227"/>
    <n v="42508"/>
    <n v="0.6020833333333333"/>
    <n v="42508.60208333333"/>
    <n v="42510"/>
    <m/>
    <m/>
    <n v="3712"/>
    <s v="Undetermined"/>
    <m/>
    <m/>
    <n v="0"/>
    <n v="35.84214259"/>
    <n v="-120.7428187"/>
    <s v="HFTD"/>
    <s v="non-HFRA"/>
    <x v="0"/>
    <m/>
    <m/>
    <m/>
    <m/>
    <m/>
    <m/>
    <m/>
    <b v="0"/>
    <b v="0"/>
    <b v="0"/>
    <n v="2016"/>
    <n v="5"/>
    <b v="0"/>
    <n v="0"/>
    <b v="0"/>
    <b v="0"/>
    <b v="0"/>
    <s v="OEIS Non-CAT - Large"/>
    <n v="0"/>
    <n v="0"/>
    <s v="structures &lt;= 100 "/>
    <s v="fatality = 0"/>
    <n v="0"/>
    <b v="0"/>
    <b v="0"/>
    <b v="0"/>
    <b v="0"/>
    <b v="0"/>
    <b v="0"/>
    <b v="0"/>
    <m/>
    <m/>
    <s v="RBYC1"/>
    <s v="2"/>
    <n v="3.7"/>
    <s v="2016-05-18T22:12:00Z"/>
    <n v="24"/>
    <n v="2"/>
    <s v="RBYC1"/>
    <s v="2"/>
    <n v="3.7"/>
    <s v="2016-05-18T22:12:00Z"/>
    <x v="22"/>
    <n v="10"/>
  </r>
  <r>
    <m/>
    <m/>
    <s v="20160522-Metz"/>
    <s v="Monterey"/>
    <s v="Metz"/>
    <m/>
    <m/>
    <n v="201605221527"/>
    <n v="201605230327"/>
    <n v="42512"/>
    <n v="0.64375"/>
    <n v="42512.64375"/>
    <n v="42515"/>
    <s v="18:15"/>
    <n v="42515.76041666666"/>
    <n v="3876"/>
    <s v="Debris Burning"/>
    <m/>
    <m/>
    <n v="0"/>
    <n v="36.38123"/>
    <n v="-121.20059"/>
    <s v="non-HFTD"/>
    <s v="non-HFRA"/>
    <x v="0"/>
    <m/>
    <m/>
    <m/>
    <m/>
    <m/>
    <m/>
    <m/>
    <b v="0"/>
    <b v="0"/>
    <b v="0"/>
    <n v="2016"/>
    <n v="5"/>
    <b v="0"/>
    <n v="0"/>
    <b v="0"/>
    <b v="0"/>
    <b v="0"/>
    <s v="OEIS Non-CAT - Large"/>
    <n v="0"/>
    <n v="0"/>
    <s v="structures &lt;= 100 "/>
    <s v="fatality = 0"/>
    <n v="0"/>
    <b v="0"/>
    <b v="0"/>
    <b v="0"/>
    <b v="0"/>
    <b v="0"/>
    <b v="0"/>
    <b v="0"/>
    <m/>
    <m/>
    <m/>
    <m/>
    <m/>
    <m/>
    <n v="0"/>
    <n v="0"/>
    <s v="PCLC1"/>
    <s v="2"/>
    <n v="6.86"/>
    <s v="2016-05-22T22:37:00Z"/>
    <x v="20"/>
    <n v="2"/>
  </r>
  <r>
    <m/>
    <m/>
    <s v="20160601-Chimney"/>
    <s v="Tulare"/>
    <s v="Chimney"/>
    <m/>
    <m/>
    <n v="201606011535"/>
    <n v="201606020335"/>
    <n v="42522"/>
    <n v="0.6493055555555556"/>
    <n v="42522.64930555555"/>
    <n v="42540"/>
    <s v="18:00"/>
    <n v="42540.75"/>
    <n v="1324"/>
    <s v="Human"/>
    <m/>
    <m/>
    <n v="0"/>
    <n v="35.84883"/>
    <n v="-118.08591"/>
    <s v="HFTD"/>
    <s v="HFRA"/>
    <x v="0"/>
    <m/>
    <m/>
    <m/>
    <m/>
    <m/>
    <m/>
    <m/>
    <b v="0"/>
    <b v="0"/>
    <b v="0"/>
    <n v="2016"/>
    <n v="6"/>
    <b v="0"/>
    <n v="0"/>
    <b v="0"/>
    <b v="0"/>
    <b v="0"/>
    <s v="OEIS Non-CAT - Large"/>
    <n v="0"/>
    <n v="0"/>
    <s v="structures &lt;= 100 "/>
    <s v="fatality = 0"/>
    <n v="0"/>
    <b v="1"/>
    <b v="0"/>
    <b v="1"/>
    <b v="1"/>
    <b v="0"/>
    <b v="1"/>
    <b v="1"/>
    <m/>
    <m/>
    <s v="BPKC1"/>
    <s v="2"/>
    <n v="2.36"/>
    <s v="2016-06-01T23:10:00Z"/>
    <n v="31"/>
    <n v="2"/>
    <s v="BPKC1"/>
    <s v="2"/>
    <n v="2.36"/>
    <s v="2016-06-01T23:10:00Z"/>
    <x v="23"/>
    <n v="4"/>
  </r>
  <r>
    <m/>
    <m/>
    <s v="20160604-Coleman"/>
    <s v="Monterey"/>
    <s v="Coleman"/>
    <m/>
    <m/>
    <n v="201606041433"/>
    <n v="201606050233"/>
    <n v="42525"/>
    <n v="0.60625"/>
    <n v="42525.60625"/>
    <n v="42541"/>
    <s v="08:30"/>
    <n v="42541.35416666666"/>
    <n v="2520"/>
    <s v="Undetermined"/>
    <n v="1"/>
    <m/>
    <n v="0"/>
    <n v="36.01542"/>
    <n v="-121.25029"/>
    <s v="non-HFTD"/>
    <s v="non-HFRA"/>
    <x v="0"/>
    <m/>
    <m/>
    <m/>
    <m/>
    <m/>
    <m/>
    <m/>
    <b v="0"/>
    <b v="0"/>
    <b v="0"/>
    <n v="2016"/>
    <n v="6"/>
    <b v="0"/>
    <n v="0"/>
    <b v="0"/>
    <b v="0"/>
    <b v="0"/>
    <s v="OEIS Non-CAT - Large"/>
    <n v="0"/>
    <n v="0"/>
    <s v="structures &lt;= 100 "/>
    <s v="fatality = 0"/>
    <n v="1"/>
    <b v="0"/>
    <b v="0"/>
    <b v="0"/>
    <b v="0"/>
    <b v="0"/>
    <b v="1"/>
    <b v="0"/>
    <m/>
    <m/>
    <s v="FHLC1"/>
    <s v="2"/>
    <n v="0.54"/>
    <s v="2016-06-04T21:25:00Z"/>
    <n v="14.99"/>
    <n v="2"/>
    <s v="FHLC1"/>
    <s v="2"/>
    <n v="0.54"/>
    <s v="2016-06-04T21:25:00Z"/>
    <x v="10"/>
    <n v="2"/>
  </r>
  <r>
    <m/>
    <m/>
    <s v="20160604-Soda"/>
    <s v="San Luis Obispo"/>
    <s v="Soda"/>
    <m/>
    <m/>
    <n v="201606041746"/>
    <n v="201606050546"/>
    <n v="42525"/>
    <n v="0.7402777777777778"/>
    <n v="42525.74027777778"/>
    <n v="42540"/>
    <s v="08:30"/>
    <n v="42540.35416666666"/>
    <n v="2003"/>
    <s v="Undetermined"/>
    <m/>
    <m/>
    <n v="0"/>
    <n v="35.01382"/>
    <n v="-119.58206"/>
    <s v="non-HFTD"/>
    <s v="non-HFRA"/>
    <x v="0"/>
    <m/>
    <m/>
    <m/>
    <m/>
    <m/>
    <m/>
    <m/>
    <b v="0"/>
    <b v="0"/>
    <b v="0"/>
    <n v="2016"/>
    <n v="6"/>
    <b v="0"/>
    <n v="0"/>
    <b v="0"/>
    <b v="0"/>
    <b v="0"/>
    <s v="OEIS Non-CAT - Large"/>
    <n v="0"/>
    <n v="0"/>
    <s v="structures &lt;= 100 "/>
    <s v="fatality = 0"/>
    <n v="0"/>
    <b v="0"/>
    <b v="0"/>
    <b v="0"/>
    <b v="0"/>
    <b v="0"/>
    <b v="0"/>
    <b v="0"/>
    <m/>
    <m/>
    <m/>
    <m/>
    <m/>
    <m/>
    <n v="0"/>
    <n v="0"/>
    <s v="E0673"/>
    <s v="65"/>
    <n v="7.35"/>
    <s v="2016-06-05T01:43:00Z"/>
    <x v="14"/>
    <n v="16"/>
  </r>
  <r>
    <s v="Not in PG&amp;E service territory"/>
    <m/>
    <s v="20160607-Pony"/>
    <s v="Siskiyou"/>
    <s v="Pony"/>
    <m/>
    <m/>
    <n v="201606070245"/>
    <n v="201606071445"/>
    <n v="42528"/>
    <n v="0.1145833333333333"/>
    <n v="42528.11458333334"/>
    <n v="42682"/>
    <s v="10:15"/>
    <n v="42682.42708333334"/>
    <n v="2860"/>
    <s v="Undetermined"/>
    <m/>
    <m/>
    <n v="0"/>
    <n v="41.623"/>
    <n v="-123.557"/>
    <s v="HFTD"/>
    <s v="HFRA"/>
    <x v="0"/>
    <m/>
    <m/>
    <m/>
    <m/>
    <m/>
    <m/>
    <m/>
    <b v="0"/>
    <b v="0"/>
    <b v="0"/>
    <n v="2016"/>
    <n v="6"/>
    <b v="0"/>
    <n v="0"/>
    <b v="0"/>
    <b v="0"/>
    <b v="0"/>
    <s v="OEIS Non-CAT - Large"/>
    <n v="0"/>
    <n v="0"/>
    <s v="structures &lt;= 100 "/>
    <s v="fatality = 0"/>
    <n v="0"/>
    <b v="1"/>
    <b v="0"/>
    <b v="1"/>
    <b v="1"/>
    <b v="0"/>
    <b v="0"/>
    <b v="1"/>
    <m/>
    <m/>
    <m/>
    <m/>
    <m/>
    <m/>
    <n v="0"/>
    <n v="0"/>
    <s v="DUIC1"/>
    <s v="2"/>
    <n v="6"/>
    <s v="2016-06-07T09:56:00Z"/>
    <x v="5"/>
    <n v="2"/>
  </r>
  <r>
    <m/>
    <m/>
    <s v="20160615-Sherpa"/>
    <s v="Santa Barbara"/>
    <s v="Sherpa"/>
    <m/>
    <m/>
    <n v="201606151521"/>
    <n v="201606160321"/>
    <n v="42536"/>
    <n v="0.6395833333333333"/>
    <n v="42536.63958333333"/>
    <n v="42563"/>
    <s v="14:30"/>
    <n v="42563.60416666666"/>
    <n v="7474"/>
    <s v="Undetermined"/>
    <n v="5"/>
    <m/>
    <n v="0"/>
    <n v="34.776"/>
    <n v="-119.643"/>
    <s v="non-HFTD"/>
    <s v="non-HFRA"/>
    <x v="0"/>
    <m/>
    <m/>
    <m/>
    <m/>
    <m/>
    <m/>
    <m/>
    <b v="1"/>
    <b v="1"/>
    <b v="0"/>
    <n v="2016"/>
    <n v="6"/>
    <b v="0"/>
    <n v="0"/>
    <b v="0"/>
    <b v="0"/>
    <b v="0"/>
    <s v="OEIS CAT - Large"/>
    <n v="1"/>
    <n v="0"/>
    <s v="structures &lt;= 100 "/>
    <s v="fatality = 0"/>
    <n v="5"/>
    <b v="0"/>
    <b v="0"/>
    <b v="0"/>
    <b v="0"/>
    <b v="0"/>
    <b v="0"/>
    <b v="0"/>
    <m/>
    <m/>
    <m/>
    <m/>
    <m/>
    <m/>
    <n v="0"/>
    <n v="0"/>
    <m/>
    <m/>
    <m/>
    <m/>
    <x v="5"/>
    <n v="0"/>
  </r>
  <r>
    <m/>
    <m/>
    <s v="20160623-Erskine"/>
    <s v="Kern"/>
    <s v="Erskine"/>
    <m/>
    <m/>
    <n v="201606231551"/>
    <n v="201606240351"/>
    <n v="42544"/>
    <n v="0.6604166666666667"/>
    <n v="42544.66041666667"/>
    <n v="42562"/>
    <s v="09:40"/>
    <n v="42562.40277777778"/>
    <n v="48019"/>
    <s v="Undetermined"/>
    <n v="286"/>
    <n v="12"/>
    <n v="2"/>
    <n v="35.6115"/>
    <n v="-118.45628"/>
    <s v="HFTD"/>
    <s v="HFRA"/>
    <x v="0"/>
    <m/>
    <m/>
    <m/>
    <m/>
    <m/>
    <m/>
    <m/>
    <b v="1"/>
    <b v="0"/>
    <b v="1"/>
    <n v="2016"/>
    <n v="6"/>
    <b v="0"/>
    <n v="1"/>
    <b v="1"/>
    <b v="1"/>
    <b v="0"/>
    <s v="OEIS CAT - Destructive - Fatal"/>
    <n v="1"/>
    <n v="0"/>
    <s v="100 &lt; structures &lt;= 500"/>
    <s v="fatality &gt; 0"/>
    <n v="286"/>
    <b v="0"/>
    <b v="1"/>
    <b v="1"/>
    <b v="1"/>
    <b v="0"/>
    <b v="1"/>
    <b v="1"/>
    <m/>
    <m/>
    <s v="LYQC1"/>
    <s v="2"/>
    <n v="2.88"/>
    <s v="2016-06-23T22:18:00Z"/>
    <n v="40"/>
    <n v="2"/>
    <s v="LYQC1"/>
    <s v="2"/>
    <n v="2.88"/>
    <s v="2016-06-23T22:18:00Z"/>
    <x v="24"/>
    <n v="4"/>
  </r>
  <r>
    <m/>
    <m/>
    <s v="20160625-Dinosaur"/>
    <s v="Merced"/>
    <s v="Dinosaur"/>
    <m/>
    <m/>
    <n v="201606252345"/>
    <n v="201606261145"/>
    <n v="42546"/>
    <n v="0.9895833333333334"/>
    <n v="42546.98958333334"/>
    <n v="42547"/>
    <s v="18:50"/>
    <n v="42547.78472222222"/>
    <n v="1246"/>
    <s v="Vehicle"/>
    <m/>
    <m/>
    <n v="0"/>
    <n v="37.07147"/>
    <n v="-121.20155"/>
    <s v="non-HFTD"/>
    <s v="HFRA"/>
    <x v="0"/>
    <m/>
    <m/>
    <m/>
    <m/>
    <m/>
    <m/>
    <m/>
    <b v="0"/>
    <b v="0"/>
    <b v="0"/>
    <n v="2016"/>
    <n v="6"/>
    <b v="0"/>
    <n v="0"/>
    <b v="0"/>
    <b v="0"/>
    <b v="0"/>
    <s v="OEIS Non-CAT - Large"/>
    <n v="0"/>
    <n v="0"/>
    <s v="structures &lt;= 100 "/>
    <s v="fatality = 0"/>
    <n v="0"/>
    <b v="0"/>
    <b v="0"/>
    <b v="1"/>
    <b v="1"/>
    <b v="1"/>
    <b v="0"/>
    <b v="1"/>
    <m/>
    <m/>
    <s v="AT423"/>
    <s v="65"/>
    <n v="2.08"/>
    <s v="2016-06-26T07:07:00Z"/>
    <n v="22.01"/>
    <n v="19"/>
    <s v="CF031"/>
    <s v="59"/>
    <n v="7.83"/>
    <s v="2016-06-26T07:40:00Z"/>
    <x v="25"/>
    <n v="29"/>
  </r>
  <r>
    <m/>
    <m/>
    <s v="20160628-Trailhead"/>
    <s v="Placer"/>
    <s v="Trailhead"/>
    <m/>
    <m/>
    <n v="201606281355"/>
    <n v="201606290155"/>
    <n v="42549"/>
    <n v="0.5798611111111112"/>
    <n v="42549.57986111111"/>
    <n v="42569"/>
    <s v="09:50"/>
    <n v="42569.40972222222"/>
    <n v="5645"/>
    <s v="Undetermined"/>
    <m/>
    <m/>
    <n v="0"/>
    <n v="38.96741"/>
    <n v="-120.9375"/>
    <s v="HFTD"/>
    <s v="HFRA"/>
    <x v="0"/>
    <m/>
    <m/>
    <m/>
    <m/>
    <m/>
    <m/>
    <m/>
    <b v="1"/>
    <b v="1"/>
    <b v="0"/>
    <n v="2016"/>
    <n v="6"/>
    <b v="0"/>
    <n v="0"/>
    <b v="0"/>
    <b v="0"/>
    <b v="0"/>
    <s v="OEIS CAT - Large"/>
    <n v="1"/>
    <n v="0"/>
    <s v="structures &lt;= 100 "/>
    <s v="fatality = 0"/>
    <n v="0"/>
    <b v="1"/>
    <b v="0"/>
    <b v="1"/>
    <b v="1"/>
    <b v="0"/>
    <b v="1"/>
    <b v="1"/>
    <m/>
    <m/>
    <s v="AT046"/>
    <s v="65"/>
    <n v="4.51"/>
    <s v="2016-06-28T21:18:00Z"/>
    <n v="8.01"/>
    <n v="12"/>
    <s v="C5488"/>
    <s v="65"/>
    <n v="8.81"/>
    <s v="2016-06-28T21:46:00Z"/>
    <x v="4"/>
    <n v="124"/>
  </r>
  <r>
    <m/>
    <m/>
    <s v="20160628-Rancho"/>
    <s v="Sacramento"/>
    <s v="Rancho"/>
    <m/>
    <m/>
    <n v="201606281902"/>
    <n v="201606290702"/>
    <n v="42549"/>
    <n v="0.7930555555555555"/>
    <n v="42549.79305555556"/>
    <n v="42550"/>
    <s v="07:30"/>
    <n v="42550.3125"/>
    <n v="372"/>
    <s v="Vehicle"/>
    <m/>
    <m/>
    <n v="0"/>
    <n v="38.385"/>
    <n v="-121.003611"/>
    <s v="non-HFTD"/>
    <s v="non-HFRA"/>
    <x v="0"/>
    <m/>
    <m/>
    <m/>
    <m/>
    <m/>
    <m/>
    <m/>
    <b v="0"/>
    <b v="0"/>
    <b v="0"/>
    <n v="2016"/>
    <n v="6"/>
    <b v="0"/>
    <n v="0"/>
    <b v="0"/>
    <b v="0"/>
    <b v="0"/>
    <s v="OEIS Non-CAT - Large"/>
    <n v="0"/>
    <n v="0"/>
    <s v="structures &lt;= 100 "/>
    <s v="fatality = 0"/>
    <n v="0"/>
    <b v="0"/>
    <b v="0"/>
    <b v="0"/>
    <b v="0"/>
    <b v="0"/>
    <b v="0"/>
    <b v="0"/>
    <m/>
    <m/>
    <s v="CFAC1"/>
    <s v="2"/>
    <n v="3.99"/>
    <s v="2016-06-29T02:05:00Z"/>
    <n v="14.99"/>
    <n v="10"/>
    <s v="CFAC1"/>
    <s v="2"/>
    <n v="3.99"/>
    <s v="2016-06-29T02:05:00Z"/>
    <x v="10"/>
    <n v="23"/>
  </r>
  <r>
    <m/>
    <m/>
    <s v="20160630-Colyear"/>
    <s v="Tehama"/>
    <s v="Colyear"/>
    <m/>
    <m/>
    <n v="201606301332"/>
    <n v="201606310132"/>
    <n v="42551"/>
    <n v="0.5638888888888889"/>
    <n v="42551.56388888889"/>
    <n v="42555"/>
    <s v="07:45"/>
    <n v="42555.32291666666"/>
    <n v="464"/>
    <s v="Electrical Power"/>
    <m/>
    <m/>
    <n v="0"/>
    <n v="40.0353"/>
    <n v="-122.56939"/>
    <s v="HFTD"/>
    <s v="HFRA"/>
    <x v="1"/>
    <s v="Yes"/>
    <n v="20160144"/>
    <m/>
    <s v="1499124"/>
    <s v="16-0047210"/>
    <m/>
    <n v="4520"/>
    <b v="0"/>
    <b v="0"/>
    <b v="0"/>
    <n v="2016"/>
    <n v="6"/>
    <b v="0"/>
    <n v="0"/>
    <b v="0"/>
    <b v="0"/>
    <b v="0"/>
    <s v="OEIS Non-CAT - Large"/>
    <n v="0"/>
    <n v="0"/>
    <s v="structures &lt;= 100 "/>
    <s v="fatality = 0"/>
    <n v="0"/>
    <b v="1"/>
    <b v="0"/>
    <b v="1"/>
    <b v="1"/>
    <b v="0"/>
    <b v="1"/>
    <b v="1"/>
    <m/>
    <m/>
    <m/>
    <m/>
    <m/>
    <m/>
    <n v="0"/>
    <n v="0"/>
    <s v="EPKC1"/>
    <s v="2"/>
    <n v="8.42"/>
    <s v="2016-06-30T21:03:00Z"/>
    <x v="10"/>
    <n v="2"/>
  </r>
  <r>
    <m/>
    <m/>
    <s v="20160701-Deer"/>
    <s v="Kern"/>
    <s v="Deer"/>
    <m/>
    <m/>
    <n v="201607011405"/>
    <n v="201607020205"/>
    <n v="42552"/>
    <n v="0.5868055555555556"/>
    <n v="42552.58680555555"/>
    <n v="42559"/>
    <s v="19:00"/>
    <n v="42559.79166666666"/>
    <n v="1785"/>
    <s v="Undetermined"/>
    <m/>
    <m/>
    <n v="0"/>
    <n v="35.20993"/>
    <n v="-118.72272"/>
    <s v="HFTD"/>
    <s v="HFRA"/>
    <x v="0"/>
    <m/>
    <m/>
    <m/>
    <m/>
    <m/>
    <m/>
    <m/>
    <b v="0"/>
    <b v="0"/>
    <b v="0"/>
    <n v="2016"/>
    <n v="7"/>
    <b v="0"/>
    <n v="0"/>
    <b v="0"/>
    <b v="0"/>
    <b v="0"/>
    <s v="OEIS Non-CAT - Large"/>
    <n v="0"/>
    <n v="0"/>
    <s v="structures &lt;= 100 "/>
    <s v="fatality = 0"/>
    <n v="0"/>
    <b v="1"/>
    <b v="0"/>
    <b v="1"/>
    <b v="1"/>
    <b v="0"/>
    <b v="1"/>
    <b v="1"/>
    <m/>
    <m/>
    <s v="KRTC1"/>
    <s v="2"/>
    <n v="2.83"/>
    <s v="2016-07-01T21:18:00Z"/>
    <n v="10"/>
    <n v="2"/>
    <s v="E1410"/>
    <s v="65"/>
    <n v="7.13"/>
    <s v="2016-07-01T20:28:00Z"/>
    <x v="26"/>
    <n v="64"/>
  </r>
  <r>
    <m/>
    <m/>
    <s v="20160701-Curry"/>
    <s v="Fresno"/>
    <s v="Curry"/>
    <m/>
    <m/>
    <n v="201607011716"/>
    <n v="201607020516"/>
    <n v="42552"/>
    <n v="0.7194444444444444"/>
    <n v="42552.71944444445"/>
    <n v="42556"/>
    <s v="07:05"/>
    <n v="42556.29513888889"/>
    <n v="2944"/>
    <s v="Under Investigation"/>
    <m/>
    <m/>
    <n v="0"/>
    <n v="36.0749"/>
    <n v="-120.452041"/>
    <s v="non-HFTD"/>
    <s v="HFRA"/>
    <x v="0"/>
    <m/>
    <m/>
    <m/>
    <m/>
    <m/>
    <m/>
    <n v="204155"/>
    <b v="0"/>
    <b v="0"/>
    <b v="0"/>
    <n v="2016"/>
    <n v="7"/>
    <b v="0"/>
    <n v="0"/>
    <b v="0"/>
    <b v="0"/>
    <b v="0"/>
    <s v="OEIS Non-CAT - Large"/>
    <n v="0"/>
    <n v="0"/>
    <s v="structures &lt;= 100 "/>
    <s v="fatality = 0"/>
    <n v="0"/>
    <b v="0"/>
    <b v="0"/>
    <b v="1"/>
    <b v="1"/>
    <b v="1"/>
    <b v="0"/>
    <b v="1"/>
    <m/>
    <m/>
    <m/>
    <m/>
    <m/>
    <m/>
    <n v="0"/>
    <n v="0"/>
    <s v="AU699"/>
    <s v="65"/>
    <n v="6.98"/>
    <s v="2016-07-02T00:50:00Z"/>
    <x v="12"/>
    <n v="32"/>
  </r>
  <r>
    <m/>
    <s v="cause https://www.cbsnews.com/sacramento/news/appaloosa-fire-threatens-residential-structures-reaches-75-acres-in-calaveras-county/"/>
    <s v="20160702-Appaloosa"/>
    <s v="Calaveras"/>
    <s v="Appaloosa"/>
    <m/>
    <m/>
    <n v="201607021455"/>
    <n v="201607030255"/>
    <n v="42553"/>
    <n v="0.6215277777777778"/>
    <n v="42553.62152777778"/>
    <n v="42559"/>
    <s v="19:32"/>
    <n v="42559.81388888889"/>
    <n v="310"/>
    <s v="Electrical Power"/>
    <n v="1"/>
    <m/>
    <n v="0"/>
    <n v="38.02845"/>
    <n v="-120.61153"/>
    <s v="HFTD"/>
    <s v="HFRA"/>
    <x v="1"/>
    <m/>
    <m/>
    <m/>
    <m/>
    <m/>
    <m/>
    <n v="4419063"/>
    <b v="0"/>
    <b v="0"/>
    <b v="0"/>
    <n v="2016"/>
    <n v="7"/>
    <b v="0"/>
    <n v="0"/>
    <b v="0"/>
    <b v="0"/>
    <b v="0"/>
    <s v="OEIS Non-CAT - Large"/>
    <n v="0"/>
    <n v="0"/>
    <s v="structures &lt;= 100 "/>
    <s v="fatality = 0"/>
    <n v="1"/>
    <b v="1"/>
    <b v="0"/>
    <b v="1"/>
    <b v="1"/>
    <b v="0"/>
    <b v="1"/>
    <b v="1"/>
    <m/>
    <m/>
    <m/>
    <m/>
    <m/>
    <m/>
    <n v="0"/>
    <n v="0"/>
    <s v="E2861"/>
    <s v="65"/>
    <n v="7.16"/>
    <s v="2016-07-02T21:58:00Z"/>
    <x v="27"/>
    <n v="14"/>
  </r>
  <r>
    <m/>
    <m/>
    <s v="20160708-Fort"/>
    <s v="Kern"/>
    <s v="Fort"/>
    <m/>
    <m/>
    <n v="201607081115"/>
    <n v="201607082315"/>
    <n v="42559"/>
    <n v="0.46875"/>
    <n v="42559.46875"/>
    <n v="42561"/>
    <s v="19:37"/>
    <n v="42561.81736111111"/>
    <n v="554"/>
    <s v="Undetermined"/>
    <m/>
    <m/>
    <n v="0"/>
    <n v="34.913"/>
    <n v="-118.9082"/>
    <s v="non-HFTD"/>
    <s v="HFRA"/>
    <x v="0"/>
    <m/>
    <m/>
    <m/>
    <m/>
    <m/>
    <m/>
    <m/>
    <b v="0"/>
    <b v="0"/>
    <b v="0"/>
    <n v="2016"/>
    <n v="7"/>
    <b v="0"/>
    <n v="0"/>
    <b v="0"/>
    <b v="0"/>
    <b v="0"/>
    <s v="OEIS Non-CAT - Large"/>
    <n v="0"/>
    <n v="0"/>
    <s v="structures &lt;= 100 "/>
    <s v="fatality = 0"/>
    <n v="0"/>
    <b v="0"/>
    <b v="0"/>
    <b v="1"/>
    <b v="1"/>
    <b v="1"/>
    <b v="0"/>
    <b v="1"/>
    <m/>
    <m/>
    <s v="GVPC1"/>
    <s v="2"/>
    <n v="0.83"/>
    <s v="2016-07-08T19:13:00Z"/>
    <n v="14"/>
    <n v="26"/>
    <s v="GVPC1"/>
    <s v="2"/>
    <n v="0.83"/>
    <s v="2016-07-08T19:13:00Z"/>
    <x v="7"/>
    <n v="32"/>
  </r>
  <r>
    <m/>
    <m/>
    <s v="20160708-Fiddler"/>
    <s v="Shasta"/>
    <s v="Fiddler"/>
    <m/>
    <m/>
    <n v="201607082245"/>
    <n v="201607091045"/>
    <n v="42559"/>
    <n v="0.9479166666666666"/>
    <n v="42559.94791666666"/>
    <n v="42563"/>
    <s v="07:00"/>
    <n v="42563.29166666666"/>
    <n v="441"/>
    <s v="Arson"/>
    <n v="1"/>
    <n v="1"/>
    <n v="0"/>
    <n v="40.36873"/>
    <n v="-122.72913"/>
    <s v="HFTD"/>
    <s v="HFRA"/>
    <x v="0"/>
    <m/>
    <m/>
    <m/>
    <m/>
    <m/>
    <m/>
    <m/>
    <b v="0"/>
    <b v="0"/>
    <b v="0"/>
    <n v="2016"/>
    <n v="7"/>
    <b v="0"/>
    <n v="0"/>
    <b v="0"/>
    <b v="0"/>
    <b v="0"/>
    <s v="OEIS Non-CAT - Large"/>
    <n v="0"/>
    <n v="0"/>
    <s v="structures &lt;= 100 "/>
    <s v="fatality = 0"/>
    <n v="1"/>
    <b v="1"/>
    <b v="0"/>
    <b v="1"/>
    <b v="1"/>
    <b v="0"/>
    <b v="1"/>
    <b v="1"/>
    <m/>
    <m/>
    <m/>
    <m/>
    <m/>
    <m/>
    <n v="0"/>
    <n v="0"/>
    <s v="PLIC1"/>
    <s v="2"/>
    <n v="7.18"/>
    <s v="2016-07-09T04:54:00Z"/>
    <x v="28"/>
    <n v="4"/>
  </r>
  <r>
    <m/>
    <m/>
    <s v="20160712-Pacheco"/>
    <s v="Calaveras"/>
    <s v="Pacheco"/>
    <m/>
    <m/>
    <n v="201607121314"/>
    <n v="201607130114"/>
    <n v="42563"/>
    <n v="0.5513888888888889"/>
    <n v="42563.55138888889"/>
    <n v="42567"/>
    <s v="18:30"/>
    <n v="42567.77083333334"/>
    <n v="341"/>
    <s v="Equipment"/>
    <n v="2"/>
    <m/>
    <n v="0"/>
    <n v="38.08056"/>
    <n v="-120.81394"/>
    <s v="HFTD"/>
    <s v="HFRA"/>
    <x v="0"/>
    <m/>
    <m/>
    <m/>
    <m/>
    <m/>
    <m/>
    <m/>
    <b v="0"/>
    <b v="0"/>
    <b v="0"/>
    <n v="2016"/>
    <n v="7"/>
    <b v="0"/>
    <n v="0"/>
    <b v="0"/>
    <b v="0"/>
    <b v="0"/>
    <s v="OEIS Non-CAT - Large"/>
    <n v="0"/>
    <n v="0"/>
    <s v="structures &lt;= 100 "/>
    <s v="fatality = 0"/>
    <n v="2"/>
    <b v="1"/>
    <b v="0"/>
    <b v="1"/>
    <b v="1"/>
    <b v="0"/>
    <b v="1"/>
    <b v="1"/>
    <m/>
    <m/>
    <m/>
    <m/>
    <m/>
    <m/>
    <n v="0"/>
    <n v="0"/>
    <s v="C9085"/>
    <s v="65"/>
    <n v="9.08"/>
    <s v="2016-07-12T20:55:00Z"/>
    <x v="27"/>
    <n v="6"/>
  </r>
  <r>
    <m/>
    <m/>
    <s v="20160722-Soberanes"/>
    <s v="Monterey"/>
    <s v="Soberanes"/>
    <m/>
    <m/>
    <n v="201607220848"/>
    <n v="201607222048"/>
    <n v="42573"/>
    <n v="0.3666666666666666"/>
    <n v="42573.36666666667"/>
    <n v="42656"/>
    <s v="11:30"/>
    <n v="42656.47916666666"/>
    <n v="132127"/>
    <s v="Campfire"/>
    <n v="68"/>
    <n v="5"/>
    <n v="1"/>
    <n v="36.45994"/>
    <n v="-121.89938"/>
    <s v="HFTD"/>
    <s v="HFRA"/>
    <x v="0"/>
    <m/>
    <m/>
    <m/>
    <m/>
    <m/>
    <m/>
    <n v="4368454"/>
    <b v="1"/>
    <b v="1"/>
    <b v="0"/>
    <n v="2016"/>
    <n v="7"/>
    <b v="0"/>
    <n v="1"/>
    <b v="0"/>
    <b v="0"/>
    <b v="0"/>
    <s v="OEIS CAT - Large"/>
    <n v="1"/>
    <n v="0"/>
    <s v="structures &lt;= 100 "/>
    <s v="fatality &gt; 0"/>
    <n v="68"/>
    <b v="1"/>
    <b v="0"/>
    <b v="1"/>
    <b v="1"/>
    <b v="0"/>
    <b v="1"/>
    <b v="1"/>
    <m/>
    <m/>
    <m/>
    <m/>
    <m/>
    <m/>
    <n v="0"/>
    <n v="0"/>
    <s v="E8505"/>
    <s v="65"/>
    <n v="9.26"/>
    <s v="2016-07-22T15:38:00Z"/>
    <x v="3"/>
    <n v="64"/>
  </r>
  <r>
    <m/>
    <m/>
    <s v="20160730-Goose"/>
    <s v="Fresno"/>
    <s v="Goose"/>
    <m/>
    <m/>
    <n v="201607301640"/>
    <n v="201607310440"/>
    <n v="42581"/>
    <n v="0.6944444444444444"/>
    <n v="42581.69444444445"/>
    <n v="42591"/>
    <s v="18:30"/>
    <n v="42591.77083333334"/>
    <n v="2241"/>
    <s v="Arson"/>
    <n v="4"/>
    <n v="1"/>
    <n v="0"/>
    <n v="37.01591"/>
    <n v="-119.50507"/>
    <s v="HFTD"/>
    <s v="HFRA"/>
    <x v="0"/>
    <m/>
    <m/>
    <m/>
    <m/>
    <m/>
    <m/>
    <n v="276718"/>
    <b v="0"/>
    <b v="0"/>
    <b v="0"/>
    <n v="2016"/>
    <n v="7"/>
    <b v="0"/>
    <n v="0"/>
    <b v="0"/>
    <b v="0"/>
    <b v="0"/>
    <s v="OEIS Non-CAT - Large"/>
    <n v="0"/>
    <n v="0"/>
    <s v="structures &lt;= 100 "/>
    <s v="fatality = 0"/>
    <n v="4"/>
    <b v="1"/>
    <b v="0"/>
    <b v="1"/>
    <b v="1"/>
    <b v="0"/>
    <b v="1"/>
    <b v="1"/>
    <m/>
    <m/>
    <s v="PRHC1"/>
    <s v="2"/>
    <n v="3.46"/>
    <s v="2016-07-30T23:27:00Z"/>
    <n v="14"/>
    <n v="2"/>
    <s v="PRHC1"/>
    <s v="2"/>
    <n v="3.46"/>
    <s v="2016-07-30T23:27:00Z"/>
    <x v="7"/>
    <n v="6"/>
  </r>
  <r>
    <m/>
    <m/>
    <s v="20160802-99"/>
    <s v="Butte"/>
    <s v="99"/>
    <m/>
    <m/>
    <n v="201608021435"/>
    <n v="201608030235"/>
    <n v="42584"/>
    <n v="0.6076388888888888"/>
    <n v="42584.60763888889"/>
    <n v="42585"/>
    <s v="08:00"/>
    <n v="42585.33333333334"/>
    <n v="520"/>
    <s v="Playing With Fire"/>
    <m/>
    <m/>
    <n v="0"/>
    <n v="39.6708"/>
    <n v="-121.7192"/>
    <s v="non-HFTD"/>
    <s v="non-HFRA"/>
    <x v="0"/>
    <m/>
    <m/>
    <m/>
    <m/>
    <m/>
    <m/>
    <m/>
    <b v="0"/>
    <b v="0"/>
    <b v="0"/>
    <n v="2016"/>
    <n v="8"/>
    <b v="0"/>
    <n v="0"/>
    <b v="0"/>
    <b v="0"/>
    <b v="0"/>
    <s v="OEIS Non-CAT - Large"/>
    <n v="0"/>
    <n v="0"/>
    <s v="structures &lt;= 100 "/>
    <s v="fatality = 0"/>
    <n v="0"/>
    <b v="0"/>
    <b v="0"/>
    <b v="0"/>
    <b v="0"/>
    <b v="0"/>
    <b v="0"/>
    <b v="0"/>
    <m/>
    <m/>
    <m/>
    <m/>
    <m/>
    <m/>
    <n v="0"/>
    <n v="0"/>
    <s v="CICC1"/>
    <s v="2"/>
    <n v="7.16"/>
    <s v="2016-08-02T21:54:00Z"/>
    <x v="7"/>
    <n v="49"/>
  </r>
  <r>
    <m/>
    <m/>
    <s v="20160802-Cold"/>
    <s v="Yolo"/>
    <s v="Cold"/>
    <m/>
    <m/>
    <n v="201608021636"/>
    <n v="201608030436"/>
    <n v="42584"/>
    <n v="0.6916666666666667"/>
    <n v="42584.69166666667"/>
    <n v="42594"/>
    <s v="15:00"/>
    <n v="42594.625"/>
    <n v="5731"/>
    <s v="Undetermined"/>
    <n v="2"/>
    <m/>
    <n v="0"/>
    <n v="38.52513"/>
    <n v="-122.06788"/>
    <s v="HFTD"/>
    <s v="HFRA"/>
    <x v="0"/>
    <m/>
    <m/>
    <m/>
    <m/>
    <m/>
    <m/>
    <m/>
    <b v="1"/>
    <b v="1"/>
    <b v="0"/>
    <n v="2016"/>
    <n v="8"/>
    <b v="0"/>
    <n v="0"/>
    <b v="0"/>
    <b v="0"/>
    <b v="0"/>
    <s v="OEIS CAT - Large"/>
    <n v="1"/>
    <n v="0"/>
    <s v="structures &lt;= 100 "/>
    <s v="fatality = 0"/>
    <n v="2"/>
    <b v="1"/>
    <b v="0"/>
    <b v="1"/>
    <b v="1"/>
    <b v="0"/>
    <b v="1"/>
    <b v="1"/>
    <m/>
    <m/>
    <m/>
    <m/>
    <m/>
    <m/>
    <n v="0"/>
    <n v="0"/>
    <m/>
    <m/>
    <m/>
    <m/>
    <x v="5"/>
    <n v="0"/>
  </r>
  <r>
    <m/>
    <m/>
    <s v="20160809-Mineral"/>
    <s v="Fresno"/>
    <s v="Mineral"/>
    <m/>
    <m/>
    <n v="201608091308"/>
    <n v="201608100108"/>
    <n v="42591"/>
    <n v="0.5472222222222223"/>
    <n v="42591.54722222222"/>
    <n v="42600"/>
    <s v="19:00"/>
    <n v="42600.79166666666"/>
    <n v="7050"/>
    <s v="Arson"/>
    <n v="2"/>
    <m/>
    <n v="0"/>
    <n v="36.09974"/>
    <n v="-120.51057"/>
    <s v="non-HFTD"/>
    <s v="HFRA"/>
    <x v="0"/>
    <m/>
    <m/>
    <m/>
    <m/>
    <m/>
    <m/>
    <m/>
    <b v="1"/>
    <b v="1"/>
    <b v="0"/>
    <n v="2016"/>
    <n v="8"/>
    <b v="0"/>
    <n v="0"/>
    <b v="0"/>
    <b v="0"/>
    <b v="0"/>
    <s v="OEIS CAT - Large"/>
    <n v="1"/>
    <n v="0"/>
    <s v="structures &lt;= 100 "/>
    <s v="fatality = 0"/>
    <n v="2"/>
    <b v="0"/>
    <b v="0"/>
    <b v="1"/>
    <b v="1"/>
    <b v="1"/>
    <b v="0"/>
    <b v="1"/>
    <m/>
    <m/>
    <m/>
    <m/>
    <m/>
    <m/>
    <n v="0"/>
    <n v="0"/>
    <s v="AV081"/>
    <s v="65"/>
    <n v="8.9"/>
    <s v="2016-08-09T19:19:00Z"/>
    <x v="29"/>
    <n v="34"/>
  </r>
  <r>
    <m/>
    <m/>
    <s v="20160813-Chimney"/>
    <s v="San Luis Obispo"/>
    <s v="Chimney"/>
    <m/>
    <m/>
    <n v="201608131603"/>
    <n v="201608140403"/>
    <n v="42595"/>
    <n v="0.66875"/>
    <n v="42595.66875"/>
    <n v="42619"/>
    <s v="07:30"/>
    <n v="42619.3125"/>
    <n v="46344"/>
    <s v="Vehicle"/>
    <n v="70"/>
    <n v="8"/>
    <n v="0"/>
    <n v="35.70595"/>
    <n v="-120.98316"/>
    <s v="HFTD"/>
    <s v="HFRA"/>
    <x v="0"/>
    <m/>
    <m/>
    <m/>
    <m/>
    <m/>
    <m/>
    <n v="8539311"/>
    <b v="1"/>
    <b v="1"/>
    <b v="0"/>
    <n v="2016"/>
    <n v="8"/>
    <b v="0"/>
    <n v="0"/>
    <b v="0"/>
    <b v="0"/>
    <b v="0"/>
    <s v="OEIS CAT - Large"/>
    <n v="1"/>
    <n v="0"/>
    <s v="structures &lt;= 100 "/>
    <s v="fatality = 0"/>
    <n v="70"/>
    <b v="1"/>
    <b v="0"/>
    <b v="1"/>
    <b v="1"/>
    <b v="0"/>
    <b v="1"/>
    <b v="1"/>
    <m/>
    <m/>
    <s v="TABC1"/>
    <s v="2"/>
    <n v="4.76"/>
    <s v="2016-08-13T23:07:00Z"/>
    <n v="14"/>
    <n v="23"/>
    <s v="TABC1"/>
    <s v="2"/>
    <n v="4.76"/>
    <s v="2016-08-13T23:07:00Z"/>
    <x v="7"/>
    <n v="31"/>
  </r>
  <r>
    <m/>
    <m/>
    <s v="20160813-Clayton"/>
    <s v="Lake"/>
    <s v="Clayton"/>
    <m/>
    <m/>
    <n v="201608131803"/>
    <n v="201608140603"/>
    <n v="42595"/>
    <n v="0.7520833333333333"/>
    <n v="42595.75208333333"/>
    <n v="42608"/>
    <s v="18:00"/>
    <n v="42608.75"/>
    <n v="3929"/>
    <s v="Arson"/>
    <n v="300"/>
    <n v="28"/>
    <n v="0"/>
    <n v="38.89741"/>
    <n v="-122.60664"/>
    <s v="HFTD"/>
    <s v="HFRA"/>
    <x v="0"/>
    <m/>
    <m/>
    <m/>
    <m/>
    <m/>
    <m/>
    <n v="10988110"/>
    <b v="0"/>
    <b v="0"/>
    <b v="0"/>
    <n v="2016"/>
    <n v="8"/>
    <b v="0"/>
    <n v="0"/>
    <b v="0"/>
    <b v="1"/>
    <b v="1"/>
    <s v="OEIS Non-CAT - Destructive - Non-fatal"/>
    <n v="0"/>
    <n v="0"/>
    <s v="100 &lt; structures &lt;= 500"/>
    <s v="fatality = 0"/>
    <n v="300"/>
    <b v="1"/>
    <b v="0"/>
    <b v="1"/>
    <b v="1"/>
    <b v="0"/>
    <b v="1"/>
    <b v="1"/>
    <m/>
    <m/>
    <m/>
    <m/>
    <m/>
    <m/>
    <n v="0"/>
    <n v="0"/>
    <s v="LKRC1"/>
    <s v="2"/>
    <n v="9.56"/>
    <s v="2016-08-14T00:05:00Z"/>
    <x v="12"/>
    <n v="20"/>
  </r>
  <r>
    <m/>
    <m/>
    <s v="20160816-Cedar"/>
    <s v="Kern"/>
    <s v="Cedar"/>
    <m/>
    <m/>
    <n v="201608161635"/>
    <n v="201608170435"/>
    <n v="42598"/>
    <n v="0.6909722222222222"/>
    <n v="42598.69097222222"/>
    <n v="42644"/>
    <s v="06:00"/>
    <n v="42644.25"/>
    <n v="29322"/>
    <s v="Undetermined"/>
    <n v="6"/>
    <m/>
    <n v="0"/>
    <n v="35.7506"/>
    <n v="-118.5678"/>
    <s v="HFTD"/>
    <s v="HFRA"/>
    <x v="0"/>
    <m/>
    <m/>
    <m/>
    <m/>
    <m/>
    <m/>
    <m/>
    <b v="1"/>
    <b v="1"/>
    <b v="0"/>
    <n v="2016"/>
    <n v="8"/>
    <b v="0"/>
    <n v="0"/>
    <b v="0"/>
    <b v="0"/>
    <b v="0"/>
    <s v="OEIS CAT - Large"/>
    <n v="1"/>
    <n v="0"/>
    <s v="structures &lt;= 100 "/>
    <s v="fatality = 0"/>
    <n v="6"/>
    <b v="0"/>
    <b v="1"/>
    <b v="1"/>
    <b v="1"/>
    <b v="0"/>
    <b v="1"/>
    <b v="1"/>
    <m/>
    <m/>
    <s v="WFHC1"/>
    <s v="2"/>
    <n v="4.35"/>
    <s v="2016-08-17T00:00:00Z"/>
    <n v="23"/>
    <n v="2"/>
    <s v="KRNC1"/>
    <s v="2"/>
    <n v="7.74"/>
    <s v="2016-08-16T23:57:00Z"/>
    <x v="30"/>
    <n v="29"/>
  </r>
  <r>
    <m/>
    <m/>
    <s v="20160818-Mokelumne"/>
    <s v="Alpine"/>
    <s v="Mokelumne"/>
    <m/>
    <m/>
    <n v="201608181205"/>
    <n v="201608190005"/>
    <n v="42600"/>
    <n v="0.5034722222222222"/>
    <n v="42600.50347222222"/>
    <n v="42612"/>
    <s v="12:05"/>
    <n v="42612.50347222222"/>
    <n v="655"/>
    <s v="Lightning"/>
    <m/>
    <m/>
    <n v="0"/>
    <n v="38.57554"/>
    <n v="-120.00606"/>
    <s v="HFTD"/>
    <s v="HFRA"/>
    <x v="0"/>
    <m/>
    <m/>
    <m/>
    <m/>
    <m/>
    <m/>
    <m/>
    <b v="0"/>
    <b v="0"/>
    <b v="0"/>
    <n v="2016"/>
    <n v="8"/>
    <b v="0"/>
    <n v="0"/>
    <b v="0"/>
    <b v="0"/>
    <b v="0"/>
    <s v="OEIS Non-CAT - Large"/>
    <n v="0"/>
    <n v="0"/>
    <s v="structures &lt;= 100 "/>
    <s v="fatality = 0"/>
    <n v="0"/>
    <b v="1"/>
    <b v="0"/>
    <b v="1"/>
    <b v="1"/>
    <b v="0"/>
    <b v="1"/>
    <b v="1"/>
    <m/>
    <m/>
    <m/>
    <m/>
    <m/>
    <m/>
    <n v="0"/>
    <n v="0"/>
    <s v="E7441"/>
    <s v="65"/>
    <n v="8.33"/>
    <s v="2016-08-18T19:43:00Z"/>
    <x v="12"/>
    <n v="27"/>
  </r>
  <r>
    <m/>
    <m/>
    <s v="20160818-Beale"/>
    <s v="Yuba"/>
    <s v="Beale"/>
    <m/>
    <m/>
    <n v="201608181535"/>
    <n v="201608190335"/>
    <n v="42600"/>
    <n v="0.6493055555555556"/>
    <n v="42600.64930555555"/>
    <n v="42600"/>
    <s v="21:30"/>
    <n v="42600.89583333334"/>
    <n v="389"/>
    <s v="Miscellaneous"/>
    <m/>
    <m/>
    <n v="0"/>
    <n v="36.16965"/>
    <n v="-121.38775"/>
    <s v="HFTD"/>
    <s v="HFRA"/>
    <x v="0"/>
    <m/>
    <m/>
    <m/>
    <m/>
    <m/>
    <m/>
    <m/>
    <b v="0"/>
    <b v="0"/>
    <b v="0"/>
    <n v="2016"/>
    <n v="8"/>
    <b v="0"/>
    <n v="0"/>
    <b v="0"/>
    <b v="0"/>
    <b v="0"/>
    <s v="OEIS Non-CAT - Large"/>
    <n v="0"/>
    <n v="0"/>
    <s v="structures &lt;= 100 "/>
    <s v="fatality = 0"/>
    <n v="0"/>
    <b v="1"/>
    <b v="0"/>
    <b v="1"/>
    <b v="1"/>
    <b v="0"/>
    <b v="1"/>
    <b v="1"/>
    <m/>
    <m/>
    <m/>
    <m/>
    <m/>
    <m/>
    <n v="0"/>
    <n v="0"/>
    <s v="ASRC1"/>
    <s v="2"/>
    <n v="6.86"/>
    <s v="2016-08-18T23:04:00Z"/>
    <x v="31"/>
    <n v="2"/>
  </r>
  <r>
    <m/>
    <m/>
    <s v="20160818-Rey"/>
    <s v="Santa Barbara"/>
    <s v="Rey"/>
    <m/>
    <m/>
    <n v="201608181757"/>
    <n v="201608190557"/>
    <n v="42600"/>
    <n v="0.7479166666666667"/>
    <n v="42600.74791666667"/>
    <n v="42628"/>
    <m/>
    <m/>
    <n v="32606"/>
    <s v="Undetermined"/>
    <n v="5"/>
    <m/>
    <n v="0"/>
    <n v="34.546"/>
    <n v="-119.805"/>
    <s v="HFTD"/>
    <s v="HFRA"/>
    <x v="0"/>
    <m/>
    <m/>
    <m/>
    <m/>
    <m/>
    <m/>
    <m/>
    <b v="1"/>
    <b v="1"/>
    <b v="0"/>
    <n v="2016"/>
    <n v="8"/>
    <b v="0"/>
    <n v="0"/>
    <b v="0"/>
    <b v="0"/>
    <b v="0"/>
    <s v="OEIS CAT - Large"/>
    <n v="1"/>
    <n v="0"/>
    <s v="structures &lt;= 100 "/>
    <s v="fatality = 0"/>
    <n v="5"/>
    <b v="0"/>
    <b v="1"/>
    <b v="1"/>
    <b v="1"/>
    <b v="0"/>
    <b v="1"/>
    <b v="1"/>
    <m/>
    <m/>
    <s v="AT923"/>
    <s v="65"/>
    <n v="3.32"/>
    <s v="2016-08-19T01:40:00Z"/>
    <n v="32.99"/>
    <n v="125"/>
    <s v="AT923"/>
    <s v="65"/>
    <n v="3.32"/>
    <s v="2016-08-19T01:40:00Z"/>
    <x v="32"/>
    <n v="242"/>
  </r>
  <r>
    <m/>
    <m/>
    <s v="20160822-Tully"/>
    <s v="Humboldt"/>
    <s v="Tully"/>
    <m/>
    <m/>
    <n v="201608221603"/>
    <n v="201608230403"/>
    <n v="42604"/>
    <n v="0.66875"/>
    <n v="42604.66875"/>
    <n v="42617"/>
    <s v="06:55"/>
    <n v="42617.28819444445"/>
    <n v="599"/>
    <s v="Arson"/>
    <n v="3"/>
    <m/>
    <n v="0"/>
    <n v="41.28486"/>
    <n v="-123.82268"/>
    <s v="HFTD"/>
    <s v="HFRA"/>
    <x v="0"/>
    <m/>
    <m/>
    <m/>
    <m/>
    <m/>
    <m/>
    <n v="155875"/>
    <b v="0"/>
    <b v="0"/>
    <b v="0"/>
    <n v="2016"/>
    <n v="8"/>
    <b v="0"/>
    <n v="0"/>
    <b v="0"/>
    <b v="0"/>
    <b v="0"/>
    <s v="OEIS Non-CAT - Large"/>
    <n v="0"/>
    <n v="0"/>
    <s v="structures &lt;= 100 "/>
    <s v="fatality = 0"/>
    <n v="3"/>
    <b v="1"/>
    <b v="0"/>
    <b v="1"/>
    <b v="1"/>
    <b v="0"/>
    <b v="1"/>
    <b v="1"/>
    <m/>
    <m/>
    <s v="NTCC1"/>
    <s v="2"/>
    <n v="1.84"/>
    <s v="2016-08-22T22:45:00Z"/>
    <n v="8.99"/>
    <n v="2"/>
    <s v="TTEC1"/>
    <s v="2"/>
    <n v="9.32"/>
    <s v="2016-08-22T22:57:00Z"/>
    <x v="3"/>
    <n v="4"/>
  </r>
  <r>
    <m/>
    <m/>
    <s v="20160822-Tule"/>
    <s v="Tulare"/>
    <s v="Tule"/>
    <m/>
    <m/>
    <n v="201608222200"/>
    <n v="201608231000"/>
    <n v="42604"/>
    <n v="0.9166666666666666"/>
    <n v="42604.91666666666"/>
    <n v="42682"/>
    <s v="10:15"/>
    <n v="42682.42708333334"/>
    <n v="395"/>
    <s v="Undetermined"/>
    <m/>
    <m/>
    <n v="0"/>
    <n v="36.1648"/>
    <n v="-118.73906"/>
    <s v="HFTD"/>
    <s v="HFRA"/>
    <x v="0"/>
    <m/>
    <m/>
    <m/>
    <m/>
    <m/>
    <m/>
    <m/>
    <b v="0"/>
    <b v="0"/>
    <b v="0"/>
    <n v="2016"/>
    <n v="8"/>
    <b v="0"/>
    <n v="0"/>
    <b v="0"/>
    <b v="0"/>
    <b v="0"/>
    <s v="OEIS Non-CAT - Large"/>
    <n v="0"/>
    <n v="0"/>
    <s v="structures &lt;= 100 "/>
    <s v="fatality = 0"/>
    <n v="0"/>
    <b v="1"/>
    <b v="0"/>
    <b v="1"/>
    <b v="1"/>
    <b v="0"/>
    <b v="1"/>
    <b v="1"/>
    <m/>
    <m/>
    <s v="OORC1"/>
    <s v="2"/>
    <n v="2.21"/>
    <s v="2016-08-23T05:12:00Z"/>
    <n v="8.99"/>
    <n v="2"/>
    <s v="OORC1"/>
    <s v="2"/>
    <n v="2.21"/>
    <s v="2016-08-23T05:12:00Z"/>
    <x v="4"/>
    <n v="4"/>
  </r>
  <r>
    <s v="Not in PG&amp;E service territory"/>
    <m/>
    <s v="20160824-Grade"/>
    <s v="Siskiyou"/>
    <s v="Grade"/>
    <m/>
    <m/>
    <n v="201608241455"/>
    <n v="201608250255"/>
    <n v="42606"/>
    <n v="0.6215277777777778"/>
    <n v="42606.62152777778"/>
    <n v="42612"/>
    <s v="06:45"/>
    <n v="42612.28125"/>
    <n v="710"/>
    <s v="Electrical Power"/>
    <n v="5"/>
    <n v="1"/>
    <n v="0"/>
    <n v="41.7813"/>
    <n v="-122.611"/>
    <s v="HFTD"/>
    <s v="HFRA"/>
    <x v="1"/>
    <m/>
    <m/>
    <m/>
    <m/>
    <m/>
    <m/>
    <m/>
    <b v="0"/>
    <b v="0"/>
    <b v="0"/>
    <n v="2016"/>
    <n v="8"/>
    <b v="0"/>
    <n v="0"/>
    <b v="0"/>
    <b v="0"/>
    <b v="0"/>
    <s v="OEIS Non-CAT - Large"/>
    <n v="0"/>
    <n v="0"/>
    <s v="structures &lt;= 100 "/>
    <s v="fatality = 0"/>
    <n v="5"/>
    <b v="1"/>
    <b v="0"/>
    <b v="1"/>
    <b v="1"/>
    <b v="0"/>
    <b v="0"/>
    <b v="1"/>
    <m/>
    <m/>
    <s v="CTAND"/>
    <s v="59"/>
    <n v="1.36"/>
    <s v="2016-08-24T21:16:00Z"/>
    <n v="6.22"/>
    <n v="8"/>
    <s v="BZRC1"/>
    <s v="2"/>
    <n v="7.32"/>
    <s v="2016-08-24T22:54:00Z"/>
    <x v="10"/>
    <n v="18"/>
  </r>
  <r>
    <m/>
    <m/>
    <s v="20160826-Range"/>
    <s v="Kern"/>
    <s v="Range"/>
    <m/>
    <m/>
    <n v="201608261010"/>
    <n v="201608262210"/>
    <n v="42608"/>
    <n v="0.4236111111111111"/>
    <n v="42608.42361111111"/>
    <n v="42611"/>
    <s v="10:30"/>
    <n v="42611.4375"/>
    <n v="600"/>
    <s v="Human"/>
    <m/>
    <m/>
    <n v="0"/>
    <n v="35.2013"/>
    <n v="-118.7212"/>
    <s v="HFTD"/>
    <s v="HFRA"/>
    <x v="0"/>
    <m/>
    <m/>
    <m/>
    <m/>
    <m/>
    <m/>
    <m/>
    <b v="0"/>
    <b v="0"/>
    <b v="0"/>
    <n v="2016"/>
    <n v="8"/>
    <b v="0"/>
    <n v="0"/>
    <b v="0"/>
    <b v="0"/>
    <b v="0"/>
    <s v="OEIS Non-CAT - Large"/>
    <n v="0"/>
    <n v="0"/>
    <s v="structures &lt;= 100 "/>
    <s v="fatality = 0"/>
    <n v="0"/>
    <b v="1"/>
    <b v="0"/>
    <b v="1"/>
    <b v="1"/>
    <b v="0"/>
    <b v="1"/>
    <b v="1"/>
    <m/>
    <m/>
    <s v="KRTC1"/>
    <s v="2"/>
    <n v="3.2"/>
    <s v="2016-08-26T17:18:00Z"/>
    <n v="8.99"/>
    <n v="2"/>
    <s v="C6754"/>
    <s v="65"/>
    <n v="7.01"/>
    <s v="2016-08-26T18:09:00Z"/>
    <x v="27"/>
    <n v="40"/>
  </r>
  <r>
    <s v="Not in PG&amp;E service territory"/>
    <m/>
    <s v="20160827-Gap"/>
    <s v="Siskiyou"/>
    <s v="Gap"/>
    <m/>
    <m/>
    <n v="201608271800"/>
    <n v="201608280600"/>
    <n v="42609"/>
    <n v="0.75"/>
    <n v="42609.75"/>
    <n v="42610"/>
    <s v="18:15"/>
    <n v="42610.76041666666"/>
    <n v="33867"/>
    <s v="Undetermined"/>
    <n v="14"/>
    <m/>
    <n v="0"/>
    <n v="41.851"/>
    <n v="-123.118"/>
    <s v="HFTD"/>
    <s v="HFRA"/>
    <x v="0"/>
    <m/>
    <m/>
    <m/>
    <m/>
    <m/>
    <m/>
    <m/>
    <b v="1"/>
    <b v="1"/>
    <b v="0"/>
    <n v="2016"/>
    <n v="8"/>
    <b v="0"/>
    <n v="0"/>
    <b v="0"/>
    <b v="0"/>
    <b v="0"/>
    <s v="OEIS CAT - Large"/>
    <n v="1"/>
    <n v="0"/>
    <s v="structures &lt;= 100 "/>
    <s v="fatality = 0"/>
    <n v="14"/>
    <b v="1"/>
    <b v="0"/>
    <b v="1"/>
    <b v="1"/>
    <b v="0"/>
    <b v="0"/>
    <b v="1"/>
    <m/>
    <m/>
    <m/>
    <m/>
    <m/>
    <m/>
    <n v="0"/>
    <n v="0"/>
    <m/>
    <m/>
    <m/>
    <m/>
    <x v="5"/>
    <n v="0"/>
  </r>
  <r>
    <m/>
    <m/>
    <s v="20160828-Willow"/>
    <s v="Calaveras"/>
    <s v="Willow"/>
    <m/>
    <m/>
    <n v="201608281307"/>
    <n v="201608290107"/>
    <n v="42610"/>
    <n v="0.5465277777777777"/>
    <n v="42610.54652777778"/>
    <n v="42613"/>
    <s v="18:50"/>
    <n v="42613.78472222222"/>
    <n v="450"/>
    <s v="Vehicle"/>
    <m/>
    <n v="1"/>
    <n v="0"/>
    <n v="38.1874"/>
    <n v="-120.6381"/>
    <s v="HFTD"/>
    <s v="HFRA"/>
    <x v="0"/>
    <m/>
    <m/>
    <m/>
    <m/>
    <m/>
    <m/>
    <m/>
    <b v="0"/>
    <b v="0"/>
    <b v="0"/>
    <n v="2016"/>
    <n v="8"/>
    <b v="0"/>
    <n v="0"/>
    <b v="0"/>
    <b v="0"/>
    <b v="0"/>
    <s v="OEIS Non-CAT - Large"/>
    <n v="0"/>
    <n v="0"/>
    <s v="structures &lt;= 100 "/>
    <s v="fatality = 0"/>
    <n v="0"/>
    <b v="1"/>
    <b v="0"/>
    <b v="1"/>
    <b v="1"/>
    <b v="0"/>
    <b v="1"/>
    <b v="1"/>
    <m/>
    <m/>
    <m/>
    <m/>
    <m/>
    <m/>
    <n v="0"/>
    <n v="0"/>
    <s v="C9085"/>
    <s v="65"/>
    <n v="8.359999999999999"/>
    <s v="2016-08-28T20:15:00Z"/>
    <x v="27"/>
    <n v="4"/>
  </r>
  <r>
    <m/>
    <m/>
    <s v="20160828-Havilah"/>
    <s v="Kern"/>
    <s v="Havilah"/>
    <m/>
    <m/>
    <n v="201608281850"/>
    <n v="201608290650"/>
    <n v="42610"/>
    <n v="0.7847222222222222"/>
    <n v="42610.78472222222"/>
    <n v="42610"/>
    <s v="18:50"/>
    <n v="42610.78472222222"/>
    <n v="304"/>
    <s v="Undetermined"/>
    <m/>
    <m/>
    <n v="0"/>
    <n v="35.4976"/>
    <n v="-118.5097"/>
    <s v="HFTD"/>
    <s v="HFRA"/>
    <x v="0"/>
    <m/>
    <m/>
    <m/>
    <m/>
    <m/>
    <m/>
    <m/>
    <b v="0"/>
    <b v="0"/>
    <b v="0"/>
    <n v="2016"/>
    <n v="8"/>
    <b v="0"/>
    <n v="0"/>
    <b v="0"/>
    <b v="0"/>
    <b v="0"/>
    <s v="OEIS Non-CAT - Large"/>
    <n v="0"/>
    <n v="0"/>
    <s v="structures &lt;= 100 "/>
    <s v="fatality = 0"/>
    <n v="0"/>
    <b v="0"/>
    <b v="1"/>
    <b v="1"/>
    <b v="1"/>
    <b v="0"/>
    <b v="1"/>
    <b v="1"/>
    <m/>
    <m/>
    <m/>
    <m/>
    <m/>
    <m/>
    <n v="0"/>
    <n v="0"/>
    <s v="LYQC1"/>
    <s v="2"/>
    <n v="9.84"/>
    <s v="2016-08-29T01:18:00Z"/>
    <x v="28"/>
    <n v="6"/>
  </r>
  <r>
    <m/>
    <m/>
    <s v="20160905-Saddle"/>
    <s v="Butte"/>
    <s v="Saddle"/>
    <m/>
    <m/>
    <n v="201609051628"/>
    <n v="201609060428"/>
    <n v="42618"/>
    <n v="0.6861111111111111"/>
    <n v="42618.68611111111"/>
    <n v="42625"/>
    <s v="14:51"/>
    <n v="42625.61875"/>
    <n v="800"/>
    <s v="Vehicle"/>
    <n v="3"/>
    <m/>
    <n v="0"/>
    <n v="39.6871"/>
    <n v="-121.571"/>
    <s v="HFTD"/>
    <s v="HFRA"/>
    <x v="0"/>
    <m/>
    <m/>
    <m/>
    <m/>
    <m/>
    <m/>
    <n v="174111"/>
    <b v="0"/>
    <b v="0"/>
    <b v="0"/>
    <n v="2016"/>
    <n v="9"/>
    <b v="0"/>
    <n v="0"/>
    <b v="0"/>
    <b v="0"/>
    <b v="0"/>
    <s v="OEIS Non-CAT - Large"/>
    <n v="0"/>
    <n v="0"/>
    <s v="structures &lt;= 100 "/>
    <s v="fatality = 0"/>
    <n v="3"/>
    <b v="1"/>
    <b v="0"/>
    <b v="1"/>
    <b v="1"/>
    <b v="0"/>
    <b v="1"/>
    <b v="1"/>
    <m/>
    <m/>
    <m/>
    <m/>
    <m/>
    <m/>
    <n v="0"/>
    <n v="0"/>
    <s v="CICC1"/>
    <s v="2"/>
    <n v="7.54"/>
    <s v="2016-09-05T23:54:00Z"/>
    <x v="10"/>
    <n v="25"/>
  </r>
  <r>
    <m/>
    <m/>
    <s v="20160911-Willard"/>
    <s v="Lassen"/>
    <s v="Willard"/>
    <m/>
    <m/>
    <n v="201609111133"/>
    <n v="201609112333"/>
    <n v="42624"/>
    <n v="0.48125"/>
    <n v="42624.48125"/>
    <n v="42635"/>
    <s v="07:00"/>
    <n v="42635.29166666666"/>
    <n v="2575"/>
    <s v="Undetermined"/>
    <n v="7"/>
    <m/>
    <n v="0"/>
    <n v="40.3915"/>
    <n v="-120.7845"/>
    <s v="HFTD"/>
    <s v="HFRA"/>
    <x v="0"/>
    <m/>
    <m/>
    <m/>
    <m/>
    <m/>
    <m/>
    <m/>
    <b v="0"/>
    <b v="0"/>
    <b v="0"/>
    <n v="2016"/>
    <n v="9"/>
    <b v="0"/>
    <n v="0"/>
    <b v="0"/>
    <b v="0"/>
    <b v="0"/>
    <s v="OEIS Non-CAT - Large"/>
    <n v="0"/>
    <n v="0"/>
    <s v="structures &lt;= 100 "/>
    <s v="fatality = 0"/>
    <n v="7"/>
    <b v="1"/>
    <b v="0"/>
    <b v="1"/>
    <b v="1"/>
    <b v="0"/>
    <b v="1"/>
    <b v="1"/>
    <m/>
    <m/>
    <s v="CTFPE"/>
    <s v="59"/>
    <n v="3.14"/>
    <s v="2016-09-11T19:23:00Z"/>
    <n v="20.51"/>
    <n v="16"/>
    <s v="D2000"/>
    <s v="65"/>
    <n v="9.93"/>
    <s v="2016-09-11T19:30:00Z"/>
    <x v="11"/>
    <n v="44"/>
  </r>
  <r>
    <m/>
    <m/>
    <s v="20160913-Hog"/>
    <s v="Tehama"/>
    <s v="Hog"/>
    <m/>
    <m/>
    <n v="201609132310"/>
    <n v="201609141110"/>
    <n v="42626"/>
    <n v="0.9652777777777778"/>
    <n v="42626.96527777778"/>
    <n v="42626"/>
    <s v="14:30"/>
    <n v="42626.60416666666"/>
    <n v="360"/>
    <s v="Electrical Power"/>
    <m/>
    <m/>
    <m/>
    <n v="40.30594"/>
    <n v="-122.1295"/>
    <s v="HFTD"/>
    <s v="HFRA"/>
    <x v="1"/>
    <s v="Yes"/>
    <n v="20160290"/>
    <m/>
    <m/>
    <m/>
    <s v="INT-08528"/>
    <n v="0"/>
    <b v="0"/>
    <b v="0"/>
    <b v="0"/>
    <n v="2016"/>
    <n v="9"/>
    <b v="0"/>
    <n v="0"/>
    <b v="0"/>
    <b v="0"/>
    <b v="0"/>
    <s v="OEIS Non-CAT - Large"/>
    <n v="0"/>
    <n v="0"/>
    <s v="structures &lt;= 100 "/>
    <s v="fatality = 0"/>
    <n v="0"/>
    <b v="1"/>
    <b v="0"/>
    <b v="1"/>
    <b v="1"/>
    <b v="0"/>
    <b v="1"/>
    <b v="1"/>
    <m/>
    <m/>
    <m/>
    <m/>
    <m/>
    <m/>
    <n v="0"/>
    <n v="0"/>
    <m/>
    <m/>
    <m/>
    <m/>
    <x v="5"/>
    <n v="0"/>
  </r>
  <r>
    <s v="Not in PG&amp;E service territory"/>
    <m/>
    <s v="20160917-Soup Complex"/>
    <s v="Modoc"/>
    <s v="Soup Complex"/>
    <m/>
    <m/>
    <n v="201609171437"/>
    <n v="201609180237"/>
    <n v="42630"/>
    <n v="0.6090277777777777"/>
    <n v="42630.60902777778"/>
    <n v="42656"/>
    <s v="11:30"/>
    <n v="42656.47916666666"/>
    <n v="2722"/>
    <s v="Undetermined"/>
    <m/>
    <m/>
    <n v="0"/>
    <n v="41.2649"/>
    <n v="-120.3178"/>
    <s v="HFTD"/>
    <s v="HFRA"/>
    <x v="0"/>
    <m/>
    <m/>
    <m/>
    <m/>
    <m/>
    <m/>
    <m/>
    <b v="0"/>
    <b v="0"/>
    <b v="0"/>
    <n v="2016"/>
    <n v="9"/>
    <b v="0"/>
    <n v="0"/>
    <b v="0"/>
    <b v="0"/>
    <b v="0"/>
    <s v="OEIS Non-CAT - Large"/>
    <n v="0"/>
    <n v="0"/>
    <s v="structures &lt;= 100 "/>
    <s v="fatality = 0"/>
    <n v="0"/>
    <b v="1"/>
    <b v="0"/>
    <b v="1"/>
    <b v="1"/>
    <b v="0"/>
    <b v="0"/>
    <b v="1"/>
    <m/>
    <m/>
    <s v="FLAC1"/>
    <s v="2"/>
    <n v="2.11"/>
    <s v="2016-09-17T22:06:00Z"/>
    <n v="15.99"/>
    <n v="2"/>
    <s v="FLAC1"/>
    <s v="2"/>
    <n v="2.11"/>
    <s v="2016-09-17T22:06:00Z"/>
    <x v="17"/>
    <n v="4"/>
  </r>
  <r>
    <m/>
    <m/>
    <s v="20160917-Canyon"/>
    <s v="Santa Barbara"/>
    <s v="Canyon"/>
    <m/>
    <m/>
    <n v="201609171720"/>
    <n v="201609180520"/>
    <n v="42630"/>
    <n v="0.7222222222222222"/>
    <n v="42630.72222222222"/>
    <n v="42640"/>
    <s v="14:00"/>
    <n v="42640.58333333334"/>
    <n v="12518"/>
    <s v="Undetermined"/>
    <m/>
    <m/>
    <m/>
    <n v="34.63445"/>
    <n v="-120.54421"/>
    <s v="HFTD"/>
    <s v="HFRA"/>
    <x v="0"/>
    <m/>
    <m/>
    <m/>
    <m/>
    <m/>
    <m/>
    <m/>
    <b v="1"/>
    <b v="1"/>
    <b v="0"/>
    <n v="2016"/>
    <n v="9"/>
    <b v="0"/>
    <n v="0"/>
    <b v="0"/>
    <b v="0"/>
    <b v="0"/>
    <s v="OEIS CAT - Large"/>
    <n v="1"/>
    <n v="0"/>
    <s v="structures &lt;= 100 "/>
    <s v="fatality = 0"/>
    <n v="0"/>
    <b v="1"/>
    <b v="0"/>
    <b v="1"/>
    <b v="1"/>
    <b v="0"/>
    <b v="1"/>
    <b v="1"/>
    <m/>
    <m/>
    <s v="E2332"/>
    <s v="65"/>
    <n v="3.8"/>
    <s v="2016-09-17T23:23:00Z"/>
    <n v="20"/>
    <n v="18"/>
    <s v="PTGC1"/>
    <s v="96"/>
    <n v="7.11"/>
    <s v="2016-09-18T01:00:00Z"/>
    <x v="33"/>
    <n v="42"/>
  </r>
  <r>
    <m/>
    <m/>
    <s v="20160919-Flat"/>
    <s v="Kern"/>
    <s v="Flat"/>
    <m/>
    <m/>
    <n v="201609191413"/>
    <n v="201609200213"/>
    <n v="42632"/>
    <n v="0.5923611111111111"/>
    <n v="42632.59236111111"/>
    <n v="42634"/>
    <m/>
    <m/>
    <n v="306"/>
    <s v="Equipment"/>
    <m/>
    <m/>
    <n v="0"/>
    <n v="35.63145658"/>
    <n v="-118.79998543"/>
    <s v="non-HFTD"/>
    <s v="HFRA"/>
    <x v="0"/>
    <m/>
    <m/>
    <m/>
    <m/>
    <m/>
    <m/>
    <m/>
    <b v="0"/>
    <b v="0"/>
    <b v="0"/>
    <n v="2016"/>
    <n v="9"/>
    <b v="0"/>
    <n v="0"/>
    <b v="0"/>
    <b v="0"/>
    <b v="0"/>
    <s v="OEIS Non-CAT - Large"/>
    <n v="0"/>
    <n v="0"/>
    <s v="structures &lt;= 100 "/>
    <s v="fatality = 0"/>
    <n v="0"/>
    <b v="1"/>
    <b v="0"/>
    <b v="1"/>
    <b v="1"/>
    <b v="0"/>
    <b v="1"/>
    <b v="1"/>
    <m/>
    <m/>
    <m/>
    <m/>
    <m/>
    <m/>
    <n v="0"/>
    <n v="0"/>
    <s v="WOCC1"/>
    <s v="2"/>
    <n v="5.47"/>
    <s v="2016-09-19T22:13:00Z"/>
    <x v="19"/>
    <n v="3"/>
  </r>
  <r>
    <m/>
    <m/>
    <s v="20160925-Sawmill"/>
    <s v="Sonoma"/>
    <s v="Sawmill"/>
    <m/>
    <m/>
    <n v="201609251043"/>
    <n v="201609252243"/>
    <n v="42638"/>
    <n v="0.4465277777777778"/>
    <n v="42638.44652777778"/>
    <n v="42642"/>
    <s v="17:00"/>
    <n v="42642.70833333334"/>
    <n v="1547"/>
    <s v="Electrical Power"/>
    <m/>
    <m/>
    <n v="0"/>
    <n v="38.80017"/>
    <n v="-122.82895"/>
    <s v="HFTD"/>
    <s v="HFRA"/>
    <x v="1"/>
    <s v="Yes"/>
    <n v="20160315"/>
    <s v="EI160925A"/>
    <m/>
    <m/>
    <s v="INT-08572"/>
    <n v="0"/>
    <b v="0"/>
    <b v="0"/>
    <b v="0"/>
    <n v="2016"/>
    <n v="9"/>
    <b v="1"/>
    <n v="0"/>
    <b v="0"/>
    <b v="0"/>
    <b v="0"/>
    <s v="OEIS Non-CAT - Large"/>
    <n v="0"/>
    <n v="0"/>
    <s v="structures &lt;= 100 "/>
    <s v="fatality = 0"/>
    <n v="0"/>
    <b v="0"/>
    <b v="1"/>
    <b v="1"/>
    <b v="1"/>
    <b v="0"/>
    <b v="1"/>
    <b v="1"/>
    <m/>
    <m/>
    <s v="HWKC1"/>
    <s v="2"/>
    <n v="4.52"/>
    <s v="2016-09-25T17:56:00Z"/>
    <n v="35.99"/>
    <n v="4"/>
    <s v="HWKC1"/>
    <s v="2"/>
    <n v="4.52"/>
    <s v="2016-09-25T17:56:00Z"/>
    <x v="34"/>
    <n v="20"/>
  </r>
  <r>
    <m/>
    <m/>
    <s v="20160926-Marshes"/>
    <s v="Tuolumne"/>
    <s v="Marshes"/>
    <m/>
    <m/>
    <n v="201609261220"/>
    <n v="201609270020"/>
    <n v="42639"/>
    <n v="0.5138888888888888"/>
    <n v="42639.51388888889"/>
    <n v="42647"/>
    <s v="22:00"/>
    <n v="42647.91666666666"/>
    <n v="1080"/>
    <s v="Vehicle"/>
    <m/>
    <m/>
    <n v="0"/>
    <n v="37.79635"/>
    <n v="-120.32484"/>
    <s v="HFTD"/>
    <s v="HFRA"/>
    <x v="0"/>
    <m/>
    <m/>
    <m/>
    <m/>
    <m/>
    <m/>
    <n v="485"/>
    <b v="0"/>
    <b v="0"/>
    <b v="0"/>
    <n v="2016"/>
    <n v="9"/>
    <b v="0"/>
    <n v="0"/>
    <b v="0"/>
    <b v="0"/>
    <b v="0"/>
    <s v="OEIS Non-CAT - Large"/>
    <n v="0"/>
    <n v="0"/>
    <s v="structures &lt;= 100 "/>
    <s v="fatality = 0"/>
    <n v="0"/>
    <b v="1"/>
    <b v="0"/>
    <b v="1"/>
    <b v="1"/>
    <b v="0"/>
    <b v="1"/>
    <b v="1"/>
    <m/>
    <m/>
    <m/>
    <m/>
    <m/>
    <m/>
    <n v="0"/>
    <n v="0"/>
    <s v="C3161"/>
    <s v="65"/>
    <n v="8.6"/>
    <s v="2016-09-26T19:51:00Z"/>
    <x v="2"/>
    <n v="16"/>
  </r>
  <r>
    <m/>
    <m/>
    <s v="20160926-Loma"/>
    <s v="Santa Clara"/>
    <s v="Loma"/>
    <m/>
    <m/>
    <n v="201609261442"/>
    <n v="201609270242"/>
    <n v="42639"/>
    <n v="0.6125"/>
    <n v="42639.6125"/>
    <n v="42997"/>
    <s v="10:30"/>
    <n v="42997.4375"/>
    <n v="4474"/>
    <s v="Undetermined"/>
    <n v="28"/>
    <n v="1"/>
    <n v="0"/>
    <n v="37.10632"/>
    <n v="-121.85318"/>
    <s v="HFTD"/>
    <s v="HFRA"/>
    <x v="0"/>
    <m/>
    <m/>
    <m/>
    <m/>
    <m/>
    <m/>
    <m/>
    <b v="0"/>
    <b v="0"/>
    <b v="0"/>
    <n v="2016"/>
    <n v="9"/>
    <b v="0"/>
    <n v="0"/>
    <b v="0"/>
    <b v="0"/>
    <b v="0"/>
    <s v="OEIS Non-CAT - Large"/>
    <n v="0"/>
    <n v="0"/>
    <s v="structures &lt;= 100 "/>
    <s v="fatality = 0"/>
    <n v="28"/>
    <b v="0"/>
    <b v="1"/>
    <b v="1"/>
    <b v="1"/>
    <b v="0"/>
    <b v="1"/>
    <b v="1"/>
    <m/>
    <m/>
    <s v="E6085"/>
    <s v="65"/>
    <n v="2.26"/>
    <s v="2016-09-26T22:39:00Z"/>
    <n v="13"/>
    <n v="8"/>
    <s v="C0234"/>
    <s v="65"/>
    <n v="9.18"/>
    <s v="2016-09-26T22:31:00Z"/>
    <x v="12"/>
    <n v="302"/>
  </r>
  <r>
    <m/>
    <m/>
    <s v="20161011-Sacata"/>
    <s v="Fresno"/>
    <s v="Sacata"/>
    <m/>
    <m/>
    <n v="201610111258"/>
    <n v="201610120058"/>
    <n v="42654"/>
    <n v="0.5402777777777777"/>
    <n v="42654.54027777778"/>
    <n v="42663"/>
    <s v="07:00"/>
    <n v="42663.29166666666"/>
    <n v="2100"/>
    <s v="Undetermined"/>
    <m/>
    <m/>
    <n v="0"/>
    <n v="36.94536"/>
    <n v="-119.25959"/>
    <s v="HFTD"/>
    <s v="HFRA"/>
    <x v="0"/>
    <m/>
    <m/>
    <m/>
    <m/>
    <m/>
    <m/>
    <m/>
    <b v="0"/>
    <b v="0"/>
    <b v="0"/>
    <n v="2016"/>
    <n v="10"/>
    <b v="0"/>
    <n v="0"/>
    <b v="0"/>
    <b v="0"/>
    <b v="0"/>
    <s v="OEIS Non-CAT - Large"/>
    <n v="0"/>
    <n v="0"/>
    <s v="structures &lt;= 100 "/>
    <s v="fatality = 0"/>
    <n v="0"/>
    <b v="1"/>
    <b v="0"/>
    <b v="1"/>
    <b v="1"/>
    <b v="0"/>
    <b v="1"/>
    <b v="1"/>
    <m/>
    <m/>
    <s v="FNWC1"/>
    <s v="2"/>
    <n v="4.78"/>
    <s v="2016-10-11T20:00:00Z"/>
    <n v="13"/>
    <n v="12"/>
    <s v="FNWC1"/>
    <s v="2"/>
    <n v="4.78"/>
    <s v="2016-10-11T20:00:00Z"/>
    <x v="19"/>
    <n v="14"/>
  </r>
  <r>
    <m/>
    <m/>
    <s v="20161020-Jacobson"/>
    <s v="Tulare"/>
    <s v="Jacobson"/>
    <m/>
    <m/>
    <n v="201610201700"/>
    <n v="201610210500"/>
    <n v="42663"/>
    <n v="0.7083333333333334"/>
    <n v="42663.70833333334"/>
    <n v="42723"/>
    <s v="13:30"/>
    <n v="42723.5625"/>
    <n v="1702"/>
    <s v="Undetermined"/>
    <m/>
    <m/>
    <n v="0"/>
    <n v="36.217"/>
    <n v="-118.551"/>
    <s v="HFTD"/>
    <s v="HFRA"/>
    <x v="0"/>
    <m/>
    <m/>
    <m/>
    <m/>
    <m/>
    <m/>
    <m/>
    <b v="0"/>
    <b v="0"/>
    <b v="0"/>
    <n v="2016"/>
    <n v="10"/>
    <b v="0"/>
    <n v="0"/>
    <b v="0"/>
    <b v="0"/>
    <b v="0"/>
    <s v="OEIS Non-CAT - Large"/>
    <n v="0"/>
    <n v="0"/>
    <s v="structures &lt;= 100 "/>
    <s v="fatality = 0"/>
    <n v="0"/>
    <b v="1"/>
    <b v="0"/>
    <b v="1"/>
    <b v="1"/>
    <b v="0"/>
    <b v="1"/>
    <b v="1"/>
    <m/>
    <m/>
    <m/>
    <m/>
    <m/>
    <m/>
    <n v="0"/>
    <n v="0"/>
    <s v="OORC1"/>
    <s v="2"/>
    <n v="8.880000000000001"/>
    <s v="2016-10-20T23:12:00Z"/>
    <x v="2"/>
    <n v="4"/>
  </r>
  <r>
    <m/>
    <m/>
    <s v="20161029-Meadow"/>
    <s v="Tulare"/>
    <s v="Meadow"/>
    <m/>
    <m/>
    <n v="201610291115"/>
    <n v="201610292315"/>
    <n v="42672"/>
    <n v="0.46875"/>
    <n v="42672.46875"/>
    <n v="42723"/>
    <s v="13:30"/>
    <n v="42723.5625"/>
    <n v="4347"/>
    <s v="Lightning"/>
    <m/>
    <m/>
    <n v="0"/>
    <n v="35.984"/>
    <n v="-118.551"/>
    <s v="HFTD"/>
    <s v="HFRA"/>
    <x v="0"/>
    <m/>
    <m/>
    <m/>
    <m/>
    <m/>
    <m/>
    <m/>
    <b v="0"/>
    <b v="0"/>
    <b v="0"/>
    <n v="2016"/>
    <n v="10"/>
    <b v="0"/>
    <n v="0"/>
    <b v="0"/>
    <b v="0"/>
    <b v="0"/>
    <s v="OEIS Non-CAT - Large"/>
    <n v="0"/>
    <n v="0"/>
    <s v="structures &lt;= 100 "/>
    <s v="fatality = 0"/>
    <n v="0"/>
    <b v="1"/>
    <b v="0"/>
    <b v="1"/>
    <b v="1"/>
    <b v="0"/>
    <b v="1"/>
    <b v="1"/>
    <m/>
    <m/>
    <s v="JSNC1"/>
    <s v="2"/>
    <n v="1.06"/>
    <s v="2016-10-29T18:55:00Z"/>
    <n v="3"/>
    <n v="2"/>
    <s v="PEPC1"/>
    <s v="2"/>
    <n v="6.2"/>
    <s v="2016-10-29T18:58:00Z"/>
    <x v="10"/>
    <n v="31"/>
  </r>
  <r>
    <m/>
    <m/>
    <s v="20170420-Jayne"/>
    <s v="Fresno"/>
    <s v="Jayne"/>
    <m/>
    <m/>
    <n v="201704201540"/>
    <n v="201704210340"/>
    <n v="42845"/>
    <n v="0.6527777777777778"/>
    <n v="42845.65277777778"/>
    <n v="43109"/>
    <s v="09:51"/>
    <n v="43109.41041666667"/>
    <n v="5738"/>
    <s v="Equipment Use"/>
    <m/>
    <m/>
    <n v="0"/>
    <n v="36.07228"/>
    <n v="-120.26561"/>
    <s v="non-HFTD"/>
    <s v="HFRA"/>
    <x v="0"/>
    <m/>
    <m/>
    <m/>
    <m/>
    <m/>
    <m/>
    <m/>
    <b v="1"/>
    <b v="1"/>
    <b v="0"/>
    <n v="2017"/>
    <n v="4"/>
    <b v="0"/>
    <n v="0"/>
    <b v="0"/>
    <b v="0"/>
    <b v="0"/>
    <s v="OEIS CAT - Large"/>
    <n v="1"/>
    <n v="0"/>
    <s v="structures &lt;= 100 "/>
    <s v="fatality = 0"/>
    <n v="0"/>
    <b v="0"/>
    <b v="0"/>
    <b v="1"/>
    <b v="1"/>
    <b v="1"/>
    <b v="0"/>
    <b v="1"/>
    <m/>
    <m/>
    <m/>
    <m/>
    <m/>
    <m/>
    <n v="0"/>
    <n v="0"/>
    <s v="AT565"/>
    <s v="65"/>
    <n v="9.33"/>
    <s v="2017-04-20T22:57:00Z"/>
    <x v="28"/>
    <n v="50"/>
  </r>
  <r>
    <m/>
    <m/>
    <s v="20170428-El Dorado"/>
    <s v="Fresno"/>
    <s v="El Dorado"/>
    <m/>
    <m/>
    <n v="201704281540"/>
    <n v="201704290340"/>
    <n v="42853"/>
    <n v="0.6527777777777778"/>
    <n v="42853.65277777778"/>
    <n v="43109"/>
    <s v="09:52"/>
    <n v="43109.41111111111"/>
    <n v="976"/>
    <s v="Undetermined"/>
    <m/>
    <m/>
    <n v="0"/>
    <n v="36.530836"/>
    <n v="-120.206592"/>
    <s v="non-HFTD"/>
    <s v="non-HFRA"/>
    <x v="0"/>
    <m/>
    <m/>
    <m/>
    <m/>
    <m/>
    <m/>
    <m/>
    <b v="0"/>
    <b v="0"/>
    <b v="0"/>
    <n v="2017"/>
    <n v="4"/>
    <b v="0"/>
    <n v="0"/>
    <b v="0"/>
    <b v="0"/>
    <b v="0"/>
    <s v="OEIS Non-CAT - Large"/>
    <n v="0"/>
    <n v="0"/>
    <s v="structures &lt;= 100 "/>
    <s v="fatality = 0"/>
    <n v="0"/>
    <b v="0"/>
    <b v="0"/>
    <b v="0"/>
    <b v="0"/>
    <b v="0"/>
    <b v="0"/>
    <b v="0"/>
    <m/>
    <m/>
    <m/>
    <m/>
    <m/>
    <m/>
    <n v="0"/>
    <n v="0"/>
    <m/>
    <m/>
    <m/>
    <m/>
    <x v="5"/>
    <n v="0"/>
  </r>
  <r>
    <m/>
    <m/>
    <s v="20170510-Sonoma"/>
    <s v="Fresno"/>
    <s v="Sonoma"/>
    <m/>
    <m/>
    <n v="201705101527"/>
    <n v="201705110327"/>
    <n v="42865"/>
    <n v="0.64375"/>
    <n v="42865.64375"/>
    <n v="43109"/>
    <s v="09:55"/>
    <n v="43109.41319444445"/>
    <n v="400"/>
    <s v="Unknown"/>
    <m/>
    <m/>
    <m/>
    <n v="36.45491"/>
    <n v="-120.2445"/>
    <s v="non-HFTD"/>
    <s v="non-HFRA"/>
    <x v="0"/>
    <m/>
    <m/>
    <m/>
    <m/>
    <m/>
    <m/>
    <m/>
    <b v="0"/>
    <b v="0"/>
    <b v="0"/>
    <n v="2017"/>
    <n v="5"/>
    <b v="0"/>
    <n v="0"/>
    <b v="0"/>
    <b v="0"/>
    <b v="0"/>
    <s v="OEIS Non-CAT - Large"/>
    <n v="0"/>
    <n v="0"/>
    <s v="structures &lt;= 100 "/>
    <s v="fatality = 0"/>
    <n v="0"/>
    <b v="0"/>
    <b v="0"/>
    <b v="0"/>
    <b v="0"/>
    <b v="0"/>
    <b v="0"/>
    <b v="0"/>
    <m/>
    <m/>
    <m/>
    <m/>
    <m/>
    <m/>
    <n v="0"/>
    <n v="0"/>
    <m/>
    <m/>
    <m/>
    <m/>
    <x v="5"/>
    <n v="0"/>
  </r>
  <r>
    <m/>
    <m/>
    <s v="20170512-Wright"/>
    <s v="Merced"/>
    <s v="Wright"/>
    <m/>
    <m/>
    <n v="201705121530"/>
    <n v="201705130330"/>
    <n v="42867"/>
    <n v="0.6458333333333334"/>
    <n v="42867.64583333334"/>
    <n v="43109"/>
    <s v="09:56"/>
    <n v="43109.41388888889"/>
    <n v="1800"/>
    <s v="Undetermined"/>
    <m/>
    <m/>
    <n v="0"/>
    <n v="36.96655"/>
    <n v="-120.89261"/>
    <s v="non-HFTD"/>
    <s v="non-HFRA"/>
    <x v="0"/>
    <m/>
    <m/>
    <m/>
    <m/>
    <m/>
    <m/>
    <m/>
    <b v="0"/>
    <b v="0"/>
    <b v="0"/>
    <n v="2017"/>
    <n v="5"/>
    <b v="0"/>
    <n v="0"/>
    <b v="0"/>
    <b v="0"/>
    <b v="0"/>
    <s v="OEIS Non-CAT - Large"/>
    <n v="0"/>
    <n v="0"/>
    <s v="structures &lt;= 100 "/>
    <s v="fatality = 0"/>
    <n v="0"/>
    <b v="0"/>
    <b v="0"/>
    <b v="0"/>
    <b v="0"/>
    <b v="0"/>
    <b v="0"/>
    <b v="0"/>
    <m/>
    <m/>
    <m/>
    <m/>
    <m/>
    <m/>
    <n v="0"/>
    <n v="0"/>
    <s v="D8205"/>
    <s v="65"/>
    <n v="8.68"/>
    <s v="2017-05-12T23:17:00Z"/>
    <x v="35"/>
    <n v="23"/>
  </r>
  <r>
    <m/>
    <m/>
    <s v="20170518-Elm"/>
    <s v="Fresno"/>
    <s v="Elm"/>
    <m/>
    <m/>
    <n v="201705181311"/>
    <n v="201705190111"/>
    <n v="42873"/>
    <n v="0.5493055555555556"/>
    <n v="42873.54930555556"/>
    <n v="43109"/>
    <s v="10:04"/>
    <n v="43109.41944444444"/>
    <n v="10343"/>
    <s v="Electrical Power"/>
    <m/>
    <m/>
    <n v="0"/>
    <n v="36.12089"/>
    <n v="-120.37116"/>
    <s v="non-HFTD"/>
    <s v="non-HFRA"/>
    <x v="1"/>
    <m/>
    <m/>
    <m/>
    <m/>
    <m/>
    <m/>
    <m/>
    <b v="1"/>
    <b v="1"/>
    <b v="0"/>
    <n v="2017"/>
    <n v="5"/>
    <b v="0"/>
    <n v="0"/>
    <b v="0"/>
    <b v="0"/>
    <b v="0"/>
    <s v="OEIS CAT - Large"/>
    <n v="1"/>
    <n v="0"/>
    <s v="structures &lt;= 100 "/>
    <s v="fatality = 0"/>
    <n v="0"/>
    <b v="0"/>
    <b v="0"/>
    <b v="0"/>
    <b v="0"/>
    <b v="0"/>
    <b v="0"/>
    <b v="0"/>
    <m/>
    <m/>
    <s v="AU699"/>
    <s v="65"/>
    <n v="1.94"/>
    <s v="2017-05-18T21:10:00Z"/>
    <n v="17"/>
    <n v="27"/>
    <s v="AU699"/>
    <s v="65"/>
    <n v="1.94"/>
    <s v="2017-05-18T21:10:00Z"/>
    <x v="12"/>
    <n v="27"/>
  </r>
  <r>
    <m/>
    <m/>
    <s v="20170520-Ming"/>
    <s v="Kern"/>
    <s v="Ming"/>
    <m/>
    <m/>
    <n v="201705201423"/>
    <n v="201705210223"/>
    <n v="42875"/>
    <n v="0.5993055555555555"/>
    <n v="42875.59930555556"/>
    <n v="43109"/>
    <s v="10:07"/>
    <n v="43109.42152777778"/>
    <n v="506"/>
    <s v="Undetermined"/>
    <m/>
    <m/>
    <n v="0"/>
    <n v="35.4605"/>
    <n v="-118.85896"/>
    <s v="HFTD"/>
    <s v="HFRA"/>
    <x v="0"/>
    <m/>
    <m/>
    <m/>
    <m/>
    <m/>
    <m/>
    <m/>
    <b v="0"/>
    <b v="0"/>
    <b v="0"/>
    <n v="2017"/>
    <n v="5"/>
    <b v="0"/>
    <n v="0"/>
    <b v="0"/>
    <b v="0"/>
    <b v="0"/>
    <s v="OEIS Non-CAT - Large"/>
    <n v="0"/>
    <n v="0"/>
    <s v="structures &lt;= 100 "/>
    <s v="fatality = 0"/>
    <n v="0"/>
    <b v="1"/>
    <b v="0"/>
    <b v="1"/>
    <b v="1"/>
    <b v="0"/>
    <b v="1"/>
    <b v="1"/>
    <m/>
    <m/>
    <s v="F0196"/>
    <s v="65"/>
    <n v="3.85"/>
    <s v="2017-05-20T22:00:00Z"/>
    <n v="17"/>
    <n v="16"/>
    <s v="F0196"/>
    <s v="65"/>
    <n v="3.85"/>
    <s v="2017-05-20T22:00:00Z"/>
    <x v="12"/>
    <n v="16"/>
  </r>
  <r>
    <m/>
    <m/>
    <s v="20170607-Dinely"/>
    <s v="Tulare"/>
    <s v="Dinely"/>
    <m/>
    <m/>
    <n v="201706071155"/>
    <n v="201706072355"/>
    <n v="42893"/>
    <n v="0.4965277777777778"/>
    <n v="42893.49652777778"/>
    <n v="43109"/>
    <s v="10:28"/>
    <n v="43109.43611111111"/>
    <n v="339"/>
    <s v="Equipment Use"/>
    <m/>
    <m/>
    <n v="0"/>
    <n v="36.45809"/>
    <n v="-118.87676"/>
    <s v="HFTD"/>
    <s v="HFRA"/>
    <x v="0"/>
    <m/>
    <m/>
    <m/>
    <m/>
    <m/>
    <m/>
    <m/>
    <b v="0"/>
    <b v="0"/>
    <b v="0"/>
    <n v="2017"/>
    <n v="6"/>
    <b v="0"/>
    <n v="0"/>
    <b v="0"/>
    <b v="0"/>
    <b v="0"/>
    <s v="OEIS Non-CAT - Large"/>
    <n v="0"/>
    <n v="0"/>
    <s v="structures &lt;= 100 "/>
    <s v="fatality = 0"/>
    <n v="0"/>
    <b v="1"/>
    <b v="0"/>
    <b v="1"/>
    <b v="1"/>
    <b v="0"/>
    <b v="1"/>
    <b v="1"/>
    <m/>
    <m/>
    <s v="TSHC1"/>
    <s v="2"/>
    <n v="3.67"/>
    <s v="2017-06-07T19:04:00Z"/>
    <n v="13"/>
    <n v="19"/>
    <s v="TSHC1"/>
    <s v="2"/>
    <n v="3.67"/>
    <s v="2017-06-07T19:04:00Z"/>
    <x v="19"/>
    <n v="24"/>
  </r>
  <r>
    <m/>
    <m/>
    <s v="20170610-Oakwood"/>
    <s v="Madera"/>
    <s v="Oakwood"/>
    <m/>
    <m/>
    <n v="201706101319"/>
    <n v="201706110119"/>
    <n v="42896"/>
    <n v="0.5548611111111111"/>
    <n v="42896.55486111111"/>
    <n v="43109"/>
    <s v="10:30"/>
    <n v="43109.4375"/>
    <n v="1431"/>
    <s v="Shooting"/>
    <m/>
    <m/>
    <n v="0"/>
    <n v="37.0825"/>
    <n v="-119.8011"/>
    <s v="non-HFTD"/>
    <s v="non-HFRA"/>
    <x v="0"/>
    <m/>
    <m/>
    <m/>
    <m/>
    <m/>
    <m/>
    <n v="21756"/>
    <b v="0"/>
    <b v="0"/>
    <b v="0"/>
    <n v="2017"/>
    <n v="6"/>
    <b v="0"/>
    <n v="0"/>
    <b v="0"/>
    <b v="0"/>
    <b v="0"/>
    <s v="OEIS Non-CAT - Large"/>
    <n v="0"/>
    <n v="0"/>
    <s v="structures &lt;= 100 "/>
    <s v="fatality = 0"/>
    <n v="0"/>
    <b v="0"/>
    <b v="0"/>
    <b v="0"/>
    <b v="0"/>
    <b v="0"/>
    <b v="0"/>
    <b v="0"/>
    <m/>
    <m/>
    <m/>
    <m/>
    <m/>
    <m/>
    <n v="0"/>
    <n v="0"/>
    <s v="D9409"/>
    <s v="65"/>
    <n v="8.630000000000001"/>
    <s v="2017-06-10T20:54:00Z"/>
    <x v="5"/>
    <n v="7"/>
  </r>
  <r>
    <m/>
    <m/>
    <s v="20170611-Monterey"/>
    <s v="Fresno"/>
    <s v="Monterey"/>
    <m/>
    <m/>
    <n v="201706111715"/>
    <n v="201706120515"/>
    <n v="42897"/>
    <n v="0.71875"/>
    <n v="42897.71875"/>
    <n v="43109"/>
    <s v="10:30"/>
    <n v="43109.4375"/>
    <n v="450"/>
    <s v="Shooting"/>
    <m/>
    <m/>
    <n v="0"/>
    <n v="36.616986"/>
    <n v="-120.369347"/>
    <s v="non-HFTD"/>
    <s v="non-HFRA"/>
    <x v="0"/>
    <m/>
    <m/>
    <m/>
    <m/>
    <m/>
    <m/>
    <m/>
    <b v="0"/>
    <b v="0"/>
    <b v="0"/>
    <n v="2017"/>
    <n v="6"/>
    <b v="0"/>
    <n v="0"/>
    <b v="0"/>
    <b v="0"/>
    <b v="0"/>
    <s v="OEIS Non-CAT - Large"/>
    <n v="0"/>
    <n v="0"/>
    <s v="structures &lt;= 100 "/>
    <s v="fatality = 0"/>
    <n v="0"/>
    <b v="0"/>
    <b v="0"/>
    <b v="0"/>
    <b v="0"/>
    <b v="0"/>
    <b v="0"/>
    <b v="0"/>
    <m/>
    <m/>
    <m/>
    <m/>
    <m/>
    <m/>
    <n v="0"/>
    <n v="0"/>
    <m/>
    <m/>
    <m/>
    <m/>
    <x v="5"/>
    <n v="0"/>
  </r>
  <r>
    <m/>
    <m/>
    <s v="20170618-Highway"/>
    <s v="Kern"/>
    <s v="Highway"/>
    <m/>
    <m/>
    <n v="201706181422"/>
    <n v="201706190222"/>
    <n v="42904"/>
    <n v="0.5986111111111111"/>
    <n v="42904.59861111111"/>
    <n v="43109"/>
    <s v="10:41"/>
    <n v="43109.44513888889"/>
    <n v="1522"/>
    <s v="Undetermined"/>
    <m/>
    <m/>
    <n v="0"/>
    <n v="35.53456"/>
    <n v="-118.66733"/>
    <s v="HFTD"/>
    <s v="HFRA"/>
    <x v="0"/>
    <m/>
    <m/>
    <m/>
    <m/>
    <m/>
    <m/>
    <m/>
    <b v="0"/>
    <b v="0"/>
    <b v="0"/>
    <n v="2017"/>
    <n v="6"/>
    <b v="0"/>
    <n v="0"/>
    <b v="0"/>
    <b v="0"/>
    <b v="0"/>
    <s v="OEIS Non-CAT - Large"/>
    <n v="0"/>
    <n v="0"/>
    <s v="structures &lt;= 100 "/>
    <s v="fatality = 0"/>
    <n v="0"/>
    <b v="1"/>
    <b v="0"/>
    <b v="1"/>
    <b v="1"/>
    <b v="0"/>
    <b v="1"/>
    <b v="1"/>
    <m/>
    <m/>
    <s v="DEMC1"/>
    <s v="2"/>
    <n v="2.07"/>
    <s v="2017-06-18T21:25:00Z"/>
    <n v="18.01"/>
    <n v="2"/>
    <s v="DEMC1"/>
    <s v="2"/>
    <n v="2.07"/>
    <s v="2017-06-18T21:25:00Z"/>
    <x v="31"/>
    <n v="4"/>
  </r>
  <r>
    <m/>
    <m/>
    <s v="20170623-Creek"/>
    <s v="Fresno"/>
    <s v="Creek"/>
    <m/>
    <m/>
    <n v="201706231600"/>
    <n v="201706240400"/>
    <n v="42909"/>
    <n v="0.6666666666666666"/>
    <n v="42909.66666666666"/>
    <n v="43109"/>
    <s v="11:01"/>
    <n v="43109.45902777778"/>
    <n v="357"/>
    <s v="Debris Burning"/>
    <n v="4"/>
    <m/>
    <n v="0"/>
    <n v="36.27306"/>
    <n v="-120.65185"/>
    <s v="non-HFTD"/>
    <s v="HFRA"/>
    <x v="0"/>
    <m/>
    <m/>
    <m/>
    <m/>
    <m/>
    <m/>
    <m/>
    <b v="0"/>
    <b v="0"/>
    <b v="0"/>
    <n v="2017"/>
    <n v="6"/>
    <b v="0"/>
    <n v="0"/>
    <b v="0"/>
    <b v="0"/>
    <b v="0"/>
    <s v="OEIS Non-CAT - Large"/>
    <n v="0"/>
    <n v="0"/>
    <s v="structures &lt;= 100 "/>
    <s v="fatality = 0"/>
    <n v="4"/>
    <b v="0"/>
    <b v="0"/>
    <b v="1"/>
    <b v="1"/>
    <b v="1"/>
    <b v="0"/>
    <b v="1"/>
    <m/>
    <m/>
    <s v="TR419"/>
    <s v="2"/>
    <n v="2.45"/>
    <s v="2017-06-23T22:15:00Z"/>
    <n v="17"/>
    <n v="2"/>
    <s v="TR419"/>
    <s v="2"/>
    <n v="2.45"/>
    <s v="2017-06-23T22:15:00Z"/>
    <x v="12"/>
    <n v="6"/>
  </r>
  <r>
    <m/>
    <m/>
    <s v="20170624-Schaeffer"/>
    <s v="Tulare"/>
    <s v="Schaeffer"/>
    <m/>
    <m/>
    <n v="201706241616"/>
    <n v="201706250416"/>
    <n v="42910"/>
    <n v="0.6777777777777778"/>
    <n v="42910.67777777778"/>
    <n v="42952"/>
    <m/>
    <m/>
    <n v="16031"/>
    <s v="Lightning"/>
    <m/>
    <m/>
    <n v="0"/>
    <n v="36.099"/>
    <n v="-118.412"/>
    <s v="HFTD"/>
    <s v="HFRA"/>
    <x v="0"/>
    <m/>
    <m/>
    <m/>
    <m/>
    <m/>
    <m/>
    <m/>
    <b v="1"/>
    <b v="1"/>
    <b v="0"/>
    <n v="2017"/>
    <n v="6"/>
    <b v="0"/>
    <n v="0"/>
    <b v="0"/>
    <b v="0"/>
    <b v="0"/>
    <s v="OEIS CAT - Large"/>
    <n v="1"/>
    <n v="0"/>
    <s v="structures &lt;= 100 "/>
    <s v="fatality = 0"/>
    <n v="0"/>
    <b v="1"/>
    <b v="0"/>
    <b v="1"/>
    <b v="1"/>
    <b v="0"/>
    <b v="1"/>
    <b v="1"/>
    <m/>
    <m/>
    <m/>
    <m/>
    <m/>
    <m/>
    <n v="0"/>
    <n v="0"/>
    <s v="BKRC1"/>
    <s v="2"/>
    <n v="8.43"/>
    <s v="2017-06-24T23:52:00Z"/>
    <x v="10"/>
    <n v="4"/>
  </r>
  <r>
    <s v="Not in PG&amp;E service territory"/>
    <m/>
    <s v="20170625-Salmon August Complex"/>
    <s v="Siskiyou"/>
    <s v="Salmon August Complex"/>
    <m/>
    <m/>
    <n v="201706251700"/>
    <n v="201706260500"/>
    <n v="42911"/>
    <n v="0.7083333333333334"/>
    <n v="42911.70833333334"/>
    <n v="43028"/>
    <s v="11:07"/>
    <n v="43028.46319444444"/>
    <n v="65889"/>
    <s v="Undetermined"/>
    <n v="1"/>
    <m/>
    <n v="0"/>
    <n v="41.263"/>
    <n v="-123.099"/>
    <s v="HFTD"/>
    <s v="HFRA"/>
    <x v="0"/>
    <m/>
    <m/>
    <m/>
    <m/>
    <m/>
    <m/>
    <m/>
    <b v="1"/>
    <b v="1"/>
    <b v="0"/>
    <n v="2017"/>
    <n v="6"/>
    <b v="1"/>
    <n v="0"/>
    <b v="0"/>
    <b v="0"/>
    <b v="0"/>
    <s v="OEIS CAT - Large"/>
    <n v="1"/>
    <n v="0"/>
    <s v="structures &lt;= 100 "/>
    <s v="fatality = 0"/>
    <n v="1"/>
    <b v="1"/>
    <b v="0"/>
    <b v="1"/>
    <b v="1"/>
    <b v="0"/>
    <b v="0"/>
    <b v="1"/>
    <m/>
    <m/>
    <s v="SWBC1"/>
    <s v="2"/>
    <n v="3.09"/>
    <s v="2017-06-25T23:22:00Z"/>
    <n v="22.01"/>
    <n v="4"/>
    <s v="SWBC1"/>
    <s v="2"/>
    <n v="3.09"/>
    <s v="2017-06-25T23:22:00Z"/>
    <x v="14"/>
    <n v="4"/>
  </r>
  <r>
    <m/>
    <m/>
    <s v="20170626-Hill"/>
    <s v="San Luis Obispo"/>
    <s v="Hill"/>
    <m/>
    <m/>
    <n v="201706261527"/>
    <n v="201706270327"/>
    <n v="42912"/>
    <n v="0.64375"/>
    <n v="42912.64375"/>
    <n v="43109"/>
    <s v="11:08"/>
    <n v="43109.46388888889"/>
    <n v="1598"/>
    <s v="Vehicle"/>
    <n v="7"/>
    <m/>
    <n v="0"/>
    <n v="35.4025"/>
    <n v="-120.4992"/>
    <s v="HFTD"/>
    <s v="HFRA"/>
    <x v="0"/>
    <m/>
    <m/>
    <m/>
    <m/>
    <m/>
    <m/>
    <m/>
    <b v="0"/>
    <b v="0"/>
    <b v="0"/>
    <n v="2017"/>
    <n v="6"/>
    <b v="0"/>
    <n v="0"/>
    <b v="0"/>
    <b v="0"/>
    <b v="0"/>
    <s v="OEIS Non-CAT - Large"/>
    <n v="0"/>
    <n v="0"/>
    <s v="structures &lt;= 100 "/>
    <s v="fatality = 0"/>
    <n v="7"/>
    <b v="0"/>
    <b v="1"/>
    <b v="1"/>
    <b v="1"/>
    <b v="0"/>
    <b v="1"/>
    <b v="1"/>
    <m/>
    <m/>
    <m/>
    <m/>
    <m/>
    <m/>
    <n v="0"/>
    <n v="0"/>
    <s v="E2260"/>
    <s v="65"/>
    <n v="7.79"/>
    <s v="2017-06-26T22:41:00Z"/>
    <x v="10"/>
    <n v="14"/>
  </r>
  <r>
    <m/>
    <m/>
    <s v="20170628-Ben"/>
    <s v="Mariposa"/>
    <s v="Ben"/>
    <m/>
    <m/>
    <n v="201706281549"/>
    <n v="201706290349"/>
    <n v="42914"/>
    <n v="0.6590277777777778"/>
    <n v="42914.65902777778"/>
    <n v="43109"/>
    <s v="11:10"/>
    <n v="43109.46527777778"/>
    <n v="630"/>
    <s v="Vehicle"/>
    <m/>
    <m/>
    <n v="0"/>
    <n v="37.3762"/>
    <n v="-119.9646"/>
    <s v="HFTD"/>
    <s v="HFRA"/>
    <x v="0"/>
    <m/>
    <m/>
    <m/>
    <m/>
    <m/>
    <m/>
    <m/>
    <b v="0"/>
    <b v="0"/>
    <b v="0"/>
    <n v="2017"/>
    <n v="6"/>
    <b v="0"/>
    <n v="0"/>
    <b v="0"/>
    <b v="0"/>
    <b v="0"/>
    <s v="OEIS Non-CAT - Large"/>
    <n v="0"/>
    <n v="0"/>
    <s v="structures &lt;= 100 "/>
    <s v="fatality = 0"/>
    <n v="0"/>
    <b v="1"/>
    <b v="0"/>
    <b v="1"/>
    <b v="1"/>
    <b v="0"/>
    <b v="1"/>
    <b v="1"/>
    <m/>
    <m/>
    <m/>
    <m/>
    <m/>
    <m/>
    <n v="0"/>
    <n v="0"/>
    <s v="CVBC1"/>
    <s v="2"/>
    <n v="6.18"/>
    <s v="2017-06-28T22:27:00Z"/>
    <x v="16"/>
    <n v="17"/>
  </r>
  <r>
    <m/>
    <m/>
    <s v="20170630-Tarina"/>
    <s v="Kern"/>
    <s v="Tarina"/>
    <m/>
    <m/>
    <n v="201706301349"/>
    <n v="201706310149"/>
    <n v="42916"/>
    <n v="0.5756944444444444"/>
    <n v="42916.57569444444"/>
    <n v="43109"/>
    <s v="11:16"/>
    <n v="43109.46944444445"/>
    <n v="1200"/>
    <s v="Undetermined"/>
    <m/>
    <m/>
    <n v="0"/>
    <n v="35.38298"/>
    <n v="-118.80123"/>
    <s v="non-HFTD"/>
    <s v="HFRA"/>
    <x v="0"/>
    <m/>
    <m/>
    <m/>
    <m/>
    <m/>
    <m/>
    <m/>
    <b v="0"/>
    <b v="0"/>
    <b v="0"/>
    <n v="2017"/>
    <n v="6"/>
    <b v="0"/>
    <n v="0"/>
    <b v="0"/>
    <b v="0"/>
    <b v="0"/>
    <s v="OEIS Non-CAT - Large"/>
    <n v="0"/>
    <n v="0"/>
    <s v="structures &lt;= 100 "/>
    <s v="fatality = 0"/>
    <n v="0"/>
    <b v="0"/>
    <b v="0"/>
    <b v="1"/>
    <b v="1"/>
    <b v="0"/>
    <b v="0"/>
    <b v="0"/>
    <m/>
    <m/>
    <s v="C6825"/>
    <s v="65"/>
    <n v="4.74"/>
    <s v="2017-06-30T20:56:00Z"/>
    <n v="13"/>
    <n v="12"/>
    <s v="AU562"/>
    <s v="65"/>
    <n v="7.2"/>
    <s v="2017-06-30T20:55:00Z"/>
    <x v="7"/>
    <n v="43"/>
  </r>
  <r>
    <m/>
    <m/>
    <s v="20170702-Derrick"/>
    <s v="Fresno"/>
    <s v="Derrick"/>
    <m/>
    <m/>
    <n v="201707022228"/>
    <n v="201707031028"/>
    <n v="42918"/>
    <n v="0.9361111111111111"/>
    <n v="42918.93611111111"/>
    <n v="43109"/>
    <s v="11:41"/>
    <n v="43109.48680555556"/>
    <n v="1538"/>
    <s v="Undetermined"/>
    <m/>
    <m/>
    <n v="0"/>
    <n v="36.269125"/>
    <n v="-120.620791"/>
    <s v="non-HFTD"/>
    <s v="HFRA"/>
    <x v="0"/>
    <m/>
    <m/>
    <m/>
    <m/>
    <m/>
    <m/>
    <n v="118990"/>
    <b v="0"/>
    <b v="0"/>
    <b v="0"/>
    <n v="2017"/>
    <n v="7"/>
    <b v="0"/>
    <n v="0"/>
    <b v="0"/>
    <b v="0"/>
    <b v="0"/>
    <s v="OEIS Non-CAT - Large"/>
    <n v="0"/>
    <n v="0"/>
    <s v="structures &lt;= 100 "/>
    <s v="fatality = 0"/>
    <n v="0"/>
    <b v="0"/>
    <b v="0"/>
    <b v="1"/>
    <b v="1"/>
    <b v="1"/>
    <b v="0"/>
    <b v="1"/>
    <m/>
    <m/>
    <s v="TR419"/>
    <s v="2"/>
    <n v="2"/>
    <s v="2017-07-03T06:15:00Z"/>
    <n v="11.01"/>
    <n v="2"/>
    <s v="TR419"/>
    <s v="2"/>
    <n v="2"/>
    <s v="2017-07-03T06:15:00Z"/>
    <x v="2"/>
    <n v="4"/>
  </r>
  <r>
    <s v="Not in PG&amp;E service territory"/>
    <m/>
    <s v="20170705-Fay"/>
    <s v="Siskiyou"/>
    <s v="Fay"/>
    <m/>
    <m/>
    <n v="201707051105"/>
    <n v="201707052305"/>
    <n v="42921"/>
    <n v="0.4618055555555556"/>
    <n v="42921.46180555555"/>
    <n v="43109"/>
    <s v="11:44"/>
    <n v="43109.48888888889"/>
    <n v="469"/>
    <s v="Miscellaneous"/>
    <n v="1"/>
    <m/>
    <n v="0"/>
    <n v="41.3975"/>
    <n v="-122.8428"/>
    <s v="non-HFTD"/>
    <s v="non-HFRA"/>
    <x v="0"/>
    <m/>
    <m/>
    <m/>
    <m/>
    <m/>
    <m/>
    <m/>
    <b v="0"/>
    <b v="0"/>
    <b v="0"/>
    <n v="2017"/>
    <n v="7"/>
    <b v="0"/>
    <n v="0"/>
    <b v="0"/>
    <b v="0"/>
    <b v="0"/>
    <s v="OEIS Non-CAT - Large"/>
    <n v="0"/>
    <n v="0"/>
    <s v="structures &lt;= 100 "/>
    <s v="fatality = 0"/>
    <n v="1"/>
    <b v="0"/>
    <b v="0"/>
    <b v="0"/>
    <b v="0"/>
    <b v="0"/>
    <b v="0"/>
    <b v="0"/>
    <m/>
    <m/>
    <m/>
    <m/>
    <m/>
    <m/>
    <n v="0"/>
    <n v="0"/>
    <s v="CLNC1"/>
    <s v="2"/>
    <n v="6.81"/>
    <s v="2017-07-05T18:16:00Z"/>
    <x v="23"/>
    <n v="26"/>
  </r>
  <r>
    <m/>
    <m/>
    <s v="20170706-Quail"/>
    <s v="Kern"/>
    <s v="Quail"/>
    <m/>
    <m/>
    <n v="201707061229"/>
    <n v="201707070029"/>
    <n v="42922"/>
    <n v="0.5201388888888889"/>
    <n v="42922.52013888889"/>
    <n v="43109"/>
    <s v="11:45"/>
    <n v="43109.48958333334"/>
    <n v="1626"/>
    <s v="Undetermined"/>
    <m/>
    <m/>
    <n v="0"/>
    <n v="35.59904"/>
    <n v="-119.08312"/>
    <s v="non-HFTD"/>
    <s v="non-HFRA"/>
    <x v="0"/>
    <m/>
    <m/>
    <m/>
    <m/>
    <m/>
    <m/>
    <m/>
    <b v="0"/>
    <b v="0"/>
    <b v="0"/>
    <n v="2017"/>
    <n v="7"/>
    <b v="0"/>
    <n v="0"/>
    <b v="0"/>
    <b v="0"/>
    <b v="0"/>
    <s v="OEIS Non-CAT - Large"/>
    <n v="0"/>
    <n v="0"/>
    <s v="structures &lt;= 100 "/>
    <s v="fatality = 0"/>
    <n v="0"/>
    <b v="0"/>
    <b v="0"/>
    <b v="0"/>
    <b v="0"/>
    <b v="0"/>
    <b v="0"/>
    <b v="0"/>
    <m/>
    <m/>
    <m/>
    <m/>
    <m/>
    <m/>
    <n v="0"/>
    <n v="0"/>
    <m/>
    <m/>
    <m/>
    <m/>
    <x v="5"/>
    <n v="0"/>
  </r>
  <r>
    <m/>
    <m/>
    <s v="20170706-Winters"/>
    <s v="Yolo"/>
    <s v="Winters"/>
    <m/>
    <m/>
    <n v="201707061241"/>
    <n v="201707070041"/>
    <n v="42922"/>
    <n v="0.5284722222222222"/>
    <n v="42922.52847222222"/>
    <n v="43109"/>
    <s v="11:45"/>
    <n v="43109.48958333334"/>
    <n v="2269"/>
    <s v="Vehicle"/>
    <m/>
    <m/>
    <n v="0"/>
    <n v="38.49521"/>
    <n v="-122.0251"/>
    <s v="HFTD"/>
    <s v="HFRA"/>
    <x v="0"/>
    <m/>
    <m/>
    <m/>
    <m/>
    <m/>
    <m/>
    <m/>
    <b v="0"/>
    <b v="0"/>
    <b v="0"/>
    <n v="2017"/>
    <n v="7"/>
    <b v="0"/>
    <n v="0"/>
    <b v="0"/>
    <b v="0"/>
    <b v="0"/>
    <s v="OEIS Non-CAT - Large"/>
    <n v="0"/>
    <n v="0"/>
    <s v="structures &lt;= 100 "/>
    <s v="fatality = 0"/>
    <n v="0"/>
    <b v="1"/>
    <b v="0"/>
    <b v="1"/>
    <b v="1"/>
    <b v="0"/>
    <b v="1"/>
    <b v="1"/>
    <m/>
    <m/>
    <m/>
    <m/>
    <m/>
    <m/>
    <n v="0"/>
    <n v="0"/>
    <m/>
    <m/>
    <m/>
    <m/>
    <x v="5"/>
    <n v="0"/>
  </r>
  <r>
    <m/>
    <m/>
    <s v="20170706-Alamo"/>
    <s v="San Luis Obispo"/>
    <s v="Alamo"/>
    <m/>
    <m/>
    <n v="201707061544"/>
    <n v="201707070344"/>
    <n v="42922"/>
    <n v="0.6555555555555556"/>
    <n v="42922.65555555555"/>
    <n v="43109"/>
    <s v="11:46"/>
    <n v="43109.49027777778"/>
    <n v="28687"/>
    <s v="Undetermined"/>
    <n v="14"/>
    <n v="1"/>
    <n v="0"/>
    <n v="35.0179"/>
    <n v="-120.3223"/>
    <s v="HFTD"/>
    <s v="HFRA"/>
    <x v="0"/>
    <m/>
    <m/>
    <m/>
    <m/>
    <m/>
    <m/>
    <n v="1105522"/>
    <b v="1"/>
    <b v="1"/>
    <b v="0"/>
    <n v="2017"/>
    <n v="7"/>
    <b v="1"/>
    <n v="0"/>
    <b v="0"/>
    <b v="0"/>
    <b v="0"/>
    <s v="OEIS CAT - Large"/>
    <n v="1"/>
    <n v="0"/>
    <s v="structures &lt;= 100 "/>
    <s v="fatality = 0"/>
    <n v="14"/>
    <b v="0"/>
    <b v="1"/>
    <b v="1"/>
    <b v="1"/>
    <b v="0"/>
    <b v="1"/>
    <b v="1"/>
    <m/>
    <m/>
    <m/>
    <m/>
    <m/>
    <m/>
    <n v="0"/>
    <n v="0"/>
    <s v="AU609"/>
    <s v="65"/>
    <n v="7.23"/>
    <s v="2017-07-06T22:19:00Z"/>
    <x v="27"/>
    <n v="18"/>
  </r>
  <r>
    <m/>
    <m/>
    <s v="20170707-Hawk"/>
    <s v="Kern"/>
    <s v="Hawk"/>
    <m/>
    <m/>
    <n v="201707070918"/>
    <n v="201707072118"/>
    <n v="42923"/>
    <n v="0.3875"/>
    <n v="42923.3875"/>
    <n v="43109"/>
    <s v="11:46"/>
    <n v="43109.49027777778"/>
    <n v="2940"/>
    <s v="Unknown"/>
    <m/>
    <m/>
    <m/>
    <n v="35.77896"/>
    <n v="-118.89627"/>
    <s v="HFTD"/>
    <s v="HFRA"/>
    <x v="0"/>
    <m/>
    <m/>
    <m/>
    <m/>
    <m/>
    <m/>
    <m/>
    <b v="0"/>
    <b v="0"/>
    <b v="0"/>
    <n v="2017"/>
    <n v="7"/>
    <b v="0"/>
    <n v="0"/>
    <b v="0"/>
    <b v="0"/>
    <b v="0"/>
    <s v="OEIS Non-CAT - Large"/>
    <n v="0"/>
    <n v="0"/>
    <s v="structures &lt;= 100 "/>
    <s v="fatality = 0"/>
    <n v="0"/>
    <b v="1"/>
    <b v="0"/>
    <b v="1"/>
    <b v="1"/>
    <b v="0"/>
    <b v="1"/>
    <b v="1"/>
    <m/>
    <m/>
    <m/>
    <m/>
    <m/>
    <m/>
    <n v="0"/>
    <n v="0"/>
    <s v="WOCC1"/>
    <s v="2"/>
    <n v="6.18"/>
    <s v="2017-07-07T17:13:00Z"/>
    <x v="19"/>
    <n v="4"/>
  </r>
  <r>
    <m/>
    <m/>
    <s v="20170707-Wall"/>
    <s v="Butte"/>
    <s v="Wall"/>
    <m/>
    <m/>
    <n v="201707071452"/>
    <n v="201707080252"/>
    <n v="42923"/>
    <n v="0.6194444444444445"/>
    <n v="42923.61944444444"/>
    <n v="43109"/>
    <s v="11:47"/>
    <n v="43109.49097222222"/>
    <n v="6033"/>
    <s v="Electrical Power"/>
    <n v="91"/>
    <n v="10"/>
    <n v="0"/>
    <n v="39.45352"/>
    <n v="-121.41222"/>
    <s v="HFTD"/>
    <s v="HFRA"/>
    <x v="1"/>
    <m/>
    <m/>
    <m/>
    <m/>
    <m/>
    <m/>
    <n v="2224009"/>
    <b v="1"/>
    <b v="1"/>
    <b v="0"/>
    <n v="2017"/>
    <n v="7"/>
    <b v="0"/>
    <n v="0"/>
    <b v="0"/>
    <b v="0"/>
    <b v="0"/>
    <s v="OEIS CAT - Large"/>
    <n v="1"/>
    <n v="0"/>
    <s v="structures &lt;= 100 "/>
    <s v="fatality = 0"/>
    <n v="91"/>
    <b v="1"/>
    <b v="0"/>
    <b v="1"/>
    <b v="1"/>
    <b v="0"/>
    <b v="1"/>
    <b v="1"/>
    <m/>
    <m/>
    <m/>
    <m/>
    <m/>
    <m/>
    <n v="0"/>
    <n v="0"/>
    <s v="BNGC1"/>
    <s v="2"/>
    <n v="5.22"/>
    <s v="2017-07-07T22:51:00Z"/>
    <x v="17"/>
    <n v="2"/>
  </r>
  <r>
    <m/>
    <m/>
    <s v="20170708-Whittier"/>
    <s v="Santa Barbara"/>
    <s v="Whittier"/>
    <m/>
    <m/>
    <n v="201707081343"/>
    <n v="201707090143"/>
    <n v="42924"/>
    <n v="0.5715277777777777"/>
    <n v="42924.57152777778"/>
    <n v="43109"/>
    <s v="11:49"/>
    <n v="43109.49236111111"/>
    <n v="18430"/>
    <s v="Undetermined"/>
    <n v="40"/>
    <n v="7"/>
    <n v="0"/>
    <n v="34.55096"/>
    <n v="-119.9494"/>
    <s v="HFTD"/>
    <s v="HFRA"/>
    <x v="0"/>
    <m/>
    <m/>
    <m/>
    <m/>
    <m/>
    <m/>
    <n v="1437268"/>
    <b v="1"/>
    <b v="1"/>
    <b v="0"/>
    <n v="2017"/>
    <n v="7"/>
    <b v="0"/>
    <n v="0"/>
    <b v="0"/>
    <b v="0"/>
    <b v="0"/>
    <s v="OEIS CAT - Large"/>
    <n v="1"/>
    <n v="0"/>
    <s v="structures &lt;= 100 "/>
    <s v="fatality = 0"/>
    <n v="40"/>
    <b v="0"/>
    <b v="1"/>
    <b v="1"/>
    <b v="1"/>
    <b v="0"/>
    <b v="1"/>
    <b v="1"/>
    <m/>
    <m/>
    <s v="SYTC1"/>
    <s v="17"/>
    <n v="2.35"/>
    <s v="2017-07-08T21:34:00Z"/>
    <n v="12.01"/>
    <n v="9"/>
    <s v="KIZA"/>
    <s v="1"/>
    <n v="8.15"/>
    <s v="2017-07-08T20:15:00Z"/>
    <x v="36"/>
    <n v="183"/>
  </r>
  <r>
    <m/>
    <m/>
    <s v="20170708-Willow"/>
    <s v="Contra Costa"/>
    <s v="Willow"/>
    <m/>
    <m/>
    <n v="201707081526"/>
    <n v="201707090326"/>
    <n v="42924"/>
    <n v="0.6430555555555556"/>
    <n v="42924.64305555556"/>
    <n v="43109"/>
    <s v="11:48"/>
    <n v="43109.49166666667"/>
    <n v="370"/>
    <s v="Unknown"/>
    <m/>
    <m/>
    <m/>
    <n v="38.02929"/>
    <n v="-122.25544"/>
    <s v="non-HFTD"/>
    <s v="non-HFRA"/>
    <x v="0"/>
    <m/>
    <m/>
    <m/>
    <m/>
    <m/>
    <m/>
    <m/>
    <b v="0"/>
    <b v="0"/>
    <b v="0"/>
    <n v="2017"/>
    <n v="7"/>
    <b v="0"/>
    <n v="0"/>
    <b v="0"/>
    <b v="0"/>
    <b v="0"/>
    <s v="OEIS Non-CAT - Large"/>
    <n v="0"/>
    <n v="0"/>
    <s v="structures &lt;= 100 "/>
    <s v="fatality = 0"/>
    <n v="0"/>
    <b v="0"/>
    <b v="0"/>
    <b v="0"/>
    <b v="0"/>
    <b v="0"/>
    <b v="0"/>
    <b v="0"/>
    <m/>
    <m/>
    <s v="DPXC1"/>
    <s v="121"/>
    <n v="1.91"/>
    <s v="2017-07-08T21:54:00Z"/>
    <n v="20"/>
    <n v="27"/>
    <s v="UPBC1"/>
    <s v="121"/>
    <n v="7.37"/>
    <s v="2017-07-08T22:18:00Z"/>
    <x v="37"/>
    <n v="224"/>
  </r>
  <r>
    <m/>
    <m/>
    <s v="20170708-Parkfield"/>
    <s v="Monterey"/>
    <s v="Parkfield"/>
    <m/>
    <m/>
    <n v="201707081830"/>
    <n v="201707090630"/>
    <n v="42924"/>
    <n v="0.7708333333333334"/>
    <n v="42924.77083333334"/>
    <n v="43109"/>
    <s v="11:50"/>
    <n v="43109.49305555555"/>
    <n v="1816"/>
    <s v="Electrical Power"/>
    <m/>
    <n v="1"/>
    <n v="0"/>
    <n v="35.86949"/>
    <n v="-120.57894"/>
    <s v="HFTD"/>
    <s v="HFRA"/>
    <x v="1"/>
    <s v="Yes"/>
    <s v="EIR20170074"/>
    <s v="EI170708B"/>
    <s v="1827117"/>
    <s v="17-0061504"/>
    <m/>
    <n v="19209"/>
    <b v="0"/>
    <b v="0"/>
    <b v="0"/>
    <n v="2017"/>
    <n v="7"/>
    <b v="0"/>
    <n v="0"/>
    <b v="0"/>
    <b v="0"/>
    <b v="0"/>
    <s v="OEIS Non-CAT - Large"/>
    <n v="0"/>
    <n v="0"/>
    <s v="structures &lt;= 100 "/>
    <s v="fatality = 0"/>
    <n v="0"/>
    <b v="1"/>
    <b v="0"/>
    <b v="1"/>
    <b v="1"/>
    <b v="0"/>
    <b v="1"/>
    <b v="1"/>
    <m/>
    <m/>
    <m/>
    <m/>
    <m/>
    <m/>
    <n v="0"/>
    <n v="0"/>
    <s v="PKFC1"/>
    <s v="2"/>
    <n v="8.390000000000001"/>
    <s v="2017-07-09T00:55:00Z"/>
    <x v="10"/>
    <n v="2"/>
  </r>
  <r>
    <m/>
    <m/>
    <s v="20170709-Stone"/>
    <s v="San Luis Obispo"/>
    <s v="Stone"/>
    <m/>
    <m/>
    <n v="201707091349"/>
    <n v="201707100149"/>
    <n v="42925"/>
    <n v="0.5756944444444444"/>
    <n v="42925.57569444444"/>
    <n v="43109"/>
    <s v="11:51"/>
    <n v="43109.49375"/>
    <n v="340"/>
    <s v="Equipment Use"/>
    <n v="3"/>
    <m/>
    <n v="0"/>
    <n v="35.42433"/>
    <n v="-120.47322"/>
    <s v="HFTD"/>
    <s v="HFRA"/>
    <x v="0"/>
    <m/>
    <m/>
    <m/>
    <m/>
    <m/>
    <m/>
    <n v="62932"/>
    <b v="0"/>
    <b v="0"/>
    <b v="0"/>
    <n v="2017"/>
    <n v="7"/>
    <b v="0"/>
    <n v="0"/>
    <b v="0"/>
    <b v="0"/>
    <b v="0"/>
    <s v="OEIS Non-CAT - Large"/>
    <n v="0"/>
    <n v="0"/>
    <s v="structures &lt;= 100 "/>
    <s v="fatality = 0"/>
    <n v="3"/>
    <b v="1"/>
    <b v="0"/>
    <b v="1"/>
    <b v="1"/>
    <b v="0"/>
    <b v="1"/>
    <b v="1"/>
    <m/>
    <m/>
    <m/>
    <m/>
    <m/>
    <m/>
    <n v="0"/>
    <n v="0"/>
    <s v="E2260"/>
    <s v="65"/>
    <n v="8.960000000000001"/>
    <s v="2017-07-09T20:54:00Z"/>
    <x v="20"/>
    <n v="10"/>
  </r>
  <r>
    <m/>
    <m/>
    <s v="20170709-Garza"/>
    <s v="Kings"/>
    <s v="Garza"/>
    <m/>
    <m/>
    <n v="201707091510"/>
    <n v="201707100310"/>
    <n v="42925"/>
    <n v="0.6319444444444444"/>
    <n v="42925.63194444445"/>
    <n v="43109"/>
    <s v="11:51"/>
    <n v="43109.49375"/>
    <n v="48889"/>
    <s v="Equipment Use"/>
    <n v="1"/>
    <m/>
    <n v="0"/>
    <n v="35.93273"/>
    <n v="-120.20014"/>
    <s v="non-HFTD"/>
    <s v="HFRA"/>
    <x v="0"/>
    <m/>
    <m/>
    <m/>
    <m/>
    <m/>
    <m/>
    <m/>
    <b v="1"/>
    <b v="1"/>
    <b v="0"/>
    <n v="2017"/>
    <n v="7"/>
    <b v="0"/>
    <n v="0"/>
    <b v="0"/>
    <b v="0"/>
    <b v="0"/>
    <s v="OEIS CAT - Large"/>
    <n v="1"/>
    <n v="0"/>
    <s v="structures &lt;= 100 "/>
    <s v="fatality = 0"/>
    <n v="1"/>
    <b v="0"/>
    <b v="0"/>
    <b v="1"/>
    <b v="1"/>
    <b v="1"/>
    <b v="0"/>
    <b v="1"/>
    <m/>
    <m/>
    <m/>
    <m/>
    <m/>
    <m/>
    <n v="0"/>
    <n v="0"/>
    <s v="AT565"/>
    <s v="65"/>
    <n v="6.13"/>
    <s v="2017-07-09T22:26:00Z"/>
    <x v="27"/>
    <n v="21"/>
  </r>
  <r>
    <m/>
    <m/>
    <s v="20170710-Farad"/>
    <s v="Nevada"/>
    <s v="Farad"/>
    <m/>
    <m/>
    <n v="201707101302"/>
    <n v="201707110102"/>
    <n v="42926"/>
    <n v="0.5430555555555555"/>
    <n v="42926.54305555556"/>
    <n v="43109"/>
    <s v="11:51"/>
    <n v="43109.49375"/>
    <n v="747"/>
    <s v="Undetermined"/>
    <m/>
    <m/>
    <n v="0"/>
    <n v="39.439722"/>
    <n v="-120.027222"/>
    <s v="HFTD"/>
    <s v="HFRA"/>
    <x v="0"/>
    <m/>
    <m/>
    <m/>
    <m/>
    <m/>
    <m/>
    <m/>
    <b v="0"/>
    <b v="0"/>
    <b v="0"/>
    <n v="2017"/>
    <n v="7"/>
    <b v="0"/>
    <n v="0"/>
    <b v="0"/>
    <b v="0"/>
    <b v="0"/>
    <s v="OEIS Non-CAT - Large"/>
    <n v="0"/>
    <n v="0"/>
    <s v="structures &lt;= 100 "/>
    <s v="fatality = 0"/>
    <n v="0"/>
    <b v="1"/>
    <b v="0"/>
    <b v="1"/>
    <b v="1"/>
    <b v="0"/>
    <b v="0"/>
    <b v="1"/>
    <m/>
    <m/>
    <s v="SMDC1"/>
    <s v="2"/>
    <n v="3.86"/>
    <s v="2017-07-10T20:33:00Z"/>
    <n v="21"/>
    <n v="2"/>
    <s v="E1713"/>
    <s v="65"/>
    <n v="8.390000000000001"/>
    <s v="2017-07-10T19:29:00Z"/>
    <x v="30"/>
    <n v="29"/>
  </r>
  <r>
    <m/>
    <m/>
    <s v="20170711-Long Valley"/>
    <s v="Lassen"/>
    <s v="Long Valley"/>
    <m/>
    <m/>
    <n v="201707111415"/>
    <n v="201707120215"/>
    <n v="42927"/>
    <n v="0.59375"/>
    <n v="42927.59375"/>
    <n v="43109"/>
    <s v="11:52"/>
    <n v="43109.49444444444"/>
    <n v="83733"/>
    <s v="Undetermined"/>
    <n v="8"/>
    <n v="3"/>
    <n v="0"/>
    <n v="40.07045"/>
    <n v="-120.14013"/>
    <s v="non-HFTD"/>
    <s v="non-HFRA"/>
    <x v="0"/>
    <m/>
    <m/>
    <m/>
    <m/>
    <m/>
    <m/>
    <m/>
    <b v="1"/>
    <b v="1"/>
    <b v="0"/>
    <n v="2017"/>
    <n v="7"/>
    <b v="0"/>
    <n v="0"/>
    <b v="0"/>
    <b v="0"/>
    <b v="0"/>
    <s v="OEIS CAT - Large"/>
    <n v="1"/>
    <n v="0"/>
    <s v="structures &lt;= 100 "/>
    <s v="fatality = 0"/>
    <n v="8"/>
    <b v="0"/>
    <b v="0"/>
    <b v="0"/>
    <b v="0"/>
    <b v="0"/>
    <b v="0"/>
    <b v="0"/>
    <m/>
    <m/>
    <s v="DYLC1"/>
    <s v="2"/>
    <n v="2.58"/>
    <s v="2017-07-11T22:11:00Z"/>
    <n v="20"/>
    <n v="2"/>
    <s v="DYLC1"/>
    <s v="2"/>
    <n v="2.58"/>
    <s v="2017-07-11T22:11:00Z"/>
    <x v="3"/>
    <n v="11"/>
  </r>
  <r>
    <m/>
    <m/>
    <s v="20170716-Grade"/>
    <s v="Mendocino"/>
    <s v="Grade"/>
    <m/>
    <m/>
    <n v="201707161451"/>
    <n v="201707170251"/>
    <n v="42932"/>
    <n v="0.61875"/>
    <n v="42932.61875"/>
    <n v="43109"/>
    <s v="11:56"/>
    <n v="43109.49722222222"/>
    <n v="900"/>
    <s v="Vehicle"/>
    <n v="1"/>
    <m/>
    <n v="0"/>
    <n v="39.30125"/>
    <n v="-123.28825"/>
    <s v="HFTD"/>
    <s v="HFRA"/>
    <x v="0"/>
    <m/>
    <m/>
    <m/>
    <m/>
    <m/>
    <m/>
    <n v="16812"/>
    <b v="0"/>
    <b v="0"/>
    <b v="0"/>
    <n v="2017"/>
    <n v="7"/>
    <b v="0"/>
    <n v="0"/>
    <b v="0"/>
    <b v="0"/>
    <b v="0"/>
    <s v="OEIS Non-CAT - Large"/>
    <n v="0"/>
    <n v="0"/>
    <s v="structures &lt;= 100 "/>
    <s v="fatality = 0"/>
    <n v="1"/>
    <b v="1"/>
    <b v="0"/>
    <b v="1"/>
    <b v="1"/>
    <b v="0"/>
    <b v="1"/>
    <b v="1"/>
    <m/>
    <m/>
    <s v="AU552"/>
    <s v="65"/>
    <n v="2.41"/>
    <s v="2017-07-16T22:44:00Z"/>
    <n v="27"/>
    <n v="28"/>
    <s v="AU552"/>
    <s v="65"/>
    <n v="2.41"/>
    <s v="2017-07-16T22:44:00Z"/>
    <x v="11"/>
    <n v="92"/>
  </r>
  <r>
    <m/>
    <m/>
    <s v="20170716-Detwiler"/>
    <s v="Mariposa"/>
    <s v="Detwiler"/>
    <m/>
    <m/>
    <n v="201707161556"/>
    <n v="201707170356"/>
    <n v="42932"/>
    <n v="0.6638888888888889"/>
    <n v="42932.66388888889"/>
    <n v="43109"/>
    <s v="11:57"/>
    <n v="43109.49791666667"/>
    <n v="81826"/>
    <s v="Shooting"/>
    <n v="131"/>
    <n v="21"/>
    <n v="0"/>
    <n v="37.61757"/>
    <n v="-120.21321"/>
    <s v="HFTD"/>
    <s v="HFRA"/>
    <x v="0"/>
    <m/>
    <m/>
    <m/>
    <m/>
    <m/>
    <m/>
    <n v="31657488"/>
    <b v="1"/>
    <b v="0"/>
    <b v="1"/>
    <n v="2017"/>
    <n v="7"/>
    <b v="0"/>
    <n v="0"/>
    <b v="0"/>
    <b v="1"/>
    <b v="1"/>
    <s v="OEIS CAT - Destructive - Non-fatal"/>
    <n v="1"/>
    <n v="0"/>
    <s v="100 &lt; structures &lt;= 500"/>
    <s v="fatality = 0"/>
    <n v="131"/>
    <b v="1"/>
    <b v="0"/>
    <b v="1"/>
    <b v="1"/>
    <b v="0"/>
    <b v="1"/>
    <b v="1"/>
    <m/>
    <m/>
    <m/>
    <m/>
    <m/>
    <m/>
    <n v="0"/>
    <n v="0"/>
    <m/>
    <m/>
    <m/>
    <m/>
    <x v="5"/>
    <n v="0"/>
  </r>
  <r>
    <m/>
    <m/>
    <s v="20170717-Park"/>
    <s v="Fresno"/>
    <s v="Park"/>
    <m/>
    <m/>
    <n v="201707171315"/>
    <n v="201707180115"/>
    <n v="42933"/>
    <n v="0.5520833333333334"/>
    <n v="42933.55208333334"/>
    <n v="43109"/>
    <s v="11:58"/>
    <n v="43109.49861111111"/>
    <n v="1649"/>
    <s v="Equipment Use"/>
    <n v="0"/>
    <m/>
    <n v="0"/>
    <n v="35.95911"/>
    <n v="-120.55579"/>
    <s v="HFTD"/>
    <s v="HFRA"/>
    <x v="0"/>
    <m/>
    <m/>
    <m/>
    <m/>
    <m/>
    <m/>
    <m/>
    <b v="0"/>
    <b v="0"/>
    <b v="0"/>
    <n v="2017"/>
    <n v="7"/>
    <b v="0"/>
    <n v="0"/>
    <b v="0"/>
    <b v="0"/>
    <b v="0"/>
    <s v="OEIS Non-CAT - Large"/>
    <n v="0"/>
    <n v="0"/>
    <s v="structures &lt;= 100 "/>
    <s v="fatality = 0"/>
    <n v="0"/>
    <b v="1"/>
    <b v="0"/>
    <b v="1"/>
    <b v="1"/>
    <b v="0"/>
    <b v="1"/>
    <b v="1"/>
    <m/>
    <m/>
    <m/>
    <m/>
    <m/>
    <m/>
    <n v="0"/>
    <n v="0"/>
    <s v="PKFC1"/>
    <s v="2"/>
    <n v="8.039999999999999"/>
    <s v="2017-07-17T20:55:00Z"/>
    <x v="2"/>
    <n v="2"/>
  </r>
  <r>
    <m/>
    <m/>
    <s v="20170718-Hudson"/>
    <s v="Kern"/>
    <s v="Hudson"/>
    <m/>
    <m/>
    <n v="201707181145"/>
    <n v="201707182345"/>
    <n v="42934"/>
    <n v="0.4895833333333333"/>
    <n v="42934.48958333334"/>
    <n v="43109"/>
    <s v="11:59"/>
    <n v="43109.49930555555"/>
    <n v="1083"/>
    <s v="Undetermined"/>
    <n v="0"/>
    <m/>
    <n v="0"/>
    <n v="34.94373"/>
    <n v="-119.44751"/>
    <s v="non-HFTD"/>
    <s v="non-HFRA"/>
    <x v="0"/>
    <m/>
    <m/>
    <m/>
    <m/>
    <m/>
    <m/>
    <m/>
    <b v="0"/>
    <b v="0"/>
    <b v="0"/>
    <n v="2017"/>
    <n v="7"/>
    <b v="0"/>
    <n v="0"/>
    <b v="0"/>
    <b v="0"/>
    <b v="0"/>
    <s v="OEIS Non-CAT - Large"/>
    <n v="0"/>
    <n v="0"/>
    <s v="structures &lt;= 100 "/>
    <s v="fatality = 0"/>
    <n v="0"/>
    <b v="0"/>
    <b v="0"/>
    <b v="0"/>
    <b v="0"/>
    <b v="0"/>
    <b v="0"/>
    <b v="0"/>
    <m/>
    <m/>
    <s v="DLFC1"/>
    <s v="29"/>
    <n v="2.53"/>
    <s v="2017-07-18T19:00:00Z"/>
    <n v="13.6"/>
    <n v="2"/>
    <s v="DLFC1"/>
    <s v="29"/>
    <n v="2.53"/>
    <s v="2017-07-18T19:00:00Z"/>
    <x v="38"/>
    <n v="2"/>
  </r>
  <r>
    <m/>
    <m/>
    <s v="20170720-Elephant"/>
    <s v="Tulare"/>
    <s v="Elephant"/>
    <m/>
    <m/>
    <n v="201707201916"/>
    <n v="201707210716"/>
    <n v="42936"/>
    <n v="0.8027777777777778"/>
    <n v="42936.80277777778"/>
    <n v="43109"/>
    <s v="12:02"/>
    <n v="43109.50138888889"/>
    <n v="416"/>
    <s v="Arson"/>
    <n v="0"/>
    <m/>
    <n v="0"/>
    <n v="36.22265"/>
    <n v="-119.06598"/>
    <s v="non-HFTD"/>
    <s v="non-HFRA"/>
    <x v="0"/>
    <m/>
    <m/>
    <m/>
    <m/>
    <m/>
    <m/>
    <m/>
    <b v="0"/>
    <b v="0"/>
    <b v="0"/>
    <n v="2017"/>
    <n v="7"/>
    <b v="0"/>
    <n v="0"/>
    <b v="0"/>
    <b v="0"/>
    <b v="0"/>
    <s v="OEIS Non-CAT - Large"/>
    <n v="0"/>
    <n v="0"/>
    <s v="structures &lt;= 100 "/>
    <s v="fatality = 0"/>
    <n v="0"/>
    <b v="0"/>
    <b v="0"/>
    <b v="0"/>
    <b v="0"/>
    <b v="0"/>
    <b v="0"/>
    <b v="0"/>
    <m/>
    <m/>
    <m/>
    <m/>
    <m/>
    <m/>
    <n v="0"/>
    <n v="0"/>
    <s v="E8094"/>
    <s v="65"/>
    <n v="9.640000000000001"/>
    <s v="2017-07-21T01:21:00Z"/>
    <x v="4"/>
    <n v="21"/>
  </r>
  <r>
    <m/>
    <m/>
    <s v="20170726-Latrobe"/>
    <s v="Sacramento"/>
    <s v="Latrobe"/>
    <m/>
    <m/>
    <n v="201707261445"/>
    <n v="201707270245"/>
    <n v="42942"/>
    <n v="0.6145833333333334"/>
    <n v="42942.61458333334"/>
    <n v="43109"/>
    <s v="12:06"/>
    <n v="43109.50416666667"/>
    <n v="1268"/>
    <s v="Debris Burning"/>
    <n v="0"/>
    <m/>
    <n v="0"/>
    <n v="38.5181"/>
    <n v="-121.104"/>
    <s v="non-HFTD"/>
    <s v="non-HFRA"/>
    <x v="0"/>
    <m/>
    <m/>
    <m/>
    <m/>
    <m/>
    <m/>
    <m/>
    <b v="0"/>
    <b v="0"/>
    <b v="0"/>
    <n v="2017"/>
    <n v="7"/>
    <b v="0"/>
    <n v="0"/>
    <b v="0"/>
    <b v="0"/>
    <b v="0"/>
    <s v="OEIS Non-CAT - Large"/>
    <n v="0"/>
    <n v="0"/>
    <s v="structures &lt;= 100 "/>
    <s v="fatality = 0"/>
    <n v="0"/>
    <b v="0"/>
    <b v="0"/>
    <b v="0"/>
    <b v="0"/>
    <b v="0"/>
    <b v="0"/>
    <b v="0"/>
    <m/>
    <m/>
    <s v="SLHWW"/>
    <s v="223"/>
    <n v="3.47"/>
    <s v="2017-07-26T22:00:00Z"/>
    <n v="13.8"/>
    <n v="2"/>
    <s v="SLHWW"/>
    <s v="223"/>
    <n v="3.47"/>
    <s v="2017-07-26T22:00:00Z"/>
    <x v="39"/>
    <n v="42"/>
  </r>
  <r>
    <s v="Not in PG&amp;E service territory"/>
    <m/>
    <s v="20170726-Orleans Complex"/>
    <s v="Siskiyou"/>
    <s v="Orleans Complex"/>
    <m/>
    <m/>
    <n v="201707261800"/>
    <n v="201707270600"/>
    <n v="42942"/>
    <n v="0.75"/>
    <n v="42942.75"/>
    <n v="43109"/>
    <s v="12:07"/>
    <n v="43109.50486111111"/>
    <n v="27276"/>
    <s v="Lightning"/>
    <n v="0"/>
    <m/>
    <n v="0"/>
    <n v="41.59"/>
    <n v="-123.501"/>
    <s v="HFTD"/>
    <s v="HFRA"/>
    <x v="0"/>
    <m/>
    <m/>
    <m/>
    <m/>
    <m/>
    <m/>
    <m/>
    <b v="1"/>
    <b v="1"/>
    <b v="0"/>
    <n v="2017"/>
    <n v="7"/>
    <b v="0"/>
    <n v="0"/>
    <b v="0"/>
    <b v="0"/>
    <b v="0"/>
    <s v="OEIS CAT - Large"/>
    <n v="1"/>
    <n v="0"/>
    <s v="structures &lt;= 100 "/>
    <s v="fatality = 0"/>
    <n v="0"/>
    <b v="1"/>
    <b v="0"/>
    <b v="1"/>
    <b v="1"/>
    <b v="0"/>
    <b v="0"/>
    <b v="1"/>
    <m/>
    <m/>
    <s v="DUIC1"/>
    <s v="2"/>
    <n v="4.73"/>
    <s v="2017-07-27T01:56:00Z"/>
    <n v="11.01"/>
    <n v="2"/>
    <s v="DUIC1"/>
    <s v="2"/>
    <n v="4.73"/>
    <s v="2017-07-27T01:56:00Z"/>
    <x v="2"/>
    <n v="2"/>
  </r>
  <r>
    <m/>
    <m/>
    <s v="20170729-Jacksonville"/>
    <s v="Tuolumne"/>
    <s v="Jacksonville"/>
    <m/>
    <m/>
    <n v="201707291350"/>
    <n v="201707300150"/>
    <n v="42945"/>
    <n v="0.5763888888888888"/>
    <n v="42945.57638888889"/>
    <n v="43109"/>
    <s v="12:09"/>
    <n v="43109.50625"/>
    <n v="690"/>
    <s v="Unknown"/>
    <m/>
    <m/>
    <n v="0"/>
    <n v="37.905545"/>
    <n v="-120.408135"/>
    <s v="HFTD"/>
    <s v="HFRA"/>
    <x v="0"/>
    <m/>
    <m/>
    <m/>
    <m/>
    <m/>
    <m/>
    <n v="34899"/>
    <b v="0"/>
    <b v="0"/>
    <b v="0"/>
    <n v="2017"/>
    <n v="7"/>
    <b v="0"/>
    <n v="0"/>
    <b v="0"/>
    <b v="0"/>
    <b v="0"/>
    <s v="OEIS Non-CAT - Large"/>
    <n v="0"/>
    <n v="0"/>
    <s v="structures &lt;= 100 "/>
    <s v="fatality = 0"/>
    <n v="0"/>
    <b v="1"/>
    <b v="0"/>
    <b v="1"/>
    <b v="1"/>
    <b v="0"/>
    <b v="1"/>
    <b v="1"/>
    <m/>
    <m/>
    <m/>
    <m/>
    <m/>
    <m/>
    <n v="0"/>
    <n v="0"/>
    <s v="KO22"/>
    <s v="1"/>
    <n v="8.619999999999999"/>
    <s v="2017-07-29T20:15:00Z"/>
    <x v="40"/>
    <n v="32"/>
  </r>
  <r>
    <m/>
    <m/>
    <s v="20170729-Minerva"/>
    <s v="Plumas"/>
    <s v="Minerva"/>
    <m/>
    <m/>
    <n v="201707291855"/>
    <n v="201707300655"/>
    <n v="42945"/>
    <n v="0.7881944444444444"/>
    <n v="42945.78819444445"/>
    <n v="43109"/>
    <s v="12:08"/>
    <n v="43109.50555555556"/>
    <n v="4310"/>
    <s v="Undetermined"/>
    <n v="0"/>
    <m/>
    <n v="0"/>
    <n v="39.9034"/>
    <n v="-120.9761"/>
    <s v="HFTD"/>
    <s v="HFRA"/>
    <x v="0"/>
    <m/>
    <m/>
    <m/>
    <m/>
    <m/>
    <m/>
    <m/>
    <b v="0"/>
    <b v="0"/>
    <b v="0"/>
    <n v="2017"/>
    <n v="7"/>
    <b v="0"/>
    <n v="0"/>
    <b v="0"/>
    <b v="0"/>
    <b v="0"/>
    <s v="OEIS Non-CAT - Large"/>
    <n v="0"/>
    <n v="0"/>
    <s v="structures &lt;= 100 "/>
    <s v="fatality = 0"/>
    <n v="0"/>
    <b v="0"/>
    <b v="1"/>
    <b v="1"/>
    <b v="1"/>
    <b v="0"/>
    <b v="1"/>
    <b v="1"/>
    <m/>
    <m/>
    <m/>
    <m/>
    <m/>
    <m/>
    <n v="0"/>
    <n v="0"/>
    <s v="CHAC1"/>
    <s v="2"/>
    <n v="7.54"/>
    <s v="2017-07-30T01:47:00Z"/>
    <x v="12"/>
    <n v="12"/>
  </r>
  <r>
    <m/>
    <m/>
    <s v="20170730-Garden"/>
    <s v="Kern"/>
    <s v="Garden"/>
    <m/>
    <m/>
    <n v="201707301617"/>
    <n v="201707310417"/>
    <n v="42946"/>
    <n v="0.6784722222222223"/>
    <n v="42946.67847222222"/>
    <n v="43109"/>
    <s v="12:14"/>
    <n v="43109.50972222222"/>
    <n v="1350"/>
    <s v="Miscellaneous"/>
    <n v="0"/>
    <m/>
    <n v="0"/>
    <n v="35.543"/>
    <n v="-118.654"/>
    <s v="HFTD"/>
    <s v="HFRA"/>
    <x v="0"/>
    <m/>
    <m/>
    <m/>
    <m/>
    <m/>
    <m/>
    <m/>
    <b v="0"/>
    <b v="0"/>
    <b v="0"/>
    <n v="2017"/>
    <n v="7"/>
    <b v="0"/>
    <n v="0"/>
    <b v="0"/>
    <b v="0"/>
    <b v="0"/>
    <s v="OEIS Non-CAT - Large"/>
    <n v="0"/>
    <n v="0"/>
    <s v="structures &lt;= 100 "/>
    <s v="fatality = 0"/>
    <n v="0"/>
    <b v="1"/>
    <b v="0"/>
    <b v="1"/>
    <b v="1"/>
    <b v="0"/>
    <b v="1"/>
    <b v="1"/>
    <m/>
    <m/>
    <s v="DEMC1"/>
    <s v="2"/>
    <n v="1.52"/>
    <s v="2017-07-30T22:25:00Z"/>
    <n v="17"/>
    <n v="2"/>
    <s v="DEMC1"/>
    <s v="2"/>
    <n v="1.52"/>
    <s v="2017-07-30T22:25:00Z"/>
    <x v="12"/>
    <n v="4"/>
  </r>
  <r>
    <m/>
    <m/>
    <s v="20170730-Roadrunner"/>
    <s v="Tulare"/>
    <s v="Roadrunner"/>
    <m/>
    <m/>
    <n v="201707301743"/>
    <n v="201707310543"/>
    <n v="42946"/>
    <n v="0.7381944444444445"/>
    <n v="42946.73819444444"/>
    <n v="43109"/>
    <s v="12:15"/>
    <n v="43109.51041666666"/>
    <n v="2289"/>
    <s v="Arson"/>
    <n v="0"/>
    <m/>
    <n v="0"/>
    <n v="36.0226"/>
    <n v="-118.94252"/>
    <s v="HFTD"/>
    <s v="HFRA"/>
    <x v="0"/>
    <m/>
    <m/>
    <m/>
    <m/>
    <m/>
    <m/>
    <m/>
    <b v="0"/>
    <b v="0"/>
    <b v="0"/>
    <n v="2017"/>
    <n v="7"/>
    <b v="0"/>
    <n v="0"/>
    <b v="0"/>
    <b v="0"/>
    <b v="0"/>
    <s v="OEIS Non-CAT - Large"/>
    <n v="0"/>
    <n v="0"/>
    <s v="structures &lt;= 100 "/>
    <s v="fatality = 0"/>
    <n v="0"/>
    <b v="1"/>
    <b v="0"/>
    <b v="1"/>
    <b v="1"/>
    <b v="0"/>
    <b v="1"/>
    <b v="1"/>
    <m/>
    <m/>
    <m/>
    <m/>
    <m/>
    <m/>
    <n v="0"/>
    <n v="0"/>
    <s v="FTNC1"/>
    <s v="2"/>
    <n v="9.210000000000001"/>
    <s v="2017-07-31T01:00:00Z"/>
    <x v="7"/>
    <n v="24"/>
  </r>
  <r>
    <m/>
    <m/>
    <s v="20170731-Summit Complex"/>
    <s v="Tuolumne"/>
    <s v="Summit Complex"/>
    <m/>
    <m/>
    <n v="201707311344"/>
    <n v="201707320144"/>
    <n v="42947"/>
    <n v="0.5722222222222222"/>
    <n v="42947.57222222222"/>
    <n v="43109"/>
    <s v="12:15"/>
    <n v="43109.51041666666"/>
    <n v="5248"/>
    <s v="Undetermined"/>
    <n v="0"/>
    <m/>
    <n v="0"/>
    <n v="38.329"/>
    <n v="-119.782"/>
    <s v="non-HFTD"/>
    <s v="non-HFRA"/>
    <x v="0"/>
    <m/>
    <m/>
    <m/>
    <m/>
    <m/>
    <m/>
    <m/>
    <b v="1"/>
    <b v="1"/>
    <b v="0"/>
    <n v="2017"/>
    <n v="7"/>
    <b v="0"/>
    <n v="0"/>
    <b v="0"/>
    <b v="0"/>
    <b v="0"/>
    <s v="OEIS CAT - Large"/>
    <n v="1"/>
    <n v="0"/>
    <s v="structures &lt;= 100 "/>
    <s v="fatality = 0"/>
    <n v="0"/>
    <b v="0"/>
    <b v="0"/>
    <b v="0"/>
    <b v="0"/>
    <b v="0"/>
    <b v="0"/>
    <b v="0"/>
    <m/>
    <m/>
    <m/>
    <m/>
    <m/>
    <m/>
    <n v="0"/>
    <n v="0"/>
    <s v="DDMC1"/>
    <s v="106"/>
    <n v="6.99"/>
    <s v="2017-07-31T20:00:00Z"/>
    <x v="2"/>
    <n v="1"/>
  </r>
  <r>
    <m/>
    <m/>
    <s v="20170801-Empire"/>
    <s v="Mariposa"/>
    <s v="Empire"/>
    <m/>
    <m/>
    <n v="201708010845"/>
    <n v="201708012045"/>
    <n v="42948"/>
    <n v="0.3645833333333333"/>
    <n v="42948.36458333334"/>
    <n v="43109"/>
    <s v="12:16"/>
    <n v="43109.51111111111"/>
    <n v="8094"/>
    <s v="Lightning"/>
    <n v="0"/>
    <m/>
    <n v="0"/>
    <n v="37.644"/>
    <n v="-119.618"/>
    <s v="HFTD"/>
    <s v="HFRA"/>
    <x v="0"/>
    <m/>
    <m/>
    <m/>
    <m/>
    <m/>
    <m/>
    <m/>
    <b v="1"/>
    <b v="1"/>
    <b v="0"/>
    <n v="2017"/>
    <n v="8"/>
    <b v="0"/>
    <n v="0"/>
    <b v="0"/>
    <b v="0"/>
    <b v="0"/>
    <s v="OEIS CAT - Large"/>
    <n v="1"/>
    <n v="0"/>
    <s v="structures &lt;= 100 "/>
    <s v="fatality = 0"/>
    <n v="0"/>
    <b v="1"/>
    <b v="0"/>
    <b v="1"/>
    <b v="1"/>
    <b v="0"/>
    <b v="1"/>
    <b v="1"/>
    <m/>
    <m/>
    <m/>
    <m/>
    <m/>
    <m/>
    <n v="0"/>
    <n v="0"/>
    <s v="AHIC1"/>
    <s v="83"/>
    <n v="6.81"/>
    <s v="2017-08-01T14:50:00Z"/>
    <x v="41"/>
    <n v="16"/>
  </r>
  <r>
    <m/>
    <m/>
    <s v="20170802-Red"/>
    <s v="San Luis Obispo"/>
    <s v="Red"/>
    <m/>
    <m/>
    <n v="201708021015"/>
    <n v="201708022215"/>
    <n v="42949"/>
    <n v="0.4270833333333333"/>
    <n v="42949.42708333334"/>
    <n v="43109"/>
    <s v="12:17"/>
    <n v="43109.51180555556"/>
    <n v="460"/>
    <s v="Undetermined"/>
    <n v="0"/>
    <m/>
    <n v="0"/>
    <n v="35.40357"/>
    <n v="-120.28037"/>
    <s v="HFTD"/>
    <s v="HFRA"/>
    <x v="0"/>
    <m/>
    <m/>
    <m/>
    <m/>
    <m/>
    <m/>
    <m/>
    <b v="0"/>
    <b v="0"/>
    <b v="0"/>
    <n v="2017"/>
    <n v="8"/>
    <b v="0"/>
    <n v="0"/>
    <b v="0"/>
    <b v="0"/>
    <b v="0"/>
    <s v="OEIS Non-CAT - Large"/>
    <n v="0"/>
    <n v="0"/>
    <s v="structures &lt;= 100 "/>
    <s v="fatality = 0"/>
    <n v="0"/>
    <b v="1"/>
    <b v="0"/>
    <b v="1"/>
    <b v="1"/>
    <b v="0"/>
    <b v="1"/>
    <b v="1"/>
    <m/>
    <m/>
    <m/>
    <m/>
    <m/>
    <m/>
    <n v="0"/>
    <n v="0"/>
    <s v="LPZC1"/>
    <s v="2"/>
    <n v="5.43"/>
    <s v="2017-08-02T17:54:00Z"/>
    <x v="27"/>
    <n v="2"/>
  </r>
  <r>
    <m/>
    <m/>
    <s v="20170802-Indian"/>
    <s v="Tulare"/>
    <s v="Indian"/>
    <m/>
    <m/>
    <n v="201708021800"/>
    <n v="201708030600"/>
    <n v="42949"/>
    <n v="0.75"/>
    <n v="42949.75"/>
    <n v="43109"/>
    <s v="12:17"/>
    <n v="43109.51180555556"/>
    <n v="2295"/>
    <s v="Lightning"/>
    <n v="0"/>
    <m/>
    <n v="0"/>
    <n v="36.257"/>
    <n v="-118.296"/>
    <s v="HFTD"/>
    <s v="HFRA"/>
    <x v="0"/>
    <m/>
    <m/>
    <m/>
    <m/>
    <m/>
    <m/>
    <m/>
    <b v="0"/>
    <b v="0"/>
    <b v="0"/>
    <n v="2017"/>
    <n v="8"/>
    <b v="0"/>
    <n v="0"/>
    <b v="0"/>
    <b v="0"/>
    <b v="0"/>
    <s v="OEIS Non-CAT - Large"/>
    <n v="0"/>
    <n v="0"/>
    <s v="structures &lt;= 100 "/>
    <s v="fatality = 0"/>
    <n v="0"/>
    <b v="1"/>
    <b v="0"/>
    <b v="1"/>
    <b v="1"/>
    <b v="0"/>
    <b v="1"/>
    <b v="1"/>
    <m/>
    <m/>
    <m/>
    <m/>
    <m/>
    <m/>
    <n v="0"/>
    <n v="0"/>
    <m/>
    <m/>
    <m/>
    <m/>
    <x v="5"/>
    <n v="0"/>
  </r>
  <r>
    <m/>
    <m/>
    <s v="20170806-W-2"/>
    <s v="Lassen"/>
    <s v="W-2"/>
    <m/>
    <m/>
    <n v="201708061529"/>
    <n v="201708070329"/>
    <n v="42953"/>
    <n v="0.6451388888888889"/>
    <n v="42953.64513888889"/>
    <n v="43109"/>
    <s v="12:20"/>
    <n v="43109.51388888889"/>
    <n v="530"/>
    <s v="Unknown"/>
    <m/>
    <m/>
    <m/>
    <n v="41.11989"/>
    <n v="-120.74968"/>
    <s v="HFTD"/>
    <s v="HFRA"/>
    <x v="0"/>
    <m/>
    <m/>
    <m/>
    <m/>
    <m/>
    <m/>
    <m/>
    <b v="0"/>
    <b v="0"/>
    <b v="0"/>
    <n v="2017"/>
    <n v="8"/>
    <b v="0"/>
    <n v="0"/>
    <b v="0"/>
    <b v="0"/>
    <b v="0"/>
    <s v="OEIS Non-CAT - Large"/>
    <n v="0"/>
    <n v="0"/>
    <s v="structures &lt;= 100 "/>
    <s v="fatality = 0"/>
    <n v="0"/>
    <b v="1"/>
    <b v="0"/>
    <b v="1"/>
    <b v="1"/>
    <b v="0"/>
    <b v="1"/>
    <b v="1"/>
    <m/>
    <m/>
    <m/>
    <m/>
    <m/>
    <m/>
    <n v="0"/>
    <n v="0"/>
    <s v="VYAC1"/>
    <s v="29"/>
    <n v="5.71"/>
    <s v="2017-08-06T22:00:00Z"/>
    <x v="42"/>
    <n v="2"/>
  </r>
  <r>
    <m/>
    <m/>
    <s v="20170806-Chilcoot"/>
    <s v="Plumas"/>
    <s v="Chilcoot"/>
    <m/>
    <m/>
    <n v="201708061532"/>
    <n v="201708070332"/>
    <n v="42953"/>
    <n v="0.6472222222222223"/>
    <n v="42953.64722222222"/>
    <n v="43109"/>
    <s v="12:20"/>
    <n v="43109.51388888889"/>
    <n v="1020"/>
    <s v="Lightning"/>
    <n v="0"/>
    <m/>
    <n v="0"/>
    <n v="39.75371"/>
    <n v="-120.1397"/>
    <s v="HFTD"/>
    <s v="HFRA"/>
    <x v="0"/>
    <m/>
    <m/>
    <m/>
    <m/>
    <m/>
    <m/>
    <m/>
    <b v="0"/>
    <b v="0"/>
    <b v="0"/>
    <n v="2017"/>
    <n v="8"/>
    <b v="0"/>
    <n v="0"/>
    <b v="0"/>
    <b v="0"/>
    <b v="0"/>
    <s v="OEIS Non-CAT - Large"/>
    <n v="0"/>
    <n v="0"/>
    <s v="structures &lt;= 100 "/>
    <s v="fatality = 0"/>
    <n v="0"/>
    <b v="1"/>
    <b v="0"/>
    <b v="1"/>
    <b v="1"/>
    <b v="0"/>
    <b v="0"/>
    <b v="1"/>
    <m/>
    <m/>
    <m/>
    <m/>
    <m/>
    <m/>
    <n v="0"/>
    <n v="0"/>
    <m/>
    <m/>
    <m/>
    <m/>
    <x v="5"/>
    <n v="0"/>
  </r>
  <r>
    <m/>
    <m/>
    <s v="20170806-Poslin"/>
    <s v="Lassen"/>
    <s v="Poslin"/>
    <m/>
    <m/>
    <n v="201708061952"/>
    <n v="201708070752"/>
    <n v="42953"/>
    <n v="0.8277777777777777"/>
    <n v="42953.82777777778"/>
    <n v="43109"/>
    <s v="12:21"/>
    <n v="43109.51458333333"/>
    <n v="859"/>
    <s v="Lightning"/>
    <n v="0"/>
    <m/>
    <n v="0"/>
    <n v="39.888"/>
    <n v="-120.066"/>
    <s v="HFTD"/>
    <s v="HFRA"/>
    <x v="0"/>
    <m/>
    <m/>
    <m/>
    <m/>
    <m/>
    <m/>
    <m/>
    <b v="0"/>
    <b v="0"/>
    <b v="0"/>
    <n v="2017"/>
    <n v="8"/>
    <b v="0"/>
    <n v="0"/>
    <b v="0"/>
    <b v="0"/>
    <b v="0"/>
    <s v="OEIS Non-CAT - Large"/>
    <n v="0"/>
    <n v="0"/>
    <s v="structures &lt;= 100 "/>
    <s v="fatality = 0"/>
    <n v="0"/>
    <b v="1"/>
    <b v="0"/>
    <b v="1"/>
    <b v="1"/>
    <b v="0"/>
    <b v="0"/>
    <b v="1"/>
    <m/>
    <m/>
    <m/>
    <m/>
    <m/>
    <m/>
    <n v="0"/>
    <n v="0"/>
    <s v="CF088"/>
    <s v="59"/>
    <n v="7.85"/>
    <s v="2017-08-07T02:04:00Z"/>
    <x v="43"/>
    <n v="33"/>
  </r>
  <r>
    <s v="Not in PG&amp;E service territory"/>
    <m/>
    <s v="20170807-Young"/>
    <s v="Siskiyou"/>
    <s v="Young"/>
    <m/>
    <m/>
    <n v="201708071745"/>
    <n v="201708080545"/>
    <n v="42954"/>
    <n v="0.7395833333333334"/>
    <n v="42954.73958333334"/>
    <n v="43109"/>
    <s v="12:26"/>
    <n v="43109.51805555556"/>
    <n v="3142"/>
    <s v="Unknown"/>
    <m/>
    <m/>
    <m/>
    <n v="41.853"/>
    <n v="-123.676"/>
    <s v="HFTD"/>
    <s v="HFRA"/>
    <x v="0"/>
    <m/>
    <m/>
    <m/>
    <m/>
    <m/>
    <m/>
    <m/>
    <b v="0"/>
    <b v="0"/>
    <b v="0"/>
    <n v="2017"/>
    <n v="8"/>
    <b v="1"/>
    <n v="0"/>
    <b v="0"/>
    <b v="0"/>
    <b v="0"/>
    <s v="OEIS Non-CAT - Large"/>
    <n v="0"/>
    <n v="0"/>
    <s v="structures &lt;= 100 "/>
    <s v="fatality = 0"/>
    <n v="0"/>
    <b v="1"/>
    <b v="0"/>
    <b v="1"/>
    <b v="1"/>
    <b v="0"/>
    <b v="0"/>
    <b v="1"/>
    <m/>
    <m/>
    <m/>
    <m/>
    <m/>
    <m/>
    <n v="0"/>
    <n v="0"/>
    <s v="CRZC1"/>
    <s v="2"/>
    <n v="9.130000000000001"/>
    <s v="2017-08-08T01:38:00Z"/>
    <x v="2"/>
    <n v="2"/>
  </r>
  <r>
    <m/>
    <m/>
    <s v="20170807-Ruth Complex"/>
    <s v="Trinity"/>
    <s v="Ruth Complex"/>
    <m/>
    <m/>
    <n v="201708072230"/>
    <n v="201708081030"/>
    <n v="42954"/>
    <n v="0.9375"/>
    <n v="42954.9375"/>
    <n v="43109"/>
    <s v="12:27"/>
    <n v="43109.51875"/>
    <n v="4736"/>
    <s v="Lightning"/>
    <n v="0"/>
    <m/>
    <n v="0"/>
    <n v="40.17598"/>
    <n v="-123.36882"/>
    <s v="HFTD"/>
    <s v="HFRA"/>
    <x v="0"/>
    <m/>
    <m/>
    <m/>
    <m/>
    <m/>
    <m/>
    <m/>
    <b v="0"/>
    <b v="0"/>
    <b v="0"/>
    <n v="2017"/>
    <n v="8"/>
    <b v="0"/>
    <n v="0"/>
    <b v="0"/>
    <b v="0"/>
    <b v="0"/>
    <s v="OEIS Non-CAT - Large"/>
    <n v="0"/>
    <n v="0"/>
    <s v="structures &lt;= 100 "/>
    <s v="fatality = 0"/>
    <n v="0"/>
    <b v="1"/>
    <b v="0"/>
    <b v="1"/>
    <b v="1"/>
    <b v="0"/>
    <b v="1"/>
    <b v="1"/>
    <m/>
    <m/>
    <m/>
    <m/>
    <m/>
    <m/>
    <n v="0"/>
    <n v="0"/>
    <s v="RLKC1"/>
    <s v="2"/>
    <n v="5.78"/>
    <s v="2017-08-08T05:23:00Z"/>
    <x v="44"/>
    <n v="2"/>
  </r>
  <r>
    <m/>
    <m/>
    <s v="20170810-Rose"/>
    <s v="Kern"/>
    <s v="Rose"/>
    <m/>
    <m/>
    <n v="201708101432"/>
    <n v="201708110232"/>
    <n v="42957"/>
    <n v="0.6055555555555555"/>
    <n v="42957.60555555556"/>
    <n v="43109"/>
    <s v="12:31"/>
    <n v="43109.52152777778"/>
    <n v="338"/>
    <s v="Miscellaneous"/>
    <n v="0"/>
    <m/>
    <n v="0"/>
    <n v="34.92907"/>
    <n v="-118.9267"/>
    <s v="non-HFTD"/>
    <s v="non-HFRA"/>
    <x v="0"/>
    <m/>
    <m/>
    <m/>
    <m/>
    <m/>
    <m/>
    <m/>
    <b v="0"/>
    <b v="0"/>
    <b v="0"/>
    <n v="2017"/>
    <n v="8"/>
    <b v="0"/>
    <n v="0"/>
    <b v="0"/>
    <b v="0"/>
    <b v="0"/>
    <s v="OEIS Non-CAT - Large"/>
    <n v="0"/>
    <n v="0"/>
    <s v="structures &lt;= 100 "/>
    <s v="fatality = 0"/>
    <n v="0"/>
    <b v="0"/>
    <b v="0"/>
    <b v="0"/>
    <b v="0"/>
    <b v="0"/>
    <b v="0"/>
    <b v="0"/>
    <m/>
    <m/>
    <s v="AT714"/>
    <s v="65"/>
    <n v="2.28"/>
    <s v="2017-08-10T22:25:00Z"/>
    <n v="18.01"/>
    <n v="29"/>
    <s v="AT714"/>
    <s v="65"/>
    <n v="2.28"/>
    <s v="2017-08-10T22:25:00Z"/>
    <x v="31"/>
    <n v="36"/>
  </r>
  <r>
    <m/>
    <m/>
    <s v="20170811-Yankee"/>
    <s v="San Luis Obispo"/>
    <s v="Yankee"/>
    <m/>
    <m/>
    <n v="201708111606"/>
    <n v="201708120406"/>
    <n v="42958"/>
    <n v="0.6708333333333333"/>
    <n v="42958.67083333333"/>
    <n v="43109"/>
    <s v="12:36"/>
    <n v="43109.525"/>
    <n v="775"/>
    <s v="Unknown"/>
    <m/>
    <m/>
    <m/>
    <n v="35.7908"/>
    <n v="-120.77485"/>
    <s v="non-HFTD"/>
    <s v="non-HFRA"/>
    <x v="0"/>
    <m/>
    <m/>
    <m/>
    <m/>
    <m/>
    <m/>
    <m/>
    <b v="0"/>
    <b v="0"/>
    <b v="0"/>
    <n v="2017"/>
    <n v="8"/>
    <b v="0"/>
    <n v="0"/>
    <b v="0"/>
    <b v="0"/>
    <b v="0"/>
    <s v="OEIS Non-CAT - Large"/>
    <n v="0"/>
    <n v="0"/>
    <s v="structures &lt;= 100 "/>
    <s v="fatality = 0"/>
    <n v="0"/>
    <b v="0"/>
    <b v="0"/>
    <b v="0"/>
    <b v="0"/>
    <b v="0"/>
    <b v="0"/>
    <b v="0"/>
    <m/>
    <m/>
    <m/>
    <m/>
    <m/>
    <m/>
    <n v="0"/>
    <n v="0"/>
    <s v="RBYC1"/>
    <s v="2"/>
    <n v="5.32"/>
    <s v="2017-08-11T23:12:00Z"/>
    <x v="16"/>
    <n v="10"/>
  </r>
  <r>
    <s v="Not in PG&amp;E service territory"/>
    <m/>
    <s v="20170814-Miller Complex"/>
    <s v="Siskiyou"/>
    <s v="Miller Complex"/>
    <m/>
    <m/>
    <n v="201708141400"/>
    <n v="201708150200"/>
    <n v="42961"/>
    <n v="0.5833333333333334"/>
    <n v="42961.58333333334"/>
    <n v="43109"/>
    <s v="12:42"/>
    <n v="43109.52916666667"/>
    <n v="39715"/>
    <s v="Unknown"/>
    <m/>
    <m/>
    <m/>
    <n v="42.039"/>
    <n v="-123.218"/>
    <s v="non-HFTD"/>
    <s v="non-HFRA"/>
    <x v="0"/>
    <m/>
    <m/>
    <m/>
    <m/>
    <m/>
    <m/>
    <m/>
    <b v="1"/>
    <b v="1"/>
    <b v="0"/>
    <n v="2017"/>
    <n v="8"/>
    <b v="0"/>
    <n v="0"/>
    <b v="0"/>
    <b v="0"/>
    <b v="0"/>
    <s v="OEIS CAT - Large"/>
    <n v="1"/>
    <n v="0"/>
    <s v="structures &lt;= 100 "/>
    <s v="fatality = 0"/>
    <n v="0"/>
    <b v="0"/>
    <b v="0"/>
    <b v="0"/>
    <b v="0"/>
    <b v="0"/>
    <b v="0"/>
    <b v="0"/>
    <m/>
    <m/>
    <m/>
    <m/>
    <m/>
    <m/>
    <n v="0"/>
    <n v="0"/>
    <m/>
    <m/>
    <m/>
    <m/>
    <x v="5"/>
    <n v="0"/>
  </r>
  <r>
    <m/>
    <m/>
    <s v="20170814-South Fork"/>
    <s v="Mariposa"/>
    <s v="South Fork"/>
    <m/>
    <m/>
    <n v="201708141428"/>
    <n v="201708150228"/>
    <n v="42961"/>
    <n v="0.6027777777777777"/>
    <n v="42961.60277777778"/>
    <n v="43109"/>
    <s v="12:39"/>
    <n v="43109.52708333333"/>
    <n v="7000"/>
    <s v="Undetermined"/>
    <n v="0"/>
    <m/>
    <n v="0"/>
    <n v="37.538"/>
    <n v="-119.598"/>
    <s v="HFTD"/>
    <s v="HFRA"/>
    <x v="0"/>
    <m/>
    <m/>
    <m/>
    <m/>
    <m/>
    <m/>
    <m/>
    <b v="1"/>
    <b v="1"/>
    <b v="0"/>
    <n v="2017"/>
    <n v="8"/>
    <b v="0"/>
    <n v="0"/>
    <b v="0"/>
    <b v="0"/>
    <b v="0"/>
    <s v="OEIS CAT - Large"/>
    <n v="1"/>
    <n v="0"/>
    <s v="structures &lt;= 100 "/>
    <s v="fatality = 0"/>
    <n v="0"/>
    <b v="1"/>
    <b v="0"/>
    <b v="1"/>
    <b v="1"/>
    <b v="0"/>
    <b v="1"/>
    <b v="1"/>
    <m/>
    <m/>
    <s v="WWNC1"/>
    <s v="2"/>
    <n v="2.59"/>
    <s v="2017-08-14T21:51:00Z"/>
    <n v="11.01"/>
    <n v="6"/>
    <s v="OSTC1"/>
    <s v="106"/>
    <n v="7.25"/>
    <s v="2017-08-14T22:00:00Z"/>
    <x v="45"/>
    <n v="12"/>
  </r>
  <r>
    <s v="Not in PG&amp;E service territory"/>
    <m/>
    <s v="20170815-Eclipse Complex"/>
    <s v="Siskiyou"/>
    <s v="Eclipse Complex"/>
    <m/>
    <m/>
    <n v="201708150755"/>
    <n v="201708151955"/>
    <n v="42962"/>
    <n v="0.3298611111111111"/>
    <n v="42962.32986111111"/>
    <n v="43109"/>
    <s v="12:43"/>
    <n v="43109.52986111111"/>
    <n v="78698"/>
    <s v="Lightning"/>
    <n v="0"/>
    <m/>
    <n v="0"/>
    <n v="41.841"/>
    <n v="-123.474"/>
    <s v="HFTD"/>
    <s v="HFRA"/>
    <x v="0"/>
    <m/>
    <m/>
    <m/>
    <m/>
    <m/>
    <m/>
    <m/>
    <b v="1"/>
    <b v="1"/>
    <b v="0"/>
    <n v="2017"/>
    <n v="8"/>
    <b v="0"/>
    <n v="0"/>
    <b v="0"/>
    <b v="0"/>
    <b v="0"/>
    <s v="OEIS CAT - Large"/>
    <n v="1"/>
    <n v="0"/>
    <s v="structures &lt;= 100 "/>
    <s v="fatality = 0"/>
    <n v="0"/>
    <b v="1"/>
    <b v="0"/>
    <b v="1"/>
    <b v="1"/>
    <b v="0"/>
    <b v="0"/>
    <b v="1"/>
    <m/>
    <m/>
    <m/>
    <m/>
    <m/>
    <m/>
    <n v="0"/>
    <n v="0"/>
    <s v="ATRC1"/>
    <s v="2"/>
    <n v="6.31"/>
    <s v="2017-08-15T15:52:00Z"/>
    <x v="46"/>
    <n v="26"/>
  </r>
  <r>
    <m/>
    <m/>
    <s v="20170820-Beale"/>
    <s v="Yuba"/>
    <s v="Beale"/>
    <m/>
    <m/>
    <n v="201708201444"/>
    <n v="201708210244"/>
    <n v="42967"/>
    <n v="0.6138888888888889"/>
    <n v="42967.61388888889"/>
    <n v="43109"/>
    <s v="12:43"/>
    <n v="43109.52986111111"/>
    <n v="867"/>
    <s v="Undetermined"/>
    <n v="0"/>
    <m/>
    <n v="0"/>
    <n v="39.1234"/>
    <n v="-121.32957"/>
    <s v="non-HFTD"/>
    <s v="non-HFRA"/>
    <x v="0"/>
    <m/>
    <m/>
    <m/>
    <m/>
    <m/>
    <m/>
    <m/>
    <b v="0"/>
    <b v="0"/>
    <b v="0"/>
    <n v="2017"/>
    <n v="8"/>
    <b v="0"/>
    <n v="0"/>
    <b v="0"/>
    <b v="0"/>
    <b v="0"/>
    <s v="OEIS Non-CAT - Large"/>
    <n v="0"/>
    <n v="0"/>
    <s v="structures &lt;= 100 "/>
    <s v="fatality = 0"/>
    <n v="0"/>
    <b v="0"/>
    <b v="0"/>
    <b v="0"/>
    <b v="0"/>
    <b v="0"/>
    <b v="0"/>
    <b v="0"/>
    <m/>
    <m/>
    <m/>
    <m/>
    <m/>
    <m/>
    <n v="0"/>
    <n v="0"/>
    <s v="D7902"/>
    <s v="65"/>
    <n v="8.960000000000001"/>
    <s v="2017-08-20T21:04:00Z"/>
    <x v="27"/>
    <n v="56"/>
  </r>
  <r>
    <m/>
    <m/>
    <s v="20170824-I-5"/>
    <s v="Kings"/>
    <s v="I-5"/>
    <m/>
    <m/>
    <n v="201708241813"/>
    <n v="201708250613"/>
    <n v="42971"/>
    <n v="0.7590277777777777"/>
    <n v="42971.75902777778"/>
    <n v="43109"/>
    <s v="12:44"/>
    <n v="43109.53055555555"/>
    <n v="2312"/>
    <s v="Unknown"/>
    <m/>
    <m/>
    <m/>
    <n v="36.05187"/>
    <n v="-120.05404"/>
    <s v="non-HFTD"/>
    <s v="non-HFRA"/>
    <x v="0"/>
    <m/>
    <m/>
    <m/>
    <m/>
    <m/>
    <m/>
    <n v="3696"/>
    <b v="0"/>
    <b v="0"/>
    <b v="0"/>
    <n v="2017"/>
    <n v="8"/>
    <b v="0"/>
    <n v="0"/>
    <b v="0"/>
    <b v="0"/>
    <b v="0"/>
    <s v="OEIS Non-CAT - Large"/>
    <n v="0"/>
    <n v="0"/>
    <s v="structures &lt;= 100 "/>
    <s v="fatality = 0"/>
    <n v="0"/>
    <b v="0"/>
    <b v="0"/>
    <b v="0"/>
    <b v="0"/>
    <b v="0"/>
    <b v="0"/>
    <b v="0"/>
    <m/>
    <m/>
    <s v="KTLC1"/>
    <s v="2"/>
    <n v="1.43"/>
    <s v="2017-08-25T00:50:00Z"/>
    <n v="23"/>
    <n v="10"/>
    <s v="KTLC1"/>
    <s v="2"/>
    <n v="1.43"/>
    <s v="2017-08-25T00:50:00Z"/>
    <x v="26"/>
    <n v="61"/>
  </r>
  <r>
    <m/>
    <m/>
    <s v="20170829-Pier"/>
    <s v="Tulare"/>
    <s v="Pier"/>
    <m/>
    <m/>
    <n v="201708290829"/>
    <n v="201708292029"/>
    <n v="42976"/>
    <n v="0.3534722222222222"/>
    <n v="42976.35347222222"/>
    <n v="43109"/>
    <s v="12:47"/>
    <n v="43109.53263888889"/>
    <n v="36556"/>
    <s v="Miscellaneous"/>
    <n v="2"/>
    <m/>
    <n v="0"/>
    <n v="36.15356"/>
    <n v="-118.74103"/>
    <s v="HFTD"/>
    <s v="HFRA"/>
    <x v="0"/>
    <m/>
    <m/>
    <m/>
    <m/>
    <m/>
    <m/>
    <m/>
    <b v="1"/>
    <b v="1"/>
    <b v="0"/>
    <n v="2017"/>
    <n v="8"/>
    <b v="0"/>
    <n v="0"/>
    <b v="0"/>
    <b v="0"/>
    <b v="0"/>
    <s v="OEIS CAT - Large"/>
    <n v="1"/>
    <n v="0"/>
    <s v="structures &lt;= 100 "/>
    <s v="fatality = 0"/>
    <n v="2"/>
    <b v="1"/>
    <b v="0"/>
    <b v="1"/>
    <b v="1"/>
    <b v="0"/>
    <b v="1"/>
    <b v="1"/>
    <m/>
    <m/>
    <s v="OORC1"/>
    <s v="2"/>
    <n v="2.66"/>
    <s v="2017-08-29T16:12:00Z"/>
    <n v="10"/>
    <n v="2"/>
    <s v="OORC1"/>
    <s v="2"/>
    <n v="2.66"/>
    <s v="2017-08-29T16:12:00Z"/>
    <x v="13"/>
    <n v="4"/>
  </r>
  <r>
    <m/>
    <m/>
    <s v="20170829-Railroad"/>
    <s v="Madera"/>
    <s v="Railroad"/>
    <m/>
    <m/>
    <n v="201708291219"/>
    <n v="201708300019"/>
    <n v="42976"/>
    <n v="0.5131944444444444"/>
    <n v="42976.51319444444"/>
    <n v="43109"/>
    <s v="12:46"/>
    <n v="43109.53194444445"/>
    <n v="12407"/>
    <s v="Electrical Power"/>
    <n v="8"/>
    <n v="1"/>
    <n v="1"/>
    <n v="37.44663"/>
    <n v="-119.64622"/>
    <s v="HFTD"/>
    <s v="HFRA"/>
    <x v="1"/>
    <s v="Yes"/>
    <n v="20170315"/>
    <s v="EI170829A"/>
    <s v="1862552"/>
    <s v="17-0073823"/>
    <m/>
    <n v="5894785"/>
    <b v="1"/>
    <b v="1"/>
    <b v="0"/>
    <n v="2017"/>
    <n v="8"/>
    <b v="0"/>
    <n v="1"/>
    <b v="0"/>
    <b v="0"/>
    <b v="0"/>
    <s v="OEIS CAT - Large"/>
    <n v="1"/>
    <n v="0"/>
    <s v="structures &lt;= 100 "/>
    <s v="fatality &gt; 0"/>
    <n v="8"/>
    <b v="0"/>
    <b v="1"/>
    <b v="1"/>
    <b v="1"/>
    <b v="0"/>
    <b v="1"/>
    <b v="1"/>
    <m/>
    <m/>
    <s v="BSNC1"/>
    <s v="2"/>
    <n v="4.8"/>
    <s v="2017-08-29T19:48:00Z"/>
    <n v="10"/>
    <n v="8"/>
    <s v="MIAC1"/>
    <s v="2"/>
    <n v="5.76"/>
    <s v="2017-08-29T19:59:00Z"/>
    <x v="19"/>
    <n v="76"/>
  </r>
  <r>
    <m/>
    <m/>
    <s v="20170829-Ponderosa"/>
    <s v="Butte"/>
    <s v="Ponderosa"/>
    <m/>
    <m/>
    <n v="201708291316"/>
    <n v="201708300116"/>
    <n v="42976"/>
    <n v="0.5527777777777778"/>
    <n v="42976.55277777778"/>
    <n v="43342"/>
    <s v="15:27"/>
    <n v="43342.64375"/>
    <n v="4016"/>
    <s v="Campfire"/>
    <n v="55"/>
    <m/>
    <n v="0"/>
    <n v="39.57701"/>
    <n v="-121.30209"/>
    <s v="HFTD"/>
    <s v="HFRA"/>
    <x v="0"/>
    <m/>
    <m/>
    <m/>
    <m/>
    <m/>
    <m/>
    <n v="643663"/>
    <b v="0"/>
    <b v="0"/>
    <b v="0"/>
    <n v="2017"/>
    <n v="8"/>
    <b v="0"/>
    <n v="0"/>
    <b v="0"/>
    <b v="0"/>
    <b v="0"/>
    <s v="OEIS Non-CAT - Large"/>
    <n v="0"/>
    <n v="0"/>
    <s v="structures &lt;= 100 "/>
    <s v="fatality = 0"/>
    <n v="55"/>
    <b v="0"/>
    <b v="1"/>
    <b v="1"/>
    <b v="1"/>
    <b v="0"/>
    <b v="1"/>
    <b v="1"/>
    <m/>
    <m/>
    <m/>
    <m/>
    <m/>
    <m/>
    <n v="0"/>
    <n v="0"/>
    <s v="PKCC1"/>
    <s v="2"/>
    <n v="8.84"/>
    <s v="2017-08-29T21:10:00Z"/>
    <x v="12"/>
    <n v="2"/>
  </r>
  <r>
    <m/>
    <m/>
    <s v="20170829-Mud"/>
    <s v="Lassen"/>
    <s v="Mud"/>
    <m/>
    <m/>
    <n v="201708291436"/>
    <n v="201708300236"/>
    <n v="42976"/>
    <n v="0.6083333333333333"/>
    <n v="42976.60833333333"/>
    <n v="43109"/>
    <s v="12:47"/>
    <n v="43109.53263888889"/>
    <n v="6042"/>
    <s v="Lightning"/>
    <n v="0"/>
    <m/>
    <n v="0"/>
    <n v="40.43962"/>
    <n v="-120.22215"/>
    <s v="non-HFTD"/>
    <s v="non-HFRA"/>
    <x v="0"/>
    <m/>
    <m/>
    <m/>
    <m/>
    <m/>
    <m/>
    <m/>
    <b v="1"/>
    <b v="1"/>
    <b v="0"/>
    <n v="2017"/>
    <n v="8"/>
    <b v="0"/>
    <n v="0"/>
    <b v="0"/>
    <b v="0"/>
    <b v="0"/>
    <s v="OEIS CAT - Large"/>
    <n v="1"/>
    <n v="0"/>
    <s v="structures &lt;= 100 "/>
    <s v="fatality = 0"/>
    <n v="0"/>
    <b v="0"/>
    <b v="0"/>
    <b v="0"/>
    <b v="0"/>
    <b v="0"/>
    <b v="0"/>
    <b v="0"/>
    <m/>
    <m/>
    <m/>
    <m/>
    <m/>
    <m/>
    <n v="0"/>
    <n v="0"/>
    <s v="BUFC1"/>
    <s v="2"/>
    <n v="6.33"/>
    <s v="2017-08-29T21:40:00Z"/>
    <x v="32"/>
    <n v="4"/>
  </r>
  <r>
    <m/>
    <m/>
    <s v="20170830-R-4"/>
    <s v="Lassen"/>
    <s v="R-4"/>
    <m/>
    <m/>
    <n v="201708300830"/>
    <n v="201708302030"/>
    <n v="42977"/>
    <n v="0.3541666666666667"/>
    <n v="42977.35416666666"/>
    <n v="43109"/>
    <s v="12:48"/>
    <n v="43109.53333333333"/>
    <n v="18618"/>
    <s v="Unknown"/>
    <m/>
    <m/>
    <m/>
    <n v="40.69573"/>
    <n v="-119.93499"/>
    <s v="non-HFTD"/>
    <s v="non-HFRA"/>
    <x v="0"/>
    <m/>
    <m/>
    <m/>
    <m/>
    <m/>
    <m/>
    <m/>
    <b v="1"/>
    <b v="1"/>
    <b v="0"/>
    <n v="2017"/>
    <n v="8"/>
    <b v="0"/>
    <n v="0"/>
    <b v="0"/>
    <b v="0"/>
    <b v="0"/>
    <s v="OEIS CAT - Large"/>
    <n v="1"/>
    <n v="0"/>
    <s v="structures &lt;= 100 "/>
    <s v="fatality = 0"/>
    <n v="0"/>
    <b v="0"/>
    <b v="0"/>
    <b v="0"/>
    <b v="0"/>
    <b v="0"/>
    <b v="0"/>
    <b v="0"/>
    <m/>
    <m/>
    <m/>
    <m/>
    <m/>
    <m/>
    <n v="0"/>
    <n v="0"/>
    <m/>
    <m/>
    <m/>
    <m/>
    <x v="5"/>
    <n v="0"/>
  </r>
  <r>
    <m/>
    <m/>
    <s v="20170830-Pleasant"/>
    <s v="Nevada"/>
    <s v="Pleasant"/>
    <m/>
    <m/>
    <n v="201708301538"/>
    <n v="201708310338"/>
    <n v="42977"/>
    <n v="0.6513888888888889"/>
    <n v="42977.65138888889"/>
    <n v="43109"/>
    <s v="12:48"/>
    <n v="43109.53333333333"/>
    <n v="392"/>
    <s v="Undetermined"/>
    <n v="1"/>
    <n v="1"/>
    <n v="0"/>
    <n v="39.34292"/>
    <n v="-121.12004"/>
    <s v="HFTD"/>
    <s v="HFRA"/>
    <x v="0"/>
    <m/>
    <m/>
    <m/>
    <m/>
    <m/>
    <m/>
    <n v="47103"/>
    <b v="0"/>
    <b v="0"/>
    <b v="0"/>
    <n v="2017"/>
    <n v="8"/>
    <b v="0"/>
    <n v="0"/>
    <b v="0"/>
    <b v="0"/>
    <b v="0"/>
    <s v="OEIS Non-CAT - Large"/>
    <n v="0"/>
    <n v="0"/>
    <s v="structures &lt;= 100 "/>
    <s v="fatality = 0"/>
    <n v="1"/>
    <b v="0"/>
    <b v="1"/>
    <b v="1"/>
    <b v="1"/>
    <b v="0"/>
    <b v="1"/>
    <b v="1"/>
    <m/>
    <m/>
    <s v="RRRC1"/>
    <s v="2"/>
    <n v="2.73"/>
    <s v="2017-08-30T23:13:00Z"/>
    <n v="17"/>
    <n v="24"/>
    <s v="RRRC1"/>
    <s v="2"/>
    <n v="2.73"/>
    <s v="2017-08-30T23:13:00Z"/>
    <x v="12"/>
    <n v="91"/>
  </r>
  <r>
    <m/>
    <m/>
    <s v="20170830-Helena - Fork"/>
    <s v="Trinity"/>
    <s v="Helena - Fork"/>
    <m/>
    <m/>
    <n v="201708301800"/>
    <n v="201708310600"/>
    <n v="42977"/>
    <n v="0.75"/>
    <n v="42977.75"/>
    <n v="43109"/>
    <s v="12:49"/>
    <n v="43109.53402777778"/>
    <n v="21846"/>
    <s v="Miscellaneous"/>
    <n v="131"/>
    <m/>
    <n v="0"/>
    <n v="40.76025"/>
    <n v="-123.10003"/>
    <s v="HFTD"/>
    <s v="HFRA"/>
    <x v="0"/>
    <m/>
    <m/>
    <m/>
    <m/>
    <m/>
    <m/>
    <m/>
    <b v="1"/>
    <b v="0"/>
    <b v="1"/>
    <n v="2017"/>
    <n v="8"/>
    <b v="0"/>
    <n v="0"/>
    <b v="0"/>
    <b v="1"/>
    <b v="1"/>
    <s v="OEIS CAT - Destructive - Non-fatal"/>
    <n v="1"/>
    <n v="0"/>
    <s v="100 &lt; structures &lt;= 500"/>
    <s v="fatality = 0"/>
    <n v="131"/>
    <b v="1"/>
    <b v="0"/>
    <b v="1"/>
    <b v="1"/>
    <b v="0"/>
    <b v="1"/>
    <b v="1"/>
    <m/>
    <m/>
    <m/>
    <m/>
    <m/>
    <m/>
    <n v="0"/>
    <n v="0"/>
    <s v="WEFC1"/>
    <s v="2"/>
    <n v="8.800000000000001"/>
    <s v="2017-08-31T01:20:00Z"/>
    <x v="1"/>
    <n v="13"/>
  </r>
  <r>
    <m/>
    <m/>
    <s v="20170901-Caldwell"/>
    <s v="Kern"/>
    <s v="Caldwell"/>
    <m/>
    <m/>
    <n v="201709011437"/>
    <n v="201709020237"/>
    <n v="42979"/>
    <n v="0.6090277777777777"/>
    <n v="42979.60902777778"/>
    <n v="43109"/>
    <s v="12:50"/>
    <n v="43109.53472222222"/>
    <n v="1319"/>
    <s v="Lightning"/>
    <n v="0"/>
    <m/>
    <n v="0"/>
    <n v="35.76"/>
    <n v="-118.406"/>
    <s v="HFTD"/>
    <s v="HFRA"/>
    <x v="0"/>
    <m/>
    <m/>
    <m/>
    <m/>
    <m/>
    <m/>
    <m/>
    <b v="0"/>
    <b v="0"/>
    <b v="0"/>
    <n v="2017"/>
    <n v="9"/>
    <b v="0"/>
    <n v="0"/>
    <b v="0"/>
    <b v="0"/>
    <b v="0"/>
    <s v="OEIS Non-CAT - Large"/>
    <n v="0"/>
    <n v="0"/>
    <s v="structures &lt;= 100 "/>
    <s v="fatality = 0"/>
    <n v="0"/>
    <b v="0"/>
    <b v="1"/>
    <b v="1"/>
    <b v="1"/>
    <b v="0"/>
    <b v="1"/>
    <b v="1"/>
    <m/>
    <m/>
    <s v="KRNC1"/>
    <s v="2"/>
    <n v="1.96"/>
    <s v="2017-09-01T21:57:00Z"/>
    <n v="23"/>
    <n v="10"/>
    <s v="KRNC1"/>
    <s v="2"/>
    <n v="1.96"/>
    <s v="2017-09-01T21:57:00Z"/>
    <x v="26"/>
    <n v="12"/>
  </r>
  <r>
    <m/>
    <m/>
    <s v="20170903-Mission"/>
    <s v="Madera"/>
    <s v="Mission"/>
    <m/>
    <m/>
    <n v="201709031306"/>
    <n v="201709040106"/>
    <n v="42981"/>
    <n v="0.5458333333333333"/>
    <n v="42981.54583333333"/>
    <n v="43109"/>
    <s v="13:18"/>
    <n v="43109.55416666667"/>
    <n v="1035"/>
    <s v="Electrical Power"/>
    <n v="4"/>
    <n v="4"/>
    <n v="0"/>
    <n v="37.21616"/>
    <n v="-119.48067"/>
    <s v="HFTD"/>
    <s v="HFRA"/>
    <x v="1"/>
    <s v="Yes"/>
    <n v="20170337"/>
    <s v="EI170903A"/>
    <s v="1868144"/>
    <s v="17-0075546"/>
    <m/>
    <n v="1372356"/>
    <b v="0"/>
    <b v="0"/>
    <b v="0"/>
    <n v="2017"/>
    <n v="9"/>
    <b v="0"/>
    <n v="0"/>
    <b v="0"/>
    <b v="0"/>
    <b v="0"/>
    <s v="OEIS Non-CAT - Large"/>
    <n v="0"/>
    <n v="0"/>
    <s v="structures &lt;= 100 "/>
    <s v="fatality = 0"/>
    <n v="4"/>
    <b v="0"/>
    <b v="1"/>
    <b v="1"/>
    <b v="1"/>
    <b v="0"/>
    <b v="1"/>
    <b v="1"/>
    <m/>
    <m/>
    <s v="NFRC1"/>
    <s v="2"/>
    <n v="1.81"/>
    <s v="2017-09-03T20:55:00Z"/>
    <n v="12.01"/>
    <n v="8"/>
    <s v="NFRC1"/>
    <s v="2"/>
    <n v="1.81"/>
    <s v="2017-09-03T20:55:00Z"/>
    <x v="27"/>
    <n v="32"/>
  </r>
  <r>
    <m/>
    <m/>
    <s v="20170903-Peak"/>
    <s v="Madera"/>
    <s v="Peak"/>
    <m/>
    <m/>
    <n v="201709031310"/>
    <n v="201709040110"/>
    <n v="42981"/>
    <n v="0.5486111111111112"/>
    <n v="42981.54861111111"/>
    <n v="43109"/>
    <s v="12:51"/>
    <n v="43109.53541666667"/>
    <n v="680"/>
    <s v="Vehicle"/>
    <n v="4"/>
    <m/>
    <n v="0"/>
    <n v="37.37397"/>
    <n v="-119.83556"/>
    <s v="HFTD"/>
    <s v="HFRA"/>
    <x v="0"/>
    <m/>
    <m/>
    <m/>
    <m/>
    <m/>
    <m/>
    <n v="187353"/>
    <b v="0"/>
    <b v="0"/>
    <b v="0"/>
    <n v="2017"/>
    <n v="9"/>
    <b v="0"/>
    <n v="0"/>
    <b v="0"/>
    <b v="0"/>
    <b v="0"/>
    <s v="OEIS Non-CAT - Large"/>
    <n v="0"/>
    <n v="0"/>
    <s v="structures &lt;= 100 "/>
    <s v="fatality = 0"/>
    <n v="4"/>
    <b v="1"/>
    <b v="0"/>
    <b v="1"/>
    <b v="1"/>
    <b v="0"/>
    <b v="1"/>
    <b v="1"/>
    <m/>
    <m/>
    <s v="C1522"/>
    <s v="65"/>
    <n v="3.83"/>
    <s v="2017-09-03T20:41:00Z"/>
    <n v="13"/>
    <n v="14"/>
    <s v="MIAC1"/>
    <s v="2"/>
    <n v="5.85"/>
    <s v="2017-09-03T19:59:00Z"/>
    <x v="7"/>
    <n v="79"/>
  </r>
  <r>
    <m/>
    <m/>
    <s v="20170903-Creek"/>
    <s v="Tuolumne"/>
    <s v="Creek"/>
    <m/>
    <m/>
    <n v="201709031623"/>
    <n v="201709040423"/>
    <n v="42981"/>
    <n v="0.6826388888888889"/>
    <n v="42981.68263888889"/>
    <n v="43109"/>
    <s v="12:50"/>
    <n v="43109.53472222222"/>
    <n v="1749"/>
    <s v="Lightning"/>
    <n v="0"/>
    <m/>
    <n v="0"/>
    <n v="38.12"/>
    <n v="-119.941"/>
    <s v="non-HFTD"/>
    <s v="non-HFRA"/>
    <x v="0"/>
    <m/>
    <m/>
    <m/>
    <m/>
    <m/>
    <m/>
    <m/>
    <b v="0"/>
    <b v="0"/>
    <b v="0"/>
    <n v="2017"/>
    <n v="9"/>
    <b v="0"/>
    <n v="0"/>
    <b v="0"/>
    <b v="0"/>
    <b v="0"/>
    <s v="OEIS Non-CAT - Large"/>
    <n v="0"/>
    <n v="0"/>
    <s v="structures &lt;= 100 "/>
    <s v="fatality = 0"/>
    <n v="0"/>
    <b v="0"/>
    <b v="0"/>
    <b v="0"/>
    <b v="0"/>
    <b v="0"/>
    <b v="0"/>
    <b v="0"/>
    <m/>
    <m/>
    <m/>
    <m/>
    <m/>
    <m/>
    <n v="0"/>
    <n v="0"/>
    <s v="PNWC1"/>
    <s v="2"/>
    <n v="5.93"/>
    <s v="2017-09-03T23:57:00Z"/>
    <x v="32"/>
    <n v="6"/>
  </r>
  <r>
    <m/>
    <m/>
    <s v="20170905-Eureka"/>
    <s v="Plumas"/>
    <s v="Eureka"/>
    <m/>
    <m/>
    <n v="201709051838"/>
    <n v="201709060638"/>
    <n v="42983"/>
    <n v="0.7763888888888889"/>
    <n v="42983.77638888889"/>
    <n v="43109"/>
    <s v="13:18"/>
    <n v="43109.55416666667"/>
    <n v="2575"/>
    <s v="Lightning"/>
    <n v="0"/>
    <m/>
    <n v="0"/>
    <n v="39.75312"/>
    <n v="-120.75485"/>
    <s v="HFTD"/>
    <s v="HFRA"/>
    <x v="0"/>
    <m/>
    <m/>
    <m/>
    <m/>
    <m/>
    <m/>
    <m/>
    <b v="0"/>
    <b v="0"/>
    <b v="0"/>
    <n v="2017"/>
    <n v="9"/>
    <b v="0"/>
    <n v="0"/>
    <b v="0"/>
    <b v="0"/>
    <b v="0"/>
    <s v="OEIS Non-CAT - Large"/>
    <n v="0"/>
    <n v="0"/>
    <s v="structures &lt;= 100 "/>
    <s v="fatality = 0"/>
    <n v="0"/>
    <b v="1"/>
    <b v="0"/>
    <b v="1"/>
    <b v="1"/>
    <b v="0"/>
    <b v="1"/>
    <b v="1"/>
    <m/>
    <m/>
    <s v="PSPC1"/>
    <s v="106"/>
    <n v="3.14"/>
    <s v="2017-09-06T01:01:00Z"/>
    <n v="14.99"/>
    <n v="2"/>
    <s v="SLEC1"/>
    <s v="2"/>
    <n v="9.949999999999999"/>
    <s v="2017-09-06T01:18:00Z"/>
    <x v="1"/>
    <n v="8"/>
  </r>
  <r>
    <m/>
    <m/>
    <s v="20170912-Berry"/>
    <s v="Shasta"/>
    <s v="Berry"/>
    <m/>
    <m/>
    <n v="201709120658"/>
    <n v="201709121858"/>
    <n v="42990"/>
    <n v="0.2902777777777778"/>
    <n v="42990.29027777778"/>
    <n v="43109"/>
    <s v="13:21"/>
    <n v="43109.55625"/>
    <n v="995"/>
    <s v="Lightning"/>
    <n v="0"/>
    <m/>
    <n v="0"/>
    <n v="40.98352"/>
    <n v="-121.81623"/>
    <s v="HFTD"/>
    <s v="HFRA"/>
    <x v="0"/>
    <m/>
    <m/>
    <m/>
    <m/>
    <m/>
    <m/>
    <m/>
    <b v="0"/>
    <b v="0"/>
    <b v="0"/>
    <n v="2017"/>
    <n v="9"/>
    <b v="0"/>
    <n v="0"/>
    <b v="0"/>
    <b v="0"/>
    <b v="0"/>
    <s v="OEIS Non-CAT - Large"/>
    <n v="0"/>
    <n v="0"/>
    <s v="structures &lt;= 100 "/>
    <s v="fatality = 0"/>
    <n v="0"/>
    <b v="1"/>
    <b v="0"/>
    <b v="1"/>
    <b v="1"/>
    <b v="0"/>
    <b v="1"/>
    <b v="1"/>
    <m/>
    <m/>
    <m/>
    <m/>
    <m/>
    <m/>
    <n v="0"/>
    <n v="0"/>
    <s v="OMTC1"/>
    <s v="2"/>
    <n v="8.91"/>
    <s v="2017-09-12T13:26:00Z"/>
    <x v="13"/>
    <n v="21"/>
  </r>
  <r>
    <m/>
    <m/>
    <s v="20170912-Buck"/>
    <s v="Trinity"/>
    <s v="Buck"/>
    <m/>
    <m/>
    <n v="201709121742"/>
    <n v="201709130542"/>
    <n v="42990"/>
    <n v="0.7375"/>
    <n v="42990.7375"/>
    <n v="43109"/>
    <s v="13:21"/>
    <n v="43109.55625"/>
    <n v="13417"/>
    <s v="Lightning"/>
    <n v="0"/>
    <m/>
    <n v="0"/>
    <n v="40.2275"/>
    <n v="-123.03583"/>
    <s v="HFTD"/>
    <s v="HFRA"/>
    <x v="0"/>
    <m/>
    <m/>
    <m/>
    <m/>
    <m/>
    <m/>
    <m/>
    <b v="1"/>
    <b v="1"/>
    <b v="0"/>
    <n v="2017"/>
    <n v="9"/>
    <b v="0"/>
    <n v="0"/>
    <b v="0"/>
    <b v="0"/>
    <b v="0"/>
    <s v="OEIS CAT - Large"/>
    <n v="1"/>
    <n v="0"/>
    <s v="structures &lt;= 100 "/>
    <s v="fatality = 0"/>
    <n v="0"/>
    <b v="1"/>
    <b v="0"/>
    <b v="1"/>
    <b v="1"/>
    <b v="0"/>
    <b v="1"/>
    <b v="1"/>
    <m/>
    <m/>
    <m/>
    <m/>
    <m/>
    <m/>
    <n v="0"/>
    <n v="0"/>
    <s v="PMCC1"/>
    <s v="2"/>
    <n v="9.41"/>
    <s v="2017-09-13T00:35:00Z"/>
    <x v="10"/>
    <n v="4"/>
  </r>
  <r>
    <m/>
    <m/>
    <s v="20170918-Eastman"/>
    <s v="Madera"/>
    <s v="Eastman"/>
    <m/>
    <m/>
    <n v="201709181604"/>
    <n v="201709190404"/>
    <n v="42996"/>
    <n v="0.6694444444444444"/>
    <n v="42996.66944444444"/>
    <n v="43109"/>
    <s v="13:21"/>
    <n v="43109.55625"/>
    <n v="429"/>
    <s v="Electrical Power"/>
    <n v="0"/>
    <m/>
    <n v="0"/>
    <n v="37.14624"/>
    <n v="-120.015509"/>
    <s v="non-HFTD"/>
    <s v="non-HFRA"/>
    <x v="1"/>
    <m/>
    <m/>
    <m/>
    <m/>
    <m/>
    <m/>
    <m/>
    <b v="0"/>
    <b v="0"/>
    <b v="0"/>
    <n v="2017"/>
    <n v="9"/>
    <b v="0"/>
    <n v="0"/>
    <b v="0"/>
    <b v="0"/>
    <b v="0"/>
    <s v="OEIS Non-CAT - Large"/>
    <n v="0"/>
    <n v="0"/>
    <s v="structures &lt;= 100 "/>
    <s v="fatality = 0"/>
    <n v="0"/>
    <b v="0"/>
    <b v="0"/>
    <b v="0"/>
    <b v="0"/>
    <b v="0"/>
    <b v="0"/>
    <b v="0"/>
    <m/>
    <m/>
    <m/>
    <m/>
    <m/>
    <m/>
    <n v="0"/>
    <n v="0"/>
    <m/>
    <m/>
    <m/>
    <m/>
    <x v="5"/>
    <n v="0"/>
  </r>
  <r>
    <m/>
    <m/>
    <s v="20170927-Lion"/>
    <s v="Tulare"/>
    <s v="Lion"/>
    <m/>
    <m/>
    <n v="201709271400"/>
    <n v="201709280200"/>
    <n v="43005"/>
    <n v="0.5833333333333334"/>
    <n v="43005.58333333334"/>
    <n v="43109"/>
    <s v="13:27"/>
    <n v="43109.56041666667"/>
    <n v="18900"/>
    <s v="Lightning"/>
    <n v="0"/>
    <m/>
    <n v="0"/>
    <n v="36.27138"/>
    <n v="-118.48555"/>
    <s v="HFTD"/>
    <s v="HFRA"/>
    <x v="0"/>
    <m/>
    <m/>
    <m/>
    <m/>
    <m/>
    <m/>
    <m/>
    <b v="1"/>
    <b v="1"/>
    <b v="0"/>
    <n v="2017"/>
    <n v="9"/>
    <b v="0"/>
    <n v="0"/>
    <b v="0"/>
    <b v="0"/>
    <b v="0"/>
    <s v="OEIS CAT - Large"/>
    <n v="1"/>
    <n v="0"/>
    <s v="structures &lt;= 100 "/>
    <s v="fatality = 0"/>
    <n v="0"/>
    <b v="1"/>
    <b v="0"/>
    <b v="1"/>
    <b v="1"/>
    <b v="0"/>
    <b v="1"/>
    <b v="1"/>
    <m/>
    <m/>
    <m/>
    <m/>
    <m/>
    <m/>
    <n v="0"/>
    <n v="0"/>
    <m/>
    <m/>
    <m/>
    <m/>
    <x v="5"/>
    <n v="0"/>
  </r>
  <r>
    <m/>
    <m/>
    <s v="20170929-Rucker"/>
    <s v="Santa Barbara"/>
    <s v="Rucker"/>
    <m/>
    <m/>
    <n v="201709291442"/>
    <n v="201709300242"/>
    <n v="43007"/>
    <n v="0.6125"/>
    <n v="43007.6125"/>
    <n v="43109"/>
    <s v="13:28"/>
    <n v="43109.56111111111"/>
    <n v="444"/>
    <s v="Miscellaneous"/>
    <n v="0"/>
    <m/>
    <n v="0"/>
    <n v="34.67403"/>
    <n v="-120.4393"/>
    <s v="non-HFTD"/>
    <s v="non-HFRA"/>
    <x v="0"/>
    <m/>
    <m/>
    <m/>
    <m/>
    <m/>
    <m/>
    <n v="592603"/>
    <b v="0"/>
    <b v="0"/>
    <b v="0"/>
    <n v="2017"/>
    <n v="9"/>
    <b v="0"/>
    <n v="0"/>
    <b v="0"/>
    <b v="0"/>
    <b v="0"/>
    <s v="OEIS Non-CAT - Large"/>
    <n v="0"/>
    <n v="0"/>
    <s v="structures &lt;= 100 "/>
    <s v="fatality = 0"/>
    <n v="0"/>
    <b v="0"/>
    <b v="0"/>
    <b v="0"/>
    <b v="0"/>
    <b v="0"/>
    <b v="1"/>
    <b v="0"/>
    <m/>
    <m/>
    <s v="KLPC"/>
    <s v="1"/>
    <n v="1.64"/>
    <s v="2017-09-29T20:56:00Z"/>
    <n v="23.02"/>
    <n v="13"/>
    <s v="E2332"/>
    <s v="65"/>
    <n v="5.64"/>
    <s v="2017-09-29T22:37:00Z"/>
    <x v="1"/>
    <n v="25"/>
  </r>
  <r>
    <m/>
    <s v="(2/17/2023) corrected the datetime based on SED report"/>
    <s v="20171008-Pocket"/>
    <s v="Sonoma"/>
    <s v="Pocket"/>
    <m/>
    <s v="Central LNU Complex"/>
    <n v="201710080000"/>
    <n v="201710081200"/>
    <n v="43016"/>
    <n v="0"/>
    <n v="43016"/>
    <n v="43039"/>
    <m/>
    <m/>
    <n v="17357"/>
    <s v="Electrical Power"/>
    <n v="6"/>
    <n v="2"/>
    <n v="0"/>
    <n v="38.76549"/>
    <n v="-122.90939"/>
    <s v="HFTD"/>
    <s v="HFRA"/>
    <x v="1"/>
    <s v="Yes"/>
    <s v="EIR20170112"/>
    <s v="EI171009B"/>
    <s v="1906698"/>
    <s v="17-0089338"/>
    <m/>
    <n v="515996"/>
    <b v="1"/>
    <b v="1"/>
    <b v="0"/>
    <n v="2017"/>
    <n v="10"/>
    <b v="1"/>
    <n v="0"/>
    <b v="0"/>
    <b v="0"/>
    <b v="0"/>
    <s v="OEIS CAT - Large"/>
    <n v="1"/>
    <n v="0"/>
    <s v="structures &lt;= 100 "/>
    <s v="fatality = 0"/>
    <n v="6"/>
    <b v="0"/>
    <b v="1"/>
    <b v="1"/>
    <b v="1"/>
    <b v="0"/>
    <b v="1"/>
    <b v="1"/>
    <m/>
    <m/>
    <s v="R38WW"/>
    <s v="222"/>
    <n v="4.21"/>
    <s v="2017-10-08T07:00:00Z"/>
    <n v="20.89"/>
    <n v="22"/>
    <s v="R38WW"/>
    <s v="222"/>
    <n v="4.21"/>
    <s v="2017-10-08T07:00:00Z"/>
    <x v="47"/>
    <n v="45"/>
  </r>
  <r>
    <m/>
    <m/>
    <s v="20171008-Lobo"/>
    <s v="Nevada"/>
    <s v="Lobo"/>
    <m/>
    <s v="Neu Wind Complex"/>
    <n v="201710080001"/>
    <n v="201710081201"/>
    <n v="43016"/>
    <n v="0.0006944444444444445"/>
    <n v="43016.00069444445"/>
    <n v="43030"/>
    <m/>
    <m/>
    <n v="821"/>
    <s v="Electrical Power"/>
    <n v="48"/>
    <n v="2"/>
    <n v="0"/>
    <n v="39.24549"/>
    <n v="-121.12792"/>
    <s v="HFTD"/>
    <s v="HFRA"/>
    <x v="1"/>
    <s v="Yes"/>
    <s v="EIR20170106"/>
    <s v="EI171008F"/>
    <m/>
    <m/>
    <m/>
    <m/>
    <b v="0"/>
    <b v="0"/>
    <b v="0"/>
    <n v="2017"/>
    <n v="10"/>
    <b v="0"/>
    <n v="0"/>
    <b v="0"/>
    <b v="0"/>
    <b v="0"/>
    <s v="OEIS Non-CAT - Large"/>
    <n v="0"/>
    <n v="0"/>
    <s v="structures &lt;= 100 "/>
    <s v="fatality = 0"/>
    <n v="48"/>
    <b v="1"/>
    <b v="0"/>
    <b v="1"/>
    <b v="1"/>
    <b v="0"/>
    <b v="1"/>
    <b v="1"/>
    <m/>
    <m/>
    <s v="RRRC1"/>
    <s v="2"/>
    <n v="4.05"/>
    <s v="2017-10-08T07:13:00Z"/>
    <n v="8.99"/>
    <n v="63"/>
    <s v="RRRC1"/>
    <s v="2"/>
    <n v="4.05"/>
    <s v="2017-10-08T07:13:00Z"/>
    <x v="4"/>
    <n v="158"/>
  </r>
  <r>
    <m/>
    <m/>
    <s v="20171008-Cherokee"/>
    <s v="Butte"/>
    <s v="Cherokee"/>
    <m/>
    <m/>
    <n v="201710082145"/>
    <n v="201710090945"/>
    <n v="43016"/>
    <n v="0.90625"/>
    <n v="43016.90625"/>
    <n v="43140"/>
    <s v="09:48"/>
    <n v="43140.40833333333"/>
    <n v="8417"/>
    <s v="Electrical Power"/>
    <n v="6"/>
    <n v="1"/>
    <n v="0"/>
    <n v="39.62496"/>
    <n v="-121.52966"/>
    <s v="HFTD"/>
    <s v="HFRA"/>
    <x v="1"/>
    <s v="Yes"/>
    <s v="EIR20170098"/>
    <s v="EI171008B"/>
    <s v="1894161"/>
    <s v="17-0085276"/>
    <m/>
    <n v="160479"/>
    <b v="1"/>
    <b v="1"/>
    <b v="0"/>
    <n v="2017"/>
    <n v="10"/>
    <b v="1"/>
    <n v="0"/>
    <b v="0"/>
    <b v="0"/>
    <b v="0"/>
    <s v="OEIS CAT - Large"/>
    <n v="1"/>
    <n v="0"/>
    <s v="structures &lt;= 100 "/>
    <s v="fatality = 0"/>
    <n v="6"/>
    <b v="1"/>
    <b v="0"/>
    <b v="1"/>
    <b v="1"/>
    <b v="0"/>
    <b v="1"/>
    <b v="1"/>
    <m/>
    <m/>
    <m/>
    <m/>
    <m/>
    <m/>
    <n v="0"/>
    <n v="0"/>
    <s v="JBGC1"/>
    <s v="2"/>
    <n v="7.97"/>
    <s v="2017-10-09T04:13:00Z"/>
    <x v="48"/>
    <n v="4"/>
  </r>
  <r>
    <m/>
    <m/>
    <s v="20171008-Tubbs"/>
    <s v="Napa"/>
    <s v="Tubbs"/>
    <m/>
    <s v="Central LNU Complex"/>
    <n v="201710082145"/>
    <n v="201710090945"/>
    <n v="43016"/>
    <n v="0.90625"/>
    <n v="43016.90625"/>
    <n v="43039"/>
    <m/>
    <m/>
    <n v="36807"/>
    <s v="Electrical Power"/>
    <n v="5636"/>
    <n v="317"/>
    <n v="22"/>
    <n v="38.60895"/>
    <n v="-122.62879"/>
    <s v="HFTD"/>
    <s v="HFRA"/>
    <x v="1"/>
    <m/>
    <s v="MIA201711908"/>
    <m/>
    <n v="1894671"/>
    <m/>
    <m/>
    <n v="317148822"/>
    <b v="1"/>
    <b v="0"/>
    <b v="1"/>
    <n v="2017"/>
    <n v="10"/>
    <b v="1"/>
    <n v="1"/>
    <b v="1"/>
    <b v="1"/>
    <b v="0"/>
    <s v="OEIS CAT - Destructive - Fatal"/>
    <n v="1"/>
    <n v="1"/>
    <s v="structures &gt; 500"/>
    <s v="fatality &gt; 0"/>
    <n v="5636"/>
    <b v="0"/>
    <b v="1"/>
    <b v="1"/>
    <b v="1"/>
    <b v="0"/>
    <b v="1"/>
    <b v="1"/>
    <m/>
    <m/>
    <s v="E2050"/>
    <s v="65"/>
    <n v="1.67"/>
    <s v="2017-10-09T05:38:00Z"/>
    <n v="32.99"/>
    <n v="16"/>
    <s v="E2050"/>
    <s v="65"/>
    <n v="1.67"/>
    <s v="2017-10-09T05:38:00Z"/>
    <x v="32"/>
    <n v="55"/>
  </r>
  <r>
    <m/>
    <s v="(2/17/2023) corrected the datetime based on SED report_x000a_(3/24/2023): correct lat/lon based on ignition tracker data"/>
    <s v="20171008-Atlas 1"/>
    <s v="Napa"/>
    <s v="Atlas 1"/>
    <m/>
    <s v="Southern Lnu Complex"/>
    <n v="201710082151"/>
    <n v="201710090951"/>
    <n v="43016"/>
    <n v="0.9104166666666667"/>
    <n v="43016.91041666667"/>
    <n v="43036"/>
    <m/>
    <m/>
    <n v="51624"/>
    <s v="Electrical Power"/>
    <n v="120"/>
    <n v="120"/>
    <n v="6"/>
    <n v="38.409797"/>
    <n v="-122.246232"/>
    <s v="HFTD"/>
    <s v="HFRA"/>
    <x v="1"/>
    <s v="Yes"/>
    <s v="EIR20170092"/>
    <s v="EI171008M"/>
    <s v="1893954, 1899743"/>
    <s v="17-0085211"/>
    <m/>
    <n v="494025"/>
    <b v="1"/>
    <b v="0"/>
    <b v="1"/>
    <n v="2017"/>
    <n v="10"/>
    <b v="1"/>
    <n v="1"/>
    <b v="1"/>
    <b v="1"/>
    <b v="0"/>
    <s v="OEIS CAT - Destructive - Fatal"/>
    <n v="1"/>
    <n v="0"/>
    <s v="100 &lt; structures &lt;= 500"/>
    <s v="fatality &gt; 0"/>
    <n v="120"/>
    <b v="1"/>
    <b v="0"/>
    <b v="1"/>
    <b v="1"/>
    <b v="0"/>
    <b v="1"/>
    <b v="1"/>
    <m/>
    <m/>
    <s v="ATLC1"/>
    <s v="2"/>
    <n v="4.61"/>
    <s v="2017-10-09T04:29:00Z"/>
    <n v="32.01"/>
    <n v="10"/>
    <s v="ATLC1"/>
    <s v="2"/>
    <n v="4.61"/>
    <s v="2017-10-09T04:29:00Z"/>
    <x v="49"/>
    <n v="17"/>
  </r>
  <r>
    <m/>
    <s v="(2/17/2023) added based on SED report"/>
    <s v="20171008-Norrbom"/>
    <s v="Sonoma"/>
    <s v="Norrbom"/>
    <s v="Nuns"/>
    <s v="Central LNU Complex"/>
    <n v="201710082200"/>
    <n v="201710091000"/>
    <n v="43016"/>
    <n v="0.9166666666666666"/>
    <n v="43016.91666666666"/>
    <m/>
    <m/>
    <m/>
    <n v="1836"/>
    <s v="Electrical Power"/>
    <m/>
    <m/>
    <m/>
    <n v="38.3305"/>
    <n v="-122.4458"/>
    <s v="HFTD"/>
    <s v="HFRA"/>
    <x v="1"/>
    <s v="Yes"/>
    <s v="EIR20170093"/>
    <s v="EI171008N"/>
    <s v="1907292"/>
    <s v="17-0089503"/>
    <m/>
    <n v="24938"/>
    <b v="0"/>
    <b v="0"/>
    <b v="0"/>
    <m/>
    <m/>
    <b v="1"/>
    <n v="0"/>
    <b v="0"/>
    <b v="0"/>
    <b v="0"/>
    <s v="OEIS Non-CAT - Large"/>
    <n v="0"/>
    <n v="0"/>
    <s v="structures &lt;= 100 "/>
    <s v="fatality = 0"/>
    <n v="0"/>
    <b v="0"/>
    <b v="1"/>
    <b v="1"/>
    <b v="1"/>
    <b v="0"/>
    <b v="1"/>
    <b v="1"/>
    <m/>
    <m/>
    <s v="F11WW"/>
    <s v="222"/>
    <n v="3.27"/>
    <s v="2017-10-09T06:00:00Z"/>
    <n v="40.31"/>
    <n v="6"/>
    <s v="KENWW"/>
    <s v="222"/>
    <n v="7.44"/>
    <s v="2017-10-09T06:00:00Z"/>
    <x v="50"/>
    <n v="40"/>
  </r>
  <r>
    <m/>
    <s v="(3/22/2021) New Acreage is combined with other fires per CALFIRE website (Nuns / Adobe / Norrbom/ Pressley / Partrick Fires / Oakmont (Central LNU Complex)). _x000a_(2/17/2023). Corrected datetime and lat/lon based on SED report. Cal Fire has Nuns burned 44,573 acres, Patrics burned 8,283 and  Adobe burned 2,700 which total to 56,56 acres. However, SED report has Patrics as 8,283 and Norrbom as 1836 and no seperated acreage reported for Adobe"/>
    <s v="20171008-Nuns"/>
    <s v="Sonoma"/>
    <s v="Nuns"/>
    <m/>
    <s v="Central LNU Complex"/>
    <n v="201710082218"/>
    <n v="201710091018"/>
    <n v="43016"/>
    <n v="0.9291666666666667"/>
    <n v="43016.92916666667"/>
    <n v="43039"/>
    <m/>
    <m/>
    <n v="56556"/>
    <s v="Electrical Power"/>
    <n v="1355"/>
    <n v="172"/>
    <n v="3"/>
    <n v="38.394887"/>
    <n v="-122.515959"/>
    <s v="HFTD"/>
    <s v="HFRA"/>
    <x v="1"/>
    <s v="Yes"/>
    <s v="EIR20170096"/>
    <s v="EI171008I"/>
    <s v="1894461, 1894587"/>
    <s v="17-0085286"/>
    <m/>
    <n v="14260788"/>
    <b v="1"/>
    <b v="0"/>
    <b v="1"/>
    <n v="2017"/>
    <n v="10"/>
    <b v="1"/>
    <n v="1"/>
    <b v="1"/>
    <b v="1"/>
    <b v="0"/>
    <s v="OEIS CAT - Destructive - Fatal"/>
    <n v="1"/>
    <n v="1"/>
    <s v="structures &gt; 500"/>
    <s v="fatality &gt; 0"/>
    <n v="1355"/>
    <b v="0"/>
    <b v="1"/>
    <b v="1"/>
    <b v="1"/>
    <b v="0"/>
    <b v="1"/>
    <b v="1"/>
    <m/>
    <m/>
    <s v="KENWW"/>
    <s v="222"/>
    <n v="1.65"/>
    <s v="2017-10-09T06:00:00Z"/>
    <n v="45.7"/>
    <n v="12"/>
    <s v="KENWW"/>
    <s v="222"/>
    <n v="1.65"/>
    <s v="2017-10-09T06:00:00Z"/>
    <x v="50"/>
    <n v="58"/>
  </r>
  <r>
    <m/>
    <s v="(2/17/2023) corrected the datetime based on SED report"/>
    <s v="20171008-La Porte"/>
    <s v="Butte"/>
    <s v="La Porte"/>
    <m/>
    <s v="Neu Wind Complex"/>
    <n v="201710082230"/>
    <n v="201710091030"/>
    <n v="43016"/>
    <n v="0.9375"/>
    <n v="43016.9375"/>
    <n v="43028"/>
    <m/>
    <m/>
    <n v="6151"/>
    <s v="Electrical Power"/>
    <n v="74"/>
    <n v="2"/>
    <n v="0"/>
    <n v="39.39455"/>
    <n v="-121.40613"/>
    <s v="HFTD"/>
    <s v="HFRA"/>
    <x v="1"/>
    <s v="Yes"/>
    <s v="EIR20170105"/>
    <s v="EI171008G"/>
    <s v="1898896"/>
    <s v="17-0086467"/>
    <m/>
    <n v="168232"/>
    <b v="1"/>
    <b v="1"/>
    <b v="0"/>
    <n v="2017"/>
    <n v="10"/>
    <b v="1"/>
    <n v="0"/>
    <b v="0"/>
    <b v="0"/>
    <b v="0"/>
    <s v="OEIS CAT - Large"/>
    <n v="1"/>
    <n v="0"/>
    <s v="structures &lt;= 100 "/>
    <s v="fatality = 0"/>
    <n v="74"/>
    <b v="1"/>
    <b v="0"/>
    <b v="1"/>
    <b v="1"/>
    <b v="0"/>
    <b v="1"/>
    <b v="1"/>
    <m/>
    <m/>
    <s v="BNGC1"/>
    <s v="2"/>
    <n v="1.43"/>
    <s v="2017-10-09T05:51:00Z"/>
    <n v="25.99"/>
    <n v="2"/>
    <s v="BNGC1"/>
    <s v="2"/>
    <n v="1.43"/>
    <s v="2017-10-09T05:51:00Z"/>
    <x v="28"/>
    <n v="2"/>
  </r>
  <r>
    <m/>
    <s v="(2/17/2023) added based on SED report except that acres is based on cal fire"/>
    <s v="20171008-Adobe"/>
    <s v="Sonoma"/>
    <s v="Adobe"/>
    <s v="Nuns"/>
    <m/>
    <n v="201710082234"/>
    <n v="201710091034"/>
    <n v="43016"/>
    <n v="0.9402777777777778"/>
    <n v="43016.94027777778"/>
    <n v="43109"/>
    <s v="13:33"/>
    <n v="43109.56458333333"/>
    <n v="3700"/>
    <s v="Electrical Power"/>
    <m/>
    <m/>
    <n v="1"/>
    <n v="38.428359"/>
    <n v="-122.548957"/>
    <s v="HFTD"/>
    <s v="HFRA"/>
    <x v="1"/>
    <s v="Yes"/>
    <s v="EIR20170101"/>
    <s v="EI171008C"/>
    <s v="1899428"/>
    <s v="17-0086782"/>
    <m/>
    <n v="978489"/>
    <b v="1"/>
    <b v="1"/>
    <b v="0"/>
    <n v="2017"/>
    <n v="10"/>
    <b v="1"/>
    <n v="1"/>
    <b v="0"/>
    <b v="0"/>
    <b v="0"/>
    <s v="OEIS CAT - Large"/>
    <n v="0"/>
    <n v="0"/>
    <s v="structures &lt;= 100 "/>
    <s v="fatality &gt; 0"/>
    <n v="0"/>
    <b v="1"/>
    <b v="0"/>
    <b v="1"/>
    <b v="1"/>
    <b v="0"/>
    <b v="1"/>
    <b v="1"/>
    <m/>
    <m/>
    <s v="KENWW"/>
    <s v="222"/>
    <n v="1.49"/>
    <s v="2017-10-09T06:00:00Z"/>
    <n v="45.7"/>
    <n v="22"/>
    <s v="KENWW"/>
    <s v="222"/>
    <n v="1.49"/>
    <s v="2017-10-09T06:00:00Z"/>
    <x v="50"/>
    <n v="72"/>
  </r>
  <r>
    <m/>
    <m/>
    <s v="20171008-Cascade"/>
    <s v="Yuba"/>
    <s v="Cascade"/>
    <m/>
    <s v="Neu Wind Complex"/>
    <n v="201710082303"/>
    <n v="201710091103"/>
    <n v="43016"/>
    <n v="0.9604166666666667"/>
    <n v="43016.96041666667"/>
    <n v="43027"/>
    <m/>
    <m/>
    <n v="9989"/>
    <s v="Electrical Power"/>
    <n v="264"/>
    <n v="10"/>
    <n v="4"/>
    <n v="39.32198"/>
    <n v="-121.4021"/>
    <s v="HFTD"/>
    <s v="HFRA"/>
    <x v="1"/>
    <s v="Yes"/>
    <s v="EIR20170094"/>
    <s v="EI171008O"/>
    <s v="1900477"/>
    <s v="17-0087249"/>
    <m/>
    <n v="10521"/>
    <b v="1"/>
    <b v="0"/>
    <b v="1"/>
    <n v="2017"/>
    <n v="10"/>
    <b v="1"/>
    <n v="1"/>
    <b v="1"/>
    <b v="1"/>
    <b v="0"/>
    <s v="OEIS CAT - Destructive - Fatal"/>
    <n v="1"/>
    <n v="0"/>
    <s v="100 &lt; structures &lt;= 500"/>
    <s v="fatality &gt; 0"/>
    <n v="264"/>
    <b v="1"/>
    <b v="0"/>
    <b v="1"/>
    <b v="1"/>
    <b v="0"/>
    <b v="1"/>
    <b v="1"/>
    <m/>
    <m/>
    <s v="BNGC1"/>
    <s v="2"/>
    <n v="4.15"/>
    <s v="2017-10-09T06:51:00Z"/>
    <n v="28.99"/>
    <n v="2"/>
    <s v="BNGC1"/>
    <s v="2"/>
    <n v="4.15"/>
    <s v="2017-10-09T06:51:00Z"/>
    <x v="35"/>
    <n v="2"/>
  </r>
  <r>
    <m/>
    <s v="(3/24/2023) replace with ignition tracker lat/lon, and change the ignition tracker non-HFTD to HFTD per Benson(ignition point is very close to HFTD)_x000a_(12/21/2023): change dx_risk_v4 HFRA designiation to TRUE because the location is very close to HFRA"/>
    <s v="20171008-Redwood Valley T"/>
    <s v="Mendocino"/>
    <s v="Redwood Valley T"/>
    <m/>
    <s v="Mendocino Lake Complex"/>
    <n v="201710082336"/>
    <n v="201710091136"/>
    <n v="43016"/>
    <n v="0.9833333333333333"/>
    <n v="43016.98333333333"/>
    <n v="43034"/>
    <m/>
    <m/>
    <n v="36523"/>
    <s v="Electrical Power"/>
    <n v="546"/>
    <n v="41"/>
    <n v="9"/>
    <n v="39.349217"/>
    <n v="-123.131367"/>
    <s v="HFTD"/>
    <s v="HFRA"/>
    <x v="1"/>
    <s v="Yes"/>
    <s v="EIR20170107"/>
    <s v="EI171008A"/>
    <m/>
    <m/>
    <s v="INT-10235"/>
    <n v="0"/>
    <b v="1"/>
    <b v="0"/>
    <b v="1"/>
    <n v="2017"/>
    <n v="10"/>
    <b v="1"/>
    <n v="1"/>
    <b v="1"/>
    <b v="1"/>
    <b v="0"/>
    <s v="OEIS CAT - Destructive - Fatal"/>
    <n v="1"/>
    <n v="1"/>
    <s v="structures &gt; 500"/>
    <s v="fatality &gt; 0"/>
    <n v="546"/>
    <b v="0"/>
    <b v="0"/>
    <b v="0"/>
    <b v="0"/>
    <b v="0"/>
    <b v="1"/>
    <b v="0"/>
    <m/>
    <m/>
    <s v="D9878"/>
    <s v="65"/>
    <n v="1.52"/>
    <s v="2017-10-09T05:55:00Z"/>
    <n v="24"/>
    <n v="4"/>
    <s v="D9878"/>
    <s v="65"/>
    <n v="1.52"/>
    <s v="2017-10-09T05:55:00Z"/>
    <x v="22"/>
    <n v="63"/>
  </r>
  <r>
    <m/>
    <s v="(2/17/2023) added based on SED report. Cal Fire also has acres as 8,283"/>
    <s v="20171008-Partrick"/>
    <s v="Napa"/>
    <s v="Partrick"/>
    <s v="Nuns"/>
    <s v="Central LNU Complex"/>
    <n v="201710082348"/>
    <n v="201710091148"/>
    <n v="43016"/>
    <n v="0.9916666666666667"/>
    <n v="43016.99166666667"/>
    <n v="43109"/>
    <s v="13:33"/>
    <n v="43109.56458333333"/>
    <n v="8283"/>
    <s v="Electrical Power"/>
    <m/>
    <m/>
    <n v="0"/>
    <n v="38.3145872922692"/>
    <n v="-122.373184764968"/>
    <s v="HFTD"/>
    <s v="HFRA"/>
    <x v="1"/>
    <s v="Yes"/>
    <s v="EIR20170091"/>
    <s v="EI171008K"/>
    <m/>
    <m/>
    <m/>
    <m/>
    <b v="1"/>
    <b v="1"/>
    <b v="0"/>
    <n v="2017"/>
    <n v="10"/>
    <b v="1"/>
    <n v="0"/>
    <b v="0"/>
    <b v="0"/>
    <b v="0"/>
    <s v="OEIS CAT - Large"/>
    <n v="1"/>
    <n v="0"/>
    <s v="structures &lt;= 100 "/>
    <s v="fatality = 0"/>
    <n v="0"/>
    <b v="1"/>
    <b v="0"/>
    <b v="1"/>
    <b v="1"/>
    <b v="0"/>
    <b v="1"/>
    <b v="1"/>
    <m/>
    <m/>
    <s v="F62WW"/>
    <s v="222"/>
    <n v="4.13"/>
    <s v="2017-10-09T06:00:00Z"/>
    <n v="32.91"/>
    <n v="18"/>
    <s v="KAPC"/>
    <s v="1"/>
    <n v="8.98"/>
    <s v="2017-10-09T07:15:00Z"/>
    <x v="51"/>
    <n v="50"/>
  </r>
  <r>
    <m/>
    <m/>
    <s v="20171009-37"/>
    <s v="Sonoma"/>
    <n v="37"/>
    <m/>
    <m/>
    <n v="201710091400"/>
    <n v="201710100200"/>
    <n v="43017"/>
    <n v="0.5833333333333334"/>
    <n v="43017.58333333334"/>
    <n v="43020"/>
    <m/>
    <m/>
    <n v="1660"/>
    <s v="Electrical Power"/>
    <n v="3"/>
    <n v="1"/>
    <n v="0"/>
    <n v="38.14242"/>
    <n v="-122.473"/>
    <s v="non-HFTD"/>
    <s v="non-HFRA"/>
    <x v="1"/>
    <m/>
    <s v="MIA201714838"/>
    <m/>
    <s v="1896785"/>
    <s v="17-0085731"/>
    <m/>
    <n v="126752"/>
    <b v="0"/>
    <b v="0"/>
    <b v="0"/>
    <n v="2017"/>
    <n v="10"/>
    <b v="1"/>
    <n v="0"/>
    <b v="0"/>
    <b v="0"/>
    <b v="0"/>
    <s v="OEIS Non-CAT - Large"/>
    <n v="0"/>
    <n v="0"/>
    <s v="structures &lt;= 100 "/>
    <s v="fatality = 0"/>
    <n v="3"/>
    <b v="0"/>
    <b v="0"/>
    <b v="0"/>
    <b v="0"/>
    <b v="0"/>
    <b v="0"/>
    <b v="0"/>
    <m/>
    <m/>
    <s v="KDVO"/>
    <s v="1"/>
    <n v="4.44"/>
    <s v="2017-10-09T20:55:00Z"/>
    <n v="16.11"/>
    <n v="6"/>
    <s v="NBRC1"/>
    <s v="2"/>
    <n v="8.859999999999999"/>
    <s v="2017-10-09T21:33:00Z"/>
    <x v="16"/>
    <n v="44"/>
  </r>
  <r>
    <m/>
    <m/>
    <s v="20171009-Sulphur"/>
    <s v="Lake"/>
    <s v="Sulphur"/>
    <m/>
    <s v="Mendocino Lake Complex"/>
    <n v="201710092359"/>
    <n v="201710101159"/>
    <n v="43016"/>
    <n v="0.9993055555555556"/>
    <n v="43017.99930555555"/>
    <n v="43034"/>
    <m/>
    <m/>
    <n v="2207"/>
    <s v="Electrical Power"/>
    <n v="162"/>
    <n v="8"/>
    <n v="0"/>
    <n v="39.01387"/>
    <n v="-122.64543"/>
    <s v="non-HFTD"/>
    <s v="non-HFRA"/>
    <x v="1"/>
    <s v="Yes"/>
    <s v="EIR20170109"/>
    <s v="EI171008D"/>
    <s v="1895279"/>
    <s v="17-006577, 17-0086584, 17-006595, 17-0085343"/>
    <m/>
    <n v="8208"/>
    <b v="0"/>
    <b v="0"/>
    <b v="0"/>
    <n v="2017"/>
    <n v="10"/>
    <b v="1"/>
    <n v="0"/>
    <b v="0"/>
    <b v="1"/>
    <b v="1"/>
    <s v="OEIS Non-CAT - Destructive - Non-fatal"/>
    <n v="0"/>
    <n v="0"/>
    <s v="100 &lt; structures &lt;= 500"/>
    <s v="fatality = 0"/>
    <n v="162"/>
    <b v="0"/>
    <b v="0"/>
    <b v="0"/>
    <b v="0"/>
    <b v="0"/>
    <b v="1"/>
    <b v="0"/>
    <m/>
    <m/>
    <m/>
    <m/>
    <m/>
    <m/>
    <n v="0"/>
    <n v="0"/>
    <s v="KELC1"/>
    <s v="2"/>
    <n v="7.77"/>
    <s v="2017-10-10T07:57:00Z"/>
    <x v="44"/>
    <n v="2"/>
  </r>
  <r>
    <m/>
    <m/>
    <s v="20171013-Table"/>
    <s v="El Dorado"/>
    <s v="Table"/>
    <m/>
    <m/>
    <n v="201710131316"/>
    <n v="201710140116"/>
    <n v="43021"/>
    <n v="0.5527777777777778"/>
    <n v="43021.55277777778"/>
    <n v="43109"/>
    <s v="13:36"/>
    <n v="43109.56666666667"/>
    <n v="426"/>
    <s v="Undetermined"/>
    <n v="0"/>
    <m/>
    <n v="0"/>
    <n v="38.848"/>
    <n v="-120.287"/>
    <s v="HFTD"/>
    <s v="HFRA"/>
    <x v="0"/>
    <m/>
    <m/>
    <m/>
    <m/>
    <m/>
    <m/>
    <m/>
    <b v="0"/>
    <b v="0"/>
    <b v="0"/>
    <n v="2017"/>
    <n v="10"/>
    <b v="1"/>
    <n v="0"/>
    <b v="0"/>
    <b v="0"/>
    <b v="0"/>
    <s v="OEIS Non-CAT - Large"/>
    <n v="0"/>
    <n v="0"/>
    <s v="structures &lt;= 100 "/>
    <s v="fatality = 0"/>
    <n v="0"/>
    <b v="1"/>
    <b v="0"/>
    <b v="1"/>
    <b v="1"/>
    <b v="0"/>
    <b v="1"/>
    <b v="1"/>
    <m/>
    <m/>
    <m/>
    <m/>
    <m/>
    <m/>
    <n v="0"/>
    <n v="0"/>
    <s v="RBXC1"/>
    <s v="2"/>
    <n v="8.19"/>
    <s v="2017-10-13T20:23:00Z"/>
    <x v="2"/>
    <n v="33"/>
  </r>
  <r>
    <m/>
    <s v="(2/17/2023) added based on SED report"/>
    <s v="20171013-Oakmont/Pythian"/>
    <s v="Sonoma"/>
    <s v="Oakmont/Pythian"/>
    <s v="Nuns"/>
    <s v="Central LNU Complex"/>
    <n v="201710131555"/>
    <n v="201710140355"/>
    <n v="43021"/>
    <n v="0.6631944444444444"/>
    <n v="43021.66319444445"/>
    <m/>
    <m/>
    <m/>
    <m/>
    <s v="Electrical Power"/>
    <m/>
    <m/>
    <m/>
    <n v="38.45276"/>
    <n v="-122.57286"/>
    <s v="HFTD"/>
    <s v="HFRA"/>
    <x v="1"/>
    <s v="Yes"/>
    <s v="MIT20170025"/>
    <m/>
    <s v="1900315"/>
    <s v="17-0087215"/>
    <m/>
    <n v="202160"/>
    <b v="0"/>
    <b v="0"/>
    <b v="0"/>
    <m/>
    <m/>
    <b v="1"/>
    <n v="0"/>
    <b v="0"/>
    <b v="0"/>
    <b v="0"/>
    <s v="OEIS Non-CAT - Large"/>
    <n v="0"/>
    <n v="0"/>
    <s v="structures &lt;= 100 "/>
    <s v="fatality = 0"/>
    <n v="0"/>
    <b v="0"/>
    <b v="1"/>
    <b v="1"/>
    <b v="1"/>
    <b v="0"/>
    <b v="1"/>
    <b v="1"/>
    <m/>
    <m/>
    <s v="KENWW"/>
    <s v="222"/>
    <n v="3.55"/>
    <s v="2017-10-13T23:00:00Z"/>
    <n v="8.210000000000001"/>
    <n v="18"/>
    <s v="RSAC1"/>
    <s v="2"/>
    <n v="7.72"/>
    <s v="2017-10-13T23:29:00Z"/>
    <x v="12"/>
    <n v="64"/>
  </r>
  <r>
    <m/>
    <m/>
    <s v="20171016-Bear"/>
    <s v="Santa Cruz"/>
    <s v="Bear"/>
    <m/>
    <m/>
    <n v="201710162230"/>
    <n v="201710171030"/>
    <n v="43024"/>
    <n v="0.9375"/>
    <n v="43024.9375"/>
    <n v="43109"/>
    <s v="13:41"/>
    <n v="43109.57013888889"/>
    <n v="391"/>
    <s v="Arson"/>
    <n v="6"/>
    <m/>
    <n v="0"/>
    <n v="37.18356"/>
    <n v="-122.07012"/>
    <s v="HFTD"/>
    <s v="HFRA"/>
    <x v="0"/>
    <m/>
    <m/>
    <m/>
    <m/>
    <m/>
    <m/>
    <m/>
    <b v="0"/>
    <b v="0"/>
    <b v="0"/>
    <n v="2017"/>
    <n v="10"/>
    <b v="0"/>
    <n v="0"/>
    <b v="0"/>
    <b v="0"/>
    <b v="0"/>
    <s v="OEIS Non-CAT - Large"/>
    <n v="0"/>
    <n v="0"/>
    <s v="structures &lt;= 100 "/>
    <s v="fatality = 0"/>
    <n v="6"/>
    <b v="0"/>
    <b v="1"/>
    <b v="1"/>
    <b v="1"/>
    <b v="0"/>
    <b v="1"/>
    <b v="1"/>
    <m/>
    <m/>
    <s v="D3546"/>
    <s v="65"/>
    <n v="4.07"/>
    <s v="2017-10-17T06:20:00Z"/>
    <n v="2.01"/>
    <n v="56"/>
    <s v="D8979"/>
    <s v="65"/>
    <n v="7.53"/>
    <s v="2017-10-17T04:39:00Z"/>
    <x v="41"/>
    <n v="378"/>
  </r>
  <r>
    <m/>
    <s v="ignition tracker only has size as 300-999. assume 700"/>
    <s v="20171020-Unamed 2"/>
    <s v="Kings"/>
    <s v="Unamed 2"/>
    <m/>
    <m/>
    <n v="201710201236"/>
    <n v="201710210036"/>
    <n v="43028"/>
    <n v="0.525"/>
    <n v="43028.525"/>
    <m/>
    <m/>
    <m/>
    <n v="700"/>
    <s v="Electrical Power"/>
    <m/>
    <m/>
    <m/>
    <n v="36.035986"/>
    <n v="-120.057971"/>
    <s v="non-HFTD"/>
    <s v="non-HFRA"/>
    <x v="1"/>
    <s v="Yes"/>
    <n v="20170449"/>
    <m/>
    <s v="1906078"/>
    <m/>
    <s v="INT-10298"/>
    <n v="603172"/>
    <b v="0"/>
    <b v="0"/>
    <b v="0"/>
    <n v="2017"/>
    <n v="10"/>
    <b v="0"/>
    <n v="0"/>
    <b v="0"/>
    <b v="0"/>
    <b v="0"/>
    <s v="OEIS Non-CAT - Large"/>
    <n v="0"/>
    <n v="0"/>
    <s v="structures &lt;= 100 "/>
    <s v="fatality = 0"/>
    <n v="0"/>
    <b v="0"/>
    <b v="0"/>
    <b v="0"/>
    <b v="0"/>
    <b v="0"/>
    <b v="0"/>
    <b v="0"/>
    <m/>
    <m/>
    <s v="KTLC1"/>
    <s v="2"/>
    <n v="0.38"/>
    <s v="2017-10-20T19:50:00Z"/>
    <n v="28.99"/>
    <n v="31"/>
    <s v="KTLC1"/>
    <s v="2"/>
    <n v="0.38"/>
    <s v="2017-10-20T19:50:00Z"/>
    <x v="35"/>
    <n v="37"/>
  </r>
  <r>
    <s v="Not in PG&amp;E service territory"/>
    <m/>
    <s v="20171204-Thomas"/>
    <s v="Santa Barbara, Ventura"/>
    <s v="Thomas"/>
    <m/>
    <m/>
    <n v="201712041828"/>
    <n v="201712050628"/>
    <n v="43073"/>
    <n v="0.7694444444444445"/>
    <n v="43073.76944444444"/>
    <n v="43112"/>
    <s v="11:24"/>
    <n v="43112.475"/>
    <n v="281893"/>
    <s v="Power line"/>
    <n v="1063"/>
    <n v="280"/>
    <n v="2"/>
    <n v="34.41521"/>
    <n v="-119.09124"/>
    <m/>
    <s v="HFRA"/>
    <x v="1"/>
    <m/>
    <m/>
    <m/>
    <m/>
    <m/>
    <m/>
    <m/>
    <b v="1"/>
    <b v="0"/>
    <b v="1"/>
    <n v="2017"/>
    <n v="12"/>
    <b v="1"/>
    <n v="1"/>
    <b v="1"/>
    <b v="1"/>
    <b v="0"/>
    <s v="OEIS CAT - Destructive - Fatal"/>
    <n v="1"/>
    <n v="1"/>
    <s v="structures &gt; 500"/>
    <s v="fatality &gt; 0"/>
    <n v="1063"/>
    <b v="0"/>
    <b v="1"/>
    <b v="1"/>
    <b v="1"/>
    <b v="0"/>
    <b v="0"/>
    <b v="1"/>
    <m/>
    <m/>
    <s v="AT490"/>
    <s v="65"/>
    <n v="3.89"/>
    <s v="2017-12-05T01:57:00Z"/>
    <n v="24"/>
    <n v="152"/>
    <s v="AT184"/>
    <s v="65"/>
    <n v="6.91"/>
    <s v="2017-12-05T01:57:00Z"/>
    <x v="48"/>
    <n v="173"/>
  </r>
  <r>
    <m/>
    <m/>
    <s v="20180502-Nees"/>
    <s v="Merced"/>
    <s v="Nees"/>
    <m/>
    <m/>
    <n v="201805021600"/>
    <n v="201805030400"/>
    <n v="43222"/>
    <n v="0.6666666666666666"/>
    <n v="43222.66666666666"/>
    <n v="43469"/>
    <s v="10:26"/>
    <n v="43469.43472222222"/>
    <n v="1756"/>
    <s v="Undetermined"/>
    <n v="0"/>
    <m/>
    <n v="0"/>
    <n v="36.85156"/>
    <n v="-120.77206"/>
    <s v="non-HFTD"/>
    <s v="non-HFRA"/>
    <x v="0"/>
    <m/>
    <m/>
    <m/>
    <m/>
    <m/>
    <m/>
    <m/>
    <b v="0"/>
    <b v="0"/>
    <b v="0"/>
    <n v="2018"/>
    <n v="5"/>
    <b v="0"/>
    <n v="0"/>
    <b v="0"/>
    <b v="0"/>
    <b v="0"/>
    <s v="OEIS Non-CAT - Large"/>
    <n v="0"/>
    <n v="0"/>
    <s v="structures &lt;= 100 "/>
    <s v="fatality = 0"/>
    <n v="0"/>
    <b v="0"/>
    <b v="0"/>
    <b v="0"/>
    <b v="0"/>
    <b v="0"/>
    <b v="0"/>
    <b v="0"/>
    <m/>
    <m/>
    <m/>
    <m/>
    <m/>
    <m/>
    <n v="0"/>
    <n v="0"/>
    <s v="PCEC1"/>
    <s v="2"/>
    <n v="8.6"/>
    <s v="2018-05-02T23:27:00Z"/>
    <x v="3"/>
    <n v="2"/>
  </r>
  <r>
    <m/>
    <m/>
    <s v="20180530-Grant"/>
    <s v="Alameda"/>
    <s v="Grant"/>
    <m/>
    <m/>
    <n v="201805301321"/>
    <n v="201805310121"/>
    <n v="43250"/>
    <n v="0.55625"/>
    <n v="43250.55625"/>
    <n v="43469"/>
    <s v="10:20"/>
    <n v="43469.43055555555"/>
    <n v="640"/>
    <s v="Undetermined"/>
    <n v="1"/>
    <m/>
    <n v="0"/>
    <n v="37.75375"/>
    <n v="-121.57918"/>
    <s v="non-HFTD"/>
    <s v="non-HFRA"/>
    <x v="0"/>
    <m/>
    <m/>
    <m/>
    <m/>
    <m/>
    <m/>
    <m/>
    <b v="0"/>
    <b v="0"/>
    <b v="0"/>
    <n v="2018"/>
    <n v="5"/>
    <b v="0"/>
    <n v="0"/>
    <b v="0"/>
    <b v="0"/>
    <b v="0"/>
    <s v="OEIS Non-CAT - Large"/>
    <n v="0"/>
    <n v="0"/>
    <s v="structures &lt;= 100 "/>
    <s v="fatality = 0"/>
    <n v="1"/>
    <b v="0"/>
    <b v="0"/>
    <b v="0"/>
    <b v="0"/>
    <b v="0"/>
    <b v="0"/>
    <b v="0"/>
    <m/>
    <m/>
    <s v="AATC1"/>
    <s v="2"/>
    <n v="4.51"/>
    <s v="2018-05-30T21:12:00Z"/>
    <n v="44.98"/>
    <n v="22"/>
    <s v="VAQC1"/>
    <s v="2"/>
    <n v="8.83"/>
    <s v="2018-05-30T19:45:00Z"/>
    <x v="52"/>
    <n v="64"/>
  </r>
  <r>
    <m/>
    <m/>
    <s v="20180604-Airline"/>
    <s v="San Benito"/>
    <s v="Airline"/>
    <m/>
    <m/>
    <n v="201806041701"/>
    <n v="201806050501"/>
    <n v="43255"/>
    <n v="0.7090277777777778"/>
    <n v="43255.70902777778"/>
    <n v="43469"/>
    <s v="10:15"/>
    <n v="43469.42708333334"/>
    <n v="1314"/>
    <s v="Undetermined"/>
    <n v="0"/>
    <m/>
    <n v="0"/>
    <n v="36.40755"/>
    <n v="-120.99322"/>
    <s v="non-HFTD"/>
    <s v="HFRA"/>
    <x v="1"/>
    <s v="Yes"/>
    <n v="20180235"/>
    <s v="EI180605A"/>
    <s v="101226"/>
    <s v="18-0047273"/>
    <m/>
    <n v="319671"/>
    <b v="0"/>
    <b v="0"/>
    <b v="0"/>
    <n v="2018"/>
    <n v="6"/>
    <b v="0"/>
    <n v="0"/>
    <b v="0"/>
    <b v="0"/>
    <b v="0"/>
    <s v="OEIS Non-CAT - Large"/>
    <n v="0"/>
    <n v="0"/>
    <s v="structures &lt;= 100 "/>
    <s v="fatality = 0"/>
    <n v="0"/>
    <b v="0"/>
    <b v="0"/>
    <b v="1"/>
    <b v="1"/>
    <b v="1"/>
    <b v="0"/>
    <b v="1"/>
    <m/>
    <m/>
    <m/>
    <m/>
    <m/>
    <m/>
    <n v="0"/>
    <n v="0"/>
    <s v="PCLC1"/>
    <s v="2"/>
    <n v="9.609999999999999"/>
    <s v="2018-06-04T23:37:00Z"/>
    <x v="11"/>
    <n v="4"/>
  </r>
  <r>
    <m/>
    <m/>
    <s v="20180604-Eastern"/>
    <s v="San Benito"/>
    <s v="Eastern"/>
    <m/>
    <m/>
    <n v="201806041730"/>
    <n v="201806050530"/>
    <n v="43255"/>
    <n v="0.7291666666666666"/>
    <n v="43255.72916666666"/>
    <n v="43469"/>
    <s v="10:14"/>
    <n v="43469.42638888889"/>
    <n v="513"/>
    <s v="Undetermined"/>
    <n v="0"/>
    <m/>
    <n v="0"/>
    <n v="36.378333"/>
    <n v="-120.901167"/>
    <s v="non-HFTD"/>
    <s v="HFRA"/>
    <x v="1"/>
    <s v="Yes"/>
    <s v="EIR20180131"/>
    <s v="EI180605B"/>
    <s v="101226"/>
    <s v="18-0047273"/>
    <m/>
    <n v="319671"/>
    <b v="0"/>
    <b v="0"/>
    <b v="0"/>
    <n v="2018"/>
    <n v="6"/>
    <b v="0"/>
    <n v="0"/>
    <b v="0"/>
    <b v="0"/>
    <b v="0"/>
    <s v="OEIS Non-CAT - Large"/>
    <n v="0"/>
    <n v="0"/>
    <s v="structures &lt;= 100 "/>
    <s v="fatality = 0"/>
    <n v="0"/>
    <b v="0"/>
    <b v="0"/>
    <b v="1"/>
    <b v="1"/>
    <b v="1"/>
    <b v="0"/>
    <b v="1"/>
    <m/>
    <m/>
    <s v="HDZC1"/>
    <s v="2"/>
    <n v="2.54"/>
    <s v="2018-06-05T00:07:00Z"/>
    <n v="23"/>
    <n v="2"/>
    <s v="HDZC1"/>
    <s v="2"/>
    <n v="2.54"/>
    <s v="2018-06-05T00:07:00Z"/>
    <x v="26"/>
    <n v="4"/>
  </r>
  <r>
    <m/>
    <m/>
    <s v="20180604-Oneals"/>
    <s v="Madera"/>
    <s v="Oneals"/>
    <m/>
    <m/>
    <n v="201806041744"/>
    <n v="201806050544"/>
    <n v="43255"/>
    <n v="0.7388888888888889"/>
    <n v="43255.73888888889"/>
    <n v="43469"/>
    <s v="10:14"/>
    <n v="43469.42638888889"/>
    <n v="300"/>
    <s v="Undetermined"/>
    <n v="0"/>
    <m/>
    <n v="0"/>
    <n v="37.10181"/>
    <n v="-119.623981"/>
    <s v="HFTD"/>
    <s v="HFRA"/>
    <x v="0"/>
    <m/>
    <m/>
    <m/>
    <m/>
    <m/>
    <m/>
    <m/>
    <b v="0"/>
    <b v="0"/>
    <b v="0"/>
    <n v="2018"/>
    <n v="6"/>
    <b v="0"/>
    <n v="0"/>
    <b v="0"/>
    <b v="0"/>
    <b v="0"/>
    <s v="OEIS Non-CAT - Large"/>
    <n v="0"/>
    <n v="0"/>
    <s v="structures &lt;= 100 "/>
    <s v="fatality = 0"/>
    <n v="0"/>
    <b v="1"/>
    <b v="0"/>
    <b v="1"/>
    <b v="1"/>
    <b v="0"/>
    <b v="1"/>
    <b v="1"/>
    <m/>
    <m/>
    <m/>
    <m/>
    <m/>
    <m/>
    <n v="0"/>
    <n v="0"/>
    <s v="PRHC1"/>
    <s v="2"/>
    <n v="6.74"/>
    <s v="2018-06-05T01:27:00Z"/>
    <x v="12"/>
    <n v="9"/>
  </r>
  <r>
    <m/>
    <m/>
    <s v="20180609-Apple"/>
    <s v="Tehama"/>
    <s v="Apple"/>
    <m/>
    <m/>
    <n v="201806091410"/>
    <n v="201806100210"/>
    <n v="43260"/>
    <n v="0.5902777777777778"/>
    <n v="43260.59027777778"/>
    <n v="43469"/>
    <s v="10:10"/>
    <n v="43469.42361111111"/>
    <n v="2956"/>
    <s v="Undetermined"/>
    <n v="5"/>
    <m/>
    <n v="0"/>
    <n v="39.94355"/>
    <n v="-122.3571"/>
    <s v="non-HFTD"/>
    <s v="non-HFRA"/>
    <x v="0"/>
    <m/>
    <m/>
    <m/>
    <m/>
    <m/>
    <m/>
    <m/>
    <b v="0"/>
    <b v="0"/>
    <b v="0"/>
    <n v="2018"/>
    <n v="6"/>
    <b v="0"/>
    <n v="0"/>
    <b v="0"/>
    <b v="0"/>
    <b v="0"/>
    <s v="OEIS Non-CAT - Large"/>
    <n v="0"/>
    <n v="0"/>
    <s v="structures &lt;= 100 "/>
    <s v="fatality = 0"/>
    <n v="5"/>
    <b v="0"/>
    <b v="0"/>
    <b v="0"/>
    <b v="0"/>
    <b v="0"/>
    <b v="0"/>
    <b v="0"/>
    <m/>
    <m/>
    <m/>
    <m/>
    <m/>
    <m/>
    <n v="0"/>
    <n v="0"/>
    <s v="CRGC1"/>
    <s v="2"/>
    <n v="9.93"/>
    <s v="2018-06-09T21:55:00Z"/>
    <x v="31"/>
    <n v="2"/>
  </r>
  <r>
    <m/>
    <m/>
    <s v="20180609-Chrome"/>
    <s v="Glenn"/>
    <s v="Chrome"/>
    <m/>
    <m/>
    <n v="201806091532"/>
    <n v="201806100332"/>
    <n v="43260"/>
    <n v="0.6472222222222223"/>
    <n v="43260.64722222222"/>
    <n v="43469"/>
    <s v="10:09"/>
    <n v="43469.42291666667"/>
    <n v="2290"/>
    <s v="Undetermined"/>
    <n v="1"/>
    <m/>
    <n v="0"/>
    <n v="39.64978"/>
    <n v="-122.58218"/>
    <s v="HFTD"/>
    <s v="HFRA"/>
    <x v="0"/>
    <m/>
    <m/>
    <m/>
    <m/>
    <m/>
    <m/>
    <n v="179721"/>
    <b v="0"/>
    <b v="0"/>
    <b v="0"/>
    <n v="2018"/>
    <n v="6"/>
    <b v="0"/>
    <n v="0"/>
    <b v="0"/>
    <b v="0"/>
    <b v="0"/>
    <s v="OEIS Non-CAT - Large"/>
    <n v="0"/>
    <n v="0"/>
    <s v="structures &lt;= 100 "/>
    <s v="fatality = 0"/>
    <n v="1"/>
    <b v="1"/>
    <b v="0"/>
    <b v="1"/>
    <b v="1"/>
    <b v="0"/>
    <b v="1"/>
    <b v="1"/>
    <m/>
    <m/>
    <m/>
    <m/>
    <m/>
    <m/>
    <n v="0"/>
    <n v="0"/>
    <s v="ECKC1"/>
    <s v="2"/>
    <n v="7.57"/>
    <s v="2018-06-09T23:24:00Z"/>
    <x v="14"/>
    <n v="2"/>
  </r>
  <r>
    <m/>
    <m/>
    <s v="20180611-Lions"/>
    <s v="Madera"/>
    <s v="Lions"/>
    <m/>
    <m/>
    <n v="201806111200"/>
    <n v="201806120000"/>
    <n v="43262"/>
    <n v="0.5"/>
    <n v="43262.5"/>
    <n v="43469"/>
    <s v="10:03"/>
    <n v="43469.41875"/>
    <n v="4064"/>
    <s v="Undetermined"/>
    <n v="0"/>
    <m/>
    <n v="0"/>
    <n v="37.571"/>
    <n v="-119.118"/>
    <s v="non-HFTD"/>
    <s v="non-HFRA"/>
    <x v="0"/>
    <m/>
    <m/>
    <m/>
    <m/>
    <m/>
    <m/>
    <m/>
    <b v="0"/>
    <b v="0"/>
    <b v="0"/>
    <n v="2018"/>
    <n v="6"/>
    <b v="0"/>
    <n v="0"/>
    <b v="0"/>
    <b v="0"/>
    <b v="0"/>
    <s v="OEIS Non-CAT - Large"/>
    <n v="0"/>
    <n v="0"/>
    <s v="structures &lt;= 100 "/>
    <s v="fatality = 0"/>
    <n v="0"/>
    <b v="0"/>
    <b v="0"/>
    <b v="0"/>
    <b v="0"/>
    <b v="0"/>
    <b v="0"/>
    <b v="0"/>
    <m/>
    <m/>
    <m/>
    <m/>
    <m/>
    <m/>
    <n v="0"/>
    <n v="0"/>
    <s v="D5868"/>
    <s v="65"/>
    <n v="8.43"/>
    <s v="2018-06-11T18:53:00Z"/>
    <x v="2"/>
    <n v="8"/>
  </r>
  <r>
    <m/>
    <m/>
    <s v="20180614-Tumbleweed"/>
    <s v="Lassen"/>
    <s v="Tumbleweed"/>
    <m/>
    <m/>
    <n v="201806141745"/>
    <n v="201806150545"/>
    <n v="43265"/>
    <n v="0.7395833333333334"/>
    <n v="43265.73958333334"/>
    <n v="43469"/>
    <s v="10:06"/>
    <n v="43469.42083333333"/>
    <n v="646"/>
    <s v="Undetermined"/>
    <n v="0"/>
    <m/>
    <n v="0"/>
    <n v="40.3768"/>
    <n v="-120.36403"/>
    <s v="non-HFTD"/>
    <s v="non-HFRA"/>
    <x v="0"/>
    <m/>
    <m/>
    <m/>
    <m/>
    <m/>
    <m/>
    <m/>
    <b v="0"/>
    <b v="0"/>
    <b v="0"/>
    <n v="2018"/>
    <n v="6"/>
    <b v="0"/>
    <n v="0"/>
    <b v="0"/>
    <b v="0"/>
    <b v="0"/>
    <s v="OEIS Non-CAT - Large"/>
    <n v="0"/>
    <n v="0"/>
    <s v="structures &lt;= 100 "/>
    <s v="fatality = 0"/>
    <n v="0"/>
    <b v="0"/>
    <b v="0"/>
    <b v="0"/>
    <b v="0"/>
    <b v="0"/>
    <b v="0"/>
    <b v="0"/>
    <m/>
    <m/>
    <m/>
    <m/>
    <m/>
    <m/>
    <n v="0"/>
    <n v="0"/>
    <s v="CF087"/>
    <s v="59"/>
    <n v="9.51"/>
    <s v="2018-06-15T01:30:00Z"/>
    <x v="53"/>
    <n v="9"/>
  </r>
  <r>
    <m/>
    <m/>
    <s v="20180615-Planada"/>
    <s v="Merced"/>
    <s v="Planada"/>
    <m/>
    <m/>
    <n v="201806151034"/>
    <n v="201806152234"/>
    <n v="43266"/>
    <n v="0.4402777777777778"/>
    <n v="43266.44027777778"/>
    <n v="43469"/>
    <s v="10:06"/>
    <n v="43469.42083333333"/>
    <n v="4564"/>
    <s v="Undetermined"/>
    <n v="0"/>
    <m/>
    <n v="0"/>
    <n v="37.39339"/>
    <n v="-120.34207"/>
    <s v="non-HFTD"/>
    <s v="non-HFRA"/>
    <x v="0"/>
    <m/>
    <m/>
    <m/>
    <m/>
    <m/>
    <m/>
    <m/>
    <b v="0"/>
    <b v="0"/>
    <b v="0"/>
    <n v="2018"/>
    <n v="6"/>
    <b v="0"/>
    <n v="0"/>
    <b v="0"/>
    <b v="0"/>
    <b v="0"/>
    <s v="OEIS Non-CAT - Large"/>
    <n v="0"/>
    <n v="0"/>
    <s v="structures &lt;= 100 "/>
    <s v="fatality = 0"/>
    <n v="0"/>
    <b v="0"/>
    <b v="0"/>
    <b v="0"/>
    <b v="0"/>
    <b v="0"/>
    <b v="0"/>
    <b v="0"/>
    <m/>
    <m/>
    <m/>
    <m/>
    <m/>
    <m/>
    <n v="0"/>
    <n v="0"/>
    <s v="F0864"/>
    <s v="65"/>
    <n v="9.960000000000001"/>
    <s v="2018-06-15T17:54:00Z"/>
    <x v="13"/>
    <n v="16"/>
  </r>
  <r>
    <m/>
    <m/>
    <s v="20180620-Yankee"/>
    <s v="San Luis Obispo"/>
    <s v="Yankee"/>
    <m/>
    <m/>
    <n v="201806201822"/>
    <n v="201806210622"/>
    <n v="43271"/>
    <n v="0.7652777777777777"/>
    <n v="43271.76527777778"/>
    <n v="43469"/>
    <s v="10:03"/>
    <n v="43469.41875"/>
    <n v="1500"/>
    <s v="Undetermined"/>
    <n v="0"/>
    <m/>
    <n v="0"/>
    <n v="35.73629"/>
    <n v="-120.75593"/>
    <s v="HFTD"/>
    <s v="HFRA"/>
    <x v="0"/>
    <m/>
    <m/>
    <m/>
    <m/>
    <m/>
    <m/>
    <m/>
    <b v="0"/>
    <b v="0"/>
    <b v="0"/>
    <n v="2018"/>
    <n v="6"/>
    <b v="0"/>
    <n v="0"/>
    <b v="0"/>
    <b v="0"/>
    <b v="0"/>
    <s v="OEIS Non-CAT - Large"/>
    <n v="0"/>
    <n v="0"/>
    <s v="structures &lt;= 100 "/>
    <s v="fatality = 0"/>
    <n v="0"/>
    <b v="1"/>
    <b v="0"/>
    <b v="1"/>
    <b v="1"/>
    <b v="0"/>
    <b v="1"/>
    <b v="1"/>
    <m/>
    <m/>
    <m/>
    <m/>
    <m/>
    <m/>
    <n v="0"/>
    <n v="0"/>
    <s v="RBYC1"/>
    <s v="2"/>
    <n v="9.24"/>
    <s v="2018-06-21T02:12:00Z"/>
    <x v="54"/>
    <n v="12"/>
  </r>
  <r>
    <m/>
    <m/>
    <s v="20180623-Lane"/>
    <s v="Tehama"/>
    <s v="Lane"/>
    <m/>
    <m/>
    <n v="201806231138"/>
    <n v="201806232338"/>
    <n v="43274"/>
    <n v="0.4847222222222222"/>
    <n v="43274.48472222222"/>
    <n v="43469"/>
    <s v="10:02"/>
    <n v="43469.41805555556"/>
    <n v="3716"/>
    <s v="Undetermined"/>
    <n v="0"/>
    <m/>
    <n v="0"/>
    <n v="40.35068"/>
    <n v="-121.77867"/>
    <s v="HFTD"/>
    <s v="HFRA"/>
    <x v="0"/>
    <m/>
    <m/>
    <m/>
    <m/>
    <m/>
    <m/>
    <m/>
    <b v="0"/>
    <b v="0"/>
    <b v="0"/>
    <n v="2018"/>
    <n v="6"/>
    <b v="0"/>
    <n v="0"/>
    <b v="0"/>
    <b v="0"/>
    <b v="0"/>
    <s v="OEIS Non-CAT - Large"/>
    <n v="0"/>
    <n v="0"/>
    <s v="structures &lt;= 100 "/>
    <s v="fatality = 0"/>
    <n v="0"/>
    <b v="1"/>
    <b v="0"/>
    <b v="1"/>
    <b v="1"/>
    <b v="0"/>
    <b v="1"/>
    <b v="1"/>
    <m/>
    <m/>
    <s v="LSNC1"/>
    <s v="2"/>
    <n v="3.45"/>
    <s v="2018-06-23T17:50:00Z"/>
    <n v="8.99"/>
    <n v="2"/>
    <s v="TR145"/>
    <s v="2"/>
    <n v="7.33"/>
    <s v="2018-06-23T18:47:00Z"/>
    <x v="31"/>
    <n v="6"/>
  </r>
  <r>
    <m/>
    <m/>
    <s v="20180623-Bascom"/>
    <s v="Shasta"/>
    <s v="Bascom"/>
    <m/>
    <m/>
    <n v="201806231254"/>
    <n v="201806240054"/>
    <n v="43274"/>
    <n v="0.5375"/>
    <n v="43274.5375"/>
    <n v="43469"/>
    <s v="10:02"/>
    <n v="43469.41805555556"/>
    <n v="328"/>
    <s v="Undetermined"/>
    <n v="0"/>
    <m/>
    <n v="0"/>
    <n v="40.52909"/>
    <n v="-122.17457"/>
    <s v="HFTD"/>
    <s v="HFRA"/>
    <x v="0"/>
    <m/>
    <m/>
    <m/>
    <m/>
    <m/>
    <m/>
    <n v="12408"/>
    <b v="0"/>
    <b v="0"/>
    <b v="0"/>
    <n v="2018"/>
    <n v="6"/>
    <b v="1"/>
    <n v="0"/>
    <b v="0"/>
    <b v="0"/>
    <b v="0"/>
    <s v="OEIS Non-CAT - Large"/>
    <n v="0"/>
    <n v="0"/>
    <s v="structures &lt;= 100 "/>
    <s v="fatality = 0"/>
    <n v="0"/>
    <b v="1"/>
    <b v="0"/>
    <b v="1"/>
    <b v="1"/>
    <b v="0"/>
    <b v="1"/>
    <b v="1"/>
    <m/>
    <m/>
    <m/>
    <m/>
    <m/>
    <m/>
    <n v="0"/>
    <n v="0"/>
    <s v="KRDD"/>
    <s v="1"/>
    <n v="6.54"/>
    <s v="2018-06-23T19:53:00Z"/>
    <x v="55"/>
    <n v="45"/>
  </r>
  <r>
    <m/>
    <m/>
    <s v="20180623-Pawnee"/>
    <s v="Lake"/>
    <s v="Pawnee"/>
    <m/>
    <m/>
    <n v="201806231721"/>
    <n v="201806240521"/>
    <n v="43274"/>
    <n v="0.7229166666666667"/>
    <n v="43274.72291666667"/>
    <n v="43469"/>
    <s v="10:01"/>
    <n v="43469.41736111111"/>
    <n v="15185"/>
    <s v="Undetermined"/>
    <n v="22"/>
    <m/>
    <n v="0"/>
    <n v="39.0674"/>
    <n v="-122.59848"/>
    <s v="non-HFTD"/>
    <s v="non-HFRA"/>
    <x v="0"/>
    <m/>
    <m/>
    <m/>
    <m/>
    <m/>
    <m/>
    <n v="170008"/>
    <b v="1"/>
    <b v="1"/>
    <b v="0"/>
    <n v="2018"/>
    <n v="6"/>
    <b v="1"/>
    <n v="0"/>
    <b v="0"/>
    <b v="0"/>
    <b v="0"/>
    <s v="OEIS CAT - Large"/>
    <n v="1"/>
    <n v="0"/>
    <s v="structures &lt;= 100 "/>
    <s v="fatality = 0"/>
    <n v="22"/>
    <b v="0"/>
    <b v="0"/>
    <b v="0"/>
    <b v="0"/>
    <b v="0"/>
    <b v="1"/>
    <b v="0"/>
    <m/>
    <m/>
    <m/>
    <m/>
    <m/>
    <m/>
    <n v="0"/>
    <n v="0"/>
    <m/>
    <m/>
    <m/>
    <m/>
    <x v="5"/>
    <n v="0"/>
  </r>
  <r>
    <m/>
    <m/>
    <s v="20180624-Creek"/>
    <s v="Shasta"/>
    <s v="Creek"/>
    <m/>
    <m/>
    <n v="201806241229"/>
    <n v="201806250029"/>
    <n v="43275"/>
    <n v="0.5201388888888889"/>
    <n v="43275.52013888889"/>
    <n v="43469"/>
    <s v="10:01"/>
    <n v="43469.41736111111"/>
    <n v="1678"/>
    <s v="Undetermined"/>
    <n v="11"/>
    <m/>
    <n v="0"/>
    <n v="40.50318"/>
    <n v="-122.42308"/>
    <s v="non-HFTD"/>
    <s v="non-HFRA"/>
    <x v="0"/>
    <m/>
    <m/>
    <m/>
    <m/>
    <m/>
    <m/>
    <m/>
    <b v="0"/>
    <b v="0"/>
    <b v="0"/>
    <n v="2018"/>
    <n v="6"/>
    <b v="1"/>
    <n v="0"/>
    <b v="0"/>
    <b v="0"/>
    <b v="0"/>
    <s v="OEIS Non-CAT - Large"/>
    <n v="0"/>
    <n v="0"/>
    <s v="structures &lt;= 100 "/>
    <s v="fatality = 0"/>
    <n v="11"/>
    <b v="0"/>
    <b v="0"/>
    <b v="0"/>
    <b v="0"/>
    <b v="0"/>
    <b v="1"/>
    <b v="0"/>
    <m/>
    <m/>
    <s v="E6886"/>
    <s v="65"/>
    <n v="1.37"/>
    <s v="2018-06-24T18:52:00Z"/>
    <n v="14"/>
    <n v="8"/>
    <s v="RRAC1"/>
    <s v="2"/>
    <n v="6.93"/>
    <s v="2018-06-24T19:24:00Z"/>
    <x v="20"/>
    <n v="39"/>
  </r>
  <r>
    <m/>
    <s v="(6/18/2022):  corrected the lat"/>
    <s v="20180626-San Ardo"/>
    <s v="Monterey"/>
    <s v="San Ardo"/>
    <m/>
    <m/>
    <n v="201806260711"/>
    <n v="201806261911"/>
    <n v="43277"/>
    <n v="0.2993055555555555"/>
    <n v="43277.29930555556"/>
    <n v="43637"/>
    <s v="08:51"/>
    <n v="43637.36875"/>
    <n v="375"/>
    <s v="Undetermined"/>
    <m/>
    <m/>
    <m/>
    <n v="39.95515"/>
    <n v="-120.86256"/>
    <s v="HFTD"/>
    <s v="HFRA"/>
    <x v="0"/>
    <m/>
    <m/>
    <m/>
    <m/>
    <m/>
    <m/>
    <m/>
    <b v="0"/>
    <b v="0"/>
    <b v="0"/>
    <n v="2018"/>
    <n v="6"/>
    <b v="0"/>
    <n v="0"/>
    <b v="0"/>
    <b v="0"/>
    <b v="0"/>
    <s v="OEIS Non-CAT - Large"/>
    <n v="0"/>
    <n v="0"/>
    <s v="structures &lt;= 100 "/>
    <s v="fatality = 0"/>
    <n v="0"/>
    <b v="1"/>
    <b v="0"/>
    <b v="1"/>
    <b v="1"/>
    <b v="0"/>
    <b v="1"/>
    <b v="1"/>
    <m/>
    <m/>
    <s v="CTSPG"/>
    <s v="59"/>
    <n v="3.66"/>
    <s v="2018-06-26T13:52:00Z"/>
    <n v="3.11"/>
    <n v="12"/>
    <s v="CTSPG"/>
    <s v="59"/>
    <n v="3.66"/>
    <s v="2018-06-26T13:52:00Z"/>
    <x v="56"/>
    <n v="14"/>
  </r>
  <r>
    <m/>
    <m/>
    <s v="20180626-Shippee"/>
    <s v="Butte"/>
    <s v="Shippee"/>
    <m/>
    <m/>
    <n v="201806261256"/>
    <n v="201806270056"/>
    <n v="43277"/>
    <n v="0.5388888888888889"/>
    <n v="43277.53888888889"/>
    <n v="43469"/>
    <s v="09:59"/>
    <n v="43469.41597222222"/>
    <n v="347"/>
    <s v="Undetermined"/>
    <n v="0"/>
    <m/>
    <n v="0"/>
    <n v="39.59872"/>
    <n v="-121.78208"/>
    <s v="non-HFTD"/>
    <s v="non-HFRA"/>
    <x v="1"/>
    <s v="Yes"/>
    <n v="20180378"/>
    <m/>
    <s v="118900"/>
    <m/>
    <m/>
    <m/>
    <b v="0"/>
    <b v="0"/>
    <b v="0"/>
    <n v="2018"/>
    <n v="6"/>
    <b v="0"/>
    <n v="0"/>
    <b v="0"/>
    <b v="0"/>
    <b v="0"/>
    <s v="OEIS Non-CAT - Large"/>
    <n v="0"/>
    <n v="0"/>
    <s v="structures &lt;= 100 "/>
    <s v="fatality = 0"/>
    <n v="0"/>
    <b v="0"/>
    <b v="0"/>
    <b v="0"/>
    <b v="0"/>
    <b v="0"/>
    <b v="0"/>
    <b v="0"/>
    <m/>
    <m/>
    <m/>
    <m/>
    <m/>
    <m/>
    <n v="0"/>
    <n v="0"/>
    <s v="CICC1"/>
    <s v="2"/>
    <n v="7.85"/>
    <s v="2018-06-26T20:54:00Z"/>
    <x v="10"/>
    <n v="2"/>
  </r>
  <r>
    <m/>
    <m/>
    <s v="20180627-Hyatt"/>
    <s v="Lassen"/>
    <s v="Hyatt"/>
    <m/>
    <m/>
    <n v="201806271509"/>
    <n v="201806280309"/>
    <n v="43278"/>
    <n v="0.63125"/>
    <n v="43278.63125"/>
    <n v="43469"/>
    <s v="09:59"/>
    <n v="43469.41597222222"/>
    <n v="441"/>
    <s v="Undetermined"/>
    <n v="4"/>
    <m/>
    <n v="0"/>
    <n v="40.316137"/>
    <n v="-120.45053"/>
    <s v="HFTD"/>
    <s v="HFRA"/>
    <x v="0"/>
    <m/>
    <m/>
    <m/>
    <m/>
    <m/>
    <m/>
    <m/>
    <b v="0"/>
    <b v="0"/>
    <b v="0"/>
    <n v="2018"/>
    <n v="6"/>
    <b v="0"/>
    <n v="0"/>
    <b v="0"/>
    <b v="0"/>
    <b v="0"/>
    <s v="OEIS Non-CAT - Large"/>
    <n v="0"/>
    <n v="0"/>
    <s v="structures &lt;= 100 "/>
    <s v="fatality = 0"/>
    <n v="4"/>
    <b v="1"/>
    <b v="0"/>
    <b v="1"/>
    <b v="1"/>
    <b v="0"/>
    <b v="0"/>
    <b v="1"/>
    <m/>
    <m/>
    <s v="D5697"/>
    <s v="65"/>
    <n v="4.35"/>
    <s v="2018-06-27T23:00:00Z"/>
    <n v="24.99"/>
    <n v="15"/>
    <s v="D2000"/>
    <s v="65"/>
    <n v="8.800000000000001"/>
    <s v="2018-06-27T21:14:00Z"/>
    <x v="23"/>
    <n v="40"/>
  </r>
  <r>
    <m/>
    <m/>
    <s v="20180628-Flat"/>
    <s v="Trinity"/>
    <s v="Flat"/>
    <m/>
    <m/>
    <n v="201806281801"/>
    <n v="201806290601"/>
    <n v="43279"/>
    <n v="0.7506944444444444"/>
    <n v="43279.75069444445"/>
    <n v="43469"/>
    <s v="09:59"/>
    <n v="43469.41597222222"/>
    <n v="300"/>
    <s v="Undetermined"/>
    <n v="0"/>
    <m/>
    <n v="0"/>
    <n v="40.60402"/>
    <n v="-122.9144"/>
    <s v="HFTD"/>
    <s v="HFRA"/>
    <x v="0"/>
    <m/>
    <m/>
    <m/>
    <m/>
    <m/>
    <m/>
    <m/>
    <b v="0"/>
    <b v="0"/>
    <b v="0"/>
    <n v="2018"/>
    <n v="6"/>
    <b v="0"/>
    <n v="0"/>
    <b v="0"/>
    <b v="0"/>
    <b v="0"/>
    <s v="OEIS Non-CAT - Large"/>
    <n v="0"/>
    <n v="0"/>
    <s v="structures &lt;= 100 "/>
    <s v="fatality = 0"/>
    <n v="0"/>
    <b v="1"/>
    <b v="0"/>
    <b v="1"/>
    <b v="1"/>
    <b v="0"/>
    <b v="1"/>
    <b v="1"/>
    <m/>
    <m/>
    <m/>
    <m/>
    <m/>
    <m/>
    <n v="0"/>
    <n v="0"/>
    <s v="KO54"/>
    <s v="1"/>
    <n v="9.82"/>
    <s v="2018-06-29T00:55:00Z"/>
    <x v="57"/>
    <n v="14"/>
  </r>
  <r>
    <m/>
    <m/>
    <s v="20180629-Waverly"/>
    <s v="San Joaquin"/>
    <s v="Waverly"/>
    <m/>
    <m/>
    <n v="201806291511"/>
    <n v="201806300311"/>
    <n v="43280"/>
    <n v="0.6326388888888889"/>
    <n v="43280.63263888889"/>
    <n v="43469"/>
    <s v="09:58"/>
    <n v="43469.41527777778"/>
    <n v="12300"/>
    <s v="Undetermined"/>
    <n v="1"/>
    <m/>
    <n v="0"/>
    <n v="38.052055"/>
    <n v="-120.945482"/>
    <s v="non-HFTD"/>
    <s v="non-HFRA"/>
    <x v="1"/>
    <s v="Yes"/>
    <n v="20180396"/>
    <s v="EI180629A"/>
    <s v="121215"/>
    <s v="18-0055786"/>
    <m/>
    <n v="10065"/>
    <b v="1"/>
    <b v="1"/>
    <b v="0"/>
    <n v="2018"/>
    <n v="6"/>
    <b v="0"/>
    <n v="0"/>
    <b v="0"/>
    <b v="0"/>
    <b v="0"/>
    <s v="OEIS CAT - Large"/>
    <n v="1"/>
    <n v="0"/>
    <s v="structures &lt;= 100 "/>
    <s v="fatality = 0"/>
    <n v="1"/>
    <b v="0"/>
    <b v="0"/>
    <b v="0"/>
    <b v="0"/>
    <b v="0"/>
    <b v="0"/>
    <b v="0"/>
    <m/>
    <m/>
    <m/>
    <m/>
    <m/>
    <m/>
    <n v="0"/>
    <n v="0"/>
    <s v="LOKWW"/>
    <s v="223"/>
    <n v="7.52"/>
    <s v="2018-06-29T23:00:00Z"/>
    <x v="58"/>
    <n v="4"/>
  </r>
  <r>
    <m/>
    <m/>
    <s v="20180630-County"/>
    <s v="Napa And Yolo"/>
    <s v="County"/>
    <m/>
    <m/>
    <n v="201806301412"/>
    <n v="201806310212"/>
    <n v="43281"/>
    <n v="0.5916666666666667"/>
    <n v="43281.59166666667"/>
    <n v="43469"/>
    <s v="09:57"/>
    <n v="43469.41458333333"/>
    <n v="90288"/>
    <s v="Electrical Power"/>
    <n v="29"/>
    <m/>
    <n v="0"/>
    <n v="38.80583"/>
    <n v="-122.18183"/>
    <s v="non-HFTD"/>
    <s v="non-HFRA"/>
    <x v="1"/>
    <m/>
    <m/>
    <m/>
    <m/>
    <m/>
    <m/>
    <n v="651680"/>
    <b v="1"/>
    <b v="1"/>
    <b v="0"/>
    <n v="2018"/>
    <n v="6"/>
    <b v="1"/>
    <n v="0"/>
    <b v="0"/>
    <b v="0"/>
    <b v="0"/>
    <s v="OEIS CAT - Large"/>
    <n v="1"/>
    <n v="0"/>
    <s v="structures &lt;= 100 "/>
    <s v="fatality = 0"/>
    <n v="29"/>
    <b v="0"/>
    <b v="0"/>
    <b v="0"/>
    <b v="0"/>
    <b v="0"/>
    <b v="0"/>
    <b v="0"/>
    <m/>
    <m/>
    <m/>
    <m/>
    <m/>
    <m/>
    <n v="0"/>
    <n v="0"/>
    <s v="BKSC1"/>
    <s v="2"/>
    <n v="5.07"/>
    <s v="2018-06-30T20:59:00Z"/>
    <x v="14"/>
    <n v="2"/>
  </r>
  <r>
    <m/>
    <m/>
    <s v="20180704-Shingle"/>
    <s v="El Dorado"/>
    <s v="Shingle"/>
    <m/>
    <m/>
    <n v="201807041709"/>
    <n v="201807050509"/>
    <n v="43285"/>
    <n v="0.7145833333333333"/>
    <n v="43285.71458333333"/>
    <n v="43469"/>
    <s v="09:56"/>
    <n v="43469.41388888889"/>
    <n v="316"/>
    <s v="Undetermined"/>
    <n v="0"/>
    <m/>
    <n v="0"/>
    <n v="38.539806"/>
    <n v="-121.059979"/>
    <s v="non-HFTD"/>
    <s v="non-HFRA"/>
    <x v="0"/>
    <m/>
    <m/>
    <m/>
    <m/>
    <m/>
    <m/>
    <m/>
    <b v="0"/>
    <b v="0"/>
    <b v="0"/>
    <n v="2018"/>
    <n v="7"/>
    <b v="0"/>
    <n v="0"/>
    <b v="0"/>
    <b v="0"/>
    <b v="0"/>
    <s v="OEIS Non-CAT - Large"/>
    <n v="0"/>
    <n v="0"/>
    <s v="structures &lt;= 100 "/>
    <s v="fatality = 0"/>
    <n v="0"/>
    <b v="0"/>
    <b v="0"/>
    <b v="0"/>
    <b v="0"/>
    <b v="0"/>
    <b v="0"/>
    <b v="0"/>
    <m/>
    <m/>
    <m/>
    <m/>
    <m/>
    <m/>
    <n v="0"/>
    <n v="0"/>
    <s v="SLHWW"/>
    <s v="223"/>
    <n v="6.28"/>
    <s v="2018-07-05T00:00:00Z"/>
    <x v="59"/>
    <n v="93"/>
  </r>
  <r>
    <s v="Not in PG&amp;E service territory"/>
    <m/>
    <s v="20180705-Klamathon"/>
    <s v="Siskiyou"/>
    <s v="Klamathon"/>
    <m/>
    <m/>
    <n v="201807051231"/>
    <n v="201807060031"/>
    <n v="43286"/>
    <n v="0.5215277777777778"/>
    <n v="43286.52152777778"/>
    <n v="43469"/>
    <s v="09:55"/>
    <n v="43469.41319444445"/>
    <n v="38008"/>
    <s v="Undetermined"/>
    <n v="83"/>
    <m/>
    <n v="1"/>
    <n v="41.893332"/>
    <n v="-122.534655"/>
    <s v="HFTD"/>
    <s v="HFRA"/>
    <x v="0"/>
    <m/>
    <m/>
    <m/>
    <m/>
    <m/>
    <m/>
    <m/>
    <b v="1"/>
    <b v="1"/>
    <b v="0"/>
    <n v="2018"/>
    <n v="7"/>
    <b v="0"/>
    <n v="1"/>
    <b v="0"/>
    <b v="0"/>
    <b v="0"/>
    <s v="OEIS CAT - Large"/>
    <n v="1"/>
    <n v="0"/>
    <s v="structures &lt;= 100 "/>
    <s v="fatality &gt; 0"/>
    <n v="83"/>
    <b v="1"/>
    <b v="0"/>
    <b v="1"/>
    <b v="1"/>
    <b v="0"/>
    <b v="0"/>
    <b v="1"/>
    <m/>
    <m/>
    <s v="CTHRN"/>
    <s v="59"/>
    <n v="1.92"/>
    <s v="2018-07-05T20:26:00Z"/>
    <n v="14.29"/>
    <n v="6"/>
    <s v="CTAND"/>
    <s v="59"/>
    <n v="7.51"/>
    <s v="2018-07-05T20:17:00Z"/>
    <x v="60"/>
    <n v="26"/>
  </r>
  <r>
    <m/>
    <m/>
    <s v="20180706-Irish"/>
    <s v="Amador"/>
    <s v="Irish"/>
    <m/>
    <m/>
    <n v="201807061442"/>
    <n v="201807070242"/>
    <n v="43287"/>
    <n v="0.6125"/>
    <n v="43287.6125"/>
    <n v="43469"/>
    <s v="09:54"/>
    <n v="43469.4125"/>
    <n v="825"/>
    <s v="Undetermined"/>
    <n v="1"/>
    <m/>
    <n v="0"/>
    <n v="38.42623"/>
    <n v="-120.95408"/>
    <s v="HFTD"/>
    <s v="HFRA"/>
    <x v="0"/>
    <m/>
    <m/>
    <m/>
    <m/>
    <m/>
    <m/>
    <m/>
    <b v="0"/>
    <b v="0"/>
    <b v="0"/>
    <n v="2018"/>
    <n v="7"/>
    <b v="0"/>
    <n v="0"/>
    <b v="0"/>
    <b v="0"/>
    <b v="0"/>
    <s v="OEIS Non-CAT - Large"/>
    <n v="0"/>
    <n v="0"/>
    <s v="structures &lt;= 100 "/>
    <s v="fatality = 0"/>
    <n v="1"/>
    <b v="1"/>
    <b v="0"/>
    <b v="1"/>
    <b v="1"/>
    <b v="0"/>
    <b v="1"/>
    <b v="1"/>
    <m/>
    <m/>
    <s v="CFAC1"/>
    <s v="2"/>
    <n v="3.44"/>
    <s v="2018-07-06T22:05:00Z"/>
    <n v="18.01"/>
    <n v="2"/>
    <s v="CFAC1"/>
    <s v="2"/>
    <n v="3.44"/>
    <s v="2018-07-06T22:05:00Z"/>
    <x v="31"/>
    <n v="9"/>
  </r>
  <r>
    <m/>
    <m/>
    <s v="20180708-Grant"/>
    <s v="Alameda"/>
    <s v="Grant"/>
    <m/>
    <m/>
    <n v="201807081738"/>
    <n v="201807090538"/>
    <n v="43289"/>
    <n v="0.7347222222222223"/>
    <n v="43289.73472222222"/>
    <n v="43469"/>
    <s v="09:53"/>
    <n v="43469.41180555556"/>
    <n v="640"/>
    <s v="Undetermined"/>
    <n v="0"/>
    <m/>
    <n v="0"/>
    <n v="37.75646"/>
    <n v="-121.60646"/>
    <s v="non-HFTD"/>
    <s v="non-HFRA"/>
    <x v="0"/>
    <m/>
    <m/>
    <m/>
    <m/>
    <m/>
    <m/>
    <m/>
    <b v="0"/>
    <b v="0"/>
    <b v="0"/>
    <n v="2018"/>
    <n v="7"/>
    <b v="0"/>
    <n v="0"/>
    <b v="0"/>
    <b v="0"/>
    <b v="0"/>
    <s v="OEIS Non-CAT - Large"/>
    <n v="0"/>
    <n v="0"/>
    <s v="structures &lt;= 100 "/>
    <s v="fatality = 0"/>
    <n v="0"/>
    <b v="0"/>
    <b v="0"/>
    <b v="0"/>
    <b v="0"/>
    <b v="0"/>
    <b v="0"/>
    <b v="0"/>
    <m/>
    <m/>
    <s v="AATC1"/>
    <s v="2"/>
    <n v="4.39"/>
    <s v="2018-07-09T01:12:00Z"/>
    <n v="32.01"/>
    <n v="14"/>
    <s v="AATC1"/>
    <s v="2"/>
    <n v="4.39"/>
    <s v="2018-07-09T01:12:00Z"/>
    <x v="49"/>
    <n v="54"/>
  </r>
  <r>
    <m/>
    <m/>
    <s v="20180709-Dale"/>
    <s v="Tehama"/>
    <s v="Dale"/>
    <m/>
    <m/>
    <n v="201807091830"/>
    <n v="201807100630"/>
    <n v="43290"/>
    <n v="0.7708333333333334"/>
    <n v="43290.77083333334"/>
    <n v="43469"/>
    <s v="09:52"/>
    <n v="43469.41111111111"/>
    <n v="856"/>
    <s v="Undetermined"/>
    <n v="0"/>
    <m/>
    <n v="0"/>
    <n v="40.33682"/>
    <n v="-121.93908"/>
    <s v="HFTD"/>
    <s v="HFRA"/>
    <x v="0"/>
    <m/>
    <m/>
    <m/>
    <m/>
    <m/>
    <m/>
    <m/>
    <b v="0"/>
    <b v="0"/>
    <b v="0"/>
    <n v="2018"/>
    <n v="7"/>
    <b v="0"/>
    <n v="0"/>
    <b v="0"/>
    <b v="0"/>
    <b v="0"/>
    <s v="OEIS Non-CAT - Large"/>
    <n v="0"/>
    <n v="0"/>
    <s v="structures &lt;= 100 "/>
    <s v="fatality = 0"/>
    <n v="0"/>
    <b v="1"/>
    <b v="0"/>
    <b v="1"/>
    <b v="1"/>
    <b v="0"/>
    <b v="1"/>
    <b v="1"/>
    <m/>
    <m/>
    <m/>
    <m/>
    <m/>
    <m/>
    <n v="0"/>
    <n v="0"/>
    <s v="TR145"/>
    <s v="2"/>
    <n v="5.98"/>
    <s v="2018-07-10T01:47:00Z"/>
    <x v="27"/>
    <n v="2"/>
  </r>
  <r>
    <m/>
    <m/>
    <s v="20180712-Stoney"/>
    <s v="Butte"/>
    <s v="Stoney"/>
    <m/>
    <m/>
    <n v="201807122245"/>
    <n v="201807131045"/>
    <n v="43293"/>
    <n v="0.9479166666666666"/>
    <n v="43293.94791666666"/>
    <n v="43469"/>
    <s v="09:48"/>
    <n v="43469.40833333333"/>
    <n v="962"/>
    <s v="Undetermined"/>
    <n v="0"/>
    <m/>
    <n v="0"/>
    <n v="39.77124"/>
    <n v="-121.76859"/>
    <s v="non-HFTD"/>
    <s v="HFRA"/>
    <x v="0"/>
    <m/>
    <m/>
    <m/>
    <m/>
    <m/>
    <m/>
    <n v="108693"/>
    <b v="0"/>
    <b v="0"/>
    <b v="0"/>
    <n v="2018"/>
    <n v="7"/>
    <b v="0"/>
    <n v="0"/>
    <b v="0"/>
    <b v="0"/>
    <b v="0"/>
    <s v="OEIS Non-CAT - Large"/>
    <n v="0"/>
    <n v="0"/>
    <s v="structures &lt;= 100 "/>
    <s v="fatality = 0"/>
    <n v="0"/>
    <b v="0"/>
    <b v="0"/>
    <b v="1"/>
    <b v="1"/>
    <b v="1"/>
    <b v="0"/>
    <b v="1"/>
    <m/>
    <m/>
    <s v="D8204"/>
    <s v="65"/>
    <n v="3.95"/>
    <s v="2018-07-13T06:39:00Z"/>
    <n v="13"/>
    <n v="40"/>
    <s v="D8204"/>
    <s v="65"/>
    <n v="3.95"/>
    <s v="2018-07-13T06:39:00Z"/>
    <x v="19"/>
    <n v="80"/>
  </r>
  <r>
    <m/>
    <m/>
    <s v="20180713-Ferguson"/>
    <s v="Mariposa"/>
    <s v="Ferguson"/>
    <m/>
    <m/>
    <n v="201807132136"/>
    <n v="201807140936"/>
    <n v="43294"/>
    <n v="0.9"/>
    <n v="43294.9"/>
    <n v="43469"/>
    <s v="09:48"/>
    <n v="43469.40833333333"/>
    <n v="96901"/>
    <s v="Undetermined"/>
    <n v="10"/>
    <m/>
    <n v="2"/>
    <n v="37.652"/>
    <n v="-119.881"/>
    <s v="HFTD"/>
    <s v="HFRA"/>
    <x v="0"/>
    <m/>
    <m/>
    <m/>
    <m/>
    <m/>
    <m/>
    <n v="11291022"/>
    <b v="1"/>
    <b v="1"/>
    <b v="0"/>
    <n v="2018"/>
    <n v="7"/>
    <b v="0"/>
    <n v="1"/>
    <b v="0"/>
    <b v="0"/>
    <b v="0"/>
    <s v="OEIS CAT - Large"/>
    <n v="1"/>
    <n v="0"/>
    <s v="structures &lt;= 100 "/>
    <s v="fatality &gt; 0"/>
    <n v="10"/>
    <b v="1"/>
    <b v="0"/>
    <b v="1"/>
    <b v="1"/>
    <b v="0"/>
    <b v="1"/>
    <b v="1"/>
    <n v="118500000"/>
    <s v="https://en.wikipedia.org/wiki/Ferguson_Fire"/>
    <m/>
    <m/>
    <m/>
    <m/>
    <n v="0"/>
    <n v="0"/>
    <s v="CNFC1"/>
    <s v="2"/>
    <n v="8.130000000000001"/>
    <s v="2018-07-14T05:00:00Z"/>
    <x v="4"/>
    <n v="8"/>
  </r>
  <r>
    <m/>
    <m/>
    <s v="20180718-Eighty Eight"/>
    <s v="Yolo"/>
    <s v="Eighty Eight"/>
    <m/>
    <m/>
    <n v="201807181424"/>
    <n v="201807190224"/>
    <n v="43299"/>
    <n v="0.6"/>
    <n v="43299.6"/>
    <n v="43469"/>
    <s v="09:40"/>
    <n v="43469.40277777778"/>
    <n v="822"/>
    <s v="Undetermined"/>
    <n v="0"/>
    <m/>
    <n v="0"/>
    <n v="38.59694444"/>
    <n v="-121.99388889"/>
    <s v="non-HFTD"/>
    <s v="non-HFRA"/>
    <x v="0"/>
    <m/>
    <m/>
    <m/>
    <m/>
    <m/>
    <m/>
    <m/>
    <b v="0"/>
    <b v="0"/>
    <b v="0"/>
    <n v="2018"/>
    <n v="7"/>
    <b v="0"/>
    <n v="0"/>
    <b v="0"/>
    <b v="0"/>
    <b v="0"/>
    <s v="OEIS Non-CAT - Large"/>
    <n v="0"/>
    <n v="0"/>
    <s v="structures &lt;= 100 "/>
    <s v="fatality = 0"/>
    <n v="0"/>
    <b v="0"/>
    <b v="0"/>
    <b v="0"/>
    <b v="0"/>
    <b v="0"/>
    <b v="0"/>
    <b v="0"/>
    <m/>
    <m/>
    <m/>
    <m/>
    <m/>
    <m/>
    <n v="0"/>
    <n v="0"/>
    <m/>
    <m/>
    <m/>
    <m/>
    <x v="5"/>
    <n v="0"/>
  </r>
  <r>
    <m/>
    <m/>
    <s v="20180722-Country"/>
    <s v="Santa Clara"/>
    <s v="Country"/>
    <m/>
    <m/>
    <n v="201807221306"/>
    <n v="201807230106"/>
    <n v="43303"/>
    <n v="0.5458333333333333"/>
    <n v="43303.54583333333"/>
    <n v="43469"/>
    <s v="09:37"/>
    <n v="43469.40069444444"/>
    <n v="320"/>
    <s v="Undetermined"/>
    <n v="1"/>
    <m/>
    <n v="0"/>
    <n v="37.449425"/>
    <n v="-121.88807"/>
    <s v="non-HFTD"/>
    <s v="non-HFRA"/>
    <x v="0"/>
    <m/>
    <m/>
    <m/>
    <m/>
    <m/>
    <m/>
    <n v="4992"/>
    <b v="0"/>
    <b v="0"/>
    <b v="0"/>
    <n v="2018"/>
    <n v="7"/>
    <b v="0"/>
    <n v="0"/>
    <b v="0"/>
    <b v="0"/>
    <b v="0"/>
    <s v="OEIS Non-CAT - Large"/>
    <n v="0"/>
    <n v="0"/>
    <s v="structures &lt;= 100 "/>
    <s v="fatality = 0"/>
    <n v="1"/>
    <b v="0"/>
    <b v="0"/>
    <b v="0"/>
    <b v="0"/>
    <b v="0"/>
    <b v="0"/>
    <b v="0"/>
    <m/>
    <m/>
    <s v="E3968"/>
    <s v="65"/>
    <n v="1.6"/>
    <s v="2018-07-22T21:06:00Z"/>
    <n v="14"/>
    <n v="9"/>
    <s v="PEAC1"/>
    <s v="2"/>
    <n v="7.56"/>
    <s v="2018-07-22T20:18:00Z"/>
    <x v="20"/>
    <n v="137"/>
  </r>
  <r>
    <m/>
    <m/>
    <s v="20180723-Carr"/>
    <s v="Shasta And Trinity"/>
    <s v="Carr"/>
    <m/>
    <m/>
    <n v="201807231315"/>
    <n v="201807240115"/>
    <n v="43304"/>
    <n v="0.5520833333333334"/>
    <n v="43304.55208333334"/>
    <n v="43342"/>
    <s v="09:37"/>
    <n v="43342.40069444444"/>
    <n v="229651"/>
    <s v="Vehicle"/>
    <n v="1614"/>
    <m/>
    <n v="3"/>
    <n v="40.65428"/>
    <n v="-122.62357"/>
    <s v="HFTD"/>
    <s v="HFRA"/>
    <x v="0"/>
    <m/>
    <m/>
    <m/>
    <m/>
    <m/>
    <m/>
    <n v="40770919"/>
    <b v="1"/>
    <b v="0"/>
    <b v="1"/>
    <n v="2018"/>
    <n v="7"/>
    <b v="0"/>
    <n v="1"/>
    <b v="1"/>
    <b v="1"/>
    <b v="0"/>
    <s v="OEIS CAT - Destructive - Fatal"/>
    <n v="1"/>
    <n v="1"/>
    <s v="structures &gt; 500"/>
    <s v="fatality &gt; 0"/>
    <n v="1614"/>
    <b v="1"/>
    <b v="0"/>
    <b v="1"/>
    <b v="1"/>
    <b v="0"/>
    <b v="1"/>
    <b v="1"/>
    <m/>
    <m/>
    <s v="WYTC1"/>
    <s v="123"/>
    <n v="0.92"/>
    <s v="2018-07-23T21:00:00Z"/>
    <n v="6.53"/>
    <n v="2"/>
    <s v="MMOC1"/>
    <s v="2"/>
    <n v="8.630000000000001"/>
    <s v="2018-07-23T21:00:00Z"/>
    <x v="27"/>
    <n v="18"/>
  </r>
  <r>
    <m/>
    <m/>
    <s v="20180727-Ranch"/>
    <s v="Colusa, Glenn, Lake And Mendocino"/>
    <s v="Ranch"/>
    <m/>
    <s v="Mendocino Complex"/>
    <n v="201807271205"/>
    <n v="201807280005"/>
    <n v="43308"/>
    <n v="0.5034722222222222"/>
    <n v="43308.50347222222"/>
    <m/>
    <m/>
    <m/>
    <n v="410203"/>
    <s v="Human"/>
    <n v="246"/>
    <m/>
    <n v="1"/>
    <n v="39.243283"/>
    <n v="-123.103367"/>
    <s v="HFTD"/>
    <s v="HFRA"/>
    <x v="0"/>
    <m/>
    <m/>
    <m/>
    <m/>
    <m/>
    <m/>
    <n v="13036262.24"/>
    <b v="1"/>
    <b v="0"/>
    <b v="1"/>
    <n v="2018"/>
    <n v="7"/>
    <b v="0"/>
    <n v="1"/>
    <b v="1"/>
    <b v="1"/>
    <b v="0"/>
    <s v="OEIS CAT - Destructive - Fatal"/>
    <n v="1"/>
    <n v="0"/>
    <s v="100 &lt; structures &lt;= 500"/>
    <s v="fatality &gt; 0"/>
    <n v="246"/>
    <b v="1"/>
    <b v="0"/>
    <b v="1"/>
    <b v="1"/>
    <b v="0"/>
    <b v="1"/>
    <b v="1"/>
    <m/>
    <m/>
    <m/>
    <m/>
    <m/>
    <m/>
    <n v="0"/>
    <n v="0"/>
    <s v="COWC1"/>
    <s v="2"/>
    <n v="8.27"/>
    <s v="2018-07-27T20:01:00Z"/>
    <x v="35"/>
    <n v="40"/>
  </r>
  <r>
    <m/>
    <m/>
    <s v="20180727-River"/>
    <s v="Colusa, Lake And Mendocino"/>
    <s v="River"/>
    <m/>
    <s v="Mendocino Complex"/>
    <n v="201807271301"/>
    <n v="201807280101"/>
    <n v="43308"/>
    <n v="0.5423611111111111"/>
    <n v="43308.54236111111"/>
    <m/>
    <m/>
    <m/>
    <n v="48920"/>
    <s v="Undetermined"/>
    <n v="35"/>
    <m/>
    <n v="0"/>
    <n v="39.04786"/>
    <n v="-123.11971"/>
    <s v="HFTD"/>
    <s v="HFRA"/>
    <x v="0"/>
    <m/>
    <m/>
    <m/>
    <m/>
    <m/>
    <m/>
    <n v="1854752.758"/>
    <b v="1"/>
    <b v="1"/>
    <b v="0"/>
    <n v="2018"/>
    <n v="7"/>
    <b v="0"/>
    <n v="0"/>
    <b v="0"/>
    <b v="0"/>
    <b v="0"/>
    <s v="OEIS CAT - Large"/>
    <n v="1"/>
    <n v="0"/>
    <s v="structures &lt;= 100 "/>
    <s v="fatality = 0"/>
    <n v="35"/>
    <b v="1"/>
    <b v="0"/>
    <b v="1"/>
    <b v="1"/>
    <b v="0"/>
    <b v="1"/>
    <b v="1"/>
    <m/>
    <m/>
    <s v="HPDC1"/>
    <s v="2"/>
    <n v="2.41"/>
    <s v="2018-07-27T20:15:00Z"/>
    <n v="21"/>
    <n v="2"/>
    <s v="COWC1"/>
    <s v="2"/>
    <n v="5.93"/>
    <s v="2018-07-27T20:01:00Z"/>
    <x v="35"/>
    <n v="9"/>
  </r>
  <r>
    <m/>
    <m/>
    <s v="20180727-Whaleback"/>
    <s v="Lassen"/>
    <s v="Whaleback"/>
    <m/>
    <m/>
    <n v="201807271332"/>
    <n v="201807280132"/>
    <n v="43308"/>
    <n v="0.5638888888888889"/>
    <n v="43308.56388888889"/>
    <n v="43469"/>
    <s v="09:32"/>
    <n v="43469.39722222222"/>
    <n v="18703"/>
    <s v="Undetermined"/>
    <n v="0"/>
    <m/>
    <n v="0"/>
    <n v="40.633536"/>
    <n v="-120.868091"/>
    <s v="HFTD"/>
    <s v="HFRA"/>
    <x v="0"/>
    <m/>
    <m/>
    <m/>
    <m/>
    <m/>
    <m/>
    <m/>
    <b v="1"/>
    <b v="1"/>
    <b v="0"/>
    <n v="2018"/>
    <n v="7"/>
    <b v="0"/>
    <n v="0"/>
    <b v="0"/>
    <b v="0"/>
    <b v="0"/>
    <s v="OEIS CAT - Large"/>
    <n v="1"/>
    <n v="0"/>
    <s v="structures &lt;= 100 "/>
    <s v="fatality = 0"/>
    <n v="0"/>
    <b v="1"/>
    <b v="0"/>
    <b v="1"/>
    <b v="1"/>
    <b v="0"/>
    <b v="1"/>
    <b v="1"/>
    <m/>
    <m/>
    <m/>
    <m/>
    <m/>
    <m/>
    <n v="0"/>
    <n v="0"/>
    <s v="GORC1"/>
    <s v="2"/>
    <n v="8.57"/>
    <s v="2018-07-27T21:04:00Z"/>
    <x v="19"/>
    <n v="2"/>
  </r>
  <r>
    <m/>
    <m/>
    <s v="20180727-Breckenridge"/>
    <s v="Kern"/>
    <s v="Breckenridge"/>
    <m/>
    <m/>
    <n v="201807271612"/>
    <n v="201807280412"/>
    <n v="43308"/>
    <n v="0.675"/>
    <n v="43308.675"/>
    <n v="43469"/>
    <s v="09:32"/>
    <n v="43469.39722222222"/>
    <n v="993"/>
    <s v="Undetermined"/>
    <n v="0"/>
    <m/>
    <n v="0"/>
    <n v="35.387408"/>
    <n v="-118.817934"/>
    <s v="non-HFTD"/>
    <s v="HFRA"/>
    <x v="0"/>
    <m/>
    <m/>
    <m/>
    <m/>
    <m/>
    <m/>
    <m/>
    <b v="0"/>
    <b v="0"/>
    <b v="0"/>
    <n v="2018"/>
    <n v="7"/>
    <b v="0"/>
    <n v="0"/>
    <b v="0"/>
    <b v="0"/>
    <b v="0"/>
    <s v="OEIS Non-CAT - Large"/>
    <n v="0"/>
    <n v="0"/>
    <s v="structures &lt;= 100 "/>
    <s v="fatality = 0"/>
    <n v="0"/>
    <b v="0"/>
    <b v="0"/>
    <b v="1"/>
    <b v="1"/>
    <b v="0"/>
    <b v="0"/>
    <b v="0"/>
    <m/>
    <m/>
    <s v="C6825"/>
    <s v="65"/>
    <n v="3.77"/>
    <s v="2018-07-27T22:36:00Z"/>
    <n v="14"/>
    <n v="18"/>
    <s v="AU562"/>
    <s v="65"/>
    <n v="7.14"/>
    <s v="2018-07-27T23:57:00Z"/>
    <x v="7"/>
    <n v="34"/>
  </r>
  <r>
    <m/>
    <m/>
    <s v="20180731-Eel"/>
    <s v="Mendocino"/>
    <s v="Eel"/>
    <m/>
    <m/>
    <n v="201807311528"/>
    <n v="201807320328"/>
    <n v="43312"/>
    <n v="0.6444444444444445"/>
    <n v="43312.64444444444"/>
    <n v="43469"/>
    <s v="09:29"/>
    <n v="43469.39513888889"/>
    <n v="972"/>
    <s v="Undetermined"/>
    <n v="0"/>
    <m/>
    <n v="0"/>
    <n v="39.832"/>
    <n v="-123.048"/>
    <s v="HFTD"/>
    <s v="HFRA"/>
    <x v="0"/>
    <m/>
    <m/>
    <m/>
    <m/>
    <m/>
    <m/>
    <m/>
    <b v="0"/>
    <b v="0"/>
    <b v="0"/>
    <n v="2018"/>
    <n v="7"/>
    <b v="0"/>
    <n v="0"/>
    <b v="0"/>
    <b v="0"/>
    <b v="0"/>
    <s v="OEIS Non-CAT - Large"/>
    <n v="0"/>
    <n v="0"/>
    <s v="structures &lt;= 100 "/>
    <s v="fatality = 0"/>
    <n v="0"/>
    <b v="1"/>
    <b v="0"/>
    <b v="1"/>
    <b v="1"/>
    <b v="0"/>
    <b v="1"/>
    <b v="1"/>
    <m/>
    <m/>
    <s v="EELC1"/>
    <s v="2"/>
    <n v="1.99"/>
    <s v="2018-07-31T22:45:00Z"/>
    <n v="12.01"/>
    <n v="2"/>
    <s v="MASC1"/>
    <s v="2"/>
    <n v="5.72"/>
    <s v="2018-07-31T23:04:00Z"/>
    <x v="3"/>
    <n v="4"/>
  </r>
  <r>
    <m/>
    <m/>
    <s v="20180731-Butte"/>
    <s v="Sutter"/>
    <s v="Butte"/>
    <m/>
    <m/>
    <n v="201807311734"/>
    <n v="201807320534"/>
    <n v="43312"/>
    <n v="0.7319444444444444"/>
    <n v="43312.73194444444"/>
    <n v="43469"/>
    <s v="09:28"/>
    <n v="43469.39444444444"/>
    <n v="1200"/>
    <s v="Undetermined"/>
    <n v="0"/>
    <m/>
    <n v="0"/>
    <n v="39.186144"/>
    <n v="-121.79288"/>
    <s v="non-HFTD"/>
    <s v="non-HFRA"/>
    <x v="0"/>
    <m/>
    <m/>
    <m/>
    <m/>
    <m/>
    <m/>
    <m/>
    <b v="0"/>
    <b v="0"/>
    <b v="0"/>
    <n v="2018"/>
    <n v="7"/>
    <b v="0"/>
    <n v="0"/>
    <b v="0"/>
    <b v="0"/>
    <b v="0"/>
    <s v="OEIS Non-CAT - Large"/>
    <n v="0"/>
    <n v="0"/>
    <s v="structures &lt;= 100 "/>
    <s v="fatality = 0"/>
    <n v="0"/>
    <b v="0"/>
    <b v="0"/>
    <b v="0"/>
    <b v="0"/>
    <b v="0"/>
    <b v="0"/>
    <b v="0"/>
    <m/>
    <m/>
    <m/>
    <m/>
    <m/>
    <m/>
    <n v="0"/>
    <n v="0"/>
    <s v="E9574"/>
    <s v="65"/>
    <n v="8.58"/>
    <s v="2018-08-01T00:22:00Z"/>
    <x v="41"/>
    <n v="57"/>
  </r>
  <r>
    <m/>
    <m/>
    <s v="20180801-Sunset"/>
    <s v="Placer"/>
    <s v="Sunset"/>
    <m/>
    <m/>
    <n v="201808011311"/>
    <n v="201808020111"/>
    <n v="43313"/>
    <n v="0.5493055555555556"/>
    <n v="43313.54930555556"/>
    <n v="43469"/>
    <s v="09:28"/>
    <n v="43469.39444444444"/>
    <n v="700"/>
    <s v="Undetermined"/>
    <n v="0"/>
    <m/>
    <n v="0"/>
    <n v="38.82426"/>
    <n v="-121.451307"/>
    <s v="non-HFTD"/>
    <s v="non-HFRA"/>
    <x v="0"/>
    <m/>
    <m/>
    <m/>
    <m/>
    <m/>
    <m/>
    <m/>
    <b v="0"/>
    <b v="0"/>
    <b v="0"/>
    <n v="2018"/>
    <n v="8"/>
    <b v="0"/>
    <n v="0"/>
    <b v="0"/>
    <b v="0"/>
    <b v="0"/>
    <s v="OEIS Non-CAT - Large"/>
    <n v="0"/>
    <n v="0"/>
    <s v="structures &lt;= 100 "/>
    <s v="fatality = 0"/>
    <n v="0"/>
    <b v="0"/>
    <b v="0"/>
    <b v="0"/>
    <b v="0"/>
    <b v="0"/>
    <b v="0"/>
    <b v="0"/>
    <m/>
    <m/>
    <m/>
    <m/>
    <m/>
    <m/>
    <n v="0"/>
    <n v="0"/>
    <s v="AR944"/>
    <s v="65"/>
    <n v="8.99"/>
    <s v="2018-08-01T20:30:00Z"/>
    <x v="4"/>
    <n v="8"/>
  </r>
  <r>
    <m/>
    <m/>
    <s v="20180801-Donnell"/>
    <s v="Tuolumne"/>
    <s v="Donnell"/>
    <m/>
    <m/>
    <n v="201808011748"/>
    <n v="201808020548"/>
    <n v="43313"/>
    <n v="0.7416666666666667"/>
    <n v="43313.74166666667"/>
    <n v="43469"/>
    <s v="09:26"/>
    <n v="43469.39305555556"/>
    <n v="36450"/>
    <s v="Undetermined"/>
    <n v="54"/>
    <m/>
    <n v="0"/>
    <n v="38.349"/>
    <n v="-119.929"/>
    <s v="HFTD"/>
    <s v="HFRA"/>
    <x v="0"/>
    <m/>
    <m/>
    <m/>
    <m/>
    <m/>
    <m/>
    <m/>
    <b v="1"/>
    <b v="1"/>
    <b v="0"/>
    <n v="2018"/>
    <n v="8"/>
    <b v="0"/>
    <n v="0"/>
    <b v="0"/>
    <b v="0"/>
    <b v="0"/>
    <s v="OEIS CAT - Large"/>
    <n v="1"/>
    <n v="0"/>
    <s v="structures &lt;= 100 "/>
    <s v="fatality = 0"/>
    <n v="54"/>
    <b v="1"/>
    <b v="0"/>
    <b v="1"/>
    <b v="1"/>
    <b v="0"/>
    <b v="1"/>
    <b v="1"/>
    <m/>
    <m/>
    <m/>
    <m/>
    <m/>
    <m/>
    <n v="0"/>
    <n v="0"/>
    <m/>
    <m/>
    <m/>
    <m/>
    <x v="5"/>
    <n v="0"/>
  </r>
  <r>
    <m/>
    <m/>
    <s v="20180803-Tarina"/>
    <s v="Kern"/>
    <s v="Tarina"/>
    <m/>
    <m/>
    <n v="201808031448"/>
    <n v="201808040248"/>
    <n v="43315"/>
    <n v="0.6166666666666667"/>
    <n v="43315.61666666667"/>
    <n v="43469"/>
    <s v="09:26"/>
    <n v="43469.39305555556"/>
    <n v="2950"/>
    <s v="Undetermined"/>
    <n v="0"/>
    <m/>
    <n v="0"/>
    <n v="35.37444"/>
    <n v="-118.83556"/>
    <s v="non-HFTD"/>
    <s v="HFRA"/>
    <x v="0"/>
    <m/>
    <m/>
    <m/>
    <m/>
    <m/>
    <m/>
    <m/>
    <b v="0"/>
    <b v="0"/>
    <b v="0"/>
    <n v="2018"/>
    <n v="8"/>
    <b v="0"/>
    <n v="0"/>
    <b v="0"/>
    <b v="0"/>
    <b v="0"/>
    <s v="OEIS Non-CAT - Large"/>
    <n v="0"/>
    <n v="0"/>
    <s v="structures &lt;= 100 "/>
    <s v="fatality = 0"/>
    <n v="0"/>
    <b v="0"/>
    <b v="0"/>
    <b v="1"/>
    <b v="1"/>
    <b v="0"/>
    <b v="0"/>
    <b v="0"/>
    <m/>
    <m/>
    <s v="F0196"/>
    <s v="65"/>
    <n v="4.04"/>
    <s v="2018-08-03T20:50:00Z"/>
    <n v="24"/>
    <n v="20"/>
    <s v="F0196"/>
    <s v="65"/>
    <n v="4.04"/>
    <s v="2018-08-03T20:50:00Z"/>
    <x v="22"/>
    <n v="41"/>
  </r>
  <r>
    <m/>
    <m/>
    <s v="20180806-Turkey"/>
    <s v="Monterey"/>
    <s v="Turkey"/>
    <m/>
    <m/>
    <n v="201808061259"/>
    <n v="201808070059"/>
    <n v="43318"/>
    <n v="0.5409722222222222"/>
    <n v="43318.54097222222"/>
    <n v="43469"/>
    <s v="09:23"/>
    <n v="43469.39097222222"/>
    <n v="2225"/>
    <s v="Undetermined"/>
    <n v="0"/>
    <m/>
    <n v="0"/>
    <n v="35.847778"/>
    <n v="-120.343056"/>
    <s v="non-HFTD"/>
    <s v="non-HFRA"/>
    <x v="0"/>
    <m/>
    <m/>
    <m/>
    <m/>
    <m/>
    <m/>
    <m/>
    <b v="0"/>
    <b v="0"/>
    <b v="0"/>
    <n v="2018"/>
    <n v="8"/>
    <b v="0"/>
    <n v="0"/>
    <b v="0"/>
    <b v="0"/>
    <b v="0"/>
    <s v="OEIS Non-CAT - Large"/>
    <n v="0"/>
    <n v="0"/>
    <s v="structures &lt;= 100 "/>
    <s v="fatality = 0"/>
    <n v="0"/>
    <b v="0"/>
    <b v="0"/>
    <b v="0"/>
    <b v="0"/>
    <b v="0"/>
    <b v="0"/>
    <b v="0"/>
    <m/>
    <m/>
    <m/>
    <m/>
    <m/>
    <m/>
    <n v="0"/>
    <n v="0"/>
    <s v="PKFC1"/>
    <s v="2"/>
    <n v="6.14"/>
    <s v="2018-08-06T20:55:00Z"/>
    <x v="31"/>
    <n v="2"/>
  </r>
  <r>
    <m/>
    <m/>
    <s v="20180806-Five"/>
    <s v="Kings"/>
    <s v="Five"/>
    <m/>
    <m/>
    <n v="201808061729"/>
    <n v="201808070529"/>
    <n v="43318"/>
    <n v="0.7284722222222222"/>
    <n v="43318.72847222222"/>
    <n v="43469"/>
    <s v="09:23"/>
    <n v="43469.39097222222"/>
    <n v="2995"/>
    <s v="Undetermined"/>
    <n v="0"/>
    <m/>
    <n v="0"/>
    <n v="35.97896"/>
    <n v="-119.98329"/>
    <s v="non-HFTD"/>
    <s v="non-HFRA"/>
    <x v="0"/>
    <m/>
    <m/>
    <m/>
    <m/>
    <m/>
    <m/>
    <m/>
    <b v="0"/>
    <b v="0"/>
    <b v="0"/>
    <n v="2018"/>
    <n v="8"/>
    <b v="0"/>
    <n v="0"/>
    <b v="0"/>
    <b v="0"/>
    <b v="0"/>
    <s v="OEIS Non-CAT - Large"/>
    <n v="0"/>
    <n v="0"/>
    <s v="structures &lt;= 100 "/>
    <s v="fatality = 0"/>
    <n v="0"/>
    <b v="0"/>
    <b v="0"/>
    <b v="0"/>
    <b v="0"/>
    <b v="0"/>
    <b v="0"/>
    <b v="0"/>
    <m/>
    <m/>
    <s v="CF085"/>
    <s v="59"/>
    <n v="2.07"/>
    <s v="2018-08-07T00:11:00Z"/>
    <n v="21.74"/>
    <n v="11"/>
    <s v="KTLC1"/>
    <s v="2"/>
    <n v="5.38"/>
    <s v="2018-08-07T00:50:00Z"/>
    <x v="28"/>
    <n v="13"/>
  </r>
  <r>
    <m/>
    <m/>
    <s v="20180809-Hirz"/>
    <s v="Shasta"/>
    <s v="Hirz"/>
    <m/>
    <m/>
    <n v="201808090155"/>
    <n v="201808091355"/>
    <n v="43321"/>
    <n v="0.0798611111111111"/>
    <n v="43321.07986111111"/>
    <n v="43469"/>
    <s v="09:21"/>
    <n v="43469.38958333333"/>
    <n v="46150"/>
    <s v="Undetermined"/>
    <n v="0"/>
    <m/>
    <n v="0"/>
    <n v="40.896"/>
    <n v="-122.219"/>
    <s v="HFTD"/>
    <s v="HFRA"/>
    <x v="0"/>
    <m/>
    <m/>
    <m/>
    <m/>
    <m/>
    <m/>
    <m/>
    <b v="1"/>
    <b v="1"/>
    <b v="0"/>
    <n v="2018"/>
    <n v="8"/>
    <b v="0"/>
    <n v="0"/>
    <b v="0"/>
    <b v="0"/>
    <b v="0"/>
    <s v="OEIS CAT - Large"/>
    <n v="1"/>
    <n v="0"/>
    <s v="structures &lt;= 100 "/>
    <s v="fatality = 0"/>
    <n v="0"/>
    <b v="1"/>
    <b v="0"/>
    <b v="1"/>
    <b v="1"/>
    <b v="0"/>
    <b v="1"/>
    <b v="1"/>
    <m/>
    <m/>
    <m/>
    <m/>
    <m/>
    <m/>
    <n v="0"/>
    <n v="0"/>
    <s v="CTANT"/>
    <s v="59"/>
    <n v="7.91"/>
    <s v="2018-08-09T09:15:00Z"/>
    <x v="61"/>
    <n v="7"/>
  </r>
  <r>
    <m/>
    <m/>
    <s v="20180809-Hat"/>
    <s v="Shasta"/>
    <s v="Hat"/>
    <m/>
    <m/>
    <n v="201808091434"/>
    <n v="201808100234"/>
    <n v="43321"/>
    <n v="0.6069444444444444"/>
    <n v="43321.60694444444"/>
    <n v="43469"/>
    <s v="09:21"/>
    <n v="43469.38958333333"/>
    <n v="1900"/>
    <s v="Undetermined"/>
    <n v="0"/>
    <m/>
    <n v="0"/>
    <n v="40.99344"/>
    <n v="-121.52225"/>
    <s v="HFTD"/>
    <s v="HFRA"/>
    <x v="0"/>
    <m/>
    <m/>
    <m/>
    <m/>
    <m/>
    <m/>
    <n v="12717791"/>
    <b v="0"/>
    <b v="0"/>
    <b v="0"/>
    <n v="2018"/>
    <n v="8"/>
    <b v="1"/>
    <n v="0"/>
    <b v="0"/>
    <b v="0"/>
    <b v="0"/>
    <s v="OEIS Non-CAT - Large"/>
    <n v="0"/>
    <n v="0"/>
    <s v="structures &lt;= 100 "/>
    <s v="fatality = 0"/>
    <n v="0"/>
    <b v="1"/>
    <b v="0"/>
    <b v="1"/>
    <b v="1"/>
    <b v="0"/>
    <b v="1"/>
    <b v="1"/>
    <m/>
    <m/>
    <m/>
    <m/>
    <m/>
    <m/>
    <n v="0"/>
    <n v="0"/>
    <s v="SDRC1"/>
    <s v="2"/>
    <n v="5.63"/>
    <s v="2018-08-09T22:13:00Z"/>
    <x v="20"/>
    <n v="14"/>
  </r>
  <r>
    <m/>
    <m/>
    <s v="20180810-Nelson"/>
    <s v="Solano"/>
    <s v="Nelson"/>
    <m/>
    <m/>
    <n v="201808101657"/>
    <n v="201808110457"/>
    <n v="43322"/>
    <n v="0.70625"/>
    <n v="43322.70625"/>
    <n v="43469"/>
    <s v="09:20"/>
    <n v="43469.38888888889"/>
    <n v="2162"/>
    <s v="Undetermined"/>
    <n v="1"/>
    <m/>
    <n v="0"/>
    <n v="38.431278"/>
    <n v="-122.043747"/>
    <s v="HFTD"/>
    <s v="HFRA"/>
    <x v="0"/>
    <m/>
    <m/>
    <m/>
    <m/>
    <m/>
    <m/>
    <m/>
    <b v="0"/>
    <b v="0"/>
    <b v="0"/>
    <n v="2018"/>
    <n v="8"/>
    <b v="0"/>
    <n v="0"/>
    <b v="0"/>
    <b v="0"/>
    <b v="0"/>
    <s v="OEIS Non-CAT - Large"/>
    <n v="0"/>
    <n v="0"/>
    <s v="structures &lt;= 100 "/>
    <s v="fatality = 0"/>
    <n v="1"/>
    <b v="1"/>
    <b v="0"/>
    <b v="1"/>
    <b v="1"/>
    <b v="0"/>
    <b v="1"/>
    <b v="1"/>
    <m/>
    <m/>
    <m/>
    <m/>
    <m/>
    <m/>
    <n v="0"/>
    <n v="0"/>
    <m/>
    <m/>
    <m/>
    <m/>
    <x v="5"/>
    <n v="0"/>
  </r>
  <r>
    <m/>
    <m/>
    <s v="20180811-Gulch"/>
    <s v="Monterey"/>
    <s v="Gulch"/>
    <m/>
    <m/>
    <n v="201808111412"/>
    <n v="201808120212"/>
    <n v="43323"/>
    <n v="0.5916666666666667"/>
    <n v="43323.59166666667"/>
    <n v="43469"/>
    <s v="09:20"/>
    <n v="43469.38888888889"/>
    <n v="650"/>
    <s v="Undetermined"/>
    <n v="0"/>
    <m/>
    <n v="0"/>
    <n v="36.00912"/>
    <n v="-120.82226"/>
    <s v="non-HFTD"/>
    <s v="non-HFRA"/>
    <x v="0"/>
    <m/>
    <m/>
    <m/>
    <m/>
    <m/>
    <m/>
    <m/>
    <b v="0"/>
    <b v="0"/>
    <b v="0"/>
    <n v="2018"/>
    <n v="8"/>
    <b v="0"/>
    <n v="0"/>
    <b v="0"/>
    <b v="0"/>
    <b v="0"/>
    <s v="OEIS Non-CAT - Large"/>
    <n v="0"/>
    <n v="0"/>
    <s v="structures &lt;= 100 "/>
    <s v="fatality = 0"/>
    <n v="0"/>
    <b v="0"/>
    <b v="0"/>
    <b v="0"/>
    <b v="0"/>
    <b v="0"/>
    <b v="0"/>
    <b v="0"/>
    <m/>
    <m/>
    <m/>
    <m/>
    <m/>
    <m/>
    <n v="0"/>
    <n v="0"/>
    <m/>
    <m/>
    <m/>
    <m/>
    <x v="5"/>
    <n v="0"/>
  </r>
  <r>
    <m/>
    <m/>
    <s v="20180815-River"/>
    <s v="Tulare"/>
    <s v="River"/>
    <m/>
    <m/>
    <n v="201808151714"/>
    <n v="201808160514"/>
    <n v="43327"/>
    <n v="0.7180555555555556"/>
    <n v="43327.71805555555"/>
    <n v="43469"/>
    <s v="09:19"/>
    <n v="43469.38819444444"/>
    <n v="668"/>
    <s v="Undetermined"/>
    <n v="0"/>
    <m/>
    <n v="0"/>
    <n v="35.79012"/>
    <n v="-118.7393"/>
    <s v="HFTD"/>
    <s v="HFRA"/>
    <x v="0"/>
    <m/>
    <m/>
    <m/>
    <m/>
    <m/>
    <m/>
    <m/>
    <b v="0"/>
    <b v="0"/>
    <b v="0"/>
    <n v="2018"/>
    <n v="8"/>
    <b v="0"/>
    <n v="0"/>
    <b v="0"/>
    <b v="0"/>
    <b v="0"/>
    <s v="OEIS Non-CAT - Large"/>
    <n v="0"/>
    <n v="0"/>
    <s v="structures &lt;= 100 "/>
    <s v="fatality = 0"/>
    <n v="0"/>
    <b v="1"/>
    <b v="0"/>
    <b v="1"/>
    <b v="1"/>
    <b v="0"/>
    <b v="1"/>
    <b v="1"/>
    <m/>
    <m/>
    <m/>
    <m/>
    <m/>
    <m/>
    <n v="0"/>
    <n v="0"/>
    <s v="WOCC1"/>
    <s v="2"/>
    <n v="7.81"/>
    <s v="2018-08-16T00:13:00Z"/>
    <x v="10"/>
    <n v="28"/>
  </r>
  <r>
    <m/>
    <m/>
    <s v="20180816-Mill Creek 1"/>
    <s v="Humboldt"/>
    <s v="Mill Creek 1"/>
    <m/>
    <m/>
    <n v="201808160918"/>
    <n v="201808162118"/>
    <n v="43328"/>
    <n v="0.3875"/>
    <n v="43328.3875"/>
    <n v="43469"/>
    <s v="09:17"/>
    <n v="43469.38680555556"/>
    <n v="3674"/>
    <s v="Undetermined"/>
    <n v="0"/>
    <m/>
    <n v="0"/>
    <n v="41.14"/>
    <n v="-123.66"/>
    <s v="HFTD"/>
    <s v="HFRA"/>
    <x v="0"/>
    <m/>
    <m/>
    <m/>
    <m/>
    <m/>
    <m/>
    <m/>
    <b v="0"/>
    <b v="0"/>
    <b v="0"/>
    <n v="2018"/>
    <n v="8"/>
    <b v="0"/>
    <n v="0"/>
    <b v="0"/>
    <b v="0"/>
    <b v="0"/>
    <s v="OEIS Non-CAT - Large"/>
    <n v="0"/>
    <n v="0"/>
    <s v="structures &lt;= 100 "/>
    <s v="fatality = 0"/>
    <n v="0"/>
    <b v="1"/>
    <b v="0"/>
    <b v="1"/>
    <b v="1"/>
    <b v="0"/>
    <b v="1"/>
    <b v="1"/>
    <m/>
    <m/>
    <s v="BIIC1"/>
    <s v="2"/>
    <n v="3.2"/>
    <s v="2018-08-16T15:40:00Z"/>
    <n v="8.99"/>
    <n v="2"/>
    <s v="BIIC1"/>
    <s v="2"/>
    <n v="3.2"/>
    <s v="2018-08-16T15:40:00Z"/>
    <x v="4"/>
    <n v="4"/>
  </r>
  <r>
    <m/>
    <m/>
    <s v="20180818-Call"/>
    <s v="Kern"/>
    <s v="Call"/>
    <m/>
    <m/>
    <n v="201808181517"/>
    <n v="201808190317"/>
    <n v="43330"/>
    <n v="0.6368055555555555"/>
    <n v="43330.63680555556"/>
    <n v="43469"/>
    <s v="09:16"/>
    <n v="43469.38611111111"/>
    <n v="367"/>
    <s v="Undetermined"/>
    <n v="0"/>
    <m/>
    <n v="0"/>
    <n v="35.524"/>
    <n v="-118.669"/>
    <s v="HFTD"/>
    <s v="HFRA"/>
    <x v="0"/>
    <m/>
    <m/>
    <m/>
    <m/>
    <m/>
    <m/>
    <m/>
    <b v="0"/>
    <b v="0"/>
    <b v="0"/>
    <n v="2018"/>
    <n v="8"/>
    <b v="0"/>
    <n v="0"/>
    <b v="0"/>
    <b v="0"/>
    <b v="0"/>
    <s v="OEIS Non-CAT - Large"/>
    <n v="0"/>
    <n v="0"/>
    <s v="structures &lt;= 100 "/>
    <s v="fatality = 0"/>
    <n v="0"/>
    <b v="1"/>
    <b v="0"/>
    <b v="1"/>
    <b v="1"/>
    <b v="0"/>
    <b v="1"/>
    <b v="1"/>
    <m/>
    <m/>
    <s v="DEMC1"/>
    <s v="2"/>
    <n v="2.23"/>
    <s v="2018-08-18T21:25:00Z"/>
    <n v="18.99"/>
    <n v="2"/>
    <s v="DEMC1"/>
    <s v="2"/>
    <n v="2.23"/>
    <s v="2018-08-18T21:25:00Z"/>
    <x v="20"/>
    <n v="4"/>
  </r>
  <r>
    <m/>
    <m/>
    <s v="20180819-Front"/>
    <s v="Santa Barbara"/>
    <s v="Front"/>
    <m/>
    <m/>
    <n v="201808191337"/>
    <n v="201808200137"/>
    <n v="43331"/>
    <n v="0.5673611111111111"/>
    <n v="43331.56736111111"/>
    <n v="43469"/>
    <s v="09:16"/>
    <n v="43469.38611111111"/>
    <n v="1014"/>
    <s v="Undetermined"/>
    <n v="0"/>
    <m/>
    <n v="0"/>
    <n v="35.11416667"/>
    <n v="-120.09222222"/>
    <s v="HFTD"/>
    <s v="HFRA"/>
    <x v="0"/>
    <m/>
    <m/>
    <m/>
    <m/>
    <m/>
    <m/>
    <m/>
    <b v="0"/>
    <b v="0"/>
    <b v="0"/>
    <n v="2018"/>
    <n v="8"/>
    <b v="0"/>
    <n v="0"/>
    <b v="0"/>
    <b v="0"/>
    <b v="0"/>
    <s v="OEIS Non-CAT - Large"/>
    <n v="0"/>
    <n v="0"/>
    <s v="structures &lt;= 100 "/>
    <s v="fatality = 0"/>
    <n v="0"/>
    <b v="0"/>
    <b v="1"/>
    <b v="1"/>
    <b v="1"/>
    <b v="0"/>
    <b v="1"/>
    <b v="1"/>
    <m/>
    <m/>
    <s v="BRHC1"/>
    <s v="2"/>
    <n v="4.93"/>
    <s v="2018-08-19T21:35:00Z"/>
    <n v="12.01"/>
    <n v="2"/>
    <s v="BRHC1"/>
    <s v="2"/>
    <n v="4.93"/>
    <s v="2018-08-19T21:35:00Z"/>
    <x v="27"/>
    <n v="2"/>
  </r>
  <r>
    <m/>
    <m/>
    <s v="20180903-North"/>
    <s v="Placer"/>
    <s v="North"/>
    <m/>
    <m/>
    <n v="201809031638"/>
    <n v="201809040438"/>
    <n v="43346"/>
    <n v="0.6930555555555555"/>
    <n v="43346.69305555556"/>
    <n v="43469"/>
    <s v="09:10"/>
    <n v="43469.38194444445"/>
    <n v="1120"/>
    <s v="Undetermined"/>
    <n v="0"/>
    <m/>
    <n v="0"/>
    <n v="39.268611"/>
    <n v="-120.658333"/>
    <s v="HFTD"/>
    <s v="HFRA"/>
    <x v="0"/>
    <m/>
    <m/>
    <m/>
    <m/>
    <m/>
    <m/>
    <n v="20415"/>
    <b v="0"/>
    <b v="0"/>
    <b v="0"/>
    <n v="2018"/>
    <n v="9"/>
    <b v="0"/>
    <n v="0"/>
    <b v="0"/>
    <b v="0"/>
    <b v="0"/>
    <s v="OEIS Non-CAT - Large"/>
    <n v="0"/>
    <n v="0"/>
    <s v="structures &lt;= 100 "/>
    <s v="fatality = 0"/>
    <n v="0"/>
    <b v="1"/>
    <b v="0"/>
    <b v="1"/>
    <b v="1"/>
    <b v="0"/>
    <b v="1"/>
    <b v="1"/>
    <m/>
    <m/>
    <s v="KBLU"/>
    <s v="1"/>
    <n v="2.71"/>
    <s v="2018-09-03T22:52:00Z"/>
    <n v="18.41"/>
    <n v="3"/>
    <s v="KBLU"/>
    <s v="1"/>
    <n v="2.71"/>
    <s v="2018-09-03T22:52:00Z"/>
    <x v="62"/>
    <n v="16"/>
  </r>
  <r>
    <m/>
    <m/>
    <s v="20180904-Kerlin"/>
    <s v="Trinity"/>
    <s v="Kerlin"/>
    <m/>
    <m/>
    <n v="201809041520"/>
    <n v="201809050320"/>
    <n v="43347"/>
    <n v="0.6388888888888888"/>
    <n v="43347.63888888889"/>
    <n v="43469"/>
    <s v="09:08"/>
    <n v="43469.38055555556"/>
    <n v="1751"/>
    <s v="Undetermined"/>
    <n v="0"/>
    <m/>
    <n v="0"/>
    <n v="40.616251"/>
    <n v="-123.52019"/>
    <s v="HFTD"/>
    <s v="HFRA"/>
    <x v="0"/>
    <m/>
    <m/>
    <m/>
    <m/>
    <m/>
    <m/>
    <m/>
    <b v="0"/>
    <b v="0"/>
    <b v="0"/>
    <n v="2018"/>
    <n v="9"/>
    <b v="0"/>
    <n v="0"/>
    <b v="0"/>
    <b v="0"/>
    <b v="0"/>
    <s v="OEIS Non-CAT - Large"/>
    <n v="0"/>
    <n v="0"/>
    <s v="structures &lt;= 100 "/>
    <s v="fatality = 0"/>
    <n v="0"/>
    <b v="1"/>
    <b v="0"/>
    <b v="1"/>
    <b v="1"/>
    <b v="0"/>
    <b v="1"/>
    <b v="1"/>
    <m/>
    <m/>
    <m/>
    <m/>
    <m/>
    <m/>
    <n v="0"/>
    <n v="0"/>
    <s v="UDWC1"/>
    <s v="2"/>
    <n v="7.38"/>
    <s v="2018-09-04T22:24:00Z"/>
    <x v="2"/>
    <n v="2"/>
  </r>
  <r>
    <m/>
    <m/>
    <s v="20180905-Delta"/>
    <s v="Shasta"/>
    <s v="Delta"/>
    <m/>
    <m/>
    <n v="201809051251"/>
    <n v="201809060051"/>
    <n v="43348"/>
    <n v="0.5354166666666667"/>
    <n v="43348.53541666667"/>
    <n v="43469"/>
    <s v="09:07"/>
    <n v="43469.37986111111"/>
    <n v="63311"/>
    <s v="Undetermined"/>
    <n v="42"/>
    <m/>
    <n v="0"/>
    <n v="40.923"/>
    <n v="-122.408"/>
    <s v="HFTD"/>
    <s v="HFRA"/>
    <x v="0"/>
    <m/>
    <m/>
    <m/>
    <m/>
    <m/>
    <m/>
    <m/>
    <b v="1"/>
    <b v="1"/>
    <b v="0"/>
    <n v="2018"/>
    <n v="9"/>
    <b v="0"/>
    <n v="0"/>
    <b v="0"/>
    <b v="0"/>
    <b v="0"/>
    <s v="OEIS CAT - Large"/>
    <n v="1"/>
    <n v="0"/>
    <s v="structures &lt;= 100 "/>
    <s v="fatality = 0"/>
    <n v="42"/>
    <b v="1"/>
    <b v="0"/>
    <b v="1"/>
    <b v="1"/>
    <b v="0"/>
    <b v="1"/>
    <b v="1"/>
    <m/>
    <m/>
    <s v="SLFC1"/>
    <s v="2"/>
    <n v="1.48"/>
    <s v="2018-09-05T20:19:00Z"/>
    <n v="17"/>
    <n v="16"/>
    <s v="SLFC1"/>
    <s v="2"/>
    <n v="1.48"/>
    <s v="2018-09-05T20:19:00Z"/>
    <x v="12"/>
    <n v="16"/>
  </r>
  <r>
    <m/>
    <m/>
    <s v="20180908-Tulloch"/>
    <s v="Tuolumne"/>
    <s v="Tulloch"/>
    <m/>
    <m/>
    <n v="201809081334"/>
    <n v="201809090134"/>
    <n v="43351"/>
    <n v="0.5652777777777778"/>
    <n v="43351.56527777778"/>
    <n v="43469"/>
    <s v="09:06"/>
    <n v="43469.37916666667"/>
    <n v="573"/>
    <s v="Undetermined"/>
    <n v="0"/>
    <m/>
    <n v="0"/>
    <n v="37.83388"/>
    <n v="-120.61746"/>
    <s v="non-HFTD"/>
    <s v="non-HFRA"/>
    <x v="0"/>
    <m/>
    <m/>
    <m/>
    <m/>
    <m/>
    <m/>
    <m/>
    <b v="0"/>
    <b v="0"/>
    <b v="0"/>
    <n v="2018"/>
    <n v="9"/>
    <b v="0"/>
    <n v="0"/>
    <b v="0"/>
    <b v="0"/>
    <b v="0"/>
    <s v="OEIS Non-CAT - Large"/>
    <n v="0"/>
    <n v="0"/>
    <s v="structures &lt;= 100 "/>
    <s v="fatality = 0"/>
    <n v="0"/>
    <b v="0"/>
    <b v="0"/>
    <b v="0"/>
    <b v="0"/>
    <b v="0"/>
    <b v="0"/>
    <b v="0"/>
    <m/>
    <m/>
    <s v="LRMC1"/>
    <s v="106"/>
    <n v="2.11"/>
    <s v="2018-09-08T21:00:00Z"/>
    <n v="10.25"/>
    <n v="2"/>
    <s v="D1155"/>
    <s v="65"/>
    <n v="6.37"/>
    <s v="2018-09-08T20:14:00Z"/>
    <x v="31"/>
    <n v="33"/>
  </r>
  <r>
    <m/>
    <m/>
    <s v="20180908-Snell"/>
    <s v="Napa"/>
    <s v="Snell"/>
    <m/>
    <m/>
    <n v="201809081429"/>
    <n v="201809090229"/>
    <n v="43351"/>
    <n v="0.6034722222222222"/>
    <n v="43351.60347222222"/>
    <n v="43469"/>
    <s v="09:06"/>
    <n v="43469.37916666667"/>
    <n v="2490"/>
    <s v="Under Investigation"/>
    <n v="0"/>
    <m/>
    <n v="0"/>
    <n v="38.69601"/>
    <n v="-122.44468"/>
    <s v="HFTD"/>
    <s v="HFRA"/>
    <x v="0"/>
    <m/>
    <m/>
    <m/>
    <m/>
    <m/>
    <m/>
    <m/>
    <b v="0"/>
    <b v="0"/>
    <b v="0"/>
    <n v="2018"/>
    <n v="9"/>
    <b v="0"/>
    <n v="0"/>
    <b v="0"/>
    <b v="0"/>
    <b v="0"/>
    <s v="OEIS Non-CAT - Large"/>
    <n v="0"/>
    <n v="0"/>
    <s v="structures &lt;= 100 "/>
    <s v="fatality = 0"/>
    <n v="0"/>
    <b v="0"/>
    <b v="1"/>
    <b v="1"/>
    <b v="1"/>
    <b v="0"/>
    <b v="1"/>
    <b v="1"/>
    <m/>
    <m/>
    <s v="PG051"/>
    <s v="229"/>
    <n v="3.54"/>
    <s v="2018-09-08T20:50:00Z"/>
    <n v="20.6"/>
    <n v="20"/>
    <s v="PG085"/>
    <s v="229"/>
    <n v="7.89"/>
    <s v="2018-09-08T22:10:00Z"/>
    <x v="63"/>
    <n v="68"/>
  </r>
  <r>
    <m/>
    <m/>
    <s v="20180913-Metz"/>
    <s v="Monterey"/>
    <s v="Metz"/>
    <m/>
    <m/>
    <n v="201809131537"/>
    <n v="201809140337"/>
    <n v="43356"/>
    <n v="0.6506944444444445"/>
    <n v="43356.65069444444"/>
    <n v="43469"/>
    <s v="09:04"/>
    <n v="43469.37777777778"/>
    <n v="400"/>
    <s v="Undetermined"/>
    <n v="0"/>
    <m/>
    <n v="0"/>
    <n v="36.35502"/>
    <n v="-121.1563"/>
    <s v="non-HFTD"/>
    <s v="non-HFRA"/>
    <x v="0"/>
    <m/>
    <m/>
    <m/>
    <m/>
    <m/>
    <m/>
    <m/>
    <b v="0"/>
    <b v="0"/>
    <b v="0"/>
    <n v="2018"/>
    <n v="9"/>
    <b v="0"/>
    <n v="0"/>
    <b v="0"/>
    <b v="0"/>
    <b v="0"/>
    <s v="OEIS Non-CAT - Large"/>
    <n v="0"/>
    <n v="0"/>
    <s v="structures &lt;= 100 "/>
    <s v="fatality = 0"/>
    <n v="0"/>
    <b v="0"/>
    <b v="0"/>
    <b v="0"/>
    <b v="0"/>
    <b v="0"/>
    <b v="0"/>
    <b v="0"/>
    <m/>
    <m/>
    <m/>
    <m/>
    <m/>
    <m/>
    <n v="0"/>
    <n v="0"/>
    <s v="PCLC1"/>
    <s v="2"/>
    <n v="8.01"/>
    <s v="2018-09-13T23:37:00Z"/>
    <x v="20"/>
    <n v="3"/>
  </r>
  <r>
    <m/>
    <m/>
    <s v="20180922-Oak"/>
    <s v="Madera"/>
    <s v="Oak"/>
    <m/>
    <m/>
    <n v="201809221544"/>
    <n v="201809230344"/>
    <n v="43365"/>
    <n v="0.6555555555555556"/>
    <n v="43365.65555555555"/>
    <n v="43469"/>
    <s v="09:03"/>
    <n v="43469.37708333333"/>
    <n v="360"/>
    <s v="Undetermined"/>
    <n v="0"/>
    <m/>
    <n v="0"/>
    <n v="37.38789"/>
    <n v="-119.68912"/>
    <s v="HFTD"/>
    <s v="HFRA"/>
    <x v="0"/>
    <m/>
    <m/>
    <m/>
    <m/>
    <m/>
    <m/>
    <m/>
    <b v="0"/>
    <b v="0"/>
    <b v="0"/>
    <n v="2018"/>
    <n v="9"/>
    <b v="0"/>
    <n v="0"/>
    <b v="0"/>
    <b v="0"/>
    <b v="0"/>
    <s v="OEIS Non-CAT - Large"/>
    <n v="0"/>
    <n v="0"/>
    <s v="structures &lt;= 100 "/>
    <s v="fatality = 0"/>
    <n v="0"/>
    <b v="0"/>
    <b v="1"/>
    <b v="1"/>
    <b v="1"/>
    <b v="0"/>
    <b v="1"/>
    <b v="1"/>
    <m/>
    <m/>
    <s v="MIAC1"/>
    <s v="2"/>
    <n v="3.77"/>
    <s v="2018-09-22T21:59:00Z"/>
    <n v="18.01"/>
    <n v="58"/>
    <s v="MIAC1"/>
    <s v="2"/>
    <n v="3.77"/>
    <s v="2018-09-22T21:59:00Z"/>
    <x v="31"/>
    <n v="142"/>
  </r>
  <r>
    <m/>
    <m/>
    <s v="20181007-Sun"/>
    <s v="Tehama"/>
    <s v="Sun"/>
    <m/>
    <m/>
    <n v="201810071251"/>
    <n v="201810080051"/>
    <n v="43380"/>
    <n v="0.5354166666666667"/>
    <n v="43380.53541666667"/>
    <n v="43469"/>
    <s v="08:57"/>
    <n v="43469.37291666667"/>
    <n v="3889"/>
    <s v="Undetermined"/>
    <n v="0"/>
    <m/>
    <n v="0"/>
    <n v="40.22027778"/>
    <n v="-122.18"/>
    <s v="HFTD"/>
    <s v="HFRA"/>
    <x v="0"/>
    <m/>
    <m/>
    <m/>
    <m/>
    <m/>
    <m/>
    <n v="7128"/>
    <b v="0"/>
    <b v="0"/>
    <b v="0"/>
    <n v="2018"/>
    <n v="10"/>
    <b v="1"/>
    <n v="0"/>
    <b v="0"/>
    <b v="0"/>
    <b v="0"/>
    <s v="OEIS Non-CAT - Large"/>
    <n v="0"/>
    <n v="0"/>
    <s v="structures &lt;= 100 "/>
    <s v="fatality = 0"/>
    <n v="0"/>
    <b v="1"/>
    <b v="0"/>
    <b v="1"/>
    <b v="1"/>
    <b v="0"/>
    <b v="1"/>
    <b v="1"/>
    <m/>
    <m/>
    <m/>
    <m/>
    <m/>
    <m/>
    <n v="0"/>
    <n v="0"/>
    <s v="KRBL"/>
    <s v="1"/>
    <n v="6.14"/>
    <s v="2018-10-07T19:54:00Z"/>
    <x v="64"/>
    <n v="16"/>
  </r>
  <r>
    <m/>
    <s v="(2/17/2023): add 1 structure destroyed and lat/lon based on https://www.dailyrepublic.com/all-dr-news/solano-news/fairfield/officials-report-branscombe-fire-fully-contained"/>
    <s v="20181007-Branscombe"/>
    <s v="Solano"/>
    <s v="Branscombe"/>
    <m/>
    <m/>
    <n v="201810071300"/>
    <n v="201810080100"/>
    <n v="43380"/>
    <n v="0.5416666666666666"/>
    <n v="43380.54166666666"/>
    <m/>
    <m/>
    <m/>
    <n v="4500"/>
    <s v="Undetermined"/>
    <n v="1"/>
    <m/>
    <n v="0"/>
    <n v="38.237"/>
    <n v="-121.952"/>
    <s v="non-HFTD"/>
    <s v="non-HFRA"/>
    <x v="0"/>
    <m/>
    <m/>
    <m/>
    <m/>
    <m/>
    <m/>
    <m/>
    <b v="0"/>
    <b v="0"/>
    <b v="0"/>
    <n v="2018"/>
    <n v="10"/>
    <b v="1"/>
    <n v="0"/>
    <b v="0"/>
    <b v="0"/>
    <b v="0"/>
    <s v="OEIS Non-CAT - Large"/>
    <n v="0"/>
    <n v="0"/>
    <s v="structures &lt;= 100 "/>
    <s v="fatality = 0"/>
    <n v="1"/>
    <b v="0"/>
    <b v="0"/>
    <b v="0"/>
    <b v="0"/>
    <b v="0"/>
    <b v="0"/>
    <b v="0"/>
    <m/>
    <m/>
    <s v="SFXC1"/>
    <s v="188"/>
    <n v="4.12"/>
    <s v="2018-10-07T20:30:00Z"/>
    <n v="32.23"/>
    <n v="11"/>
    <s v="UCJP"/>
    <s v="62"/>
    <n v="7.07"/>
    <s v="2018-10-07T19:50:00Z"/>
    <x v="65"/>
    <n v="65"/>
  </r>
  <r>
    <m/>
    <m/>
    <s v="20181030-June"/>
    <s v="Butte"/>
    <s v="June"/>
    <m/>
    <m/>
    <n v="201810301446"/>
    <n v="201810310246"/>
    <n v="43403"/>
    <n v="0.6152777777777778"/>
    <n v="43403.61527777778"/>
    <n v="43469"/>
    <s v="08:50"/>
    <n v="43469.36805555555"/>
    <n v="550"/>
    <s v="Undetermined"/>
    <n v="0"/>
    <m/>
    <n v="0"/>
    <n v="39.36529"/>
    <n v="-121.51707"/>
    <s v="non-HFTD"/>
    <s v="non-HFRA"/>
    <x v="0"/>
    <m/>
    <m/>
    <m/>
    <m/>
    <m/>
    <m/>
    <m/>
    <b v="0"/>
    <b v="0"/>
    <b v="0"/>
    <n v="2018"/>
    <n v="10"/>
    <b v="1"/>
    <n v="0"/>
    <b v="0"/>
    <b v="0"/>
    <b v="0"/>
    <s v="OEIS Non-CAT - Large"/>
    <n v="0"/>
    <n v="0"/>
    <s v="structures &lt;= 100 "/>
    <s v="fatality = 0"/>
    <n v="0"/>
    <b v="0"/>
    <b v="0"/>
    <b v="0"/>
    <b v="0"/>
    <b v="0"/>
    <b v="0"/>
    <b v="0"/>
    <m/>
    <m/>
    <m/>
    <m/>
    <m/>
    <m/>
    <n v="0"/>
    <n v="0"/>
    <s v="BNGC1"/>
    <s v="2"/>
    <n v="7.07"/>
    <s v="2018-10-30T21:51:00Z"/>
    <x v="3"/>
    <n v="4"/>
  </r>
  <r>
    <m/>
    <s v="(3/24/2023): added second igniton point using ignition tracker info, not in original cal fire data"/>
    <s v="20181108-Camp D"/>
    <s v="Butte"/>
    <s v="Camp D"/>
    <s v="Camp T"/>
    <m/>
    <n v="201811080645"/>
    <n v="201811081845"/>
    <n v="43412"/>
    <n v="0.28125"/>
    <n v="43412.28125"/>
    <n v="43429"/>
    <s v="08:00"/>
    <n v="43429.33333333334"/>
    <n v="153336"/>
    <s v="Electrical Power"/>
    <n v="18804"/>
    <m/>
    <n v="85"/>
    <n v="39.79846999"/>
    <n v="-121.486279"/>
    <s v="HFTD"/>
    <s v="HFRA"/>
    <x v="1"/>
    <s v="Yes"/>
    <s v="20180938B"/>
    <s v="EI171008S"/>
    <s v="211086"/>
    <s v="18-0098064"/>
    <m/>
    <n v="826291590"/>
    <b v="1"/>
    <b v="0"/>
    <b v="1"/>
    <n v="2018"/>
    <n v="11"/>
    <b v="1"/>
    <n v="1"/>
    <b v="1"/>
    <b v="1"/>
    <b v="0"/>
    <s v="OEIS CAT - Destructive - Fatal"/>
    <n v="1"/>
    <n v="1"/>
    <s v="structures &gt; 500"/>
    <s v="fatality &gt; 0"/>
    <n v="18804"/>
    <b v="1"/>
    <b v="0"/>
    <b v="1"/>
    <b v="1"/>
    <b v="0"/>
    <b v="1"/>
    <b v="1"/>
    <m/>
    <m/>
    <s v="JBGC1"/>
    <s v="2"/>
    <n v="4.33"/>
    <s v="2018-11-08T14:13:00Z"/>
    <n v="40"/>
    <n v="2"/>
    <s v="PG131"/>
    <s v="229"/>
    <n v="8.140000000000001"/>
    <s v="2018-11-08T14:00:00Z"/>
    <x v="66"/>
    <n v="72"/>
  </r>
  <r>
    <m/>
    <m/>
    <s v="20181108-Nurse"/>
    <s v="Solano"/>
    <s v="Nurse"/>
    <m/>
    <m/>
    <n v="201811081328"/>
    <n v="201811090128"/>
    <n v="43412"/>
    <n v="0.5611111111111111"/>
    <n v="43412.56111111111"/>
    <n v="43469"/>
    <s v="08:47"/>
    <n v="43469.36597222222"/>
    <n v="1500"/>
    <s v="Undetermined"/>
    <n v="0"/>
    <m/>
    <n v="0"/>
    <n v="38.21396"/>
    <n v="-121.9424"/>
    <s v="non-HFTD"/>
    <s v="non-HFRA"/>
    <x v="0"/>
    <m/>
    <m/>
    <m/>
    <m/>
    <m/>
    <m/>
    <m/>
    <b v="0"/>
    <b v="0"/>
    <b v="0"/>
    <n v="2018"/>
    <n v="11"/>
    <b v="1"/>
    <n v="0"/>
    <b v="0"/>
    <b v="0"/>
    <b v="0"/>
    <s v="OEIS Non-CAT - Large"/>
    <n v="0"/>
    <n v="0"/>
    <s v="structures &lt;= 100 "/>
    <s v="fatality = 0"/>
    <n v="0"/>
    <b v="0"/>
    <b v="0"/>
    <b v="0"/>
    <b v="0"/>
    <b v="0"/>
    <b v="0"/>
    <b v="0"/>
    <m/>
    <m/>
    <s v="KSUU"/>
    <s v="1"/>
    <n v="3.67"/>
    <s v="2018-11-08T20:56:00Z"/>
    <n v="35.68"/>
    <n v="10"/>
    <s v="UCJP"/>
    <s v="62"/>
    <n v="7.26"/>
    <s v="2018-11-08T21:00:00Z"/>
    <x v="67"/>
    <n v="53"/>
  </r>
  <r>
    <m/>
    <m/>
    <s v="20190507-Refuge"/>
    <s v="Kern"/>
    <s v="Refuge"/>
    <m/>
    <m/>
    <n v="201905071547"/>
    <n v="201905080347"/>
    <n v="43592"/>
    <n v="0.6576388888888889"/>
    <n v="43592.65763888889"/>
    <n v="43594"/>
    <s v="09:37"/>
    <n v="43594.40069444444"/>
    <n v="2500"/>
    <s v="Unknown"/>
    <m/>
    <m/>
    <n v="0"/>
    <n v="35.72057"/>
    <n v="-119.62762"/>
    <s v="non-HFTD"/>
    <s v="non-HFRA"/>
    <x v="0"/>
    <m/>
    <m/>
    <m/>
    <m/>
    <m/>
    <m/>
    <m/>
    <b v="0"/>
    <b v="0"/>
    <b v="0"/>
    <n v="2019"/>
    <n v="5"/>
    <b v="0"/>
    <n v="0"/>
    <b v="0"/>
    <b v="0"/>
    <b v="0"/>
    <s v="OEIS Non-CAT - Large"/>
    <n v="0"/>
    <n v="0"/>
    <s v="structures &lt;= 100 "/>
    <s v="fatality = 0"/>
    <n v="0"/>
    <b v="0"/>
    <b v="0"/>
    <b v="0"/>
    <b v="0"/>
    <b v="0"/>
    <b v="0"/>
    <b v="0"/>
    <m/>
    <m/>
    <m/>
    <m/>
    <m/>
    <m/>
    <n v="0"/>
    <n v="0"/>
    <m/>
    <m/>
    <m/>
    <m/>
    <x v="5"/>
    <n v="0"/>
  </r>
  <r>
    <m/>
    <m/>
    <s v="20190529-Belmont"/>
    <s v="San Luis Obispo"/>
    <s v="Belmont"/>
    <m/>
    <m/>
    <n v="201905291710"/>
    <n v="201905300510"/>
    <n v="43614"/>
    <n v="0.7152777777777778"/>
    <n v="43614.71527777778"/>
    <n v="43619"/>
    <s v="08:44"/>
    <n v="43619.36388888889"/>
    <n v="835"/>
    <s v="Unknown"/>
    <m/>
    <m/>
    <n v="0"/>
    <n v="35.30759"/>
    <n v="-119.96498"/>
    <s v="non-HFTD"/>
    <s v="non-HFRA"/>
    <x v="0"/>
    <m/>
    <m/>
    <m/>
    <m/>
    <m/>
    <m/>
    <m/>
    <b v="0"/>
    <b v="0"/>
    <b v="0"/>
    <n v="2019"/>
    <n v="5"/>
    <b v="0"/>
    <n v="0"/>
    <b v="0"/>
    <b v="0"/>
    <b v="0"/>
    <s v="OEIS Non-CAT - Large"/>
    <n v="0"/>
    <n v="0"/>
    <s v="structures &lt;= 100 "/>
    <s v="fatality = 0"/>
    <n v="0"/>
    <b v="0"/>
    <b v="0"/>
    <b v="0"/>
    <b v="0"/>
    <b v="0"/>
    <b v="0"/>
    <b v="0"/>
    <m/>
    <m/>
    <m/>
    <m/>
    <m/>
    <m/>
    <n v="0"/>
    <n v="0"/>
    <s v="TWMC1"/>
    <s v="2"/>
    <n v="8.84"/>
    <s v="2019-05-29T23:13:00Z"/>
    <x v="14"/>
    <n v="7"/>
  </r>
  <r>
    <m/>
    <m/>
    <s v="20190605-Boulder"/>
    <s v="San Luis Obispo"/>
    <s v="Boulder"/>
    <m/>
    <m/>
    <n v="201906051049"/>
    <n v="201906052249"/>
    <n v="43621"/>
    <n v="0.4506944444444445"/>
    <n v="43621.45069444444"/>
    <n v="43627"/>
    <s v="14:49"/>
    <n v="43627.61736111111"/>
    <n v="1127"/>
    <s v="Unknown"/>
    <m/>
    <m/>
    <n v="0"/>
    <n v="35.343761"/>
    <n v="-119.913717"/>
    <s v="non-HFTD"/>
    <s v="non-HFRA"/>
    <x v="0"/>
    <m/>
    <m/>
    <m/>
    <m/>
    <m/>
    <m/>
    <m/>
    <b v="0"/>
    <b v="0"/>
    <b v="0"/>
    <n v="2019"/>
    <n v="6"/>
    <b v="0"/>
    <n v="0"/>
    <b v="0"/>
    <b v="0"/>
    <b v="0"/>
    <s v="OEIS Non-CAT - Large"/>
    <n v="0"/>
    <n v="0"/>
    <s v="structures &lt;= 100 "/>
    <s v="fatality = 0"/>
    <n v="0"/>
    <b v="0"/>
    <b v="0"/>
    <b v="0"/>
    <b v="0"/>
    <b v="0"/>
    <b v="0"/>
    <b v="0"/>
    <m/>
    <m/>
    <m/>
    <m/>
    <m/>
    <m/>
    <n v="0"/>
    <n v="0"/>
    <m/>
    <m/>
    <m/>
    <m/>
    <x v="5"/>
    <n v="0"/>
  </r>
  <r>
    <m/>
    <m/>
    <s v="20190607-Stuhr"/>
    <s v="Stanislaus"/>
    <s v="Stuhr"/>
    <m/>
    <m/>
    <n v="201906071655"/>
    <n v="201906080455"/>
    <n v="43623"/>
    <n v="0.7048611111111112"/>
    <n v="43623.70486111111"/>
    <n v="43627"/>
    <s v="17:14"/>
    <n v="43627.71805555555"/>
    <n v="600"/>
    <s v="Unknown"/>
    <m/>
    <m/>
    <n v="0"/>
    <n v="37.25988"/>
    <n v="-121.09375"/>
    <s v="non-HFTD"/>
    <s v="non-HFRA"/>
    <x v="0"/>
    <m/>
    <m/>
    <m/>
    <m/>
    <m/>
    <m/>
    <m/>
    <b v="0"/>
    <b v="0"/>
    <b v="0"/>
    <n v="2019"/>
    <n v="6"/>
    <b v="0"/>
    <n v="0"/>
    <b v="0"/>
    <b v="0"/>
    <b v="0"/>
    <s v="OEIS Non-CAT - Large"/>
    <n v="0"/>
    <n v="0"/>
    <s v="structures &lt;= 100 "/>
    <s v="fatality = 0"/>
    <n v="0"/>
    <b v="0"/>
    <b v="0"/>
    <b v="0"/>
    <b v="0"/>
    <b v="0"/>
    <b v="0"/>
    <b v="0"/>
    <m/>
    <m/>
    <m/>
    <m/>
    <m/>
    <m/>
    <n v="0"/>
    <n v="0"/>
    <s v="AU767"/>
    <s v="65"/>
    <n v="7.04"/>
    <s v="2019-06-07T23:29:00Z"/>
    <x v="35"/>
    <n v="22"/>
  </r>
  <r>
    <m/>
    <m/>
    <s v="20190608-West Butte"/>
    <s v="Sutter"/>
    <s v="West Butte"/>
    <m/>
    <m/>
    <n v="201906081437"/>
    <n v="201906090237"/>
    <n v="43624"/>
    <n v="0.6090277777777777"/>
    <n v="43624.60902777778"/>
    <n v="43633"/>
    <s v="15:16"/>
    <n v="43633.63611111111"/>
    <n v="1350"/>
    <s v="Unknown"/>
    <m/>
    <m/>
    <n v="0"/>
    <n v="39.28926"/>
    <n v="121.85906"/>
    <s v="non-HFTD"/>
    <s v="non-HFRA"/>
    <x v="0"/>
    <m/>
    <m/>
    <m/>
    <m/>
    <m/>
    <m/>
    <m/>
    <b v="0"/>
    <b v="0"/>
    <b v="0"/>
    <n v="2019"/>
    <n v="6"/>
    <b v="0"/>
    <n v="0"/>
    <b v="0"/>
    <b v="0"/>
    <b v="0"/>
    <s v="OEIS Non-CAT - Large"/>
    <n v="0"/>
    <n v="0"/>
    <s v="structures &lt;= 100 "/>
    <s v="fatality = 0"/>
    <n v="0"/>
    <b v="0"/>
    <b v="0"/>
    <b v="0"/>
    <b v="0"/>
    <b v="0"/>
    <b v="0"/>
    <b v="0"/>
    <m/>
    <m/>
    <m/>
    <m/>
    <m/>
    <m/>
    <n v="0"/>
    <n v="0"/>
    <m/>
    <m/>
    <m/>
    <m/>
    <x v="5"/>
    <n v="0"/>
  </r>
  <r>
    <m/>
    <m/>
    <s v="20190608-Sand"/>
    <s v="Yolo"/>
    <s v="Sand"/>
    <m/>
    <m/>
    <n v="201906081450"/>
    <n v="201906090250"/>
    <n v="43624"/>
    <n v="0.6180555555555556"/>
    <n v="43624.61805555555"/>
    <n v="43633"/>
    <s v="10:40"/>
    <n v="43633.44444444445"/>
    <n v="2512"/>
    <s v="Unknown"/>
    <n v="7"/>
    <m/>
    <n v="0"/>
    <n v="38.88978"/>
    <n v="-122.23922"/>
    <s v="non-HFTD"/>
    <s v="non-HFRA"/>
    <x v="0"/>
    <m/>
    <m/>
    <m/>
    <m/>
    <m/>
    <m/>
    <n v="135305"/>
    <b v="0"/>
    <b v="0"/>
    <b v="0"/>
    <n v="2019"/>
    <n v="6"/>
    <b v="1"/>
    <n v="0"/>
    <b v="0"/>
    <b v="0"/>
    <b v="0"/>
    <s v="OEIS Non-CAT - Large"/>
    <n v="0"/>
    <n v="0"/>
    <s v="structures &lt;= 100 "/>
    <s v="fatality = 0"/>
    <n v="7"/>
    <b v="0"/>
    <b v="0"/>
    <b v="0"/>
    <b v="0"/>
    <b v="0"/>
    <b v="0"/>
    <b v="0"/>
    <m/>
    <m/>
    <m/>
    <m/>
    <m/>
    <m/>
    <n v="0"/>
    <n v="0"/>
    <s v="PG358"/>
    <s v="229"/>
    <n v="8.039999999999999"/>
    <s v="2019-06-08T21:20:00Z"/>
    <x v="68"/>
    <n v="28"/>
  </r>
  <r>
    <m/>
    <m/>
    <s v="20190612-Mcmillan"/>
    <s v="San Luis Obispo"/>
    <s v="Mcmillan"/>
    <m/>
    <m/>
    <n v="201906121248"/>
    <n v="201906130048"/>
    <n v="43628"/>
    <n v="0.5333333333333333"/>
    <n v="43628.53333333333"/>
    <n v="43640"/>
    <s v="10:25"/>
    <n v="43640.43402777778"/>
    <n v="1764"/>
    <s v="Unknown"/>
    <m/>
    <m/>
    <n v="0"/>
    <n v="35.66318"/>
    <n v="-120.41128"/>
    <s v="non-HFTD"/>
    <s v="non-HFRA"/>
    <x v="0"/>
    <m/>
    <m/>
    <m/>
    <m/>
    <m/>
    <m/>
    <m/>
    <b v="0"/>
    <b v="0"/>
    <b v="0"/>
    <n v="2019"/>
    <n v="6"/>
    <b v="0"/>
    <n v="0"/>
    <b v="0"/>
    <b v="0"/>
    <b v="0"/>
    <s v="OEIS Non-CAT - Large"/>
    <n v="0"/>
    <n v="0"/>
    <s v="structures &lt;= 100 "/>
    <s v="fatality = 0"/>
    <n v="0"/>
    <b v="0"/>
    <b v="0"/>
    <b v="0"/>
    <b v="0"/>
    <b v="0"/>
    <b v="0"/>
    <b v="0"/>
    <m/>
    <m/>
    <m/>
    <m/>
    <m/>
    <m/>
    <n v="0"/>
    <n v="0"/>
    <s v="PG147"/>
    <s v="229"/>
    <n v="6.9"/>
    <s v="2019-06-12T20:40:00Z"/>
    <x v="69"/>
    <n v="12"/>
  </r>
  <r>
    <m/>
    <m/>
    <s v="20190626-Rock"/>
    <s v="Stanislaus"/>
    <s v="Rock"/>
    <m/>
    <m/>
    <n v="201906260854"/>
    <n v="201906262054"/>
    <n v="43642"/>
    <n v="0.3708333333333333"/>
    <n v="43642.37083333333"/>
    <n v="43643"/>
    <s v="19:06"/>
    <n v="43643.79583333333"/>
    <n v="2422"/>
    <s v="Under Investigation"/>
    <m/>
    <m/>
    <n v="0"/>
    <n v="37.46577"/>
    <n v="-121.28312"/>
    <s v="HFTD"/>
    <s v="HFRA"/>
    <x v="0"/>
    <m/>
    <m/>
    <m/>
    <m/>
    <m/>
    <m/>
    <m/>
    <b v="0"/>
    <b v="0"/>
    <b v="0"/>
    <n v="2019"/>
    <n v="6"/>
    <b v="0"/>
    <n v="0"/>
    <b v="0"/>
    <b v="0"/>
    <b v="0"/>
    <s v="OEIS Non-CAT - Large"/>
    <n v="0"/>
    <n v="0"/>
    <s v="structures &lt;= 100 "/>
    <s v="fatality = 0"/>
    <n v="0"/>
    <b v="1"/>
    <b v="0"/>
    <b v="1"/>
    <b v="1"/>
    <b v="0"/>
    <b v="1"/>
    <b v="1"/>
    <m/>
    <m/>
    <s v="WESC1"/>
    <s v="106"/>
    <n v="4.44"/>
    <s v="2019-06-26T16:24:00Z"/>
    <n v="5.99"/>
    <n v="2"/>
    <s v="DBLC1"/>
    <s v="2"/>
    <n v="9.460000000000001"/>
    <s v="2019-06-26T15:00:00Z"/>
    <x v="13"/>
    <n v="4"/>
  </r>
  <r>
    <m/>
    <m/>
    <s v="20190626-Lonoak"/>
    <s v="Monterey"/>
    <s v="Lonoak"/>
    <m/>
    <m/>
    <n v="201906260918"/>
    <n v="201906262118"/>
    <n v="43642"/>
    <n v="0.3875"/>
    <n v="43642.3875"/>
    <n v="43642"/>
    <s v="18:02"/>
    <n v="43642.75138888889"/>
    <n v="2546"/>
    <s v="Under Investigation"/>
    <m/>
    <m/>
    <n v="0"/>
    <n v="36.28426"/>
    <n v="-120.94771"/>
    <s v="non-HFTD"/>
    <s v="non-HFRA"/>
    <x v="1"/>
    <s v="Yes"/>
    <n v="20190449"/>
    <s v="EI190625A"/>
    <s v="428969"/>
    <s v="19-0071999"/>
    <m/>
    <n v="52017"/>
    <b v="0"/>
    <b v="0"/>
    <b v="0"/>
    <n v="2019"/>
    <n v="6"/>
    <b v="0"/>
    <n v="0"/>
    <b v="0"/>
    <b v="0"/>
    <b v="0"/>
    <s v="OEIS Non-CAT - Large"/>
    <n v="0"/>
    <n v="0"/>
    <s v="structures &lt;= 100 "/>
    <s v="fatality = 0"/>
    <n v="0"/>
    <b v="0"/>
    <b v="0"/>
    <b v="0"/>
    <b v="0"/>
    <b v="0"/>
    <b v="0"/>
    <b v="0"/>
    <m/>
    <m/>
    <m/>
    <m/>
    <m/>
    <m/>
    <n v="0"/>
    <n v="0"/>
    <s v="PG260"/>
    <s v="229"/>
    <n v="8.67"/>
    <s v="2019-06-26T17:00:00Z"/>
    <x v="39"/>
    <n v="14"/>
  </r>
  <r>
    <m/>
    <m/>
    <s v="20190708-Gillis"/>
    <s v="San Luis Obispo"/>
    <s v="Gillis"/>
    <m/>
    <m/>
    <n v="201907081644"/>
    <n v="201907090444"/>
    <n v="43654"/>
    <n v="0.6972222222222222"/>
    <n v="43654.69722222222"/>
    <n v="43655"/>
    <s v="18:22"/>
    <n v="43655.76527777778"/>
    <n v="974"/>
    <s v="Under Investigation"/>
    <m/>
    <m/>
    <n v="0"/>
    <n v="35.63111111"/>
    <n v="-120.26916667"/>
    <s v="non-HFTD"/>
    <s v="non-HFRA"/>
    <x v="0"/>
    <m/>
    <m/>
    <m/>
    <m/>
    <m/>
    <m/>
    <m/>
    <b v="0"/>
    <b v="0"/>
    <b v="0"/>
    <n v="2019"/>
    <n v="7"/>
    <b v="0"/>
    <n v="0"/>
    <b v="0"/>
    <b v="0"/>
    <b v="0"/>
    <s v="OEIS Non-CAT - Large"/>
    <n v="0"/>
    <n v="0"/>
    <s v="structures &lt;= 100 "/>
    <s v="fatality = 0"/>
    <n v="0"/>
    <b v="0"/>
    <b v="0"/>
    <b v="0"/>
    <b v="0"/>
    <b v="0"/>
    <b v="0"/>
    <b v="0"/>
    <m/>
    <m/>
    <s v="PG147"/>
    <s v="229"/>
    <n v="4.22"/>
    <s v="2019-07-09T00:30:00Z"/>
    <n v="24.34"/>
    <n v="12"/>
    <s v="PG147"/>
    <s v="229"/>
    <n v="4.22"/>
    <s v="2019-07-09T00:30:00Z"/>
    <x v="70"/>
    <n v="12"/>
  </r>
  <r>
    <m/>
    <m/>
    <s v="20190729-Lake"/>
    <s v="Monterey"/>
    <s v="Lake"/>
    <m/>
    <m/>
    <n v="201907291543"/>
    <n v="201907300343"/>
    <n v="43675"/>
    <n v="0.6548611111111111"/>
    <n v="43675.65486111111"/>
    <m/>
    <m/>
    <m/>
    <n v="316"/>
    <s v="Under Investigation"/>
    <m/>
    <m/>
    <m/>
    <n v="35.908333"/>
    <n v="-120.984167"/>
    <s v="HFTD"/>
    <s v="HFRA"/>
    <x v="0"/>
    <m/>
    <m/>
    <m/>
    <m/>
    <m/>
    <m/>
    <m/>
    <b v="0"/>
    <b v="0"/>
    <b v="0"/>
    <n v="2019"/>
    <n v="7"/>
    <b v="0"/>
    <n v="0"/>
    <b v="0"/>
    <b v="0"/>
    <b v="0"/>
    <s v="OEIS Non-CAT - Large"/>
    <n v="0"/>
    <n v="0"/>
    <s v="structures &lt;= 100 "/>
    <s v="fatality = 0"/>
    <n v="0"/>
    <b v="1"/>
    <b v="0"/>
    <b v="1"/>
    <b v="1"/>
    <b v="0"/>
    <b v="1"/>
    <b v="1"/>
    <m/>
    <m/>
    <s v="PG360"/>
    <s v="229"/>
    <n v="3.11"/>
    <s v="2019-07-29T23:20:00Z"/>
    <n v="17.09"/>
    <n v="12"/>
    <s v="PG495"/>
    <s v="229"/>
    <n v="8.800000000000001"/>
    <s v="2019-07-29T23:10:00Z"/>
    <x v="71"/>
    <n v="48"/>
  </r>
  <r>
    <m/>
    <m/>
    <s v="20190731-Mesa"/>
    <s v="Kern"/>
    <s v="Mesa"/>
    <m/>
    <m/>
    <n v="201907311713"/>
    <n v="201907320513"/>
    <n v="43677"/>
    <n v="0.7173611111111111"/>
    <n v="43677.71736111111"/>
    <m/>
    <m/>
    <m/>
    <n v="448"/>
    <s v="Under Investigation"/>
    <m/>
    <m/>
    <n v="0"/>
    <n v="35.60989"/>
    <n v="-118.41204"/>
    <s v="HFTD"/>
    <s v="HFRA"/>
    <x v="0"/>
    <m/>
    <m/>
    <m/>
    <m/>
    <m/>
    <m/>
    <m/>
    <b v="0"/>
    <b v="0"/>
    <b v="0"/>
    <n v="2019"/>
    <n v="7"/>
    <b v="0"/>
    <n v="0"/>
    <b v="0"/>
    <b v="0"/>
    <b v="0"/>
    <s v="OEIS Non-CAT - Large"/>
    <n v="0"/>
    <n v="0"/>
    <s v="structures &lt;= 100 "/>
    <s v="fatality = 0"/>
    <n v="0"/>
    <b v="0"/>
    <b v="1"/>
    <b v="1"/>
    <b v="1"/>
    <b v="0"/>
    <b v="1"/>
    <b v="1"/>
    <m/>
    <m/>
    <s v="SE258"/>
    <s v="231"/>
    <n v="0.86"/>
    <s v="2019-08-01T00:10:00Z"/>
    <n v="27.63"/>
    <n v="37"/>
    <s v="SE258"/>
    <s v="231"/>
    <n v="0.86"/>
    <s v="2019-08-01T00:10:00Z"/>
    <x v="72"/>
    <n v="131"/>
  </r>
  <r>
    <m/>
    <m/>
    <s v="20190803-Marsh Complex"/>
    <s v="Contra Costa"/>
    <s v="Marsh Complex"/>
    <m/>
    <m/>
    <n v="201908030316"/>
    <n v="201908031516"/>
    <n v="43680"/>
    <n v="0.1361111111111111"/>
    <n v="43680.13611111111"/>
    <n v="43683"/>
    <s v="18:42"/>
    <n v="43683.77916666667"/>
    <n v="757"/>
    <s v="Under Investigation"/>
    <m/>
    <m/>
    <m/>
    <n v="37.908362"/>
    <n v="-121.872941"/>
    <s v="HFTD"/>
    <s v="HFRA"/>
    <x v="0"/>
    <m/>
    <m/>
    <m/>
    <m/>
    <m/>
    <m/>
    <m/>
    <b v="0"/>
    <b v="0"/>
    <b v="0"/>
    <n v="2019"/>
    <n v="8"/>
    <b v="0"/>
    <n v="0"/>
    <b v="0"/>
    <b v="0"/>
    <b v="0"/>
    <s v="OEIS Non-CAT - Large"/>
    <n v="0"/>
    <n v="0"/>
    <s v="structures &lt;= 100 "/>
    <s v="fatality = 0"/>
    <n v="0"/>
    <b v="1"/>
    <b v="0"/>
    <b v="1"/>
    <b v="1"/>
    <b v="0"/>
    <b v="1"/>
    <b v="1"/>
    <m/>
    <m/>
    <s v="PIBC1"/>
    <s v="2"/>
    <n v="2.94"/>
    <s v="2019-08-03T10:28:00Z"/>
    <n v="22.01"/>
    <n v="50"/>
    <s v="PIBC1"/>
    <s v="2"/>
    <n v="2.94"/>
    <s v="2019-08-03T10:28:00Z"/>
    <x v="14"/>
    <n v="458"/>
  </r>
  <r>
    <m/>
    <m/>
    <s v="20190808-W1 Mcdonald"/>
    <s v="Lassen"/>
    <s v="W1 Mcdonald"/>
    <m/>
    <m/>
    <n v="201908081842"/>
    <n v="201908090642"/>
    <n v="43685"/>
    <n v="0.7791666666666667"/>
    <n v="43685.77916666667"/>
    <n v="43688"/>
    <s v="11:35"/>
    <n v="43688.48263888889"/>
    <n v="1020"/>
    <s v="Under Investigation"/>
    <m/>
    <m/>
    <n v="0"/>
    <n v="40.943799"/>
    <n v="-120.275298"/>
    <s v="HFTD"/>
    <s v="HFRA"/>
    <x v="0"/>
    <m/>
    <m/>
    <m/>
    <m/>
    <m/>
    <m/>
    <m/>
    <b v="0"/>
    <b v="0"/>
    <b v="0"/>
    <n v="2019"/>
    <n v="8"/>
    <b v="0"/>
    <n v="0"/>
    <b v="0"/>
    <b v="0"/>
    <b v="0"/>
    <s v="OEIS Non-CAT - Large"/>
    <n v="0"/>
    <n v="0"/>
    <s v="structures &lt;= 100 "/>
    <s v="fatality = 0"/>
    <n v="0"/>
    <b v="1"/>
    <b v="0"/>
    <b v="1"/>
    <b v="1"/>
    <b v="0"/>
    <b v="0"/>
    <b v="1"/>
    <m/>
    <m/>
    <m/>
    <m/>
    <m/>
    <m/>
    <n v="0"/>
    <n v="0"/>
    <s v="BDOC1"/>
    <s v="2"/>
    <n v="8.279999999999999"/>
    <s v="2019-08-09T00:59:00Z"/>
    <x v="26"/>
    <n v="2"/>
  </r>
  <r>
    <m/>
    <m/>
    <s v="20190815-Hunter"/>
    <s v="Mariposa"/>
    <s v="Hunter"/>
    <m/>
    <m/>
    <n v="201908151515"/>
    <n v="201908160315"/>
    <n v="43692"/>
    <n v="0.6354166666666666"/>
    <n v="43692.63541666666"/>
    <m/>
    <m/>
    <m/>
    <n v="423"/>
    <s v="Under Investigation"/>
    <m/>
    <m/>
    <n v="0"/>
    <n v="37.532028"/>
    <n v="-120.208019"/>
    <s v="non-HFTD"/>
    <s v="non-HFRA"/>
    <x v="0"/>
    <m/>
    <m/>
    <m/>
    <m/>
    <m/>
    <m/>
    <n v="16363"/>
    <b v="0"/>
    <b v="0"/>
    <b v="0"/>
    <n v="2019"/>
    <n v="8"/>
    <b v="0"/>
    <n v="0"/>
    <b v="0"/>
    <b v="0"/>
    <b v="0"/>
    <s v="OEIS Non-CAT - Large"/>
    <n v="0"/>
    <n v="0"/>
    <s v="structures &lt;= 100 "/>
    <s v="fatality = 0"/>
    <n v="0"/>
    <b v="0"/>
    <b v="0"/>
    <b v="0"/>
    <b v="0"/>
    <b v="0"/>
    <b v="0"/>
    <b v="0"/>
    <m/>
    <m/>
    <m/>
    <m/>
    <m/>
    <m/>
    <n v="0"/>
    <n v="0"/>
    <s v="PG575"/>
    <s v="229"/>
    <n v="8.550000000000001"/>
    <s v="2019-08-15T23:10:00Z"/>
    <x v="73"/>
    <n v="24"/>
  </r>
  <r>
    <m/>
    <m/>
    <s v="20190816-Gaines"/>
    <s v="Mariposa"/>
    <s v="Gaines"/>
    <m/>
    <m/>
    <n v="201908161411"/>
    <n v="201908170211"/>
    <n v="43693"/>
    <n v="0.5909722222222222"/>
    <n v="43693.59097222222"/>
    <m/>
    <m/>
    <m/>
    <n v="1300"/>
    <s v="Under Investigation"/>
    <m/>
    <m/>
    <n v="0"/>
    <n v="37.536069"/>
    <n v="-120.177018"/>
    <s v="HFTD"/>
    <s v="HFRA"/>
    <x v="0"/>
    <m/>
    <m/>
    <m/>
    <m/>
    <m/>
    <m/>
    <m/>
    <b v="0"/>
    <b v="0"/>
    <b v="0"/>
    <n v="2019"/>
    <n v="8"/>
    <b v="0"/>
    <n v="0"/>
    <b v="0"/>
    <b v="0"/>
    <b v="0"/>
    <s v="OEIS Non-CAT - Large"/>
    <n v="0"/>
    <n v="0"/>
    <s v="structures &lt;= 100 "/>
    <s v="fatality = 0"/>
    <n v="0"/>
    <b v="1"/>
    <b v="0"/>
    <b v="1"/>
    <b v="1"/>
    <b v="0"/>
    <b v="1"/>
    <b v="1"/>
    <m/>
    <m/>
    <m/>
    <m/>
    <m/>
    <m/>
    <n v="0"/>
    <n v="0"/>
    <s v="PG575"/>
    <s v="229"/>
    <n v="6.86"/>
    <s v="2019-08-16T21:00:00Z"/>
    <x v="74"/>
    <n v="36"/>
  </r>
  <r>
    <m/>
    <m/>
    <s v="20190822-Mountain"/>
    <s v="Shasta"/>
    <s v="Mountain"/>
    <m/>
    <m/>
    <n v="201908221102"/>
    <n v="201908222302"/>
    <n v="43699"/>
    <n v="0.4597222222222222"/>
    <n v="43699.45972222222"/>
    <n v="43703"/>
    <s v="17:00"/>
    <n v="43703.70833333334"/>
    <n v="600"/>
    <s v="Under Investigation"/>
    <n v="14"/>
    <m/>
    <m/>
    <n v="40.715556"/>
    <n v="-122.241944"/>
    <s v="HFTD"/>
    <s v="HFRA"/>
    <x v="0"/>
    <m/>
    <m/>
    <m/>
    <m/>
    <m/>
    <m/>
    <n v="871893"/>
    <b v="0"/>
    <b v="0"/>
    <b v="0"/>
    <n v="2019"/>
    <n v="8"/>
    <b v="0"/>
    <n v="0"/>
    <b v="0"/>
    <b v="0"/>
    <b v="0"/>
    <s v="OEIS Non-CAT - Large"/>
    <n v="0"/>
    <n v="0"/>
    <s v="structures &lt;= 100 "/>
    <s v="fatality = 0"/>
    <n v="14"/>
    <b v="1"/>
    <b v="0"/>
    <b v="1"/>
    <b v="1"/>
    <b v="0"/>
    <b v="1"/>
    <b v="1"/>
    <m/>
    <m/>
    <s v="PG519"/>
    <s v="229"/>
    <n v="4.16"/>
    <s v="2019-08-22T17:10:00Z"/>
    <n v="31.56"/>
    <n v="36"/>
    <s v="PG519"/>
    <s v="229"/>
    <n v="4.16"/>
    <s v="2019-08-22T17:10:00Z"/>
    <x v="75"/>
    <n v="93"/>
  </r>
  <r>
    <m/>
    <m/>
    <s v="20190824-Long Valley"/>
    <s v="Lassen"/>
    <s v="Long Valley"/>
    <m/>
    <m/>
    <n v="201908241725"/>
    <n v="201908250525"/>
    <n v="43701"/>
    <n v="0.7256944444444444"/>
    <n v="43701.72569444445"/>
    <n v="43704"/>
    <s v="09:01"/>
    <n v="43704.37569444445"/>
    <n v="2438"/>
    <s v="Under Investigation"/>
    <m/>
    <m/>
    <n v="0"/>
    <n v="39.892222"/>
    <n v="-120.029722"/>
    <s v="HFTD"/>
    <s v="HFRA"/>
    <x v="0"/>
    <m/>
    <m/>
    <m/>
    <m/>
    <m/>
    <m/>
    <m/>
    <b v="0"/>
    <b v="0"/>
    <b v="0"/>
    <n v="2019"/>
    <n v="8"/>
    <b v="0"/>
    <n v="0"/>
    <b v="0"/>
    <b v="0"/>
    <b v="0"/>
    <s v="OEIS Non-CAT - Large"/>
    <n v="0"/>
    <n v="0"/>
    <s v="structures &lt;= 100 "/>
    <s v="fatality = 0"/>
    <n v="0"/>
    <b v="1"/>
    <b v="0"/>
    <b v="1"/>
    <b v="1"/>
    <b v="0"/>
    <b v="0"/>
    <b v="1"/>
    <m/>
    <m/>
    <s v="AV084"/>
    <s v="65"/>
    <n v="3.45"/>
    <s v="2019-08-25T00:16:00Z"/>
    <n v="17"/>
    <n v="27"/>
    <s v="AV084"/>
    <s v="65"/>
    <n v="3.45"/>
    <s v="2019-08-25T00:16:00Z"/>
    <x v="12"/>
    <n v="27"/>
  </r>
  <r>
    <m/>
    <m/>
    <s v="20190828-R-1"/>
    <s v="Lassen"/>
    <s v="R-1"/>
    <m/>
    <m/>
    <n v="201908281948"/>
    <n v="201908290748"/>
    <n v="43705"/>
    <n v="0.825"/>
    <n v="43705.825"/>
    <n v="43712"/>
    <s v="16:22"/>
    <n v="43712.68194444444"/>
    <n v="3380"/>
    <s v="Lightning"/>
    <m/>
    <m/>
    <m/>
    <n v="40.593"/>
    <n v="-120.581"/>
    <s v="HFTD"/>
    <s v="HFRA"/>
    <x v="0"/>
    <m/>
    <m/>
    <m/>
    <m/>
    <m/>
    <m/>
    <m/>
    <b v="0"/>
    <b v="0"/>
    <b v="0"/>
    <n v="2019"/>
    <n v="8"/>
    <b v="1"/>
    <n v="0"/>
    <b v="0"/>
    <b v="0"/>
    <b v="0"/>
    <s v="OEIS Non-CAT - Large"/>
    <n v="0"/>
    <n v="0"/>
    <s v="structures &lt;= 100 "/>
    <s v="fatality = 0"/>
    <n v="0"/>
    <b v="1"/>
    <b v="0"/>
    <b v="1"/>
    <b v="1"/>
    <b v="0"/>
    <b v="0"/>
    <b v="1"/>
    <m/>
    <m/>
    <m/>
    <m/>
    <m/>
    <m/>
    <n v="0"/>
    <n v="0"/>
    <s v="HLKC1"/>
    <s v="2"/>
    <n v="5.81"/>
    <s v="2019-08-29T02:40:00Z"/>
    <x v="16"/>
    <n v="2"/>
  </r>
  <r>
    <m/>
    <m/>
    <s v="20190831-Creek"/>
    <s v="Tulare"/>
    <s v="Creek"/>
    <m/>
    <m/>
    <n v="201908311531"/>
    <n v="201908320331"/>
    <n v="43708"/>
    <n v="0.6465277777777778"/>
    <n v="43708.64652777778"/>
    <m/>
    <m/>
    <m/>
    <n v="756"/>
    <s v="Under Investigation"/>
    <m/>
    <m/>
    <n v="0"/>
    <n v="36.40193"/>
    <n v="-119.030621"/>
    <s v="non-HFTD"/>
    <s v="non-HFRA"/>
    <x v="0"/>
    <m/>
    <m/>
    <m/>
    <m/>
    <m/>
    <m/>
    <m/>
    <b v="0"/>
    <b v="0"/>
    <b v="0"/>
    <n v="2019"/>
    <n v="8"/>
    <b v="0"/>
    <n v="0"/>
    <b v="0"/>
    <b v="0"/>
    <b v="0"/>
    <s v="OEIS Non-CAT - Large"/>
    <n v="0"/>
    <n v="0"/>
    <s v="structures &lt;= 100 "/>
    <s v="fatality = 0"/>
    <n v="0"/>
    <b v="0"/>
    <b v="0"/>
    <b v="0"/>
    <b v="0"/>
    <b v="0"/>
    <b v="0"/>
    <b v="0"/>
    <m/>
    <m/>
    <s v="SE324"/>
    <s v="231"/>
    <n v="1.21"/>
    <s v="2019-08-31T21:50:00Z"/>
    <n v="14.16"/>
    <n v="36"/>
    <s v="PG426"/>
    <s v="229"/>
    <n v="6.56"/>
    <s v="2019-08-31T23:00:00Z"/>
    <x v="76"/>
    <n v="100"/>
  </r>
  <r>
    <m/>
    <m/>
    <s v="20190904-Walker"/>
    <s v="Plumas"/>
    <s v="Walker"/>
    <m/>
    <m/>
    <n v="201909041517"/>
    <n v="201909050317"/>
    <n v="43712"/>
    <n v="0.6368055555555555"/>
    <n v="43712.63680555556"/>
    <m/>
    <m/>
    <m/>
    <n v="54612"/>
    <s v="Under Investigation"/>
    <m/>
    <m/>
    <n v="0"/>
    <n v="40.061389"/>
    <n v="-120.680556"/>
    <s v="HFTD"/>
    <s v="HFRA"/>
    <x v="0"/>
    <m/>
    <m/>
    <m/>
    <m/>
    <m/>
    <m/>
    <m/>
    <b v="1"/>
    <b v="1"/>
    <b v="0"/>
    <n v="2019"/>
    <n v="9"/>
    <b v="0"/>
    <n v="0"/>
    <b v="0"/>
    <b v="0"/>
    <b v="0"/>
    <s v="OEIS CAT - Large"/>
    <n v="1"/>
    <n v="0"/>
    <s v="structures &lt;= 100 "/>
    <s v="fatality = 0"/>
    <n v="0"/>
    <b v="1"/>
    <b v="0"/>
    <b v="1"/>
    <b v="1"/>
    <b v="0"/>
    <b v="1"/>
    <b v="1"/>
    <m/>
    <m/>
    <m/>
    <m/>
    <m/>
    <m/>
    <n v="0"/>
    <n v="0"/>
    <m/>
    <m/>
    <m/>
    <m/>
    <x v="5"/>
    <n v="0"/>
  </r>
  <r>
    <m/>
    <m/>
    <s v="20190905-Red Bank"/>
    <s v="Tehama"/>
    <s v="Red Bank"/>
    <m/>
    <m/>
    <n v="201909051319"/>
    <n v="201909060119"/>
    <n v="43713"/>
    <n v="0.5548611111111111"/>
    <n v="43713.55486111111"/>
    <n v="43721"/>
    <s v="19:00"/>
    <n v="43721.79166666666"/>
    <n v="8838"/>
    <s v="Lightning"/>
    <n v="2"/>
    <m/>
    <n v="0"/>
    <n v="40.12"/>
    <n v="-122.64"/>
    <s v="HFTD"/>
    <s v="HFRA"/>
    <x v="0"/>
    <m/>
    <m/>
    <m/>
    <m/>
    <m/>
    <m/>
    <m/>
    <b v="1"/>
    <b v="1"/>
    <b v="0"/>
    <n v="2019"/>
    <n v="9"/>
    <b v="0"/>
    <n v="0"/>
    <b v="0"/>
    <b v="0"/>
    <b v="0"/>
    <s v="OEIS CAT - Large"/>
    <n v="1"/>
    <n v="0"/>
    <s v="structures &lt;= 100 "/>
    <s v="fatality = 0"/>
    <n v="2"/>
    <b v="1"/>
    <b v="0"/>
    <b v="1"/>
    <b v="1"/>
    <b v="0"/>
    <b v="1"/>
    <b v="1"/>
    <m/>
    <m/>
    <m/>
    <m/>
    <m/>
    <m/>
    <n v="0"/>
    <n v="0"/>
    <m/>
    <m/>
    <m/>
    <m/>
    <x v="5"/>
    <n v="0"/>
  </r>
  <r>
    <m/>
    <m/>
    <s v="20190905-South"/>
    <s v="Tehama"/>
    <s v="South"/>
    <m/>
    <m/>
    <n v="201909051959"/>
    <n v="201909060759"/>
    <n v="43713"/>
    <n v="0.8326388888888889"/>
    <n v="43713.83263888889"/>
    <n v="43801"/>
    <s v="16:12"/>
    <n v="43801.675"/>
    <n v="5332"/>
    <s v="Lightning"/>
    <m/>
    <m/>
    <m/>
    <n v="40.109"/>
    <n v="-122.789"/>
    <s v="HFTD"/>
    <s v="HFRA"/>
    <x v="0"/>
    <m/>
    <m/>
    <m/>
    <m/>
    <m/>
    <m/>
    <m/>
    <b v="1"/>
    <b v="1"/>
    <b v="0"/>
    <n v="2019"/>
    <n v="9"/>
    <b v="0"/>
    <n v="0"/>
    <b v="0"/>
    <b v="0"/>
    <b v="0"/>
    <s v="OEIS CAT - Large"/>
    <n v="1"/>
    <n v="0"/>
    <s v="structures &lt;= 100 "/>
    <s v="fatality = 0"/>
    <n v="0"/>
    <b v="1"/>
    <b v="0"/>
    <b v="1"/>
    <b v="1"/>
    <b v="0"/>
    <b v="1"/>
    <b v="1"/>
    <m/>
    <m/>
    <m/>
    <m/>
    <m/>
    <m/>
    <n v="0"/>
    <n v="0"/>
    <m/>
    <m/>
    <m/>
    <m/>
    <x v="5"/>
    <n v="0"/>
  </r>
  <r>
    <m/>
    <s v="(3/22/2021) Corrected start date to  09/06/2019"/>
    <s v="20190906-Broder"/>
    <s v="Tulare"/>
    <s v="Broder"/>
    <m/>
    <m/>
    <n v="201909061239"/>
    <n v="201909070039"/>
    <n v="43714"/>
    <n v="0.5270833333333333"/>
    <n v="43714.52708333333"/>
    <m/>
    <m/>
    <m/>
    <n v="381"/>
    <s v="Lightning"/>
    <m/>
    <m/>
    <n v="0"/>
    <n v="36.151"/>
    <n v="-118.185"/>
    <s v="HFTD"/>
    <s v="HFRA"/>
    <x v="0"/>
    <m/>
    <m/>
    <m/>
    <m/>
    <m/>
    <m/>
    <m/>
    <b v="0"/>
    <b v="0"/>
    <b v="0"/>
    <n v="2019"/>
    <n v="9"/>
    <b v="0"/>
    <n v="0"/>
    <b v="0"/>
    <b v="0"/>
    <b v="0"/>
    <s v="OEIS Non-CAT - Large"/>
    <n v="0"/>
    <n v="0"/>
    <s v="structures &lt;= 100 "/>
    <s v="fatality = 0"/>
    <n v="0"/>
    <b v="1"/>
    <b v="0"/>
    <b v="1"/>
    <b v="1"/>
    <b v="0"/>
    <b v="1"/>
    <b v="1"/>
    <m/>
    <m/>
    <m/>
    <m/>
    <m/>
    <m/>
    <n v="0"/>
    <n v="0"/>
    <s v="BKRC1"/>
    <s v="2"/>
    <n v="5.82"/>
    <s v="2019-09-06T18:52:00Z"/>
    <x v="27"/>
    <n v="2"/>
  </r>
  <r>
    <s v="Not in PG&amp;E service territory"/>
    <m/>
    <s v="20190907-Lime"/>
    <s v="Siskiyou"/>
    <s v="Lime"/>
    <m/>
    <m/>
    <n v="201909070836"/>
    <n v="201909072036"/>
    <n v="43715"/>
    <n v="0.3583333333333333"/>
    <n v="43715.35833333333"/>
    <m/>
    <m/>
    <m/>
    <n v="1872"/>
    <s v="Lightning"/>
    <m/>
    <m/>
    <n v="0"/>
    <n v="41.862237"/>
    <n v="-122.662258"/>
    <s v="HFTD"/>
    <s v="HFRA"/>
    <x v="0"/>
    <m/>
    <m/>
    <m/>
    <m/>
    <m/>
    <m/>
    <m/>
    <b v="0"/>
    <b v="0"/>
    <b v="0"/>
    <n v="2019"/>
    <n v="9"/>
    <b v="0"/>
    <n v="0"/>
    <b v="0"/>
    <b v="0"/>
    <b v="0"/>
    <s v="OEIS Non-CAT - Large"/>
    <n v="0"/>
    <n v="0"/>
    <s v="structures &lt;= 100 "/>
    <s v="fatality = 0"/>
    <n v="0"/>
    <b v="1"/>
    <b v="0"/>
    <b v="1"/>
    <b v="1"/>
    <b v="0"/>
    <b v="0"/>
    <b v="1"/>
    <m/>
    <m/>
    <m/>
    <m/>
    <m/>
    <m/>
    <n v="0"/>
    <n v="0"/>
    <s v="OKNC1"/>
    <s v="2"/>
    <n v="9.81"/>
    <s v="2019-09-07T16:22:00Z"/>
    <x v="77"/>
    <n v="2"/>
  </r>
  <r>
    <m/>
    <m/>
    <s v="20190907-Swedes"/>
    <s v="Butte"/>
    <s v="Swedes"/>
    <m/>
    <m/>
    <n v="201909071506"/>
    <n v="201909080306"/>
    <n v="43715"/>
    <n v="0.6291666666666667"/>
    <n v="43715.62916666667"/>
    <n v="43721"/>
    <s v="19:00"/>
    <n v="43721.79166666666"/>
    <n v="496"/>
    <s v="Under Investigation"/>
    <n v="2"/>
    <m/>
    <n v="0"/>
    <n v="35.45296"/>
    <n v="-121.412619"/>
    <s v="non-HFTD"/>
    <s v="non-HFRA"/>
    <x v="0"/>
    <m/>
    <m/>
    <m/>
    <m/>
    <m/>
    <m/>
    <n v="2721"/>
    <b v="0"/>
    <b v="0"/>
    <b v="0"/>
    <n v="2019"/>
    <n v="9"/>
    <b v="0"/>
    <n v="0"/>
    <b v="0"/>
    <b v="0"/>
    <b v="0"/>
    <s v="OEIS Non-CAT - Large"/>
    <n v="0"/>
    <n v="0"/>
    <s v="structures &lt;= 100 "/>
    <s v="fatality = 0"/>
    <n v="2"/>
    <b v="0"/>
    <b v="0"/>
    <b v="0"/>
    <b v="0"/>
    <b v="0"/>
    <b v="0"/>
    <b v="0"/>
    <m/>
    <m/>
    <m/>
    <m/>
    <m/>
    <m/>
    <n v="0"/>
    <n v="0"/>
    <m/>
    <m/>
    <m/>
    <m/>
    <x v="5"/>
    <n v="0"/>
  </r>
  <r>
    <m/>
    <m/>
    <s v="20190920-Baseline"/>
    <s v="Placer"/>
    <s v="Baseline"/>
    <m/>
    <m/>
    <n v="201909201502"/>
    <n v="201909210302"/>
    <n v="43728"/>
    <n v="0.6263888888888889"/>
    <n v="43728.62638888889"/>
    <m/>
    <m/>
    <m/>
    <n v="604"/>
    <s v="Under Investigation"/>
    <m/>
    <m/>
    <n v="0"/>
    <n v="38.751648"/>
    <n v="-121.432636"/>
    <s v="non-HFTD"/>
    <s v="non-HFRA"/>
    <x v="0"/>
    <m/>
    <m/>
    <m/>
    <m/>
    <m/>
    <m/>
    <m/>
    <b v="0"/>
    <b v="0"/>
    <b v="0"/>
    <n v="2019"/>
    <n v="9"/>
    <b v="0"/>
    <n v="0"/>
    <b v="0"/>
    <b v="0"/>
    <b v="0"/>
    <s v="OEIS Non-CAT - Large"/>
    <n v="0"/>
    <n v="0"/>
    <s v="structures &lt;= 100 "/>
    <s v="fatality = 0"/>
    <n v="0"/>
    <b v="0"/>
    <b v="0"/>
    <b v="0"/>
    <b v="0"/>
    <b v="0"/>
    <b v="0"/>
    <b v="0"/>
    <m/>
    <m/>
    <m/>
    <m/>
    <m/>
    <m/>
    <n v="0"/>
    <n v="0"/>
    <s v="KSMF"/>
    <s v="1"/>
    <n v="9.42"/>
    <s v="2019-09-20T21:53:00Z"/>
    <x v="36"/>
    <n v="54"/>
  </r>
  <r>
    <m/>
    <m/>
    <s v="20190928-Hwy"/>
    <s v="Butte"/>
    <s v="Hwy"/>
    <m/>
    <m/>
    <n v="201909281748"/>
    <n v="201909290548"/>
    <n v="43736"/>
    <n v="0.7416666666666667"/>
    <n v="43736.74166666667"/>
    <n v="43736"/>
    <s v="18:40"/>
    <n v="43736.77777777778"/>
    <n v="300"/>
    <s v="Under Investigation"/>
    <m/>
    <m/>
    <n v="0"/>
    <n v="39.622137"/>
    <n v="-121.693472"/>
    <s v="non-HFTD"/>
    <s v="non-HFRA"/>
    <x v="1"/>
    <s v="Yes"/>
    <n v="20191140"/>
    <m/>
    <s v="628264"/>
    <m/>
    <m/>
    <m/>
    <b v="0"/>
    <b v="0"/>
    <b v="0"/>
    <n v="2019"/>
    <n v="9"/>
    <b v="0"/>
    <n v="0"/>
    <b v="0"/>
    <b v="0"/>
    <b v="0"/>
    <s v="OEIS Non-CAT - Large"/>
    <n v="0"/>
    <n v="0"/>
    <s v="structures &lt;= 100 "/>
    <s v="fatality = 0"/>
    <n v="0"/>
    <b v="0"/>
    <b v="0"/>
    <b v="0"/>
    <b v="0"/>
    <b v="0"/>
    <b v="0"/>
    <b v="0"/>
    <m/>
    <m/>
    <s v="CICC1"/>
    <s v="2"/>
    <n v="3.82"/>
    <s v="2019-09-28T23:54:00Z"/>
    <n v="21"/>
    <n v="2"/>
    <s v="PG339"/>
    <s v="229"/>
    <n v="9.550000000000001"/>
    <s v="2019-09-29T01:10:00Z"/>
    <x v="78"/>
    <n v="93"/>
  </r>
  <r>
    <m/>
    <m/>
    <s v="20191006-Briceburg"/>
    <s v="Mariposa"/>
    <s v="Briceburg"/>
    <m/>
    <m/>
    <n v="201910061615"/>
    <n v="201910070415"/>
    <n v="43744"/>
    <n v="0.6770833333333334"/>
    <n v="43744.67708333334"/>
    <m/>
    <m/>
    <m/>
    <n v="5563"/>
    <m/>
    <n v="1"/>
    <m/>
    <n v="0"/>
    <n v="37.604638"/>
    <n v="-119.96606"/>
    <s v="HFTD"/>
    <s v="HFRA"/>
    <x v="0"/>
    <m/>
    <m/>
    <m/>
    <m/>
    <m/>
    <m/>
    <m/>
    <b v="1"/>
    <b v="1"/>
    <b v="0"/>
    <n v="2019"/>
    <n v="10"/>
    <b v="0"/>
    <n v="0"/>
    <b v="0"/>
    <b v="0"/>
    <b v="0"/>
    <s v="OEIS CAT - Large"/>
    <n v="1"/>
    <n v="0"/>
    <s v="structures &lt;= 100 "/>
    <s v="fatality = 0"/>
    <n v="1"/>
    <b v="0"/>
    <b v="1"/>
    <b v="1"/>
    <b v="1"/>
    <b v="0"/>
    <b v="1"/>
    <b v="1"/>
    <m/>
    <m/>
    <s v="PG421"/>
    <s v="229"/>
    <n v="4.27"/>
    <s v="2019-10-06T22:50:00Z"/>
    <n v="7.96"/>
    <n v="12"/>
    <s v="PG575"/>
    <s v="229"/>
    <n v="6.85"/>
    <s v="2019-10-06T23:20:00Z"/>
    <x v="79"/>
    <n v="66"/>
  </r>
  <r>
    <m/>
    <m/>
    <s v="20191006-American"/>
    <s v="Napa"/>
    <s v="American"/>
    <m/>
    <m/>
    <n v="201910061636"/>
    <n v="201910070436"/>
    <n v="43744"/>
    <n v="0.6916666666666667"/>
    <n v="43744.69166666667"/>
    <n v="43745"/>
    <s v="18:34"/>
    <n v="43745.77361111111"/>
    <n v="526"/>
    <m/>
    <n v="1"/>
    <m/>
    <n v="0"/>
    <n v="38.165873"/>
    <n v="-122.211671"/>
    <s v="non-HFTD"/>
    <s v="non-HFRA"/>
    <x v="0"/>
    <m/>
    <m/>
    <m/>
    <m/>
    <m/>
    <m/>
    <m/>
    <b v="0"/>
    <b v="0"/>
    <b v="0"/>
    <n v="2019"/>
    <n v="10"/>
    <b v="0"/>
    <n v="0"/>
    <b v="0"/>
    <b v="0"/>
    <b v="0"/>
    <s v="OEIS Non-CAT - Large"/>
    <n v="0"/>
    <n v="0"/>
    <s v="structures &lt;= 100 "/>
    <s v="fatality = 0"/>
    <n v="1"/>
    <b v="0"/>
    <b v="0"/>
    <b v="0"/>
    <b v="0"/>
    <b v="0"/>
    <b v="0"/>
    <b v="0"/>
    <m/>
    <m/>
    <s v="F1818"/>
    <s v="65"/>
    <n v="4.72"/>
    <s v="2019-10-06T22:39:00Z"/>
    <n v="18.99"/>
    <n v="42"/>
    <s v="F1818"/>
    <s v="65"/>
    <n v="4.72"/>
    <s v="2019-10-06T22:39:00Z"/>
    <x v="20"/>
    <n v="82"/>
  </r>
  <r>
    <m/>
    <m/>
    <s v="20191011-Caples"/>
    <s v="El Dorado"/>
    <s v="Caples"/>
    <m/>
    <m/>
    <n v="201910111247"/>
    <n v="201910120047"/>
    <n v="43749"/>
    <n v="0.5326388888888889"/>
    <n v="43749.53263888889"/>
    <m/>
    <m/>
    <m/>
    <n v="3435"/>
    <m/>
    <m/>
    <m/>
    <n v="0"/>
    <n v="38.724"/>
    <n v="-120.145"/>
    <s v="HFTD"/>
    <s v="HFRA"/>
    <x v="0"/>
    <m/>
    <m/>
    <m/>
    <m/>
    <m/>
    <m/>
    <m/>
    <b v="0"/>
    <b v="0"/>
    <b v="0"/>
    <n v="2019"/>
    <n v="10"/>
    <b v="0"/>
    <n v="0"/>
    <b v="0"/>
    <b v="0"/>
    <b v="0"/>
    <s v="OEIS Non-CAT - Large"/>
    <n v="0"/>
    <n v="0"/>
    <s v="structures &lt;= 100 "/>
    <s v="fatality = 0"/>
    <n v="0"/>
    <b v="1"/>
    <b v="0"/>
    <b v="1"/>
    <b v="1"/>
    <b v="0"/>
    <b v="1"/>
    <b v="1"/>
    <m/>
    <m/>
    <m/>
    <m/>
    <m/>
    <m/>
    <n v="0"/>
    <n v="0"/>
    <s v="OWNC1"/>
    <s v="2"/>
    <n v="5.27"/>
    <s v="2019-10-11T20:02:00Z"/>
    <x v="13"/>
    <n v="28"/>
  </r>
  <r>
    <m/>
    <m/>
    <s v="20191017-Real"/>
    <s v="Santa Barbara"/>
    <s v="Real"/>
    <m/>
    <m/>
    <n v="201910171631"/>
    <n v="201910180431"/>
    <n v="43755"/>
    <n v="0.6881944444444444"/>
    <n v="43755.68819444445"/>
    <n v="43759"/>
    <s v="06:00"/>
    <n v="43759.25"/>
    <n v="420"/>
    <m/>
    <m/>
    <m/>
    <n v="0"/>
    <n v="34.484722"/>
    <n v="-120.190833"/>
    <s v="HFTD"/>
    <s v="HFRA"/>
    <x v="0"/>
    <m/>
    <m/>
    <m/>
    <m/>
    <m/>
    <m/>
    <m/>
    <b v="0"/>
    <b v="0"/>
    <b v="0"/>
    <n v="2019"/>
    <n v="10"/>
    <b v="0"/>
    <n v="0"/>
    <b v="0"/>
    <b v="0"/>
    <b v="0"/>
    <s v="OEIS Non-CAT - Large"/>
    <n v="0"/>
    <n v="0"/>
    <s v="structures &lt;= 100 "/>
    <s v="fatality = 0"/>
    <n v="0"/>
    <b v="1"/>
    <b v="0"/>
    <b v="1"/>
    <b v="1"/>
    <b v="0"/>
    <b v="1"/>
    <b v="1"/>
    <m/>
    <m/>
    <s v="GVTC1"/>
    <s v="2"/>
    <n v="2.57"/>
    <s v="2019-10-18T00:09:00Z"/>
    <n v="53.02"/>
    <n v="15"/>
    <s v="GVTC1"/>
    <s v="2"/>
    <n v="2.57"/>
    <s v="2019-10-18T00:09:00Z"/>
    <x v="80"/>
    <n v="60"/>
  </r>
  <r>
    <m/>
    <m/>
    <s v="20191023-Kincade"/>
    <s v="Sonoma"/>
    <s v="Kincade"/>
    <m/>
    <m/>
    <n v="201910232127"/>
    <n v="201910240927"/>
    <n v="43761"/>
    <n v="0.89375"/>
    <n v="43761.89375"/>
    <n v="43775"/>
    <s v="19:00"/>
    <n v="43775.79166666666"/>
    <n v="77758"/>
    <s v="Electrical Power"/>
    <n v="374"/>
    <n v="60"/>
    <n v="0"/>
    <n v="38.792458"/>
    <n v="-122.780053"/>
    <s v="HFTD"/>
    <s v="HFRA"/>
    <x v="1"/>
    <s v="Yes"/>
    <n v="20191611"/>
    <s v="EI191023A"/>
    <m/>
    <m/>
    <s v="INT-12817"/>
    <n v="1272117"/>
    <b v="1"/>
    <b v="0"/>
    <b v="1"/>
    <n v="2019"/>
    <n v="10"/>
    <b v="1"/>
    <n v="0"/>
    <b v="0"/>
    <b v="1"/>
    <b v="1"/>
    <s v="OEIS CAT - Destructive - Non-fatal"/>
    <n v="1"/>
    <n v="0"/>
    <s v="100 &lt; structures &lt;= 500"/>
    <s v="fatality = 0"/>
    <n v="374"/>
    <b v="0"/>
    <b v="1"/>
    <b v="1"/>
    <b v="1"/>
    <b v="0"/>
    <b v="1"/>
    <b v="1"/>
    <m/>
    <m/>
    <s v="PG305"/>
    <s v="229"/>
    <n v="2.18"/>
    <s v="2019-10-24T05:10:00Z"/>
    <n v="79.63"/>
    <n v="84"/>
    <s v="PG305"/>
    <s v="229"/>
    <n v="2.18"/>
    <s v="2019-10-24T05:10:00Z"/>
    <x v="81"/>
    <n v="196"/>
  </r>
  <r>
    <m/>
    <m/>
    <s v="20191026-Rawson"/>
    <s v="Tehama"/>
    <s v="Rawson"/>
    <m/>
    <m/>
    <n v="201910260247"/>
    <n v="201910261447"/>
    <n v="43764"/>
    <n v="0.1159722222222222"/>
    <n v="43764.11597222222"/>
    <n v="43766"/>
    <s v="07:22"/>
    <n v="43766.30694444444"/>
    <n v="605"/>
    <m/>
    <m/>
    <m/>
    <n v="0"/>
    <n v="40.00171"/>
    <n v="-122.25421"/>
    <s v="non-HFTD"/>
    <s v="non-HFRA"/>
    <x v="0"/>
    <m/>
    <m/>
    <m/>
    <m/>
    <m/>
    <m/>
    <n v="20988"/>
    <b v="0"/>
    <b v="0"/>
    <b v="0"/>
    <n v="2019"/>
    <n v="10"/>
    <b v="1"/>
    <n v="0"/>
    <b v="0"/>
    <b v="0"/>
    <b v="0"/>
    <s v="OEIS Non-CAT - Large"/>
    <n v="0"/>
    <n v="0"/>
    <s v="structures &lt;= 100 "/>
    <s v="fatality = 0"/>
    <n v="0"/>
    <b v="0"/>
    <b v="0"/>
    <b v="0"/>
    <b v="0"/>
    <b v="0"/>
    <b v="0"/>
    <b v="0"/>
    <m/>
    <m/>
    <m/>
    <m/>
    <m/>
    <m/>
    <n v="0"/>
    <n v="0"/>
    <s v="PG603"/>
    <s v="229"/>
    <n v="8.039999999999999"/>
    <s v="2019-10-26T10:00:00Z"/>
    <x v="82"/>
    <n v="14"/>
  </r>
  <r>
    <m/>
    <m/>
    <s v="20191027-Burris"/>
    <s v="Mendocino"/>
    <s v="Burris"/>
    <m/>
    <m/>
    <n v="201910271454"/>
    <n v="201910280254"/>
    <n v="43765"/>
    <n v="0.6208333333333333"/>
    <n v="43765.62083333333"/>
    <n v="43772"/>
    <s v="18:52"/>
    <n v="43772.78611111111"/>
    <n v="703"/>
    <m/>
    <m/>
    <m/>
    <n v="0"/>
    <n v="39.22431"/>
    <n v="-123.12887"/>
    <s v="HFTD"/>
    <s v="HFRA"/>
    <x v="0"/>
    <m/>
    <m/>
    <m/>
    <m/>
    <m/>
    <m/>
    <m/>
    <b v="0"/>
    <b v="0"/>
    <b v="0"/>
    <n v="2019"/>
    <n v="10"/>
    <b v="1"/>
    <n v="0"/>
    <b v="0"/>
    <b v="0"/>
    <b v="0"/>
    <s v="OEIS Non-CAT - Large"/>
    <n v="0"/>
    <n v="0"/>
    <s v="structures &lt;= 100 "/>
    <s v="fatality = 0"/>
    <n v="0"/>
    <b v="1"/>
    <b v="0"/>
    <b v="1"/>
    <b v="1"/>
    <b v="0"/>
    <b v="1"/>
    <b v="1"/>
    <m/>
    <m/>
    <s v="PG187"/>
    <s v="229"/>
    <n v="2.58"/>
    <s v="2019-10-27T21:10:00Z"/>
    <n v="38.36"/>
    <n v="12"/>
    <s v="PG187"/>
    <s v="229"/>
    <n v="2.58"/>
    <s v="2019-10-27T21:10:00Z"/>
    <x v="83"/>
    <n v="86"/>
  </r>
  <r>
    <m/>
    <m/>
    <s v="20191027-Grizzly"/>
    <s v="Solano"/>
    <s v="Grizzly"/>
    <m/>
    <m/>
    <n v="201910271456"/>
    <n v="201910280256"/>
    <n v="43765"/>
    <n v="0.6222222222222222"/>
    <n v="43765.62222222222"/>
    <m/>
    <m/>
    <m/>
    <n v="2400"/>
    <s v="Electrical Power"/>
    <m/>
    <m/>
    <m/>
    <n v="38.1430245"/>
    <n v="-121.958302"/>
    <s v="non-HFTD"/>
    <s v="non-HFRA"/>
    <x v="1"/>
    <s v="Yes"/>
    <n v="20191324"/>
    <s v="EI191027J"/>
    <s v="689855, 690154"/>
    <s v="19-0117497"/>
    <m/>
    <n v="202824"/>
    <b v="0"/>
    <b v="0"/>
    <b v="0"/>
    <n v="2019"/>
    <n v="10"/>
    <b v="1"/>
    <n v="0"/>
    <b v="0"/>
    <b v="0"/>
    <b v="0"/>
    <s v="OEIS Non-CAT - Large"/>
    <n v="0"/>
    <n v="0"/>
    <s v="structures &lt;= 100 "/>
    <s v="fatality = 0"/>
    <n v="0"/>
    <b v="0"/>
    <b v="0"/>
    <b v="0"/>
    <b v="0"/>
    <b v="0"/>
    <b v="0"/>
    <b v="0"/>
    <m/>
    <m/>
    <m/>
    <m/>
    <m/>
    <m/>
    <n v="0"/>
    <n v="0"/>
    <s v="F1818"/>
    <s v="65"/>
    <n v="9.140000000000001"/>
    <s v="2019-10-27T22:49:00Z"/>
    <x v="80"/>
    <n v="142"/>
  </r>
  <r>
    <m/>
    <m/>
    <s v="20191103-Ranch"/>
    <s v="Tehama"/>
    <s v="Ranch"/>
    <m/>
    <m/>
    <n v="201911031416"/>
    <n v="201911040216"/>
    <n v="43772"/>
    <n v="0.5944444444444444"/>
    <n v="43772.59444444445"/>
    <n v="43783"/>
    <s v="18:02"/>
    <n v="43783.75138888889"/>
    <n v="2534"/>
    <m/>
    <m/>
    <m/>
    <n v="0"/>
    <n v="40.036379"/>
    <n v="-122.637837"/>
    <s v="HFTD"/>
    <s v="HFRA"/>
    <x v="0"/>
    <m/>
    <m/>
    <m/>
    <m/>
    <m/>
    <m/>
    <m/>
    <b v="0"/>
    <b v="0"/>
    <b v="0"/>
    <n v="2019"/>
    <n v="11"/>
    <b v="0"/>
    <n v="0"/>
    <b v="0"/>
    <b v="0"/>
    <b v="0"/>
    <s v="OEIS Non-CAT - Large"/>
    <n v="0"/>
    <n v="0"/>
    <s v="structures &lt;= 100 "/>
    <s v="fatality = 0"/>
    <n v="0"/>
    <b v="1"/>
    <b v="0"/>
    <b v="1"/>
    <b v="1"/>
    <b v="0"/>
    <b v="1"/>
    <b v="1"/>
    <m/>
    <m/>
    <s v="PG336"/>
    <s v="229"/>
    <n v="4.53"/>
    <s v="2019-11-03T22:00:00Z"/>
    <n v="8.25"/>
    <n v="12"/>
    <s v="PG336"/>
    <s v="229"/>
    <n v="4.53"/>
    <s v="2019-11-03T22:00:00Z"/>
    <x v="84"/>
    <n v="14"/>
  </r>
  <r>
    <m/>
    <m/>
    <s v="20191125-Foothills"/>
    <s v="Placer"/>
    <s v="Foothills"/>
    <m/>
    <m/>
    <n v="201911251239"/>
    <n v="201911260039"/>
    <n v="43794"/>
    <n v="0.5270833333333333"/>
    <n v="43794.52708333333"/>
    <m/>
    <m/>
    <m/>
    <n v="355"/>
    <m/>
    <m/>
    <m/>
    <n v="0"/>
    <n v="38.838992"/>
    <n v="-121.325842"/>
    <s v="non-HFTD"/>
    <s v="non-HFRA"/>
    <x v="0"/>
    <m/>
    <m/>
    <m/>
    <m/>
    <m/>
    <m/>
    <m/>
    <b v="0"/>
    <b v="0"/>
    <b v="0"/>
    <n v="2019"/>
    <n v="11"/>
    <b v="0"/>
    <n v="0"/>
    <b v="0"/>
    <b v="0"/>
    <b v="0"/>
    <s v="OEIS Non-CAT - Large"/>
    <n v="0"/>
    <n v="0"/>
    <s v="structures &lt;= 100 "/>
    <s v="fatality = 0"/>
    <n v="0"/>
    <b v="0"/>
    <b v="0"/>
    <b v="0"/>
    <b v="0"/>
    <b v="0"/>
    <b v="0"/>
    <b v="0"/>
    <m/>
    <m/>
    <s v="LICC1"/>
    <s v="2"/>
    <n v="4.31"/>
    <s v="2019-11-25T21:13:00Z"/>
    <n v="31"/>
    <n v="35"/>
    <s v="KLHM"/>
    <s v="1"/>
    <n v="5.04"/>
    <s v="2019-11-25T20:35:00Z"/>
    <x v="85"/>
    <n v="68"/>
  </r>
  <r>
    <m/>
    <m/>
    <s v="20191125-Cave"/>
    <s v="Santa Barbara"/>
    <s v="Cave"/>
    <m/>
    <m/>
    <n v="201911251959"/>
    <n v="201911260759"/>
    <n v="43794"/>
    <n v="0.8326388888888889"/>
    <n v="43794.83263888889"/>
    <n v="43813"/>
    <s v="08:22"/>
    <n v="43813.34861111111"/>
    <n v="3126"/>
    <m/>
    <m/>
    <m/>
    <m/>
    <n v="34.5025"/>
    <n v="-119.785"/>
    <s v="HFTD"/>
    <s v="HFRA"/>
    <x v="0"/>
    <m/>
    <m/>
    <m/>
    <m/>
    <m/>
    <m/>
    <m/>
    <b v="0"/>
    <b v="0"/>
    <b v="0"/>
    <n v="2019"/>
    <n v="11"/>
    <b v="0"/>
    <n v="0"/>
    <b v="0"/>
    <b v="0"/>
    <b v="0"/>
    <s v="OEIS Non-CAT - Large"/>
    <n v="0"/>
    <n v="0"/>
    <s v="structures &lt;= 100 "/>
    <s v="fatality = 0"/>
    <n v="0"/>
    <b v="0"/>
    <b v="1"/>
    <b v="1"/>
    <b v="1"/>
    <b v="0"/>
    <b v="1"/>
    <b v="1"/>
    <m/>
    <m/>
    <s v="AV377"/>
    <s v="65"/>
    <n v="4.13"/>
    <s v="2019-11-26T04:45:00Z"/>
    <n v="55.99"/>
    <n v="240"/>
    <s v="MTIC1"/>
    <s v="2"/>
    <n v="8.25"/>
    <s v="2019-11-26T03:47:00Z"/>
    <x v="86"/>
    <n v="395"/>
  </r>
  <r>
    <m/>
    <m/>
    <s v="20200503-Interstate 5"/>
    <s v="Kings"/>
    <s v="Interstate 5"/>
    <m/>
    <m/>
    <n v="202005031552"/>
    <n v="202005040352"/>
    <n v="43954"/>
    <n v="0.6611111111111111"/>
    <n v="43954.66111111111"/>
    <n v="43954"/>
    <s v="13:31"/>
    <n v="43954.56319444445"/>
    <n v="2060"/>
    <s v="Under Investigation"/>
    <n v="0"/>
    <n v="0"/>
    <n v="0"/>
    <n v="36.075003"/>
    <n v="-120.106407"/>
    <s v="non-HFTD"/>
    <s v="non-HFRA"/>
    <x v="0"/>
    <m/>
    <m/>
    <m/>
    <m/>
    <m/>
    <m/>
    <m/>
    <b v="0"/>
    <b v="0"/>
    <b v="0"/>
    <n v="2020"/>
    <n v="5"/>
    <b v="0"/>
    <n v="0"/>
    <b v="0"/>
    <b v="0"/>
    <b v="0"/>
    <s v="OEIS Non-CAT - Large"/>
    <n v="0"/>
    <n v="0"/>
    <s v="structures &lt;= 100 "/>
    <s v="fatality = 0"/>
    <n v="0"/>
    <b v="0"/>
    <b v="0"/>
    <b v="0"/>
    <b v="0"/>
    <b v="0"/>
    <b v="0"/>
    <b v="0"/>
    <m/>
    <m/>
    <s v="KTLC1"/>
    <s v="2"/>
    <n v="4.18"/>
    <s v="2020-05-03T23:50:00Z"/>
    <n v="24"/>
    <n v="43"/>
    <s v="KTLC1"/>
    <s v="2"/>
    <n v="4.18"/>
    <s v="2020-05-03T23:50:00Z"/>
    <x v="22"/>
    <n v="138"/>
  </r>
  <r>
    <m/>
    <m/>
    <s v="20200527-Range"/>
    <s v="San Luis Obispo"/>
    <s v="Range"/>
    <m/>
    <m/>
    <n v="202005271933"/>
    <n v="202005280733"/>
    <n v="43978"/>
    <n v="0.8145833333333333"/>
    <n v="43978.81458333333"/>
    <n v="43979"/>
    <s v="06:45"/>
    <n v="43979.28125"/>
    <n v="5000"/>
    <s v="Under Investigation"/>
    <n v="0"/>
    <n v="0"/>
    <n v="0"/>
    <n v="35.34237"/>
    <n v="-120.70524"/>
    <s v="HFTD"/>
    <s v="HFRA"/>
    <x v="0"/>
    <m/>
    <m/>
    <m/>
    <m/>
    <m/>
    <m/>
    <m/>
    <b v="0"/>
    <b v="0"/>
    <b v="0"/>
    <n v="2020"/>
    <n v="5"/>
    <b v="0"/>
    <n v="0"/>
    <b v="0"/>
    <b v="0"/>
    <b v="0"/>
    <s v="OEIS Non-CAT - Large"/>
    <n v="0"/>
    <n v="0"/>
    <s v="structures &lt;= 100 "/>
    <s v="fatality = 0"/>
    <n v="0"/>
    <b v="1"/>
    <b v="0"/>
    <b v="1"/>
    <b v="1"/>
    <b v="0"/>
    <b v="1"/>
    <b v="1"/>
    <m/>
    <m/>
    <s v="PG223"/>
    <s v="229"/>
    <n v="3.6"/>
    <s v="2020-05-28T01:50:00Z"/>
    <n v="29.8"/>
    <n v="26"/>
    <s v="PG210"/>
    <s v="229"/>
    <n v="7.19"/>
    <s v="2020-05-28T01:40:00Z"/>
    <x v="87"/>
    <n v="182"/>
  </r>
  <r>
    <m/>
    <m/>
    <s v="20200531-Scorpion"/>
    <s v="Santa Barbara"/>
    <s v="Scorpion"/>
    <m/>
    <m/>
    <n v="202005311809"/>
    <n v="202005320609"/>
    <n v="43982"/>
    <n v="0.75625"/>
    <n v="43982.75625"/>
    <m/>
    <m/>
    <m/>
    <n v="1395"/>
    <s v="Under Investigation"/>
    <n v="0"/>
    <n v="0"/>
    <n v="0"/>
    <n v="34.01389"/>
    <n v="-119.74577"/>
    <s v="non-HFTD"/>
    <s v="non-HFRA"/>
    <x v="0"/>
    <m/>
    <m/>
    <m/>
    <m/>
    <m/>
    <m/>
    <m/>
    <b v="0"/>
    <b v="0"/>
    <b v="0"/>
    <n v="2020"/>
    <n v="5"/>
    <b v="0"/>
    <n v="0"/>
    <b v="0"/>
    <b v="0"/>
    <b v="0"/>
    <s v="OEIS Non-CAT - Large"/>
    <n v="0"/>
    <n v="0"/>
    <s v="structures &lt;= 100 "/>
    <s v="fatality = 0"/>
    <n v="0"/>
    <b v="0"/>
    <b v="0"/>
    <b v="0"/>
    <b v="0"/>
    <b v="0"/>
    <b v="0"/>
    <b v="0"/>
    <m/>
    <m/>
    <s v="SNCC1"/>
    <s v="2"/>
    <n v="2.22"/>
    <s v="2020-06-01T01:13:00Z"/>
    <n v="19"/>
    <n v="14"/>
    <s v="SNCC1"/>
    <s v="2"/>
    <n v="2.22"/>
    <s v="2020-06-01T01:13:00Z"/>
    <x v="88"/>
    <n v="14"/>
  </r>
  <r>
    <m/>
    <m/>
    <s v="20200601-Amoruso"/>
    <s v="Placer"/>
    <s v="Amoruso"/>
    <m/>
    <m/>
    <n v="202006011552"/>
    <n v="202006020352"/>
    <n v="43983"/>
    <n v="0.6611111111111111"/>
    <n v="43983.66111111111"/>
    <m/>
    <m/>
    <m/>
    <n v="650"/>
    <s v="Under Investigation"/>
    <n v="0"/>
    <n v="0"/>
    <n v="0"/>
    <n v="38.824371"/>
    <n v="-121.390862"/>
    <s v="non-HFTD"/>
    <s v="non-HFRA"/>
    <x v="0"/>
    <m/>
    <m/>
    <m/>
    <m/>
    <m/>
    <m/>
    <m/>
    <b v="0"/>
    <b v="0"/>
    <b v="0"/>
    <n v="2020"/>
    <n v="6"/>
    <b v="0"/>
    <n v="0"/>
    <b v="0"/>
    <b v="0"/>
    <b v="0"/>
    <s v="OEIS Non-CAT - Large"/>
    <n v="0"/>
    <n v="0"/>
    <s v="structures &lt;= 100 "/>
    <s v="fatality = 0"/>
    <n v="0"/>
    <b v="0"/>
    <b v="0"/>
    <b v="0"/>
    <b v="0"/>
    <b v="0"/>
    <b v="0"/>
    <b v="0"/>
    <m/>
    <m/>
    <m/>
    <m/>
    <m/>
    <m/>
    <n v="0"/>
    <n v="0"/>
    <s v="LICC1"/>
    <s v="2"/>
    <n v="7.74"/>
    <s v="2020-06-01T23:13:00Z"/>
    <x v="89"/>
    <n v="48"/>
  </r>
  <r>
    <m/>
    <m/>
    <s v="20200603-Wildlife"/>
    <s v="Solano"/>
    <s v="Wildlife"/>
    <m/>
    <m/>
    <n v="202006031826"/>
    <n v="202006040626"/>
    <n v="43985"/>
    <n v="0.7680555555555556"/>
    <n v="43985.76805555556"/>
    <n v="43986"/>
    <s v="09:26"/>
    <n v="43986.39305555556"/>
    <n v="300"/>
    <s v="Under Investigation"/>
    <n v="0"/>
    <n v="0"/>
    <n v="0"/>
    <n v="38.232281"/>
    <n v="-122.042199"/>
    <s v="non-HFTD"/>
    <s v="non-HFRA"/>
    <x v="0"/>
    <m/>
    <m/>
    <m/>
    <m/>
    <m/>
    <m/>
    <n v="179183"/>
    <b v="0"/>
    <b v="0"/>
    <b v="0"/>
    <n v="2020"/>
    <n v="6"/>
    <b v="0"/>
    <n v="0"/>
    <b v="0"/>
    <b v="0"/>
    <b v="0"/>
    <s v="OEIS Non-CAT - Large"/>
    <n v="0"/>
    <n v="0"/>
    <s v="structures &lt;= 100 "/>
    <s v="fatality = 0"/>
    <n v="0"/>
    <b v="0"/>
    <b v="0"/>
    <b v="0"/>
    <b v="0"/>
    <b v="0"/>
    <b v="0"/>
    <b v="0"/>
    <m/>
    <m/>
    <s v="SFXC1"/>
    <s v="188"/>
    <n v="1.13"/>
    <s v="2020-06-04T01:00:00Z"/>
    <n v="22.77"/>
    <n v="31"/>
    <s v="F1818"/>
    <s v="65"/>
    <n v="6.93"/>
    <s v="2020-06-04T00:54:00Z"/>
    <x v="90"/>
    <n v="100"/>
  </r>
  <r>
    <m/>
    <m/>
    <s v="20200606-Quail"/>
    <s v="Solano"/>
    <s v="Quail"/>
    <m/>
    <m/>
    <n v="202006061636"/>
    <n v="202006070436"/>
    <n v="43988"/>
    <n v="0.6916666666666667"/>
    <n v="43988.69166666667"/>
    <n v="43992"/>
    <s v="07:48"/>
    <n v="43992.325"/>
    <n v="1837"/>
    <s v="Under Investigation"/>
    <n v="3"/>
    <n v="0"/>
    <n v="0"/>
    <n v="38.470809"/>
    <n v="-122.038208"/>
    <s v="HFTD"/>
    <s v="HFRA"/>
    <x v="0"/>
    <m/>
    <m/>
    <m/>
    <m/>
    <m/>
    <m/>
    <m/>
    <b v="0"/>
    <b v="0"/>
    <b v="0"/>
    <n v="2020"/>
    <n v="6"/>
    <b v="0"/>
    <n v="0"/>
    <b v="0"/>
    <b v="0"/>
    <b v="0"/>
    <s v="OEIS Non-CAT - Large"/>
    <n v="0"/>
    <n v="0"/>
    <s v="structures &lt;= 100 "/>
    <s v="fatality = 0"/>
    <n v="3"/>
    <b v="1"/>
    <b v="0"/>
    <b v="1"/>
    <b v="1"/>
    <b v="0"/>
    <b v="1"/>
    <b v="1"/>
    <m/>
    <m/>
    <s v="TG583"/>
    <s v="1008"/>
    <n v="4.25"/>
    <s v="2020-06-07T00:20:00Z"/>
    <n v="33.1"/>
    <n v="24"/>
    <s v="HF006"/>
    <s v="224"/>
    <n v="6.09"/>
    <s v="2020-06-07T00:15:00Z"/>
    <x v="91"/>
    <n v="92"/>
  </r>
  <r>
    <m/>
    <m/>
    <s v="20200612-Grant"/>
    <s v="Sacramento"/>
    <s v="Grant"/>
    <m/>
    <m/>
    <n v="202006121241"/>
    <n v="202006130041"/>
    <n v="43994"/>
    <n v="0.5284722222222222"/>
    <n v="43994.52847222222"/>
    <n v="43999"/>
    <s v="08:11"/>
    <n v="43999.34097222222"/>
    <n v="5042"/>
    <s v="Under Investigation"/>
    <n v="0"/>
    <n v="1"/>
    <n v="0"/>
    <n v="38.520981"/>
    <n v="-121.201927"/>
    <s v="non-HFTD"/>
    <s v="non-HFRA"/>
    <x v="0"/>
    <m/>
    <m/>
    <m/>
    <m/>
    <m/>
    <m/>
    <m/>
    <b v="1"/>
    <b v="1"/>
    <b v="0"/>
    <n v="2020"/>
    <n v="6"/>
    <b v="0"/>
    <n v="0"/>
    <b v="0"/>
    <b v="0"/>
    <b v="0"/>
    <s v="OEIS CAT - Large"/>
    <n v="1"/>
    <n v="0"/>
    <s v="structures &lt;= 100 "/>
    <s v="fatality = 0"/>
    <n v="0"/>
    <b v="0"/>
    <b v="0"/>
    <b v="0"/>
    <b v="0"/>
    <b v="0"/>
    <b v="0"/>
    <b v="0"/>
    <m/>
    <m/>
    <s v="SLHWW"/>
    <s v="223"/>
    <n v="3.36"/>
    <s v="2020-06-12T20:15:00Z"/>
    <n v="23.88"/>
    <n v="32"/>
    <s v="SLHWW"/>
    <s v="223"/>
    <n v="3.36"/>
    <s v="2020-06-12T20:15:00Z"/>
    <x v="92"/>
    <n v="98"/>
  </r>
  <r>
    <m/>
    <m/>
    <s v="20200614-Drum"/>
    <s v="Santa Barbara"/>
    <s v="Drum"/>
    <m/>
    <m/>
    <n v="202006141503"/>
    <n v="202006150303"/>
    <n v="43996"/>
    <n v="0.6270833333333333"/>
    <n v="43996.62708333333"/>
    <m/>
    <m/>
    <m/>
    <n v="696"/>
    <s v="Electrical Power"/>
    <n v="0"/>
    <n v="0"/>
    <n v="0"/>
    <n v="34.63309"/>
    <n v="-120.28867"/>
    <s v="HFTD"/>
    <s v="HFRA"/>
    <x v="1"/>
    <s v="Yes"/>
    <n v="20200585"/>
    <s v="EI200614A"/>
    <m/>
    <s v="20-0061004"/>
    <m/>
    <n v="66502"/>
    <b v="0"/>
    <b v="0"/>
    <b v="0"/>
    <n v="2020"/>
    <n v="6"/>
    <b v="0"/>
    <n v="0"/>
    <b v="0"/>
    <b v="0"/>
    <b v="0"/>
    <s v="OEIS Non-CAT - Large"/>
    <n v="0"/>
    <n v="0"/>
    <s v="structures &lt;= 100 "/>
    <s v="fatality = 0"/>
    <n v="0"/>
    <b v="1"/>
    <b v="0"/>
    <b v="1"/>
    <b v="1"/>
    <b v="0"/>
    <b v="1"/>
    <b v="1"/>
    <m/>
    <m/>
    <s v="PG765"/>
    <s v="229"/>
    <n v="1.32"/>
    <s v="2020-06-14T21:40:00Z"/>
    <n v="29.67"/>
    <n v="12"/>
    <s v="PG778"/>
    <s v="229"/>
    <n v="8.74"/>
    <s v="2020-06-14T22:50:00Z"/>
    <x v="93"/>
    <n v="62"/>
  </r>
  <r>
    <m/>
    <m/>
    <s v="20200615-Avila"/>
    <s v="San Luis Obispo"/>
    <s v="Avila"/>
    <m/>
    <m/>
    <n v="202006151644"/>
    <n v="202006160444"/>
    <n v="43997"/>
    <n v="0.6972222222222222"/>
    <n v="43997.69722222222"/>
    <n v="44001"/>
    <s v="07:27"/>
    <n v="44001.31041666667"/>
    <n v="445"/>
    <s v="Under Investigation"/>
    <n v="0"/>
    <n v="0"/>
    <n v="0"/>
    <n v="35.17977"/>
    <n v="-120.69959"/>
    <s v="HFTD"/>
    <s v="HFRA"/>
    <x v="0"/>
    <m/>
    <m/>
    <m/>
    <m/>
    <m/>
    <m/>
    <n v="4869"/>
    <b v="0"/>
    <b v="0"/>
    <b v="0"/>
    <n v="2020"/>
    <n v="6"/>
    <b v="0"/>
    <n v="0"/>
    <b v="0"/>
    <b v="0"/>
    <b v="0"/>
    <s v="OEIS Non-CAT - Large"/>
    <n v="0"/>
    <n v="0"/>
    <s v="structures &lt;= 100 "/>
    <s v="fatality = 0"/>
    <n v="0"/>
    <b v="1"/>
    <b v="0"/>
    <b v="0"/>
    <b v="0"/>
    <b v="0"/>
    <b v="1"/>
    <b v="1"/>
    <m/>
    <m/>
    <s v="PSLC1"/>
    <s v="122"/>
    <n v="3.42"/>
    <s v="2020-06-15T23:36:00Z"/>
    <n v="40.97"/>
    <n v="51"/>
    <s v="PSLC1"/>
    <s v="122"/>
    <n v="3.42"/>
    <s v="2020-06-15T23:36:00Z"/>
    <x v="94"/>
    <n v="179"/>
  </r>
  <r>
    <m/>
    <m/>
    <s v="20200616-Bitter"/>
    <s v="San Benito"/>
    <s v="Bitter"/>
    <m/>
    <m/>
    <n v="202006161411"/>
    <n v="202006170211"/>
    <n v="43998"/>
    <n v="0.5909722222222222"/>
    <n v="43998.59097222222"/>
    <n v="44003"/>
    <s v="19:27"/>
    <n v="44003.81041666667"/>
    <n v="895"/>
    <s v="Under Investigation"/>
    <n v="0"/>
    <n v="0"/>
    <n v="0"/>
    <n v="36.3011"/>
    <n v="-120.92925"/>
    <s v="non-HFTD"/>
    <s v="non-HFRA"/>
    <x v="0"/>
    <m/>
    <m/>
    <m/>
    <m/>
    <m/>
    <m/>
    <m/>
    <b v="0"/>
    <b v="0"/>
    <b v="0"/>
    <n v="2020"/>
    <n v="6"/>
    <b v="0"/>
    <n v="0"/>
    <b v="0"/>
    <b v="0"/>
    <b v="0"/>
    <s v="OEIS Non-CAT - Large"/>
    <n v="0"/>
    <n v="0"/>
    <s v="structures &lt;= 100 "/>
    <s v="fatality = 0"/>
    <n v="0"/>
    <b v="0"/>
    <b v="0"/>
    <b v="0"/>
    <b v="0"/>
    <b v="0"/>
    <b v="0"/>
    <b v="0"/>
    <m/>
    <m/>
    <m/>
    <m/>
    <m/>
    <m/>
    <n v="0"/>
    <n v="0"/>
    <s v="HDZC1"/>
    <s v="2"/>
    <n v="6.95"/>
    <s v="2020-06-16T22:07:00Z"/>
    <x v="95"/>
    <n v="16"/>
  </r>
  <r>
    <m/>
    <m/>
    <s v="20200616-Walker"/>
    <s v="Calaveras"/>
    <s v="Walker"/>
    <m/>
    <m/>
    <n v="202006161658"/>
    <n v="202006170458"/>
    <n v="43998"/>
    <n v="0.7069444444444445"/>
    <n v="43998.70694444444"/>
    <n v="44002"/>
    <s v="19:10"/>
    <n v="44002.79861111111"/>
    <n v="1455"/>
    <s v="Under Investigation"/>
    <n v="2"/>
    <n v="0"/>
    <n v="0"/>
    <n v="38.07741"/>
    <n v="-120.72958"/>
    <s v="HFTD"/>
    <s v="HFRA"/>
    <x v="0"/>
    <m/>
    <m/>
    <m/>
    <m/>
    <m/>
    <m/>
    <m/>
    <b v="0"/>
    <b v="0"/>
    <b v="0"/>
    <n v="2020"/>
    <n v="6"/>
    <b v="0"/>
    <n v="0"/>
    <b v="0"/>
    <b v="0"/>
    <b v="0"/>
    <s v="OEIS Non-CAT - Large"/>
    <n v="0"/>
    <n v="0"/>
    <s v="structures &lt;= 100 "/>
    <s v="fatality = 0"/>
    <n v="2"/>
    <b v="1"/>
    <b v="0"/>
    <b v="1"/>
    <b v="1"/>
    <b v="0"/>
    <b v="1"/>
    <b v="1"/>
    <n v="1743364"/>
    <s v="https://upload.wikimedia.org/wikipedia/commons/c/c9/2020_National_Large_Incident_YTD_Report.pdf"/>
    <s v="PG314"/>
    <s v="229"/>
    <n v="0.88"/>
    <s v="2020-06-16T23:30:00Z"/>
    <n v="17.17"/>
    <n v="48"/>
    <s v="PG334"/>
    <s v="229"/>
    <n v="7.66"/>
    <s v="2020-06-16T23:50:00Z"/>
    <x v="96"/>
    <n v="134"/>
  </r>
  <r>
    <m/>
    <m/>
    <s v="20200622-Grade"/>
    <s v="Tulare"/>
    <s v="Grade"/>
    <m/>
    <m/>
    <n v="202006220816"/>
    <n v="202006222016"/>
    <n v="44004"/>
    <n v="0.3444444444444444"/>
    <n v="44004.34444444445"/>
    <n v="44008"/>
    <s v="06:39"/>
    <n v="44008.27708333333"/>
    <n v="1050"/>
    <s v="Under Investigation"/>
    <n v="0"/>
    <n v="0"/>
    <n v="0"/>
    <n v="36.5537"/>
    <n v="-119.19677"/>
    <s v="non-HFTD"/>
    <s v="non-HFRA"/>
    <x v="0"/>
    <m/>
    <m/>
    <m/>
    <m/>
    <m/>
    <m/>
    <m/>
    <b v="0"/>
    <b v="0"/>
    <b v="0"/>
    <n v="2020"/>
    <n v="6"/>
    <b v="0"/>
    <n v="0"/>
    <b v="0"/>
    <b v="0"/>
    <b v="0"/>
    <s v="OEIS Non-CAT - Large"/>
    <n v="0"/>
    <n v="0"/>
    <s v="structures &lt;= 100 "/>
    <s v="fatality = 0"/>
    <n v="0"/>
    <b v="0"/>
    <b v="0"/>
    <b v="0"/>
    <b v="0"/>
    <b v="0"/>
    <b v="0"/>
    <b v="0"/>
    <m/>
    <m/>
    <s v="PG327"/>
    <s v="229"/>
    <n v="4.9"/>
    <s v="2020-06-22T16:10:00Z"/>
    <n v="13.74"/>
    <n v="24"/>
    <s v="PG327"/>
    <s v="229"/>
    <n v="4.9"/>
    <s v="2020-06-22T16:10:00Z"/>
    <x v="97"/>
    <n v="48"/>
  </r>
  <r>
    <m/>
    <m/>
    <s v="20200622-Rico"/>
    <s v="Monterey"/>
    <s v="Rico"/>
    <m/>
    <m/>
    <n v="202006221555"/>
    <n v="202006230355"/>
    <n v="44004"/>
    <n v="0.6631944444444444"/>
    <n v="44004.66319444445"/>
    <n v="44005"/>
    <s v="07:07"/>
    <n v="44005.29652777778"/>
    <n v="338"/>
    <s v="Under Investigation"/>
    <n v="0"/>
    <n v="0"/>
    <n v="0"/>
    <n v="35.9789"/>
    <n v="-120.87858"/>
    <s v="non-HFTD"/>
    <s v="non-HFRA"/>
    <x v="0"/>
    <m/>
    <m/>
    <m/>
    <m/>
    <m/>
    <m/>
    <m/>
    <b v="0"/>
    <b v="0"/>
    <b v="0"/>
    <n v="2020"/>
    <n v="6"/>
    <b v="0"/>
    <n v="0"/>
    <b v="0"/>
    <b v="0"/>
    <b v="0"/>
    <s v="OEIS Non-CAT - Large"/>
    <n v="0"/>
    <n v="0"/>
    <s v="structures &lt;= 100 "/>
    <s v="fatality = 0"/>
    <n v="0"/>
    <b v="0"/>
    <b v="0"/>
    <b v="0"/>
    <b v="0"/>
    <b v="0"/>
    <b v="0"/>
    <b v="0"/>
    <m/>
    <m/>
    <m/>
    <m/>
    <m/>
    <m/>
    <n v="0"/>
    <n v="0"/>
    <s v="PG360"/>
    <s v="229"/>
    <n v="7.17"/>
    <s v="2020-06-22T22:10:00Z"/>
    <x v="98"/>
    <n v="26"/>
  </r>
  <r>
    <m/>
    <m/>
    <s v="20200623-R-2"/>
    <s v="Lassen"/>
    <s v="R-2"/>
    <m/>
    <m/>
    <n v="202006232112"/>
    <n v="202006240912"/>
    <n v="44005"/>
    <n v="0.8833333333333333"/>
    <n v="44005.88333333333"/>
    <n v="44008"/>
    <s v="18:00"/>
    <n v="44008.75"/>
    <n v="563"/>
    <s v="Under Investigation"/>
    <n v="0"/>
    <n v="0"/>
    <n v="0"/>
    <n v="40.43203"/>
    <n v="-120.28147"/>
    <s v="HFTD"/>
    <s v="HFRA"/>
    <x v="0"/>
    <m/>
    <m/>
    <m/>
    <m/>
    <m/>
    <m/>
    <m/>
    <b v="0"/>
    <b v="0"/>
    <b v="0"/>
    <n v="2020"/>
    <n v="6"/>
    <b v="0"/>
    <n v="0"/>
    <b v="0"/>
    <b v="0"/>
    <b v="0"/>
    <s v="OEIS Non-CAT - Large"/>
    <n v="0"/>
    <n v="0"/>
    <s v="structures &lt;= 100 "/>
    <s v="fatality = 0"/>
    <n v="0"/>
    <b v="1"/>
    <b v="0"/>
    <b v="1"/>
    <b v="1"/>
    <b v="0"/>
    <b v="0"/>
    <b v="1"/>
    <m/>
    <m/>
    <m/>
    <m/>
    <m/>
    <m/>
    <n v="0"/>
    <n v="0"/>
    <s v="BUFC1"/>
    <s v="2"/>
    <n v="9.390000000000001"/>
    <s v="2020-06-24T04:40:00Z"/>
    <x v="23"/>
    <n v="2"/>
  </r>
  <r>
    <m/>
    <m/>
    <s v="20200628-Pass"/>
    <s v="Merced"/>
    <s v="Pass"/>
    <m/>
    <m/>
    <n v="202006281328"/>
    <n v="202006290128"/>
    <n v="44010"/>
    <n v="0.5611111111111111"/>
    <n v="44010.56111111111"/>
    <n v="44015"/>
    <s v="07:34"/>
    <n v="44015.31527777778"/>
    <n v="2192"/>
    <s v="Under Investigation"/>
    <n v="0"/>
    <n v="0"/>
    <n v="0"/>
    <n v="37.06641"/>
    <n v="-121.21912"/>
    <s v="HFTD"/>
    <s v="HFRA"/>
    <x v="0"/>
    <m/>
    <m/>
    <m/>
    <m/>
    <m/>
    <m/>
    <m/>
    <b v="0"/>
    <b v="0"/>
    <b v="0"/>
    <n v="2020"/>
    <n v="6"/>
    <b v="0"/>
    <n v="0"/>
    <b v="0"/>
    <b v="0"/>
    <b v="0"/>
    <s v="OEIS Non-CAT - Large"/>
    <n v="0"/>
    <n v="0"/>
    <s v="structures &lt;= 100 "/>
    <s v="fatality = 0"/>
    <n v="0"/>
    <b v="1"/>
    <b v="0"/>
    <b v="1"/>
    <b v="1"/>
    <b v="0"/>
    <b v="1"/>
    <b v="1"/>
    <m/>
    <m/>
    <s v="AT423"/>
    <s v="65"/>
    <n v="2.36"/>
    <s v="2020-06-28T20:34:00Z"/>
    <n v="51"/>
    <n v="48"/>
    <s v="AT423"/>
    <s v="65"/>
    <n v="2.36"/>
    <s v="2020-06-28T20:34:00Z"/>
    <x v="99"/>
    <n v="62"/>
  </r>
  <r>
    <m/>
    <m/>
    <s v="20200701-Bena"/>
    <s v="Kern"/>
    <s v="Bena"/>
    <m/>
    <m/>
    <n v="202007011632"/>
    <n v="202007020432"/>
    <n v="44013"/>
    <n v="0.6888888888888889"/>
    <n v="44013.68888888889"/>
    <n v="44015"/>
    <s v="07:30"/>
    <n v="44015.3125"/>
    <n v="2900"/>
    <m/>
    <n v="0"/>
    <n v="0"/>
    <n v="0"/>
    <n v="35.310132"/>
    <n v="-118.702732"/>
    <s v="HFTD"/>
    <s v="HFRA"/>
    <x v="0"/>
    <m/>
    <m/>
    <m/>
    <m/>
    <m/>
    <m/>
    <m/>
    <b v="0"/>
    <b v="0"/>
    <b v="0"/>
    <n v="2020"/>
    <n v="7"/>
    <b v="0"/>
    <n v="0"/>
    <b v="0"/>
    <b v="0"/>
    <b v="0"/>
    <s v="OEIS Non-CAT - Large"/>
    <n v="0"/>
    <n v="0"/>
    <s v="structures &lt;= 100 "/>
    <s v="fatality = 0"/>
    <n v="0"/>
    <b v="1"/>
    <b v="0"/>
    <b v="1"/>
    <b v="1"/>
    <b v="0"/>
    <b v="1"/>
    <b v="1"/>
    <m/>
    <m/>
    <s v="PG449"/>
    <s v="229"/>
    <n v="4.1"/>
    <s v="2020-07-01T23:30:00Z"/>
    <n v="25.43"/>
    <n v="25"/>
    <s v="PG449"/>
    <s v="229"/>
    <n v="4.1"/>
    <s v="2020-07-01T23:30:00Z"/>
    <x v="100"/>
    <n v="108"/>
  </r>
  <r>
    <m/>
    <m/>
    <s v="20200702-Bonadelle"/>
    <s v="Madera"/>
    <s v="Bonadelle"/>
    <m/>
    <m/>
    <n v="202007021527"/>
    <n v="202007030327"/>
    <n v="44014"/>
    <n v="0.64375"/>
    <n v="44014.64375"/>
    <n v="44015"/>
    <s v="07:33"/>
    <n v="44015.31458333333"/>
    <n v="597"/>
    <m/>
    <n v="0"/>
    <n v="0"/>
    <n v="0"/>
    <n v="36.9678542"/>
    <n v="-119.9252132"/>
    <s v="non-HFTD"/>
    <s v="non-HFRA"/>
    <x v="0"/>
    <m/>
    <m/>
    <m/>
    <m/>
    <m/>
    <m/>
    <m/>
    <b v="0"/>
    <b v="0"/>
    <b v="0"/>
    <n v="2020"/>
    <n v="7"/>
    <b v="0"/>
    <n v="0"/>
    <b v="0"/>
    <b v="0"/>
    <b v="0"/>
    <s v="OEIS Non-CAT - Large"/>
    <n v="0"/>
    <n v="0"/>
    <s v="structures &lt;= 100 "/>
    <s v="fatality = 0"/>
    <n v="0"/>
    <b v="0"/>
    <b v="0"/>
    <b v="0"/>
    <b v="0"/>
    <b v="0"/>
    <b v="0"/>
    <b v="0"/>
    <m/>
    <m/>
    <m/>
    <m/>
    <m/>
    <m/>
    <n v="0"/>
    <n v="0"/>
    <s v="CF078"/>
    <s v="59"/>
    <n v="8.130000000000001"/>
    <s v="2020-07-02T21:49:00Z"/>
    <x v="101"/>
    <n v="120"/>
  </r>
  <r>
    <m/>
    <m/>
    <s v="20200705-Lake"/>
    <s v="San Luis Obispo"/>
    <s v="Lake"/>
    <m/>
    <m/>
    <n v="202007050709"/>
    <n v="202007051909"/>
    <n v="44017"/>
    <n v="0.2979166666666667"/>
    <n v="44017.29791666667"/>
    <m/>
    <m/>
    <m/>
    <n v="588"/>
    <m/>
    <n v="0"/>
    <n v="0"/>
    <n v="0"/>
    <n v="35.351065"/>
    <n v="-120.00485"/>
    <s v="non-HFTD"/>
    <s v="non-HFRA"/>
    <x v="0"/>
    <m/>
    <m/>
    <m/>
    <m/>
    <m/>
    <m/>
    <m/>
    <b v="0"/>
    <b v="0"/>
    <b v="0"/>
    <n v="2020"/>
    <n v="7"/>
    <b v="0"/>
    <n v="0"/>
    <b v="0"/>
    <b v="0"/>
    <b v="0"/>
    <s v="OEIS Non-CAT - Large"/>
    <n v="0"/>
    <n v="0"/>
    <s v="structures &lt;= 100 "/>
    <s v="fatality = 0"/>
    <n v="0"/>
    <b v="0"/>
    <b v="0"/>
    <b v="0"/>
    <b v="0"/>
    <b v="0"/>
    <b v="0"/>
    <b v="0"/>
    <m/>
    <m/>
    <m/>
    <m/>
    <m/>
    <m/>
    <n v="0"/>
    <n v="0"/>
    <s v="PG907"/>
    <s v="229"/>
    <n v="6.77"/>
    <s v="2020-07-05T14:00:00Z"/>
    <x v="102"/>
    <n v="24"/>
  </r>
  <r>
    <m/>
    <m/>
    <s v="20200705-Park"/>
    <s v="Santa Clara"/>
    <s v="Park"/>
    <m/>
    <m/>
    <n v="202007050713"/>
    <n v="202007051913"/>
    <n v="44017"/>
    <n v="0.3006944444444444"/>
    <n v="44017.30069444444"/>
    <n v="44018"/>
    <s v="19:23"/>
    <n v="44018.80763888889"/>
    <n v="343"/>
    <s v="Under Investigation"/>
    <n v="0"/>
    <n v="0"/>
    <n v="0"/>
    <n v="37.166733"/>
    <n v="-121.567505"/>
    <s v="HFTD"/>
    <s v="HFRA"/>
    <x v="0"/>
    <m/>
    <m/>
    <m/>
    <m/>
    <m/>
    <m/>
    <m/>
    <b v="0"/>
    <b v="0"/>
    <b v="0"/>
    <n v="2020"/>
    <n v="7"/>
    <b v="0"/>
    <n v="0"/>
    <b v="0"/>
    <b v="0"/>
    <b v="0"/>
    <s v="OEIS Non-CAT - Large"/>
    <n v="0"/>
    <n v="0"/>
    <s v="structures &lt;= 100 "/>
    <s v="fatality = 0"/>
    <n v="0"/>
    <b v="1"/>
    <b v="0"/>
    <b v="1"/>
    <b v="1"/>
    <b v="0"/>
    <b v="1"/>
    <b v="1"/>
    <m/>
    <m/>
    <s v="CZRC1"/>
    <s v="2"/>
    <n v="2.15"/>
    <s v="2020-07-05T15:02:00Z"/>
    <n v="8"/>
    <n v="29"/>
    <s v="CZRC1"/>
    <s v="2"/>
    <n v="2.15"/>
    <s v="2020-07-05T15:02:00Z"/>
    <x v="103"/>
    <n v="116"/>
  </r>
  <r>
    <m/>
    <m/>
    <s v="20200705-Crews"/>
    <s v="Santa Clara"/>
    <s v="Crews"/>
    <m/>
    <m/>
    <n v="202007051455"/>
    <n v="202007060255"/>
    <n v="44017"/>
    <n v="0.6215277777777778"/>
    <n v="44017.62152777778"/>
    <n v="44025"/>
    <s v="19:06"/>
    <n v="44025.79583333333"/>
    <n v="5513"/>
    <s v="Under Investigation"/>
    <n v="7"/>
    <n v="0"/>
    <n v="0"/>
    <n v="37.034839"/>
    <n v="-121.501532"/>
    <s v="HFTD"/>
    <s v="HFRA"/>
    <x v="0"/>
    <m/>
    <m/>
    <m/>
    <m/>
    <m/>
    <m/>
    <n v="146783"/>
    <b v="1"/>
    <b v="1"/>
    <b v="0"/>
    <n v="2020"/>
    <n v="7"/>
    <b v="0"/>
    <n v="0"/>
    <b v="0"/>
    <b v="0"/>
    <b v="0"/>
    <s v="OEIS CAT - Large"/>
    <n v="1"/>
    <n v="0"/>
    <s v="structures &lt;= 100 "/>
    <s v="fatality = 0"/>
    <n v="7"/>
    <b v="1"/>
    <b v="0"/>
    <b v="1"/>
    <b v="1"/>
    <b v="0"/>
    <b v="1"/>
    <b v="1"/>
    <m/>
    <m/>
    <s v="PG509"/>
    <s v="229"/>
    <n v="2.69"/>
    <s v="2020-07-05T22:50:00Z"/>
    <n v="23.97"/>
    <n v="73"/>
    <s v="PG509"/>
    <s v="229"/>
    <n v="2.69"/>
    <s v="2020-07-05T22:50:00Z"/>
    <x v="104"/>
    <n v="143"/>
  </r>
  <r>
    <m/>
    <m/>
    <s v="20200713-Mineral"/>
    <s v="Fresno"/>
    <s v="Mineral"/>
    <m/>
    <m/>
    <n v="202007131640"/>
    <n v="202007140440"/>
    <n v="44025"/>
    <n v="0.6944444444444444"/>
    <n v="44025.69444444445"/>
    <n v="44038"/>
    <s v="19:41"/>
    <n v="44038.82013888889"/>
    <n v="29667"/>
    <s v="Under Investigation"/>
    <n v="7"/>
    <n v="0"/>
    <n v="0"/>
    <n v="36.09493"/>
    <n v="-120.52193"/>
    <s v="non-HFTD"/>
    <s v="HFRA"/>
    <x v="0"/>
    <m/>
    <m/>
    <m/>
    <m/>
    <m/>
    <m/>
    <n v="381650"/>
    <b v="1"/>
    <b v="1"/>
    <b v="0"/>
    <n v="2020"/>
    <n v="7"/>
    <b v="0"/>
    <n v="0"/>
    <b v="0"/>
    <b v="0"/>
    <b v="0"/>
    <s v="OEIS CAT - Large"/>
    <n v="1"/>
    <n v="0"/>
    <s v="structures &lt;= 100 "/>
    <s v="fatality = 0"/>
    <n v="7"/>
    <b v="0"/>
    <b v="0"/>
    <b v="1"/>
    <b v="1"/>
    <b v="1"/>
    <b v="0"/>
    <b v="1"/>
    <m/>
    <m/>
    <m/>
    <m/>
    <m/>
    <m/>
    <n v="0"/>
    <n v="0"/>
    <s v="LDEC1"/>
    <s v="2"/>
    <n v="6.25"/>
    <s v="2020-07-13T23:20:00Z"/>
    <x v="11"/>
    <n v="41"/>
  </r>
  <r>
    <m/>
    <m/>
    <s v="20200715-Coyote"/>
    <s v="San Benito"/>
    <s v="Coyote"/>
    <m/>
    <m/>
    <n v="202007151404"/>
    <n v="202007160204"/>
    <n v="44027"/>
    <n v="0.5861111111111111"/>
    <n v="44027.58611111111"/>
    <n v="44030"/>
    <s v="07:36"/>
    <n v="44030.31666666667"/>
    <n v="1508"/>
    <m/>
    <n v="0"/>
    <n v="0"/>
    <n v="0"/>
    <n v="36.653"/>
    <n v="-121.04401"/>
    <s v="HFTD"/>
    <s v="HFRA"/>
    <x v="0"/>
    <m/>
    <m/>
    <m/>
    <m/>
    <m/>
    <m/>
    <m/>
    <b v="0"/>
    <b v="0"/>
    <b v="0"/>
    <n v="2020"/>
    <n v="7"/>
    <b v="0"/>
    <n v="0"/>
    <b v="0"/>
    <b v="0"/>
    <b v="0"/>
    <s v="OEIS Non-CAT - Large"/>
    <n v="0"/>
    <n v="0"/>
    <s v="structures &lt;= 100 "/>
    <s v="fatality = 0"/>
    <n v="0"/>
    <b v="1"/>
    <b v="0"/>
    <b v="1"/>
    <b v="1"/>
    <b v="0"/>
    <b v="1"/>
    <b v="1"/>
    <m/>
    <m/>
    <s v="PG391"/>
    <s v="229"/>
    <n v="2.88"/>
    <s v="2020-07-15T21:30:00Z"/>
    <n v="13.23"/>
    <n v="12"/>
    <s v="PG836"/>
    <s v="229"/>
    <n v="8.91"/>
    <s v="2020-07-15T22:00:00Z"/>
    <x v="105"/>
    <n v="36"/>
  </r>
  <r>
    <m/>
    <m/>
    <s v="20200715-Valley"/>
    <s v="Yuba"/>
    <s v="Valley"/>
    <m/>
    <m/>
    <n v="202007151718"/>
    <n v="202007160518"/>
    <n v="44027"/>
    <n v="0.7208333333333333"/>
    <n v="44027.72083333333"/>
    <n v="44027"/>
    <s v="19:11"/>
    <n v="44027.79930555556"/>
    <n v="500"/>
    <m/>
    <n v="0"/>
    <n v="0"/>
    <n v="0"/>
    <n v="39.10112"/>
    <n v="-121.33589"/>
    <s v="non-HFTD"/>
    <s v="non-HFRA"/>
    <x v="0"/>
    <m/>
    <m/>
    <m/>
    <m/>
    <m/>
    <m/>
    <m/>
    <b v="0"/>
    <b v="0"/>
    <b v="0"/>
    <n v="2020"/>
    <n v="7"/>
    <b v="0"/>
    <n v="0"/>
    <b v="0"/>
    <b v="0"/>
    <b v="0"/>
    <s v="OEIS Non-CAT - Large"/>
    <n v="0"/>
    <n v="0"/>
    <s v="structures &lt;= 100 "/>
    <s v="fatality = 0"/>
    <n v="0"/>
    <b v="0"/>
    <b v="0"/>
    <b v="0"/>
    <b v="0"/>
    <b v="0"/>
    <b v="0"/>
    <b v="0"/>
    <m/>
    <m/>
    <m/>
    <m/>
    <m/>
    <m/>
    <n v="0"/>
    <n v="0"/>
    <s v="D7902"/>
    <s v="65"/>
    <n v="7.51"/>
    <s v="2020-07-16T01:10:00Z"/>
    <x v="106"/>
    <n v="72"/>
  </r>
  <r>
    <s v="Not in PG&amp;E service territory"/>
    <m/>
    <s v="20200718-Badger"/>
    <s v="Siskiyou"/>
    <s v="Badger"/>
    <m/>
    <m/>
    <n v="202007181718"/>
    <n v="202007190518"/>
    <n v="44030"/>
    <n v="0.7208333333333333"/>
    <n v="44030.72083333333"/>
    <n v="44040"/>
    <s v="18:21"/>
    <n v="44040.76458333333"/>
    <n v="557"/>
    <s v="Under Investigation"/>
    <n v="0"/>
    <n v="0"/>
    <n v="0"/>
    <n v="41.79319"/>
    <n v="-122.69296"/>
    <s v="HFTD"/>
    <s v="HFRA"/>
    <x v="0"/>
    <m/>
    <m/>
    <m/>
    <m/>
    <m/>
    <m/>
    <m/>
    <b v="0"/>
    <b v="0"/>
    <b v="0"/>
    <n v="2020"/>
    <n v="7"/>
    <b v="0"/>
    <n v="0"/>
    <b v="0"/>
    <b v="0"/>
    <b v="0"/>
    <s v="OEIS Non-CAT - Large"/>
    <n v="0"/>
    <n v="0"/>
    <s v="structures &lt;= 100 "/>
    <s v="fatality = 0"/>
    <n v="0"/>
    <b v="1"/>
    <b v="0"/>
    <b v="1"/>
    <b v="1"/>
    <b v="0"/>
    <b v="0"/>
    <b v="1"/>
    <m/>
    <m/>
    <m/>
    <m/>
    <m/>
    <m/>
    <n v="0"/>
    <n v="0"/>
    <s v="CF114"/>
    <s v="59"/>
    <n v="7.51"/>
    <s v="2020-07-19T01:16:00Z"/>
    <x v="107"/>
    <n v="20"/>
  </r>
  <r>
    <m/>
    <m/>
    <s v="20200718-Hog"/>
    <s v="Lassen"/>
    <s v="Hog"/>
    <m/>
    <m/>
    <n v="202007181728"/>
    <n v="202007190528"/>
    <n v="44030"/>
    <n v="0.7277777777777777"/>
    <n v="44030.72777777778"/>
    <n v="44060"/>
    <s v="21:07"/>
    <n v="44060.87986111111"/>
    <n v="9564"/>
    <s v="Under Investigation"/>
    <n v="2"/>
    <n v="0"/>
    <n v="0"/>
    <n v="40.420886"/>
    <n v="-120.86375"/>
    <s v="HFTD"/>
    <s v="HFRA"/>
    <x v="0"/>
    <m/>
    <m/>
    <m/>
    <m/>
    <m/>
    <m/>
    <m/>
    <b v="1"/>
    <b v="1"/>
    <b v="0"/>
    <n v="2020"/>
    <n v="7"/>
    <b v="0"/>
    <n v="0"/>
    <b v="0"/>
    <b v="0"/>
    <b v="0"/>
    <s v="OEIS CAT - Large"/>
    <n v="1"/>
    <n v="0"/>
    <s v="structures &lt;= 100 "/>
    <s v="fatality = 0"/>
    <n v="2"/>
    <b v="1"/>
    <b v="0"/>
    <b v="1"/>
    <b v="1"/>
    <b v="0"/>
    <b v="1"/>
    <b v="1"/>
    <m/>
    <m/>
    <s v="CTFPE"/>
    <s v="59"/>
    <n v="3.81"/>
    <s v="2020-07-19T00:08:00Z"/>
    <n v="8.5"/>
    <n v="32"/>
    <s v="WWDC1"/>
    <s v="2"/>
    <n v="8.220000000000001"/>
    <s v="2020-07-18T23:56:00Z"/>
    <x v="108"/>
    <n v="34"/>
  </r>
  <r>
    <m/>
    <m/>
    <s v="20200719-Platina"/>
    <s v="Shasta"/>
    <s v="Platina"/>
    <m/>
    <m/>
    <n v="202007191705"/>
    <n v="202007200505"/>
    <n v="44031"/>
    <n v="0.7118055555555556"/>
    <n v="44031.71180555555"/>
    <n v="44039"/>
    <s v="19:20"/>
    <n v="44039.80555555555"/>
    <n v="340"/>
    <s v="Under Investigation"/>
    <n v="0"/>
    <n v="0"/>
    <n v="0"/>
    <n v="40.462621"/>
    <n v="-122.792645"/>
    <s v="HFTD"/>
    <s v="HFRA"/>
    <x v="0"/>
    <m/>
    <m/>
    <m/>
    <m/>
    <m/>
    <m/>
    <m/>
    <b v="0"/>
    <b v="0"/>
    <b v="0"/>
    <n v="2020"/>
    <n v="7"/>
    <b v="0"/>
    <n v="0"/>
    <b v="0"/>
    <b v="0"/>
    <b v="0"/>
    <s v="OEIS Non-CAT - Large"/>
    <n v="0"/>
    <n v="0"/>
    <s v="structures &lt;= 100 "/>
    <s v="fatality = 0"/>
    <n v="0"/>
    <b v="1"/>
    <b v="0"/>
    <b v="1"/>
    <b v="1"/>
    <b v="0"/>
    <b v="1"/>
    <b v="1"/>
    <m/>
    <m/>
    <s v="PLIC1"/>
    <s v="2"/>
    <n v="2.64"/>
    <s v="2020-07-20T00:54:00Z"/>
    <n v="20"/>
    <n v="2"/>
    <s v="PG768"/>
    <s v="229"/>
    <n v="8.44"/>
    <s v="2020-07-20T00:20:00Z"/>
    <x v="109"/>
    <n v="62"/>
  </r>
  <r>
    <m/>
    <m/>
    <s v="20200720-Gold"/>
    <s v="Lassen"/>
    <s v="Gold"/>
    <m/>
    <m/>
    <n v="202007201412"/>
    <n v="202007210212"/>
    <n v="44032"/>
    <n v="0.5916666666666667"/>
    <n v="44032.59166666667"/>
    <n v="44055"/>
    <s v="19:21"/>
    <n v="44055.80625"/>
    <n v="22634"/>
    <s v="Under Investigation"/>
    <n v="13"/>
    <n v="5"/>
    <n v="0"/>
    <n v="41.11037"/>
    <n v="-120.923293"/>
    <s v="HFTD"/>
    <s v="HFRA"/>
    <x v="0"/>
    <m/>
    <m/>
    <m/>
    <m/>
    <m/>
    <m/>
    <m/>
    <b v="1"/>
    <b v="1"/>
    <b v="0"/>
    <n v="2020"/>
    <n v="7"/>
    <b v="0"/>
    <n v="0"/>
    <b v="0"/>
    <b v="0"/>
    <b v="0"/>
    <s v="OEIS CAT - Large"/>
    <n v="1"/>
    <n v="0"/>
    <s v="structures &lt;= 100 "/>
    <s v="fatality = 0"/>
    <n v="13"/>
    <b v="1"/>
    <b v="0"/>
    <b v="1"/>
    <b v="1"/>
    <b v="0"/>
    <b v="1"/>
    <b v="1"/>
    <m/>
    <m/>
    <m/>
    <m/>
    <m/>
    <m/>
    <n v="0"/>
    <n v="0"/>
    <m/>
    <m/>
    <m/>
    <m/>
    <x v="5"/>
    <n v="0"/>
  </r>
  <r>
    <s v="Not in PG&amp;E service territory"/>
    <m/>
    <s v="20200724-July Complex"/>
    <s v="Siskiyou And Modoc"/>
    <s v="July Complex"/>
    <m/>
    <m/>
    <n v="202007240733"/>
    <n v="202007241933"/>
    <n v="44036"/>
    <n v="0.3145833333333333"/>
    <n v="44036.31458333333"/>
    <n v="44063"/>
    <s v="14:27"/>
    <n v="44063.60208333333"/>
    <n v="83261"/>
    <s v="Under Investigation"/>
    <n v="15"/>
    <n v="0"/>
    <n v="0"/>
    <n v="41.699"/>
    <n v="-121.477"/>
    <s v="non-HFTD"/>
    <s v="non-HFRA"/>
    <x v="0"/>
    <m/>
    <m/>
    <m/>
    <m/>
    <m/>
    <m/>
    <m/>
    <b v="1"/>
    <b v="1"/>
    <b v="0"/>
    <n v="2020"/>
    <n v="7"/>
    <b v="0"/>
    <n v="0"/>
    <b v="0"/>
    <b v="0"/>
    <b v="0"/>
    <s v="OEIS CAT - Large"/>
    <n v="1"/>
    <n v="0"/>
    <s v="structures &lt;= 100 "/>
    <s v="fatality = 0"/>
    <n v="15"/>
    <b v="0"/>
    <b v="0"/>
    <b v="0"/>
    <b v="0"/>
    <b v="0"/>
    <b v="0"/>
    <b v="0"/>
    <n v="35000000"/>
    <s v="https://upload.wikimedia.org/wikipedia/commons/c/c9/2020_National_Large_Incident_YTD_Report.pdf"/>
    <s v="IDWC1"/>
    <s v="2"/>
    <n v="1.75"/>
    <s v="2020-07-24T14:01:00Z"/>
    <n v="9"/>
    <n v="2"/>
    <s v="IDWC1"/>
    <s v="2"/>
    <n v="1.75"/>
    <s v="2020-07-24T14:01:00Z"/>
    <x v="110"/>
    <n v="2"/>
  </r>
  <r>
    <m/>
    <m/>
    <s v="20200727-Cottonwood"/>
    <s v="Merced"/>
    <s v="Cottonwood"/>
    <m/>
    <m/>
    <n v="202007270928"/>
    <n v="202007272128"/>
    <n v="44039"/>
    <n v="0.3944444444444444"/>
    <n v="44039.39444444444"/>
    <m/>
    <m/>
    <m/>
    <n v="788"/>
    <s v="Under Investigation"/>
    <n v="0"/>
    <n v="0"/>
    <n v="0"/>
    <n v="37.083806"/>
    <n v="-121.101634"/>
    <s v="non-HFTD"/>
    <s v="HFRA"/>
    <x v="0"/>
    <m/>
    <m/>
    <m/>
    <m/>
    <m/>
    <m/>
    <m/>
    <b v="0"/>
    <b v="0"/>
    <b v="0"/>
    <n v="2020"/>
    <n v="7"/>
    <b v="0"/>
    <n v="0"/>
    <b v="0"/>
    <b v="0"/>
    <b v="0"/>
    <s v="OEIS Non-CAT - Large"/>
    <n v="0"/>
    <n v="0"/>
    <s v="structures &lt;= 100 "/>
    <s v="fatality = 0"/>
    <n v="0"/>
    <b v="0"/>
    <b v="0"/>
    <b v="1"/>
    <b v="1"/>
    <b v="1"/>
    <b v="0"/>
    <b v="1"/>
    <m/>
    <m/>
    <s v="SLRC1"/>
    <s v="2"/>
    <n v="3.34"/>
    <s v="2020-07-27T17:02:00Z"/>
    <n v="14.01"/>
    <n v="2"/>
    <s v="AT423"/>
    <s v="65"/>
    <n v="5.49"/>
    <s v="2020-07-27T16:09:00Z"/>
    <x v="3"/>
    <n v="36"/>
  </r>
  <r>
    <m/>
    <m/>
    <s v="20200728-Branch"/>
    <s v="San Luis Obispo"/>
    <s v="Branch"/>
    <m/>
    <m/>
    <n v="202007281459"/>
    <n v="202007290259"/>
    <n v="44040"/>
    <n v="0.6243055555555556"/>
    <n v="44040.62430555555"/>
    <n v="44044"/>
    <s v="19:45"/>
    <n v="44044.82291666666"/>
    <n v="3022"/>
    <s v="Under Investigation"/>
    <n v="0"/>
    <n v="0"/>
    <n v="0"/>
    <n v="35.35146"/>
    <n v="-120.00521"/>
    <s v="non-HFTD"/>
    <s v="non-HFRA"/>
    <x v="0"/>
    <m/>
    <m/>
    <m/>
    <m/>
    <m/>
    <m/>
    <n v="30802"/>
    <b v="0"/>
    <b v="0"/>
    <b v="0"/>
    <n v="2020"/>
    <n v="7"/>
    <b v="0"/>
    <n v="0"/>
    <b v="0"/>
    <b v="0"/>
    <b v="0"/>
    <s v="OEIS Non-CAT - Large"/>
    <n v="0"/>
    <n v="0"/>
    <s v="structures &lt;= 100 "/>
    <s v="fatality = 0"/>
    <n v="0"/>
    <b v="0"/>
    <b v="0"/>
    <b v="0"/>
    <b v="0"/>
    <b v="0"/>
    <b v="0"/>
    <b v="0"/>
    <m/>
    <m/>
    <m/>
    <m/>
    <m/>
    <m/>
    <n v="0"/>
    <n v="0"/>
    <s v="PG907"/>
    <s v="229"/>
    <n v="6.75"/>
    <s v="2020-07-28T22:10:00Z"/>
    <x v="100"/>
    <n v="24"/>
  </r>
  <r>
    <m/>
    <m/>
    <s v="20200729-Clay"/>
    <s v="Sacramento"/>
    <s v="Clay"/>
    <m/>
    <m/>
    <n v="202007291805"/>
    <n v="202007300605"/>
    <n v="44041"/>
    <n v="0.7534722222222222"/>
    <n v="44041.75347222222"/>
    <n v="44042"/>
    <s v="07:27"/>
    <n v="44042.31041666667"/>
    <n v="730"/>
    <s v="Under Investigation"/>
    <n v="0"/>
    <n v="0"/>
    <n v="0"/>
    <n v="38.40329"/>
    <n v="-121.17197"/>
    <s v="non-HFTD"/>
    <s v="non-HFRA"/>
    <x v="0"/>
    <m/>
    <m/>
    <m/>
    <m/>
    <m/>
    <m/>
    <m/>
    <b v="0"/>
    <b v="0"/>
    <b v="0"/>
    <n v="2020"/>
    <n v="7"/>
    <b v="0"/>
    <n v="0"/>
    <b v="0"/>
    <b v="0"/>
    <b v="0"/>
    <s v="OEIS Non-CAT - Large"/>
    <n v="0"/>
    <n v="0"/>
    <s v="structures &lt;= 100 "/>
    <s v="fatality = 0"/>
    <n v="0"/>
    <b v="0"/>
    <b v="0"/>
    <b v="0"/>
    <b v="0"/>
    <b v="0"/>
    <b v="0"/>
    <b v="0"/>
    <m/>
    <m/>
    <m/>
    <m/>
    <m/>
    <m/>
    <n v="0"/>
    <n v="0"/>
    <s v="SILWW"/>
    <s v="223"/>
    <n v="8.17"/>
    <s v="2020-07-30T01:30:00Z"/>
    <x v="111"/>
    <n v="72"/>
  </r>
  <r>
    <m/>
    <m/>
    <s v="20200801-Stump"/>
    <s v="Tehama"/>
    <s v="Stump"/>
    <m/>
    <m/>
    <n v="202008011639"/>
    <n v="202008020439"/>
    <n v="44044"/>
    <n v="0.69375"/>
    <n v="44044.69375"/>
    <n v="44088"/>
    <s v="14:25"/>
    <n v="44088.60069444445"/>
    <n v="684"/>
    <m/>
    <n v="0"/>
    <n v="0"/>
    <n v="0"/>
    <n v="40.34659"/>
    <n v="-121.6415"/>
    <s v="HFTD"/>
    <s v="HFRA"/>
    <x v="0"/>
    <m/>
    <m/>
    <m/>
    <m/>
    <m/>
    <m/>
    <m/>
    <b v="0"/>
    <b v="0"/>
    <b v="0"/>
    <n v="2020"/>
    <n v="8"/>
    <b v="0"/>
    <n v="0"/>
    <b v="0"/>
    <b v="0"/>
    <b v="0"/>
    <s v="OEIS Non-CAT - Large"/>
    <n v="0"/>
    <n v="0"/>
    <s v="structures &lt;= 100 "/>
    <s v="fatality = 0"/>
    <n v="0"/>
    <b v="1"/>
    <b v="0"/>
    <b v="1"/>
    <b v="1"/>
    <b v="0"/>
    <b v="1"/>
    <b v="1"/>
    <m/>
    <m/>
    <s v="LSNC1"/>
    <s v="2"/>
    <n v="3.81"/>
    <s v="2020-08-01T23:50:00Z"/>
    <n v="7"/>
    <n v="2"/>
    <s v="PG193"/>
    <s v="229"/>
    <n v="7.99"/>
    <s v="2020-08-02T00:00:00Z"/>
    <x v="112"/>
    <n v="38"/>
  </r>
  <r>
    <m/>
    <m/>
    <s v="20200801-Pond"/>
    <s v="San Luis Obispo"/>
    <s v="Pond"/>
    <m/>
    <m/>
    <n v="202008011844"/>
    <n v="202008020644"/>
    <n v="44044"/>
    <n v="0.7805555555555556"/>
    <n v="44044.78055555555"/>
    <n v="44052"/>
    <s v="19:17"/>
    <n v="44052.80347222222"/>
    <n v="1962"/>
    <m/>
    <n v="1"/>
    <n v="1"/>
    <n v="0"/>
    <n v="35.43128"/>
    <n v="-120.47346"/>
    <s v="HFTD"/>
    <s v="HFRA"/>
    <x v="0"/>
    <m/>
    <m/>
    <m/>
    <m/>
    <m/>
    <m/>
    <n v="147490"/>
    <b v="0"/>
    <b v="0"/>
    <b v="0"/>
    <n v="2020"/>
    <n v="8"/>
    <b v="0"/>
    <n v="0"/>
    <b v="0"/>
    <b v="0"/>
    <b v="0"/>
    <s v="OEIS Non-CAT - Large"/>
    <n v="0"/>
    <n v="0"/>
    <s v="structures &lt;= 100 "/>
    <s v="fatality = 0"/>
    <n v="1"/>
    <b v="1"/>
    <b v="0"/>
    <b v="1"/>
    <b v="1"/>
    <b v="0"/>
    <b v="1"/>
    <b v="1"/>
    <m/>
    <m/>
    <s v="PG190"/>
    <s v="229"/>
    <n v="3.18"/>
    <s v="2020-08-02T01:10:00Z"/>
    <n v="16.22"/>
    <n v="60"/>
    <s v="E2260"/>
    <s v="65"/>
    <n v="8.93"/>
    <s v="2020-08-02T01:44:00Z"/>
    <x v="12"/>
    <n v="133"/>
  </r>
  <r>
    <m/>
    <m/>
    <s v="20200802-North"/>
    <s v="Lassen"/>
    <s v="North"/>
    <m/>
    <m/>
    <n v="202008021651"/>
    <n v="202008030451"/>
    <n v="44045"/>
    <n v="0.7020833333333333"/>
    <n v="44045.70208333333"/>
    <n v="44053"/>
    <s v="11:27"/>
    <n v="44053.47708333333"/>
    <n v="6882"/>
    <s v="Under Investigation"/>
    <n v="0"/>
    <n v="0"/>
    <n v="0"/>
    <n v="40.36764"/>
    <n v="-120.44811"/>
    <s v="non-HFTD"/>
    <s v="non-HFRA"/>
    <x v="0"/>
    <m/>
    <m/>
    <m/>
    <m/>
    <m/>
    <m/>
    <m/>
    <b v="1"/>
    <b v="1"/>
    <b v="0"/>
    <n v="2020"/>
    <n v="8"/>
    <b v="0"/>
    <n v="0"/>
    <b v="0"/>
    <b v="0"/>
    <b v="0"/>
    <s v="OEIS CAT - Large"/>
    <n v="1"/>
    <n v="0"/>
    <s v="structures &lt;= 100 "/>
    <s v="fatality = 0"/>
    <n v="0"/>
    <b v="0"/>
    <b v="0"/>
    <b v="0"/>
    <b v="0"/>
    <b v="0"/>
    <b v="0"/>
    <b v="0"/>
    <m/>
    <m/>
    <m/>
    <m/>
    <m/>
    <m/>
    <n v="0"/>
    <n v="0"/>
    <s v="D2000"/>
    <s v="65"/>
    <n v="7.85"/>
    <s v="2020-08-02T22:56:00Z"/>
    <x v="11"/>
    <n v="40"/>
  </r>
  <r>
    <m/>
    <m/>
    <s v="20200802-Sites"/>
    <s v="Colusa"/>
    <s v="Sites"/>
    <m/>
    <m/>
    <n v="202008021713"/>
    <n v="202008030513"/>
    <n v="44045"/>
    <n v="0.7173611111111111"/>
    <n v="44045.71736111111"/>
    <n v="44048"/>
    <s v="07:16"/>
    <n v="44048.30277777778"/>
    <n v="560"/>
    <m/>
    <n v="0"/>
    <n v="0"/>
    <n v="0"/>
    <n v="39.31313"/>
    <n v="-122.48525"/>
    <s v="HFTD"/>
    <s v="HFRA"/>
    <x v="0"/>
    <m/>
    <m/>
    <m/>
    <m/>
    <m/>
    <m/>
    <m/>
    <b v="0"/>
    <b v="0"/>
    <b v="0"/>
    <n v="2020"/>
    <n v="8"/>
    <b v="0"/>
    <n v="0"/>
    <b v="0"/>
    <b v="0"/>
    <b v="0"/>
    <s v="OEIS Non-CAT - Large"/>
    <n v="0"/>
    <n v="0"/>
    <s v="structures &lt;= 100 "/>
    <s v="fatality = 0"/>
    <n v="0"/>
    <b v="1"/>
    <b v="0"/>
    <b v="1"/>
    <b v="1"/>
    <b v="0"/>
    <b v="1"/>
    <b v="1"/>
    <m/>
    <m/>
    <s v="PG289"/>
    <s v="229"/>
    <n v="2.2"/>
    <s v="2020-08-03T00:00:00Z"/>
    <n v="21.12"/>
    <n v="24"/>
    <s v="PG324"/>
    <s v="229"/>
    <n v="8.960000000000001"/>
    <s v="2020-08-03T01:10:00Z"/>
    <x v="113"/>
    <n v="56"/>
  </r>
  <r>
    <m/>
    <m/>
    <s v="20200802-Beale"/>
    <s v="Yuba"/>
    <s v="Beale"/>
    <m/>
    <m/>
    <n v="202008022224"/>
    <n v="202008031024"/>
    <n v="44045"/>
    <n v="0.9333333333333333"/>
    <n v="44045.93333333333"/>
    <n v="44046"/>
    <s v="07:22"/>
    <n v="44046.30694444444"/>
    <n v="600"/>
    <m/>
    <n v="0"/>
    <n v="0"/>
    <n v="0"/>
    <n v="39.11307"/>
    <n v="-121.38178"/>
    <s v="non-HFTD"/>
    <s v="non-HFRA"/>
    <x v="0"/>
    <m/>
    <m/>
    <m/>
    <m/>
    <m/>
    <m/>
    <m/>
    <b v="0"/>
    <b v="0"/>
    <b v="0"/>
    <n v="2020"/>
    <n v="8"/>
    <b v="0"/>
    <n v="0"/>
    <b v="0"/>
    <b v="0"/>
    <b v="0"/>
    <s v="OEIS Non-CAT - Large"/>
    <n v="0"/>
    <n v="0"/>
    <s v="structures &lt;= 100 "/>
    <s v="fatality = 0"/>
    <n v="0"/>
    <b v="0"/>
    <b v="0"/>
    <b v="0"/>
    <b v="0"/>
    <b v="0"/>
    <b v="0"/>
    <b v="0"/>
    <m/>
    <m/>
    <m/>
    <m/>
    <m/>
    <m/>
    <n v="0"/>
    <n v="0"/>
    <s v="PG822"/>
    <s v="229"/>
    <n v="9.359999999999999"/>
    <s v="2020-08-03T06:20:00Z"/>
    <x v="114"/>
    <n v="36"/>
  </r>
  <r>
    <m/>
    <m/>
    <s v="20200803-Stagecoach"/>
    <s v="Kern"/>
    <s v="Stagecoach"/>
    <m/>
    <m/>
    <n v="202008031733"/>
    <n v="202008040533"/>
    <n v="44046"/>
    <n v="0.73125"/>
    <n v="44046.73125"/>
    <n v="44061"/>
    <s v="17:50"/>
    <n v="44061.74305555555"/>
    <n v="7760"/>
    <s v="Under Investigation"/>
    <n v="0"/>
    <n v="0"/>
    <n v="0"/>
    <n v="35.43044"/>
    <n v="-118.53361"/>
    <s v="HFTD"/>
    <s v="HFRA"/>
    <x v="0"/>
    <m/>
    <m/>
    <m/>
    <m/>
    <m/>
    <m/>
    <m/>
    <b v="1"/>
    <b v="1"/>
    <b v="0"/>
    <n v="2020"/>
    <n v="8"/>
    <b v="0"/>
    <n v="0"/>
    <b v="0"/>
    <b v="0"/>
    <b v="0"/>
    <s v="OEIS CAT - Large"/>
    <n v="1"/>
    <n v="0"/>
    <s v="structures &lt;= 100 "/>
    <s v="fatality = 0"/>
    <n v="0"/>
    <b v="1"/>
    <b v="0"/>
    <b v="1"/>
    <b v="1"/>
    <b v="0"/>
    <b v="1"/>
    <b v="1"/>
    <m/>
    <m/>
    <s v="SE304"/>
    <s v="231"/>
    <n v="2.76"/>
    <s v="2020-08-03T23:50:00Z"/>
    <n v="32.73"/>
    <n v="43"/>
    <s v="SE304"/>
    <s v="231"/>
    <n v="2.76"/>
    <s v="2020-08-03T23:50:00Z"/>
    <x v="115"/>
    <n v="74"/>
  </r>
  <r>
    <m/>
    <m/>
    <s v="20200804-Trimmer"/>
    <s v="Fresno"/>
    <s v="Trimmer"/>
    <m/>
    <m/>
    <n v="202008040944"/>
    <n v="202008042144"/>
    <n v="44047"/>
    <n v="0.4055555555555556"/>
    <n v="44047.40555555555"/>
    <n v="44063"/>
    <s v="14:23"/>
    <n v="44063.59930555556"/>
    <n v="594"/>
    <s v="Under Investigation"/>
    <n v="0"/>
    <n v="0"/>
    <n v="0"/>
    <n v="36.90933"/>
    <n v="-119.2439"/>
    <s v="HFTD"/>
    <s v="HFRA"/>
    <x v="0"/>
    <m/>
    <m/>
    <m/>
    <m/>
    <m/>
    <m/>
    <m/>
    <b v="0"/>
    <b v="0"/>
    <b v="0"/>
    <n v="2020"/>
    <n v="8"/>
    <b v="0"/>
    <n v="0"/>
    <b v="0"/>
    <b v="0"/>
    <b v="0"/>
    <s v="OEIS Non-CAT - Large"/>
    <n v="0"/>
    <n v="0"/>
    <s v="structures &lt;= 100 "/>
    <s v="fatality = 0"/>
    <n v="0"/>
    <b v="1"/>
    <b v="0"/>
    <b v="1"/>
    <b v="1"/>
    <b v="0"/>
    <b v="1"/>
    <b v="1"/>
    <m/>
    <m/>
    <s v="TRMC1"/>
    <s v="2"/>
    <n v="3.47"/>
    <s v="2020-08-04T16:52:00Z"/>
    <n v="5"/>
    <n v="2"/>
    <s v="PG658"/>
    <s v="229"/>
    <n v="9.81"/>
    <s v="2020-08-04T17:40:00Z"/>
    <x v="116"/>
    <n v="63"/>
  </r>
  <r>
    <m/>
    <m/>
    <s v="20200812-Soda"/>
    <s v="Kern"/>
    <s v="Soda"/>
    <m/>
    <m/>
    <n v="202008121143"/>
    <n v="202008122343"/>
    <n v="44055"/>
    <n v="0.4881944444444444"/>
    <n v="44055.48819444444"/>
    <n v="44055"/>
    <s v="16:22"/>
    <n v="44055.68194444444"/>
    <n v="424"/>
    <m/>
    <n v="0"/>
    <n v="0"/>
    <n v="0"/>
    <n v="34.962524"/>
    <n v="-119.444977"/>
    <s v="non-HFTD"/>
    <s v="non-HFRA"/>
    <x v="1"/>
    <s v="Yes"/>
    <n v="20200994"/>
    <m/>
    <s v="993745"/>
    <s v="20-0082550"/>
    <m/>
    <n v="4578"/>
    <b v="0"/>
    <b v="0"/>
    <b v="0"/>
    <n v="2020"/>
    <n v="8"/>
    <b v="0"/>
    <n v="0"/>
    <b v="0"/>
    <b v="0"/>
    <b v="0"/>
    <s v="OEIS Non-CAT - Large"/>
    <n v="0"/>
    <n v="0"/>
    <s v="structures &lt;= 100 "/>
    <s v="fatality = 0"/>
    <n v="0"/>
    <b v="0"/>
    <b v="0"/>
    <b v="0"/>
    <b v="0"/>
    <b v="0"/>
    <b v="0"/>
    <b v="0"/>
    <m/>
    <m/>
    <s v="PG632"/>
    <s v="229"/>
    <n v="3.66"/>
    <s v="2020-08-12T19:40:00Z"/>
    <n v="20.46"/>
    <n v="12"/>
    <s v="PG632"/>
    <s v="229"/>
    <n v="3.66"/>
    <s v="2020-08-12T19:40:00Z"/>
    <x v="117"/>
    <n v="36"/>
  </r>
  <r>
    <m/>
    <s v="(8/23/2022) Revised the cause to electrical power"/>
    <s v="20200813-Meiss"/>
    <s v="Sacramento"/>
    <s v="Meiss"/>
    <m/>
    <m/>
    <n v="202008131701"/>
    <n v="202008140501"/>
    <n v="44056"/>
    <n v="0.7090277777777778"/>
    <n v="44056.70902777778"/>
    <n v="44057"/>
    <s v="07:16"/>
    <n v="44057.30277777778"/>
    <n v="512"/>
    <m/>
    <n v="0"/>
    <n v="0"/>
    <n v="0"/>
    <n v="38.474502"/>
    <n v="-121.172572"/>
    <s v="non-HFTD"/>
    <s v="non-HFRA"/>
    <x v="1"/>
    <s v="Yes"/>
    <n v="20200755"/>
    <m/>
    <m/>
    <m/>
    <s v="INT-13808"/>
    <n v="0"/>
    <b v="0"/>
    <b v="0"/>
    <b v="0"/>
    <n v="2020"/>
    <n v="8"/>
    <b v="0"/>
    <n v="0"/>
    <b v="0"/>
    <b v="0"/>
    <b v="0"/>
    <s v="OEIS Non-CAT - Large"/>
    <n v="0"/>
    <n v="0"/>
    <s v="structures &lt;= 100 "/>
    <s v="fatality = 0"/>
    <n v="0"/>
    <b v="0"/>
    <b v="0"/>
    <b v="0"/>
    <b v="0"/>
    <b v="0"/>
    <b v="0"/>
    <b v="0"/>
    <m/>
    <m/>
    <s v="SLHWW"/>
    <s v="223"/>
    <n v="1.32"/>
    <s v="2020-08-14T00:15:00Z"/>
    <n v="13.82"/>
    <n v="17"/>
    <s v="SLHWW"/>
    <s v="223"/>
    <n v="1.32"/>
    <s v="2020-08-14T00:15:00Z"/>
    <x v="118"/>
    <n v="41"/>
  </r>
  <r>
    <m/>
    <m/>
    <s v="20200814-Loyalton"/>
    <s v="Sierra"/>
    <s v="Loyalton"/>
    <m/>
    <m/>
    <n v="202008141852"/>
    <n v="202008150652"/>
    <n v="44057"/>
    <n v="0.7861111111111111"/>
    <n v="44057.78611111111"/>
    <n v="44069"/>
    <s v="06:54"/>
    <n v="44069.2875"/>
    <n v="47029"/>
    <m/>
    <n v="35"/>
    <n v="0"/>
    <n v="0"/>
    <n v="39.702438"/>
    <n v="-120.143473"/>
    <s v="HFTD"/>
    <s v="HFRA"/>
    <x v="0"/>
    <m/>
    <m/>
    <m/>
    <m/>
    <m/>
    <m/>
    <m/>
    <b v="1"/>
    <b v="1"/>
    <b v="0"/>
    <n v="2020"/>
    <n v="8"/>
    <b v="0"/>
    <n v="0"/>
    <b v="0"/>
    <b v="0"/>
    <b v="0"/>
    <s v="OEIS CAT - Large"/>
    <n v="1"/>
    <n v="0"/>
    <s v="structures &lt;= 100 "/>
    <s v="fatality = 0"/>
    <n v="35"/>
    <b v="1"/>
    <b v="0"/>
    <b v="1"/>
    <b v="1"/>
    <b v="0"/>
    <b v="0"/>
    <b v="1"/>
    <n v="50000"/>
    <s v="https://upload.wikimedia.org/wikipedia/commons/c/c9/2020_National_Large_Incident_YTD_Report.pdf"/>
    <m/>
    <m/>
    <m/>
    <m/>
    <n v="0"/>
    <n v="0"/>
    <s v="CLDNV"/>
    <s v="22"/>
    <n v="9.57"/>
    <s v="2020-08-15T01:07:00Z"/>
    <x v="119"/>
    <n v="13"/>
  </r>
  <r>
    <m/>
    <m/>
    <s v="20200815-Whale"/>
    <s v="San Luis Obispo"/>
    <s v="Whale"/>
    <m/>
    <m/>
    <n v="202008151321"/>
    <n v="202008160121"/>
    <n v="44058"/>
    <n v="0.55625"/>
    <n v="44058.55625"/>
    <n v="44062"/>
    <s v="14:50"/>
    <n v="44062.61805555555"/>
    <n v="312"/>
    <m/>
    <n v="0"/>
    <n v="0"/>
    <n v="0"/>
    <n v="35.472114"/>
    <n v="-120.856731"/>
    <s v="non-HFTD"/>
    <s v="non-HFRA"/>
    <x v="0"/>
    <m/>
    <m/>
    <m/>
    <m/>
    <m/>
    <m/>
    <m/>
    <b v="0"/>
    <b v="0"/>
    <b v="0"/>
    <n v="2020"/>
    <n v="8"/>
    <b v="1"/>
    <n v="0"/>
    <b v="0"/>
    <b v="0"/>
    <b v="0"/>
    <s v="OEIS Non-CAT - Large"/>
    <n v="0"/>
    <n v="0"/>
    <s v="structures &lt;= 100 "/>
    <s v="fatality = 0"/>
    <n v="0"/>
    <b v="0"/>
    <b v="0"/>
    <b v="0"/>
    <b v="0"/>
    <b v="0"/>
    <b v="0"/>
    <b v="0"/>
    <m/>
    <m/>
    <s v="PG141"/>
    <s v="229"/>
    <n v="3.6"/>
    <s v="2020-08-15T19:30:00Z"/>
    <n v="26.01"/>
    <n v="36"/>
    <s v="PG141"/>
    <s v="229"/>
    <n v="3.6"/>
    <s v="2020-08-15T19:30:00Z"/>
    <x v="120"/>
    <n v="166"/>
  </r>
  <r>
    <m/>
    <m/>
    <s v="20200815-Hills"/>
    <s v="Fresno"/>
    <s v="Hills"/>
    <m/>
    <m/>
    <n v="202008151700"/>
    <n v="202008160500"/>
    <n v="44058"/>
    <n v="0.7083333333333334"/>
    <n v="44058.70833333334"/>
    <m/>
    <m/>
    <m/>
    <n v="2121"/>
    <m/>
    <n v="0"/>
    <n v="0"/>
    <n v="1"/>
    <n v="36.09876"/>
    <n v="-120.427342"/>
    <s v="non-HFTD"/>
    <s v="HFRA"/>
    <x v="0"/>
    <m/>
    <m/>
    <m/>
    <m/>
    <m/>
    <m/>
    <m/>
    <b v="1"/>
    <b v="1"/>
    <b v="0"/>
    <n v="2020"/>
    <n v="8"/>
    <b v="0"/>
    <n v="1"/>
    <b v="0"/>
    <b v="0"/>
    <b v="0"/>
    <s v="OEIS CAT - Large"/>
    <n v="0"/>
    <n v="0"/>
    <s v="structures &lt;= 100 "/>
    <s v="fatality &gt; 0"/>
    <n v="0"/>
    <b v="0"/>
    <b v="0"/>
    <b v="1"/>
    <b v="1"/>
    <b v="1"/>
    <b v="0"/>
    <b v="1"/>
    <m/>
    <m/>
    <s v="AU699"/>
    <s v="65"/>
    <n v="4.83"/>
    <s v="2020-08-15T23:55:00Z"/>
    <n v="11"/>
    <n v="23"/>
    <s v="LDEC1"/>
    <s v="2"/>
    <n v="7.07"/>
    <s v="2020-08-16T00:20:00Z"/>
    <x v="121"/>
    <n v="25"/>
  </r>
  <r>
    <m/>
    <s v=" Includes Hennessey, Gamble, 15-10, Spanish, Markley, 13-4, 11-16, Walbridge"/>
    <s v="20200816-Lnu Lightning Complex"/>
    <s v="Napa, Sonoma, Lake, Yolo And Solano"/>
    <s v="Lnu Lightning Complex"/>
    <m/>
    <m/>
    <n v="202008160640"/>
    <n v="202008161840"/>
    <n v="44059"/>
    <n v="0.2777777777777778"/>
    <n v="44059.27777777778"/>
    <n v="44106"/>
    <s v="10:38"/>
    <n v="44106.44305555556"/>
    <n v="363220"/>
    <m/>
    <n v="1479"/>
    <n v="0"/>
    <n v="0"/>
    <n v="38.48193"/>
    <n v="-122.14864"/>
    <s v="HFTD"/>
    <s v="HFRA"/>
    <x v="0"/>
    <m/>
    <m/>
    <m/>
    <m/>
    <m/>
    <m/>
    <n v="42806678"/>
    <b v="1"/>
    <b v="0"/>
    <b v="1"/>
    <n v="2020"/>
    <n v="8"/>
    <b v="1"/>
    <n v="0"/>
    <b v="0"/>
    <b v="1"/>
    <b v="1"/>
    <s v="OEIS CAT - Destructive - Non-fatal"/>
    <n v="1"/>
    <n v="1"/>
    <s v="structures &gt; 500"/>
    <s v="fatality = 0"/>
    <n v="1479"/>
    <b v="1"/>
    <b v="0"/>
    <b v="1"/>
    <b v="1"/>
    <b v="0"/>
    <b v="1"/>
    <b v="1"/>
    <n v="94646381"/>
    <s v="https://upload.wikimedia.org/wikipedia/commons/c/c9/2020_National_Large_Incident_YTD_Report.pdf"/>
    <s v="PG048"/>
    <s v="229"/>
    <n v="4"/>
    <s v="2020-08-16T13:10:00Z"/>
    <n v="13.3"/>
    <n v="26"/>
    <s v="TG583"/>
    <s v="1008"/>
    <n v="5.49"/>
    <s v="2020-08-16T12:50:00Z"/>
    <x v="122"/>
    <n v="133"/>
  </r>
  <r>
    <m/>
    <m/>
    <s v="20200816-Jones"/>
    <s v="Nevada"/>
    <s v="Jones"/>
    <m/>
    <m/>
    <n v="202008160650"/>
    <n v="202008161850"/>
    <n v="44059"/>
    <n v="0.2847222222222222"/>
    <n v="44059.28472222222"/>
    <n v="44071"/>
    <s v="16:19"/>
    <n v="44071.67986111111"/>
    <n v="705"/>
    <m/>
    <n v="21"/>
    <n v="3"/>
    <n v="0"/>
    <n v="39.29241"/>
    <n v="-121.100352"/>
    <s v="HFTD"/>
    <s v="HFRA"/>
    <x v="0"/>
    <m/>
    <m/>
    <m/>
    <m/>
    <m/>
    <m/>
    <n v="4640248"/>
    <b v="0"/>
    <b v="0"/>
    <b v="0"/>
    <n v="2020"/>
    <n v="8"/>
    <b v="0"/>
    <n v="0"/>
    <b v="0"/>
    <b v="0"/>
    <b v="0"/>
    <s v="OEIS Non-CAT - Large"/>
    <n v="0"/>
    <n v="0"/>
    <s v="structures &lt;= 100 "/>
    <s v="fatality = 0"/>
    <n v="21"/>
    <b v="0"/>
    <b v="1"/>
    <b v="1"/>
    <b v="1"/>
    <b v="0"/>
    <b v="1"/>
    <b v="1"/>
    <m/>
    <m/>
    <s v="PG348"/>
    <s v="229"/>
    <n v="4.27"/>
    <s v="2020-08-16T13:10:00Z"/>
    <n v="22.8"/>
    <n v="104"/>
    <s v="AV504"/>
    <s v="65"/>
    <n v="7.06"/>
    <s v="2020-08-16T13:16:00Z"/>
    <x v="121"/>
    <n v="347"/>
  </r>
  <r>
    <m/>
    <s v=" Includes Warnella"/>
    <s v="20200816-Czu Lightning Complex"/>
    <s v="Santa Cruz And San Mateo"/>
    <s v="Czu Lightning Complex"/>
    <m/>
    <m/>
    <n v="202008160800"/>
    <n v="202008162000"/>
    <n v="44059"/>
    <n v="0.3333333333333333"/>
    <n v="44059.33333333334"/>
    <m/>
    <m/>
    <m/>
    <n v="86509"/>
    <s v="Lightning"/>
    <n v="1490"/>
    <n v="140"/>
    <n v="1"/>
    <n v="37.17162"/>
    <n v="-122.22275"/>
    <s v="HFTD"/>
    <s v="HFRA"/>
    <x v="0"/>
    <m/>
    <m/>
    <m/>
    <m/>
    <m/>
    <m/>
    <n v="21158165"/>
    <b v="1"/>
    <b v="0"/>
    <b v="1"/>
    <n v="2020"/>
    <n v="8"/>
    <b v="1"/>
    <n v="1"/>
    <b v="1"/>
    <b v="1"/>
    <b v="0"/>
    <s v="OEIS CAT - Destructive - Fatal"/>
    <n v="1"/>
    <n v="1"/>
    <s v="structures &gt; 500"/>
    <s v="fatality &gt; 0"/>
    <n v="1490"/>
    <b v="1"/>
    <b v="0"/>
    <b v="1"/>
    <b v="1"/>
    <b v="0"/>
    <b v="1"/>
    <b v="1"/>
    <m/>
    <m/>
    <s v="BNDC1"/>
    <s v="2"/>
    <n v="3.94"/>
    <s v="2020-08-16T14:50:00Z"/>
    <n v="16"/>
    <n v="28"/>
    <s v="PG192"/>
    <s v="229"/>
    <n v="9.66"/>
    <s v="2020-08-16T14:30:00Z"/>
    <x v="53"/>
    <n v="173"/>
  </r>
  <r>
    <m/>
    <m/>
    <s v="20200816-Elk"/>
    <s v="Glenn"/>
    <s v="Elk"/>
    <m/>
    <m/>
    <n v="202008161014"/>
    <n v="202008162214"/>
    <n v="44059"/>
    <n v="0.4263888888888889"/>
    <n v="44059.42638888889"/>
    <n v="44060"/>
    <s v="21:01"/>
    <n v="44060.87569444445"/>
    <n v="727"/>
    <m/>
    <n v="0"/>
    <n v="0"/>
    <n v="0"/>
    <n v="39.52452"/>
    <n v="-122.427358"/>
    <s v="HFTD"/>
    <s v="HFRA"/>
    <x v="0"/>
    <m/>
    <m/>
    <m/>
    <m/>
    <m/>
    <m/>
    <m/>
    <b v="0"/>
    <b v="0"/>
    <b v="0"/>
    <n v="2020"/>
    <n v="8"/>
    <b v="1"/>
    <n v="0"/>
    <b v="0"/>
    <b v="0"/>
    <b v="0"/>
    <s v="OEIS Non-CAT - Large"/>
    <n v="0"/>
    <n v="0"/>
    <s v="structures &lt;= 100 "/>
    <s v="fatality = 0"/>
    <n v="0"/>
    <b v="1"/>
    <b v="0"/>
    <b v="1"/>
    <b v="1"/>
    <b v="0"/>
    <b v="1"/>
    <b v="1"/>
    <m/>
    <m/>
    <s v="UWNC1"/>
    <s v="106"/>
    <n v="4.98"/>
    <s v="2020-08-16T17:00:00Z"/>
    <n v="23.2"/>
    <n v="26"/>
    <s v="PG294"/>
    <s v="229"/>
    <n v="5.49"/>
    <s v="2020-08-16T16:50:00Z"/>
    <x v="123"/>
    <n v="49"/>
  </r>
  <r>
    <m/>
    <m/>
    <s v="20200816-River"/>
    <s v="Monterey"/>
    <s v="River"/>
    <m/>
    <m/>
    <n v="202008161456"/>
    <n v="202008170256"/>
    <n v="44059"/>
    <n v="0.6222222222222222"/>
    <n v="44059.62222222222"/>
    <m/>
    <m/>
    <m/>
    <n v="48088"/>
    <m/>
    <n v="30"/>
    <n v="13"/>
    <n v="0"/>
    <n v="36.60239"/>
    <n v="-121.62161"/>
    <s v="non-HFTD"/>
    <s v="non-HFRA"/>
    <x v="0"/>
    <m/>
    <m/>
    <m/>
    <m/>
    <m/>
    <m/>
    <n v="958882"/>
    <b v="1"/>
    <b v="1"/>
    <b v="0"/>
    <n v="2020"/>
    <n v="8"/>
    <b v="1"/>
    <n v="0"/>
    <b v="0"/>
    <b v="0"/>
    <b v="0"/>
    <s v="OEIS CAT - Large"/>
    <n v="1"/>
    <n v="0"/>
    <s v="structures &lt;= 100 "/>
    <s v="fatality = 0"/>
    <n v="30"/>
    <b v="0"/>
    <b v="0"/>
    <b v="0"/>
    <b v="0"/>
    <b v="0"/>
    <b v="0"/>
    <b v="0"/>
    <n v="24493709"/>
    <s v="https://upload.wikimedia.org/wikipedia/commons/c/c9/2020_National_Large_Incident_YTD_Report.pdf"/>
    <s v="KSNS"/>
    <s v="1"/>
    <n v="4.3"/>
    <s v="2020-08-16T22:55:00Z"/>
    <n v="19.56"/>
    <n v="13"/>
    <s v="PG797"/>
    <s v="229"/>
    <n v="7.18"/>
    <s v="2020-08-16T22:30:00Z"/>
    <x v="124"/>
    <n v="69"/>
  </r>
  <r>
    <m/>
    <s v=" Includes Doe"/>
    <s v="20200816-August Complex"/>
    <s v="Mendocino, Humboldt, Trinity, Tehama, Glenn, Lake And Colusa"/>
    <s v="August Complex"/>
    <m/>
    <m/>
    <n v="202008162037"/>
    <n v="202008170837"/>
    <n v="44059"/>
    <n v="0.8590277777777777"/>
    <n v="44059.85902777778"/>
    <m/>
    <m/>
    <m/>
    <n v="1032648"/>
    <s v="Lightning"/>
    <n v="446"/>
    <n v="0"/>
    <n v="1"/>
    <n v="39.776"/>
    <n v="-122.673"/>
    <s v="HFTD"/>
    <s v="HFRA"/>
    <x v="0"/>
    <m/>
    <m/>
    <m/>
    <m/>
    <m/>
    <m/>
    <n v="9888326"/>
    <b v="1"/>
    <b v="0"/>
    <b v="1"/>
    <n v="2020"/>
    <n v="8"/>
    <b v="1"/>
    <n v="1"/>
    <b v="1"/>
    <b v="1"/>
    <b v="0"/>
    <s v="OEIS CAT - Destructive - Fatal"/>
    <n v="1"/>
    <n v="0"/>
    <s v="100 &lt; structures &lt;= 500"/>
    <s v="fatality &gt; 0"/>
    <n v="446"/>
    <b v="1"/>
    <b v="0"/>
    <b v="1"/>
    <b v="1"/>
    <b v="0"/>
    <b v="1"/>
    <b v="1"/>
    <n v="115511217.89"/>
    <s v="https://upload.wikimedia.org/wikipedia/commons/c/c9/2020_National_Large_Incident_YTD_Report.pdf"/>
    <s v="PG524"/>
    <s v="229"/>
    <n v="4.8"/>
    <s v="2020-08-17T03:50:00Z"/>
    <n v="5.04"/>
    <n v="12"/>
    <s v="PG497"/>
    <s v="229"/>
    <n v="8.75"/>
    <s v="2020-08-17T03:50:00Z"/>
    <x v="125"/>
    <n v="40"/>
  </r>
  <r>
    <m/>
    <s v="(2/17/2023) add time based on wiki"/>
    <s v="20200817-North Complex"/>
    <s v="Plumas, Butte"/>
    <s v="North Complex"/>
    <m/>
    <m/>
    <n v="202008170900"/>
    <n v="202008172100"/>
    <n v="44060"/>
    <n v="0.375"/>
    <n v="44060.375"/>
    <m/>
    <m/>
    <m/>
    <n v="318935"/>
    <s v="Lightning"/>
    <n v="2352"/>
    <n v="15"/>
    <m/>
    <n v="39.85879648"/>
    <n v="-120.9281152"/>
    <s v="non-HFTD"/>
    <s v="HFRA"/>
    <x v="0"/>
    <m/>
    <m/>
    <m/>
    <m/>
    <m/>
    <m/>
    <m/>
    <b v="1"/>
    <b v="0"/>
    <b v="1"/>
    <n v="2020"/>
    <n v="8"/>
    <b v="1"/>
    <n v="0"/>
    <b v="0"/>
    <b v="1"/>
    <b v="1"/>
    <s v="OEIS CAT - Destructive - Non-fatal"/>
    <n v="1"/>
    <n v="1"/>
    <s v="structures &gt; 500"/>
    <s v="fatality = 0"/>
    <n v="2352"/>
    <b v="0"/>
    <b v="1"/>
    <b v="1"/>
    <b v="1"/>
    <b v="0"/>
    <b v="1"/>
    <b v="1"/>
    <m/>
    <m/>
    <m/>
    <m/>
    <m/>
    <m/>
    <n v="0"/>
    <n v="0"/>
    <s v="CHAC1"/>
    <s v="2"/>
    <n v="9.92"/>
    <s v="2020-08-17T16:47:00Z"/>
    <x v="121"/>
    <n v="93"/>
  </r>
  <r>
    <m/>
    <m/>
    <s v="20200818-Scu Lightning Complex"/>
    <s v="Santa Clara, Alameda, Contra Costa, San Joaquin And Stanislaus"/>
    <s v="Scu Lightning Complex"/>
    <m/>
    <m/>
    <n v="202008180925"/>
    <n v="202008182125"/>
    <n v="44061"/>
    <n v="0.3923611111111111"/>
    <n v="44061.39236111111"/>
    <n v="44105"/>
    <s v="10:29"/>
    <n v="44105.43680555555"/>
    <n v="396624"/>
    <m/>
    <n v="222"/>
    <n v="26"/>
    <n v="0"/>
    <n v="37.439437"/>
    <n v="-121.30435"/>
    <s v="HFTD"/>
    <s v="HFRA"/>
    <x v="0"/>
    <m/>
    <m/>
    <m/>
    <m/>
    <m/>
    <m/>
    <n v="4197405"/>
    <b v="1"/>
    <b v="0"/>
    <b v="1"/>
    <n v="2020"/>
    <n v="8"/>
    <b v="0"/>
    <n v="0"/>
    <b v="0"/>
    <b v="1"/>
    <b v="1"/>
    <s v="OEIS CAT - Destructive - Non-fatal"/>
    <n v="1"/>
    <n v="0"/>
    <s v="100 &lt; structures &lt;= 500"/>
    <s v="fatality = 0"/>
    <n v="222"/>
    <b v="1"/>
    <b v="0"/>
    <b v="1"/>
    <b v="1"/>
    <b v="0"/>
    <b v="1"/>
    <b v="1"/>
    <m/>
    <m/>
    <m/>
    <m/>
    <m/>
    <m/>
    <n v="0"/>
    <n v="0"/>
    <s v="DBLC1"/>
    <s v="2"/>
    <n v="7.63"/>
    <s v="2020-08-18T17:00:00Z"/>
    <x v="46"/>
    <n v="1"/>
  </r>
  <r>
    <m/>
    <m/>
    <s v="20200818-Carmel"/>
    <s v="Monterey"/>
    <s v="Carmel"/>
    <m/>
    <m/>
    <n v="202008181424"/>
    <n v="202008190224"/>
    <n v="44061"/>
    <n v="0.6"/>
    <n v="44061.6"/>
    <m/>
    <m/>
    <m/>
    <n v="6905"/>
    <s v="Unknown"/>
    <n v="73"/>
    <n v="7"/>
    <n v="0"/>
    <n v="36.4463"/>
    <n v="-121.68181"/>
    <s v="HFTD"/>
    <s v="HFRA"/>
    <x v="0"/>
    <m/>
    <m/>
    <m/>
    <m/>
    <m/>
    <m/>
    <n v="3569443"/>
    <b v="1"/>
    <b v="1"/>
    <b v="0"/>
    <n v="2020"/>
    <n v="8"/>
    <b v="0"/>
    <n v="0"/>
    <b v="0"/>
    <b v="0"/>
    <b v="0"/>
    <s v="OEIS CAT - Large"/>
    <n v="1"/>
    <n v="0"/>
    <s v="structures &lt;= 100 "/>
    <s v="fatality = 0"/>
    <n v="73"/>
    <b v="1"/>
    <b v="0"/>
    <b v="1"/>
    <b v="1"/>
    <b v="0"/>
    <b v="1"/>
    <b v="1"/>
    <m/>
    <m/>
    <s v="PG203"/>
    <s v="229"/>
    <n v="3.45"/>
    <s v="2020-08-18T22:20:00Z"/>
    <n v="16.66"/>
    <n v="36"/>
    <s v="CAHC1"/>
    <s v="2"/>
    <n v="8.27"/>
    <s v="2020-08-18T22:11:00Z"/>
    <x v="88"/>
    <n v="93"/>
  </r>
  <r>
    <m/>
    <m/>
    <s v="20200818-Woodward"/>
    <s v="Marin"/>
    <s v="Woodward"/>
    <m/>
    <m/>
    <n v="202008181427"/>
    <n v="202008190227"/>
    <n v="44061"/>
    <n v="0.6020833333333333"/>
    <n v="44061.60208333333"/>
    <n v="44106"/>
    <s v="07:21"/>
    <n v="44106.30625"/>
    <n v="4929"/>
    <m/>
    <n v="0"/>
    <n v="0"/>
    <n v="0"/>
    <n v="38.018089"/>
    <n v="-122.836701"/>
    <s v="HFTD"/>
    <s v="HFRA"/>
    <x v="0"/>
    <m/>
    <m/>
    <m/>
    <m/>
    <m/>
    <m/>
    <m/>
    <b v="0"/>
    <b v="0"/>
    <b v="0"/>
    <n v="2020"/>
    <n v="8"/>
    <b v="0"/>
    <n v="0"/>
    <b v="0"/>
    <b v="0"/>
    <b v="0"/>
    <s v="OEIS Non-CAT - Large"/>
    <n v="0"/>
    <n v="0"/>
    <s v="structures &lt;= 100 "/>
    <s v="fatality = 0"/>
    <n v="0"/>
    <b v="1"/>
    <b v="0"/>
    <b v="1"/>
    <b v="1"/>
    <b v="0"/>
    <b v="1"/>
    <b v="1"/>
    <m/>
    <m/>
    <s v="PG046"/>
    <s v="229"/>
    <n v="4.58"/>
    <s v="2020-08-18T22:10:00Z"/>
    <n v="26.74"/>
    <n v="11"/>
    <s v="PG046"/>
    <s v="229"/>
    <n v="4.58"/>
    <s v="2020-08-18T22:10:00Z"/>
    <x v="126"/>
    <n v="135"/>
  </r>
  <r>
    <m/>
    <m/>
    <s v="20200818-Salt"/>
    <s v="Calaveras"/>
    <s v="Salt"/>
    <m/>
    <m/>
    <n v="202008181633"/>
    <n v="202008190433"/>
    <n v="44061"/>
    <n v="0.6895833333333333"/>
    <n v="44061.68958333333"/>
    <m/>
    <m/>
    <m/>
    <n v="1789"/>
    <s v="Under Investigation"/>
    <n v="0"/>
    <n v="0"/>
    <n v="0"/>
    <n v="38.027921"/>
    <n v="-120.763258"/>
    <s v="HFTD"/>
    <s v="HFRA"/>
    <x v="0"/>
    <m/>
    <m/>
    <m/>
    <m/>
    <m/>
    <m/>
    <m/>
    <b v="0"/>
    <b v="0"/>
    <b v="0"/>
    <n v="2020"/>
    <n v="8"/>
    <b v="1"/>
    <n v="0"/>
    <b v="0"/>
    <b v="0"/>
    <b v="0"/>
    <s v="OEIS Non-CAT - Large"/>
    <n v="0"/>
    <n v="0"/>
    <s v="structures &lt;= 100 "/>
    <s v="fatality = 0"/>
    <n v="0"/>
    <b v="1"/>
    <b v="0"/>
    <b v="1"/>
    <b v="1"/>
    <b v="0"/>
    <b v="1"/>
    <b v="1"/>
    <m/>
    <m/>
    <s v="PG314"/>
    <s v="229"/>
    <n v="3.03"/>
    <s v="2020-08-18T22:40:00Z"/>
    <n v="19"/>
    <n v="12"/>
    <s v="PG334"/>
    <s v="229"/>
    <n v="6.36"/>
    <s v="2020-08-19T00:30:00Z"/>
    <x v="127"/>
    <n v="95"/>
  </r>
  <r>
    <m/>
    <m/>
    <s v="20200818-Creek"/>
    <s v="Mendocino"/>
    <s v="Creek"/>
    <m/>
    <m/>
    <n v="202008181758"/>
    <n v="202008190558"/>
    <n v="44061"/>
    <n v="0.7486111111111111"/>
    <n v="44061.74861111111"/>
    <n v="44064"/>
    <s v="21:00"/>
    <n v="44064.875"/>
    <n v="820"/>
    <s v="Under Investigation"/>
    <n v="2"/>
    <n v="0"/>
    <n v="0"/>
    <n v="39.8174372"/>
    <n v="-123.2111007"/>
    <s v="HFTD"/>
    <s v="non-HFRA"/>
    <x v="0"/>
    <m/>
    <m/>
    <m/>
    <m/>
    <m/>
    <m/>
    <n v="10791"/>
    <b v="0"/>
    <b v="0"/>
    <b v="0"/>
    <n v="2020"/>
    <n v="8"/>
    <b v="0"/>
    <n v="0"/>
    <b v="0"/>
    <b v="0"/>
    <b v="0"/>
    <s v="OEIS Non-CAT - Large"/>
    <n v="0"/>
    <n v="0"/>
    <s v="structures &lt;= 100 "/>
    <s v="fatality = 0"/>
    <n v="2"/>
    <b v="0"/>
    <b v="0"/>
    <b v="0"/>
    <b v="0"/>
    <b v="0"/>
    <b v="0"/>
    <b v="0"/>
    <m/>
    <m/>
    <s v="PG353"/>
    <s v="229"/>
    <n v="4.66"/>
    <s v="2020-08-19T00:30:00Z"/>
    <n v="18.34"/>
    <n v="23"/>
    <s v="PG596"/>
    <s v="229"/>
    <n v="6.6"/>
    <s v="2020-08-19T01:50:00Z"/>
    <x v="88"/>
    <n v="49"/>
  </r>
  <r>
    <m/>
    <s v="Tehama/Glenn Zone"/>
    <s v="20200819-Butte/Tehama/Glenn Lightning Complex"/>
    <s v="Tehama And Glenn"/>
    <s v="Butte/Tehama/Glenn Lightning Complex"/>
    <m/>
    <m/>
    <n v="202008190912"/>
    <n v="202008192112"/>
    <n v="44062"/>
    <n v="0.3833333333333334"/>
    <n v="44062.38333333333"/>
    <n v="44113"/>
    <s v="15:20"/>
    <n v="44113.63888888889"/>
    <n v="19609"/>
    <m/>
    <n v="14"/>
    <n v="1"/>
    <n v="0"/>
    <n v="40.09571"/>
    <n v="-122.4393"/>
    <s v="HFTD"/>
    <s v="HFRA"/>
    <x v="0"/>
    <m/>
    <m/>
    <m/>
    <m/>
    <m/>
    <m/>
    <m/>
    <b v="1"/>
    <b v="1"/>
    <b v="0"/>
    <n v="2020"/>
    <n v="8"/>
    <b v="1"/>
    <n v="0"/>
    <b v="0"/>
    <b v="0"/>
    <b v="0"/>
    <s v="OEIS CAT - Large"/>
    <n v="1"/>
    <n v="0"/>
    <s v="structures &lt;= 100 "/>
    <s v="fatality = 0"/>
    <n v="14"/>
    <b v="1"/>
    <b v="0"/>
    <b v="1"/>
    <b v="1"/>
    <b v="0"/>
    <b v="1"/>
    <b v="1"/>
    <m/>
    <m/>
    <s v="PG276"/>
    <s v="229"/>
    <n v="1.01"/>
    <s v="2020-08-19T16:50:00Z"/>
    <n v="7.09"/>
    <n v="12"/>
    <s v="PG603"/>
    <s v="229"/>
    <n v="6.48"/>
    <s v="2020-08-19T17:00:00Z"/>
    <x v="128"/>
    <n v="36"/>
  </r>
  <r>
    <m/>
    <m/>
    <s v="20200820-Moc"/>
    <s v="Tuolumne"/>
    <s v="Moc"/>
    <m/>
    <m/>
    <n v="202008201426"/>
    <n v="202008210226"/>
    <n v="44063"/>
    <n v="0.6013888888888889"/>
    <n v="44063.60138888889"/>
    <n v="44073"/>
    <s v="19:14"/>
    <n v="44073.80138888889"/>
    <n v="2857"/>
    <s v="Equipment"/>
    <n v="0"/>
    <n v="0"/>
    <n v="0"/>
    <n v="37.813779"/>
    <n v="-120.312565"/>
    <s v="HFTD"/>
    <s v="HFRA"/>
    <x v="0"/>
    <m/>
    <m/>
    <m/>
    <m/>
    <m/>
    <m/>
    <m/>
    <b v="0"/>
    <b v="0"/>
    <b v="0"/>
    <n v="2020"/>
    <n v="8"/>
    <b v="0"/>
    <n v="0"/>
    <b v="0"/>
    <b v="0"/>
    <b v="0"/>
    <s v="OEIS Non-CAT - Large"/>
    <n v="0"/>
    <n v="0"/>
    <s v="structures &lt;= 100 "/>
    <s v="fatality = 0"/>
    <n v="0"/>
    <b v="1"/>
    <b v="0"/>
    <b v="1"/>
    <b v="1"/>
    <b v="0"/>
    <b v="1"/>
    <b v="1"/>
    <m/>
    <m/>
    <s v="PG792"/>
    <s v="229"/>
    <n v="1.75"/>
    <s v="2020-08-20T22:10:00Z"/>
    <n v="13.96"/>
    <n v="32"/>
    <s v="PG186"/>
    <s v="229"/>
    <n v="6.31"/>
    <s v="2020-08-20T22:10:00Z"/>
    <x v="129"/>
    <n v="204"/>
  </r>
  <r>
    <m/>
    <m/>
    <s v="20200822-Sheep"/>
    <s v="Plumas"/>
    <s v="Sheep"/>
    <m/>
    <m/>
    <n v="202008222202"/>
    <n v="202008231002"/>
    <n v="44065"/>
    <n v="0.9180555555555555"/>
    <n v="44065.91805555556"/>
    <n v="44083"/>
    <s v="09:00"/>
    <n v="44083.375"/>
    <n v="29570"/>
    <m/>
    <n v="26"/>
    <n v="0"/>
    <n v="0"/>
    <n v="40.274"/>
    <n v="-120.757"/>
    <s v="HFTD"/>
    <s v="HFRA"/>
    <x v="0"/>
    <m/>
    <m/>
    <m/>
    <m/>
    <m/>
    <m/>
    <m/>
    <b v="1"/>
    <b v="1"/>
    <b v="0"/>
    <n v="2020"/>
    <n v="8"/>
    <b v="0"/>
    <n v="0"/>
    <b v="0"/>
    <b v="0"/>
    <b v="0"/>
    <s v="OEIS CAT - Large"/>
    <n v="1"/>
    <n v="0"/>
    <s v="structures &lt;= 100 "/>
    <s v="fatality = 0"/>
    <n v="26"/>
    <b v="1"/>
    <b v="0"/>
    <b v="1"/>
    <b v="1"/>
    <b v="0"/>
    <b v="1"/>
    <b v="1"/>
    <m/>
    <m/>
    <m/>
    <m/>
    <m/>
    <m/>
    <n v="0"/>
    <n v="0"/>
    <s v="PIEC1"/>
    <s v="2"/>
    <n v="6.35"/>
    <s v="2020-08-23T05:15:00Z"/>
    <x v="13"/>
    <n v="12"/>
  </r>
  <r>
    <m/>
    <m/>
    <s v="20200823-W-5 Cold Springs"/>
    <s v="Lassen"/>
    <s v="W-5 Cold Springs"/>
    <m/>
    <m/>
    <n v="202008230824"/>
    <n v="202008232024"/>
    <n v="44066"/>
    <n v="0.35"/>
    <n v="44066.35"/>
    <n v="44090"/>
    <s v="11:18"/>
    <n v="44090.47083333333"/>
    <n v="84817"/>
    <s v="Lightning"/>
    <n v="1"/>
    <n v="0"/>
    <n v="0"/>
    <n v="41.028611"/>
    <n v="-120.281389"/>
    <s v="HFTD"/>
    <s v="HFRA"/>
    <x v="0"/>
    <m/>
    <m/>
    <m/>
    <m/>
    <m/>
    <m/>
    <m/>
    <b v="1"/>
    <b v="1"/>
    <b v="0"/>
    <n v="2020"/>
    <n v="8"/>
    <b v="1"/>
    <n v="0"/>
    <b v="0"/>
    <b v="0"/>
    <b v="0"/>
    <s v="OEIS CAT - Large"/>
    <n v="1"/>
    <n v="0"/>
    <s v="structures &lt;= 100 "/>
    <s v="fatality = 0"/>
    <n v="1"/>
    <b v="1"/>
    <b v="0"/>
    <b v="1"/>
    <b v="1"/>
    <b v="0"/>
    <b v="0"/>
    <b v="1"/>
    <n v="10300000"/>
    <s v="https://upload.wikimedia.org/wikipedia/commons/c/c9/2020_National_Large_Incident_YTD_Report.pdf"/>
    <s v="BDOC1"/>
    <s v="2"/>
    <n v="3.41"/>
    <s v="2020-08-23T15:59:00Z"/>
    <n v="5.99"/>
    <n v="2"/>
    <s v="BDOC1"/>
    <s v="2"/>
    <n v="3.41"/>
    <s v="2020-08-23T15:59:00Z"/>
    <x v="46"/>
    <n v="2"/>
  </r>
  <r>
    <m/>
    <m/>
    <s v="20200826-R-8 Pinecone"/>
    <s v="Lassen"/>
    <s v="R-8 Pinecone"/>
    <m/>
    <m/>
    <n v="202008260803"/>
    <n v="202008262003"/>
    <n v="44069"/>
    <n v="0.3354166666666666"/>
    <n v="44069.33541666667"/>
    <n v="44074"/>
    <s v="14:19"/>
    <n v="44074.59652777778"/>
    <n v="567"/>
    <m/>
    <n v="0"/>
    <n v="0"/>
    <n v="0"/>
    <n v="40.773"/>
    <n v="-120.536"/>
    <s v="HFTD"/>
    <s v="HFRA"/>
    <x v="0"/>
    <m/>
    <m/>
    <m/>
    <m/>
    <m/>
    <m/>
    <m/>
    <b v="0"/>
    <b v="0"/>
    <b v="0"/>
    <n v="2020"/>
    <n v="8"/>
    <b v="0"/>
    <n v="0"/>
    <b v="0"/>
    <b v="0"/>
    <b v="0"/>
    <s v="OEIS Non-CAT - Large"/>
    <n v="0"/>
    <n v="0"/>
    <s v="structures &lt;= 100 "/>
    <s v="fatality = 0"/>
    <n v="0"/>
    <b v="1"/>
    <b v="0"/>
    <b v="1"/>
    <b v="1"/>
    <b v="0"/>
    <b v="0"/>
    <b v="1"/>
    <m/>
    <m/>
    <m/>
    <m/>
    <m/>
    <m/>
    <n v="0"/>
    <n v="0"/>
    <m/>
    <m/>
    <m/>
    <m/>
    <x v="5"/>
    <n v="0"/>
  </r>
  <r>
    <m/>
    <m/>
    <s v="20200830-Hensley"/>
    <s v="Madera"/>
    <s v="Hensley"/>
    <m/>
    <m/>
    <n v="202008301111"/>
    <n v="202008302311"/>
    <n v="44073"/>
    <n v="0.4659722222222222"/>
    <n v="44073.46597222222"/>
    <n v="44073"/>
    <s v="19:11"/>
    <n v="44073.79930555556"/>
    <n v="688"/>
    <m/>
    <n v="0"/>
    <n v="0"/>
    <n v="0"/>
    <n v="37.08053"/>
    <n v="-119.88673"/>
    <s v="non-HFTD"/>
    <s v="non-HFRA"/>
    <x v="0"/>
    <m/>
    <m/>
    <m/>
    <m/>
    <m/>
    <m/>
    <m/>
    <b v="0"/>
    <b v="0"/>
    <b v="0"/>
    <n v="2020"/>
    <n v="8"/>
    <b v="0"/>
    <n v="0"/>
    <b v="0"/>
    <b v="0"/>
    <b v="0"/>
    <s v="OEIS Non-CAT - Large"/>
    <n v="0"/>
    <n v="0"/>
    <s v="structures &lt;= 100 "/>
    <s v="fatality = 0"/>
    <n v="0"/>
    <b v="0"/>
    <b v="0"/>
    <b v="0"/>
    <b v="0"/>
    <b v="0"/>
    <b v="0"/>
    <b v="0"/>
    <m/>
    <m/>
    <m/>
    <m/>
    <m/>
    <m/>
    <n v="0"/>
    <n v="0"/>
    <s v="PG887"/>
    <s v="229"/>
    <n v="6.9"/>
    <s v="2020-08-30T18:30:00Z"/>
    <x v="130"/>
    <n v="48"/>
  </r>
  <r>
    <m/>
    <m/>
    <s v="20200901-Hobo"/>
    <s v="Trinity"/>
    <s v="Hobo"/>
    <m/>
    <m/>
    <n v="202009010937"/>
    <n v="202009012137"/>
    <n v="44075"/>
    <n v="0.4006944444444445"/>
    <n v="44075.40069444444"/>
    <n v="44084"/>
    <s v="11:23"/>
    <n v="44084.47430555556"/>
    <n v="413"/>
    <s v="Under Investigation"/>
    <n v="0"/>
    <n v="0"/>
    <n v="0"/>
    <n v="40.82126"/>
    <n v="-123.12461"/>
    <s v="HFTD"/>
    <s v="HFRA"/>
    <x v="0"/>
    <m/>
    <m/>
    <m/>
    <m/>
    <m/>
    <m/>
    <m/>
    <b v="0"/>
    <b v="0"/>
    <b v="0"/>
    <n v="2020"/>
    <n v="9"/>
    <b v="0"/>
    <n v="0"/>
    <b v="0"/>
    <b v="0"/>
    <b v="0"/>
    <s v="OEIS Non-CAT - Large"/>
    <n v="0"/>
    <n v="0"/>
    <s v="structures &lt;= 100 "/>
    <s v="fatality = 0"/>
    <n v="0"/>
    <b v="1"/>
    <b v="0"/>
    <b v="1"/>
    <b v="1"/>
    <b v="0"/>
    <b v="1"/>
    <b v="1"/>
    <m/>
    <m/>
    <s v="BABC1"/>
    <s v="2"/>
    <n v="4.79"/>
    <s v="2020-09-01T16:32:00Z"/>
    <n v="5.99"/>
    <n v="2"/>
    <s v="CTOMS"/>
    <s v="59"/>
    <n v="9.029999999999999"/>
    <s v="2020-09-01T17:18:00Z"/>
    <x v="131"/>
    <n v="12"/>
  </r>
  <r>
    <m/>
    <m/>
    <s v="20200904-Creek"/>
    <s v="Fresno And Madera"/>
    <s v="Creek"/>
    <m/>
    <m/>
    <n v="202009041821"/>
    <n v="202009050621"/>
    <n v="44078"/>
    <n v="0.7645833333333333"/>
    <n v="44078.76458333333"/>
    <m/>
    <m/>
    <m/>
    <n v="379895"/>
    <s v="Under Investigation"/>
    <n v="856"/>
    <n v="71"/>
    <n v="0"/>
    <n v="37.19147"/>
    <n v="-119.261175"/>
    <s v="HFTD"/>
    <s v="HFRA"/>
    <x v="0"/>
    <m/>
    <m/>
    <m/>
    <m/>
    <m/>
    <m/>
    <n v="49989643"/>
    <b v="1"/>
    <b v="0"/>
    <b v="1"/>
    <n v="2020"/>
    <n v="9"/>
    <b v="0"/>
    <n v="0"/>
    <b v="0"/>
    <b v="1"/>
    <b v="1"/>
    <s v="OEIS CAT - Destructive - Non-fatal"/>
    <n v="1"/>
    <n v="1"/>
    <s v="structures &gt; 500"/>
    <s v="fatality = 0"/>
    <n v="856"/>
    <b v="0"/>
    <b v="1"/>
    <b v="1"/>
    <b v="1"/>
    <b v="0"/>
    <b v="1"/>
    <b v="1"/>
    <m/>
    <m/>
    <s v="SE379"/>
    <s v="231"/>
    <n v="2.12"/>
    <s v="2020-09-05T00:30:00Z"/>
    <n v="9.640000000000001"/>
    <n v="98"/>
    <s v="QUPC1"/>
    <s v="106"/>
    <n v="9.99"/>
    <s v="2020-09-05T00:30:00Z"/>
    <x v="132"/>
    <n v="214"/>
  </r>
  <r>
    <m/>
    <m/>
    <s v="20200907-Oak"/>
    <s v="Mendocino"/>
    <s v="Oak"/>
    <m/>
    <m/>
    <n v="202009071326"/>
    <n v="202009080126"/>
    <n v="44081"/>
    <n v="0.5597222222222222"/>
    <n v="44081.55972222222"/>
    <n v="44088"/>
    <s v="19:38"/>
    <n v="44088.81805555556"/>
    <n v="1100"/>
    <s v="Under Investigation"/>
    <n v="56"/>
    <n v="1"/>
    <n v="0"/>
    <n v="39.4935"/>
    <n v="-123.3965"/>
    <s v="HFTD"/>
    <s v="HFRA"/>
    <x v="0"/>
    <m/>
    <m/>
    <m/>
    <m/>
    <m/>
    <m/>
    <n v="858873"/>
    <b v="0"/>
    <b v="0"/>
    <b v="0"/>
    <n v="2020"/>
    <n v="9"/>
    <b v="0"/>
    <n v="0"/>
    <b v="0"/>
    <b v="0"/>
    <b v="0"/>
    <s v="OEIS Non-CAT - Large"/>
    <n v="0"/>
    <n v="0"/>
    <s v="structures &lt;= 100 "/>
    <s v="fatality = 0"/>
    <n v="56"/>
    <b v="1"/>
    <b v="0"/>
    <b v="1"/>
    <b v="1"/>
    <b v="0"/>
    <b v="1"/>
    <b v="1"/>
    <m/>
    <m/>
    <s v="PG118"/>
    <s v="229"/>
    <n v="1.67"/>
    <s v="2020-09-07T21:20:00Z"/>
    <n v="18.26"/>
    <n v="12"/>
    <s v="PG135"/>
    <s v="229"/>
    <n v="9.710000000000001"/>
    <s v="2020-09-07T20:50:00Z"/>
    <x v="133"/>
    <n v="66"/>
  </r>
  <r>
    <m/>
    <m/>
    <s v="20200908-Willow"/>
    <s v="Yuba"/>
    <s v="Willow"/>
    <m/>
    <m/>
    <n v="202009080604"/>
    <n v="202009081804"/>
    <n v="44082"/>
    <n v="0.2527777777777778"/>
    <n v="44082.25277777778"/>
    <n v="44088"/>
    <s v="17:35"/>
    <n v="44088.73263888889"/>
    <n v="1311"/>
    <m/>
    <n v="41"/>
    <n v="10"/>
    <n v="0"/>
    <n v="39.3637"/>
    <n v="-121.32361"/>
    <s v="HFTD"/>
    <s v="HFRA"/>
    <x v="0"/>
    <m/>
    <m/>
    <m/>
    <m/>
    <m/>
    <m/>
    <n v="4330276"/>
    <b v="0"/>
    <b v="0"/>
    <b v="0"/>
    <n v="2020"/>
    <n v="9"/>
    <b v="1"/>
    <n v="0"/>
    <b v="0"/>
    <b v="0"/>
    <b v="0"/>
    <s v="OEIS Non-CAT - Large"/>
    <n v="0"/>
    <n v="0"/>
    <s v="structures &lt;= 100 "/>
    <s v="fatality = 0"/>
    <n v="41"/>
    <b v="1"/>
    <b v="0"/>
    <b v="1"/>
    <b v="1"/>
    <b v="0"/>
    <b v="1"/>
    <b v="1"/>
    <m/>
    <m/>
    <s v="PG381"/>
    <s v="229"/>
    <n v="4.4"/>
    <s v="2020-09-08T12:20:00Z"/>
    <n v="33.55"/>
    <n v="56"/>
    <s v="PG904"/>
    <s v="229"/>
    <n v="7.23"/>
    <s v="2020-09-08T13:40:00Z"/>
    <x v="134"/>
    <n v="192"/>
  </r>
  <r>
    <m/>
    <m/>
    <s v="20200908-Fork"/>
    <s v="El Dorado"/>
    <s v="Fork"/>
    <m/>
    <m/>
    <n v="202009081303"/>
    <n v="202009090103"/>
    <n v="44082"/>
    <n v="0.54375"/>
    <n v="44082.54375"/>
    <n v="44144"/>
    <s v="17:48"/>
    <n v="44144.74166666667"/>
    <n v="1673"/>
    <s v="Under Investigation"/>
    <n v="0"/>
    <n v="0"/>
    <n v="0"/>
    <n v="38.99"/>
    <n v="-120.394"/>
    <s v="HFTD"/>
    <s v="HFRA"/>
    <x v="0"/>
    <m/>
    <m/>
    <m/>
    <m/>
    <m/>
    <m/>
    <m/>
    <b v="0"/>
    <b v="0"/>
    <b v="0"/>
    <n v="2020"/>
    <n v="9"/>
    <b v="1"/>
    <n v="0"/>
    <b v="0"/>
    <b v="0"/>
    <b v="0"/>
    <s v="OEIS Non-CAT - Large"/>
    <n v="0"/>
    <n v="0"/>
    <s v="structures &lt;= 100 "/>
    <s v="fatality = 0"/>
    <n v="0"/>
    <b v="1"/>
    <b v="0"/>
    <b v="1"/>
    <b v="1"/>
    <b v="0"/>
    <b v="1"/>
    <b v="1"/>
    <m/>
    <m/>
    <s v="RBXC1"/>
    <s v="2"/>
    <n v="4.62"/>
    <s v="2020-09-08T20:23:00Z"/>
    <n v="32"/>
    <n v="31"/>
    <s v="HLLC1"/>
    <s v="2"/>
    <n v="5.68"/>
    <s v="2020-09-08T19:09:00Z"/>
    <x v="135"/>
    <n v="45"/>
  </r>
  <r>
    <m/>
    <m/>
    <s v="20200912-Bullfrog"/>
    <s v="Fresno"/>
    <s v="Bullfrog"/>
    <m/>
    <m/>
    <n v="202009121357"/>
    <n v="202009130157"/>
    <n v="44086"/>
    <n v="0.58125"/>
    <n v="44086.58125"/>
    <n v="44144"/>
    <s v="14:06"/>
    <n v="44144.5875"/>
    <n v="1185"/>
    <m/>
    <n v="0"/>
    <n v="0"/>
    <n v="0"/>
    <n v="37.135474"/>
    <n v="-119.027309"/>
    <s v="non-HFTD"/>
    <s v="non-HFRA"/>
    <x v="0"/>
    <m/>
    <m/>
    <m/>
    <m/>
    <m/>
    <m/>
    <m/>
    <b v="0"/>
    <b v="0"/>
    <b v="0"/>
    <n v="2020"/>
    <n v="9"/>
    <b v="0"/>
    <n v="0"/>
    <b v="0"/>
    <b v="0"/>
    <b v="0"/>
    <s v="OEIS Non-CAT - Large"/>
    <n v="0"/>
    <n v="0"/>
    <s v="structures &lt;= 100 "/>
    <s v="fatality = 0"/>
    <n v="0"/>
    <b v="0"/>
    <b v="0"/>
    <b v="0"/>
    <b v="0"/>
    <b v="0"/>
    <b v="0"/>
    <b v="0"/>
    <m/>
    <m/>
    <m/>
    <m/>
    <m/>
    <m/>
    <n v="0"/>
    <n v="0"/>
    <s v="QUPC1"/>
    <s v="106"/>
    <n v="9.99"/>
    <s v="2020-09-12T21:45:00Z"/>
    <x v="136"/>
    <n v="46"/>
  </r>
  <r>
    <s v="Not in PG&amp;E service territory"/>
    <m/>
    <s v="20200916-Fox"/>
    <s v="Siskiyou"/>
    <s v="Fox"/>
    <m/>
    <m/>
    <n v="202009161108"/>
    <n v="202009162308"/>
    <n v="44090"/>
    <n v="0.4638888888888889"/>
    <n v="44090.46388888889"/>
    <n v="44104"/>
    <s v="08:31"/>
    <n v="44104.35486111111"/>
    <n v="2188"/>
    <m/>
    <n v="0"/>
    <n v="0"/>
    <n v="0"/>
    <n v="41.211022"/>
    <n v="-122.847359"/>
    <s v="non-HFTD"/>
    <s v="non-HFRA"/>
    <x v="0"/>
    <m/>
    <m/>
    <m/>
    <m/>
    <m/>
    <m/>
    <m/>
    <b v="0"/>
    <b v="0"/>
    <b v="0"/>
    <n v="2020"/>
    <n v="9"/>
    <b v="0"/>
    <n v="0"/>
    <b v="0"/>
    <b v="0"/>
    <b v="0"/>
    <s v="OEIS Non-CAT - Large"/>
    <n v="0"/>
    <n v="0"/>
    <s v="structures &lt;= 100 "/>
    <s v="fatality = 0"/>
    <n v="0"/>
    <b v="0"/>
    <b v="0"/>
    <b v="0"/>
    <b v="0"/>
    <b v="0"/>
    <b v="0"/>
    <b v="0"/>
    <m/>
    <m/>
    <m/>
    <m/>
    <m/>
    <m/>
    <n v="0"/>
    <n v="0"/>
    <s v="CLNC1"/>
    <s v="2"/>
    <n v="6.23"/>
    <s v="2020-09-16T18:16:00Z"/>
    <x v="103"/>
    <n v="2"/>
  </r>
  <r>
    <m/>
    <m/>
    <s v="20200926-Glass"/>
    <s v="Napa And Sonoma"/>
    <s v="Glass"/>
    <m/>
    <m/>
    <n v="202009260348"/>
    <n v="202009261548"/>
    <n v="44100"/>
    <n v="0.1583333333333333"/>
    <n v="44100.15833333333"/>
    <n v="44124"/>
    <s v="11:00"/>
    <n v="44124.45833333334"/>
    <n v="67484"/>
    <s v="Under Investigation"/>
    <n v="1555"/>
    <n v="282"/>
    <n v="0"/>
    <n v="38.56295"/>
    <n v="-122.49745"/>
    <s v="HFTD"/>
    <s v="HFRA"/>
    <x v="0"/>
    <m/>
    <m/>
    <m/>
    <m/>
    <m/>
    <m/>
    <n v="221131080"/>
    <b v="1"/>
    <b v="0"/>
    <b v="1"/>
    <n v="2020"/>
    <n v="9"/>
    <b v="0"/>
    <n v="0"/>
    <b v="0"/>
    <b v="1"/>
    <b v="1"/>
    <s v="OEIS CAT - Destructive - Non-fatal"/>
    <n v="1"/>
    <n v="1"/>
    <s v="structures &gt; 500"/>
    <s v="fatality = 0"/>
    <n v="1555"/>
    <b v="0"/>
    <b v="1"/>
    <b v="1"/>
    <b v="1"/>
    <b v="0"/>
    <b v="1"/>
    <b v="1"/>
    <m/>
    <m/>
    <s v="PG199"/>
    <s v="229"/>
    <n v="3.49"/>
    <s v="2020-09-26T10:10:00Z"/>
    <n v="12.86"/>
    <n v="87"/>
    <s v="PG162"/>
    <s v="229"/>
    <n v="5.68"/>
    <s v="2020-09-26T10:20:00Z"/>
    <x v="137"/>
    <n v="272"/>
  </r>
  <r>
    <m/>
    <m/>
    <s v="20200927-Zogg"/>
    <s v="Shasta And Tehama"/>
    <s v="Zogg"/>
    <m/>
    <m/>
    <n v="202009271603"/>
    <n v="202009280403"/>
    <n v="44101"/>
    <n v="0.66875"/>
    <n v="44101.66875"/>
    <n v="44117"/>
    <s v="17:02"/>
    <n v="44117.70972222222"/>
    <n v="56338"/>
    <s v="Electrical Power"/>
    <n v="204"/>
    <n v="27"/>
    <n v="4"/>
    <n v="40.53927"/>
    <n v="-122.56656"/>
    <s v="HFTD"/>
    <s v="HFRA"/>
    <x v="1"/>
    <s v="Yes"/>
    <n v="20201368"/>
    <s v="EI200927A"/>
    <s v="1095236"/>
    <s v="20-0102112"/>
    <m/>
    <n v="8354758"/>
    <b v="1"/>
    <b v="0"/>
    <b v="1"/>
    <n v="2020"/>
    <n v="9"/>
    <b v="1"/>
    <n v="1"/>
    <b v="1"/>
    <b v="1"/>
    <b v="0"/>
    <s v="OEIS CAT - Destructive - Fatal"/>
    <n v="1"/>
    <n v="0"/>
    <s v="100 &lt; structures &lt;= 500"/>
    <s v="fatality &gt; 0"/>
    <n v="204"/>
    <b v="1"/>
    <b v="0"/>
    <b v="1"/>
    <b v="1"/>
    <b v="0"/>
    <b v="1"/>
    <b v="1"/>
    <m/>
    <m/>
    <s v="MMOC1"/>
    <s v="2"/>
    <n v="3.92"/>
    <s v="2020-09-28T00:00:00Z"/>
    <n v="36"/>
    <n v="26"/>
    <s v="MMOC1"/>
    <s v="2"/>
    <n v="3.92"/>
    <s v="2020-09-28T00:00:00Z"/>
    <x v="138"/>
    <n v="158"/>
  </r>
  <r>
    <m/>
    <m/>
    <s v="20210119-Wolf"/>
    <s v="Kern"/>
    <s v="Wolf"/>
    <m/>
    <m/>
    <n v="202101191147"/>
    <n v="202101192347"/>
    <n v="44215"/>
    <n v="0.4909722222222222"/>
    <n v="44215.49097222222"/>
    <n v="44216"/>
    <s v="07:12"/>
    <n v="44216.3"/>
    <n v="685"/>
    <s v="Electrical Power"/>
    <m/>
    <m/>
    <m/>
    <n v="34.99432"/>
    <n v="-119.185309"/>
    <s v="non-HFTD"/>
    <s v="non-HFRA"/>
    <x v="1"/>
    <s v="Yes"/>
    <n v="20210059"/>
    <m/>
    <m/>
    <s v="21-0010873"/>
    <m/>
    <n v="4116"/>
    <b v="0"/>
    <b v="0"/>
    <b v="0"/>
    <n v="2021"/>
    <n v="1"/>
    <b v="0"/>
    <n v="0"/>
    <b v="0"/>
    <b v="0"/>
    <b v="0"/>
    <s v="OEIS Non-CAT - Large"/>
    <n v="0"/>
    <n v="0"/>
    <s v="structures &lt;= 100 "/>
    <s v="fatality = 0"/>
    <n v="0"/>
    <b v="0"/>
    <b v="0"/>
    <b v="0"/>
    <b v="0"/>
    <b v="0"/>
    <b v="0"/>
    <b v="0"/>
    <m/>
    <m/>
    <m/>
    <m/>
    <m/>
    <m/>
    <n v="0"/>
    <n v="0"/>
    <s v="AU491"/>
    <s v="65"/>
    <n v="7.23"/>
    <s v="2021-01-19T20:36:00Z"/>
    <x v="139"/>
    <n v="22"/>
  </r>
  <r>
    <s v="Not in PG&amp;E service territory"/>
    <m/>
    <s v="20210327-Refuge"/>
    <s v="Siskiyou"/>
    <s v="Refuge"/>
    <m/>
    <m/>
    <n v="202103271702"/>
    <n v="202103280502"/>
    <n v="44282"/>
    <n v="0.7097222222222223"/>
    <n v="44282.70972222222"/>
    <n v="44284"/>
    <s v="17:21"/>
    <n v="44284.72291666667"/>
    <n v="873"/>
    <s v="Under Investigation"/>
    <m/>
    <m/>
    <m/>
    <n v="41.927772"/>
    <n v="-121.627082"/>
    <m/>
    <s v="non-HFRA"/>
    <x v="0"/>
    <m/>
    <m/>
    <m/>
    <m/>
    <m/>
    <m/>
    <m/>
    <b v="0"/>
    <b v="0"/>
    <b v="0"/>
    <n v="2021"/>
    <n v="3"/>
    <b v="0"/>
    <n v="0"/>
    <b v="0"/>
    <b v="0"/>
    <b v="0"/>
    <s v="OEIS Non-CAT - Large"/>
    <n v="0"/>
    <n v="0"/>
    <s v="structures &lt;= 100 "/>
    <s v="fatality = 0"/>
    <n v="0"/>
    <b v="0"/>
    <b v="0"/>
    <b v="0"/>
    <b v="0"/>
    <b v="0"/>
    <b v="0"/>
    <b v="0"/>
    <m/>
    <m/>
    <m/>
    <m/>
    <m/>
    <m/>
    <n v="0"/>
    <n v="0"/>
    <s v="LKNC1"/>
    <s v="2"/>
    <n v="6.2"/>
    <s v="2021-03-28T00:32:00Z"/>
    <x v="89"/>
    <n v="2"/>
  </r>
  <r>
    <m/>
    <m/>
    <s v="20210508-Gunnison"/>
    <s v="Butte"/>
    <s v="Gunnison"/>
    <m/>
    <m/>
    <n v="202105081344"/>
    <n v="202105090144"/>
    <n v="44324"/>
    <n v="0.5722222222222222"/>
    <n v="44324.57222222222"/>
    <n v="44324"/>
    <s v="10:13"/>
    <n v="44324.42569444444"/>
    <n v="549"/>
    <s v="Under Investigation"/>
    <m/>
    <m/>
    <m/>
    <n v="39.85479"/>
    <n v="-121.91936"/>
    <s v="non-HFTD"/>
    <s v="non-HFRA"/>
    <x v="0"/>
    <m/>
    <m/>
    <m/>
    <m/>
    <m/>
    <m/>
    <m/>
    <b v="0"/>
    <b v="0"/>
    <b v="0"/>
    <n v="2021"/>
    <n v="5"/>
    <b v="1"/>
    <n v="0"/>
    <b v="0"/>
    <b v="0"/>
    <b v="0"/>
    <s v="OEIS Non-CAT - Large"/>
    <n v="0"/>
    <n v="0"/>
    <s v="structures &lt;= 100 "/>
    <s v="fatality = 0"/>
    <n v="0"/>
    <b v="0"/>
    <b v="0"/>
    <b v="0"/>
    <b v="0"/>
    <b v="0"/>
    <b v="0"/>
    <b v="0"/>
    <m/>
    <m/>
    <s v="E3006"/>
    <s v="65"/>
    <n v="1.02"/>
    <s v="2021-05-08T19:50:00Z"/>
    <n v="29"/>
    <n v="12"/>
    <s v="KCIC"/>
    <s v="1"/>
    <n v="5.06"/>
    <s v="2021-05-08T19:50:00Z"/>
    <x v="140"/>
    <n v="60"/>
  </r>
  <r>
    <m/>
    <m/>
    <s v="20210527-Mile"/>
    <s v="Stanislaus  "/>
    <s v="Mile"/>
    <m/>
    <m/>
    <n v="202105271844"/>
    <n v="202105280644"/>
    <n v="44343"/>
    <n v="0.7805555555555556"/>
    <n v="44343.78055555555"/>
    <n v="44344"/>
    <s v="06:44"/>
    <n v="44344.28055555555"/>
    <n v="508"/>
    <m/>
    <m/>
    <m/>
    <m/>
    <n v="37.8934619685314"/>
    <n v="-120.839158711729"/>
    <s v="non-HFTD"/>
    <s v="non-HFRA"/>
    <x v="0"/>
    <m/>
    <m/>
    <m/>
    <m/>
    <m/>
    <m/>
    <m/>
    <b v="0"/>
    <b v="0"/>
    <b v="0"/>
    <n v="2021"/>
    <n v="5"/>
    <b v="0"/>
    <n v="0"/>
    <b v="0"/>
    <b v="0"/>
    <b v="0"/>
    <s v="OEIS Non-CAT - Large"/>
    <n v="0"/>
    <n v="0"/>
    <s v="structures &lt;= 100 "/>
    <s v="fatality = 0"/>
    <n v="0"/>
    <b v="0"/>
    <b v="0"/>
    <b v="0"/>
    <b v="0"/>
    <b v="0"/>
    <b v="0"/>
    <b v="0"/>
    <m/>
    <m/>
    <m/>
    <m/>
    <m/>
    <m/>
    <n v="0"/>
    <n v="0"/>
    <s v="D1155"/>
    <s v="65"/>
    <n v="7.42"/>
    <s v="2021-05-28T02:30:00Z"/>
    <x v="95"/>
    <n v="56"/>
  </r>
  <r>
    <m/>
    <m/>
    <s v="20210530-Sargents"/>
    <s v="Monterey"/>
    <s v="Sargents"/>
    <m/>
    <m/>
    <n v="202105301510"/>
    <n v="202105310310"/>
    <n v="44346"/>
    <n v="0.6319444444444444"/>
    <n v="44346.63194444445"/>
    <m/>
    <m/>
    <m/>
    <n v="1100"/>
    <s v="Under Investigation"/>
    <m/>
    <m/>
    <m/>
    <n v="35.9620527061822"/>
    <n v="-120.873273889138"/>
    <s v="non-HFTD"/>
    <s v="non-HFRA"/>
    <x v="0"/>
    <m/>
    <m/>
    <m/>
    <m/>
    <m/>
    <m/>
    <m/>
    <b v="0"/>
    <b v="0"/>
    <b v="0"/>
    <n v="2021"/>
    <n v="5"/>
    <b v="0"/>
    <n v="0"/>
    <b v="0"/>
    <b v="0"/>
    <b v="0"/>
    <s v="OEIS Non-CAT - Large"/>
    <n v="0"/>
    <n v="0"/>
    <s v="structures &lt;= 100 "/>
    <s v="fatality = 0"/>
    <n v="0"/>
    <b v="0"/>
    <b v="0"/>
    <b v="0"/>
    <b v="0"/>
    <b v="0"/>
    <b v="0"/>
    <b v="0"/>
    <m/>
    <m/>
    <m/>
    <m/>
    <m/>
    <m/>
    <n v="0"/>
    <n v="0"/>
    <s v="PG682"/>
    <s v="229"/>
    <n v="8.83"/>
    <s v="2021-05-30T22:30:00Z"/>
    <x v="141"/>
    <n v="54"/>
  </r>
  <r>
    <m/>
    <m/>
    <s v="20210608-Intanko"/>
    <s v="Yuba"/>
    <s v="Intanko"/>
    <m/>
    <m/>
    <n v="202106081359"/>
    <n v="202106090159"/>
    <n v="44355"/>
    <n v="0.5826388888888889"/>
    <n v="44355.58263888889"/>
    <m/>
    <m/>
    <m/>
    <n v="939"/>
    <m/>
    <m/>
    <m/>
    <m/>
    <n v="39.084872"/>
    <n v="-121.333346"/>
    <s v="non-HFTD"/>
    <s v="non-HFRA"/>
    <x v="0"/>
    <m/>
    <m/>
    <m/>
    <m/>
    <m/>
    <m/>
    <m/>
    <b v="0"/>
    <b v="0"/>
    <b v="0"/>
    <n v="2021"/>
    <n v="6"/>
    <b v="0"/>
    <n v="0"/>
    <b v="0"/>
    <b v="0"/>
    <b v="0"/>
    <s v="OEIS Non-CAT - Large"/>
    <n v="0"/>
    <n v="0"/>
    <s v="structures &lt;= 100 "/>
    <s v="fatality = 0"/>
    <n v="0"/>
    <b v="0"/>
    <b v="0"/>
    <b v="0"/>
    <b v="0"/>
    <b v="0"/>
    <b v="0"/>
    <b v="0"/>
    <m/>
    <m/>
    <m/>
    <m/>
    <m/>
    <m/>
    <n v="0"/>
    <n v="0"/>
    <s v="PG933"/>
    <s v="229"/>
    <n v="6.98"/>
    <s v="2021-06-08T20:30:00Z"/>
    <x v="57"/>
    <n v="85"/>
  </r>
  <r>
    <m/>
    <m/>
    <s v="20210617-Park"/>
    <s v="Butte"/>
    <s v="Park"/>
    <m/>
    <m/>
    <n v="202106172137"/>
    <n v="202106180937"/>
    <n v="44364"/>
    <n v="0.9006944444444445"/>
    <n v="44364.90069444444"/>
    <n v="44366"/>
    <s v="19:24"/>
    <n v="44366.80833333333"/>
    <n v="402"/>
    <s v="Under Investigation"/>
    <m/>
    <m/>
    <m/>
    <n v="36.199833"/>
    <n v="-118.722167"/>
    <s v="HFTD"/>
    <s v="HFRA"/>
    <x v="0"/>
    <m/>
    <m/>
    <m/>
    <m/>
    <m/>
    <m/>
    <m/>
    <b v="0"/>
    <b v="0"/>
    <b v="0"/>
    <n v="2021"/>
    <n v="6"/>
    <b v="0"/>
    <n v="0"/>
    <b v="0"/>
    <b v="0"/>
    <b v="0"/>
    <s v="OEIS Non-CAT - Large"/>
    <n v="0"/>
    <n v="0"/>
    <s v="structures &lt;= 100 "/>
    <s v="fatality = 0"/>
    <n v="0"/>
    <b v="1"/>
    <b v="0"/>
    <b v="1"/>
    <b v="1"/>
    <b v="0"/>
    <b v="1"/>
    <b v="1"/>
    <m/>
    <m/>
    <s v="AV342"/>
    <s v="65"/>
    <n v="2.87"/>
    <s v="2021-06-18T05:37:00Z"/>
    <n v="7"/>
    <n v="29"/>
    <s v="SE479"/>
    <s v="231"/>
    <n v="7.73"/>
    <s v="2021-06-18T05:20:00Z"/>
    <x v="142"/>
    <n v="113"/>
  </r>
  <r>
    <m/>
    <m/>
    <s v="20210618-Success"/>
    <s v="Tulare"/>
    <s v="Success"/>
    <m/>
    <m/>
    <n v="202106180117"/>
    <n v="202106181317"/>
    <n v="44365"/>
    <n v="0.05347222222222222"/>
    <n v="44365.05347222222"/>
    <n v="44369"/>
    <s v="18:00"/>
    <n v="44369.75"/>
    <n v="800"/>
    <m/>
    <m/>
    <m/>
    <m/>
    <n v="36.03223"/>
    <n v="-118.85799"/>
    <s v="HFTD"/>
    <s v="HFRA"/>
    <x v="0"/>
    <m/>
    <m/>
    <m/>
    <m/>
    <m/>
    <m/>
    <m/>
    <b v="0"/>
    <b v="0"/>
    <b v="0"/>
    <n v="2021"/>
    <n v="6"/>
    <b v="0"/>
    <n v="0"/>
    <b v="0"/>
    <b v="0"/>
    <b v="0"/>
    <s v="OEIS Non-CAT - Large"/>
    <n v="0"/>
    <n v="0"/>
    <s v="structures &lt;= 100 "/>
    <s v="fatality = 0"/>
    <n v="0"/>
    <b v="1"/>
    <b v="0"/>
    <b v="1"/>
    <b v="1"/>
    <b v="0"/>
    <b v="1"/>
    <b v="1"/>
    <m/>
    <m/>
    <s v="SE326"/>
    <s v="231"/>
    <n v="4.82"/>
    <s v="2021-06-18T08:40:00Z"/>
    <n v="29.37"/>
    <n v="36"/>
    <s v="SE282"/>
    <s v="231"/>
    <n v="6.95"/>
    <s v="2021-06-18T08:40:00Z"/>
    <x v="143"/>
    <n v="120"/>
  </r>
  <r>
    <m/>
    <m/>
    <s v="20210618-Nettle"/>
    <s v="Tulare"/>
    <s v="Nettle"/>
    <m/>
    <m/>
    <n v="202106181011"/>
    <n v="202106182211"/>
    <n v="44365"/>
    <n v="0.4243055555555555"/>
    <n v="44365.42430555556"/>
    <n v="44378"/>
    <s v="08:58"/>
    <n v="44378.37361111111"/>
    <n v="1265"/>
    <m/>
    <m/>
    <m/>
    <m/>
    <n v="36.03887"/>
    <n v="-118.76857"/>
    <s v="HFTD"/>
    <s v="HFRA"/>
    <x v="0"/>
    <m/>
    <m/>
    <m/>
    <m/>
    <m/>
    <m/>
    <m/>
    <b v="0"/>
    <b v="0"/>
    <b v="0"/>
    <n v="2021"/>
    <n v="6"/>
    <b v="0"/>
    <n v="0"/>
    <b v="0"/>
    <b v="0"/>
    <b v="0"/>
    <s v="OEIS Non-CAT - Large"/>
    <n v="0"/>
    <n v="0"/>
    <s v="structures &lt;= 100 "/>
    <s v="fatality = 0"/>
    <n v="0"/>
    <b v="1"/>
    <b v="0"/>
    <b v="1"/>
    <b v="1"/>
    <b v="0"/>
    <b v="1"/>
    <b v="1"/>
    <m/>
    <m/>
    <s v="SE278"/>
    <s v="231"/>
    <n v="1.71"/>
    <s v="2021-06-18T17:40:00Z"/>
    <n v="10.89"/>
    <n v="12"/>
    <s v="SE572"/>
    <s v="231"/>
    <n v="7.78"/>
    <s v="2021-06-18T18:10:00Z"/>
    <x v="144"/>
    <n v="72"/>
  </r>
  <r>
    <m/>
    <m/>
    <s v="20210618-Willow"/>
    <s v="Monterey"/>
    <s v="Willow"/>
    <m/>
    <m/>
    <n v="202106181149"/>
    <n v="202106182349"/>
    <n v="44365"/>
    <n v="0.4923611111111111"/>
    <n v="44365.49236111111"/>
    <n v="44388"/>
    <s v="08:24"/>
    <n v="44388.35"/>
    <n v="2877"/>
    <m/>
    <m/>
    <m/>
    <m/>
    <n v="36.151231"/>
    <n v="-121.558858"/>
    <s v="HFTD"/>
    <s v="HFRA"/>
    <x v="0"/>
    <m/>
    <m/>
    <m/>
    <m/>
    <m/>
    <m/>
    <m/>
    <b v="0"/>
    <b v="0"/>
    <b v="0"/>
    <n v="2021"/>
    <n v="6"/>
    <b v="0"/>
    <n v="0"/>
    <b v="0"/>
    <b v="0"/>
    <b v="0"/>
    <s v="OEIS Non-CAT - Large"/>
    <n v="0"/>
    <n v="0"/>
    <s v="structures &lt;= 100 "/>
    <s v="fatality = 0"/>
    <n v="0"/>
    <b v="1"/>
    <b v="0"/>
    <b v="1"/>
    <b v="1"/>
    <b v="0"/>
    <b v="1"/>
    <b v="1"/>
    <m/>
    <m/>
    <m/>
    <m/>
    <m/>
    <m/>
    <n v="0"/>
    <n v="0"/>
    <s v="ASRC1"/>
    <s v="2"/>
    <n v="7.3"/>
    <s v="2021-06-18T19:04:00Z"/>
    <x v="145"/>
    <n v="50"/>
  </r>
  <r>
    <m/>
    <m/>
    <s v="20210620-Cow"/>
    <s v="Shasta"/>
    <s v="Cow"/>
    <m/>
    <m/>
    <n v="202106201638"/>
    <n v="202106210438"/>
    <n v="44367"/>
    <n v="0.6930555555555555"/>
    <n v="44367.69305555556"/>
    <n v="44373"/>
    <s v="18:25"/>
    <n v="44373.76736111111"/>
    <n v="761"/>
    <s v="Vehicle"/>
    <n v="2"/>
    <m/>
    <m/>
    <n v="40.53297"/>
    <n v="-122.12107"/>
    <s v="HFTD"/>
    <s v="HFRA"/>
    <x v="0"/>
    <m/>
    <m/>
    <m/>
    <m/>
    <m/>
    <m/>
    <m/>
    <b v="0"/>
    <b v="0"/>
    <b v="0"/>
    <n v="2021"/>
    <n v="6"/>
    <b v="0"/>
    <n v="0"/>
    <b v="0"/>
    <b v="0"/>
    <b v="0"/>
    <s v="OEIS Non-CAT - Large"/>
    <n v="0"/>
    <n v="0"/>
    <s v="structures &lt;= 100 "/>
    <s v="fatality = 0"/>
    <n v="2"/>
    <b v="1"/>
    <b v="0"/>
    <b v="1"/>
    <b v="1"/>
    <b v="0"/>
    <b v="1"/>
    <b v="1"/>
    <m/>
    <m/>
    <s v="PG738"/>
    <s v="229"/>
    <n v="3.12"/>
    <s v="2021-06-20T23:20:00Z"/>
    <n v="16"/>
    <n v="24"/>
    <s v="KRDD"/>
    <s v="1"/>
    <n v="9.359999999999999"/>
    <s v="2021-06-20T22:53:00Z"/>
    <x v="146"/>
    <n v="135"/>
  </r>
  <r>
    <s v="Not in PG&amp;E service territory"/>
    <m/>
    <s v="20210624-Lava"/>
    <s v="Siskiyou"/>
    <s v="Lava"/>
    <m/>
    <m/>
    <n v="202106242035"/>
    <n v="202106250835"/>
    <n v="44371"/>
    <n v="0.8576388888888888"/>
    <n v="44371.85763888889"/>
    <n v="44442"/>
    <s v="06:51"/>
    <n v="44442.28541666667"/>
    <n v="26409"/>
    <s v="Lightning"/>
    <n v="23"/>
    <n v="6"/>
    <n v="0"/>
    <n v="41.459"/>
    <n v="-122.329"/>
    <m/>
    <s v="HFRA"/>
    <x v="0"/>
    <m/>
    <m/>
    <m/>
    <m/>
    <m/>
    <m/>
    <m/>
    <b v="1"/>
    <b v="1"/>
    <b v="0"/>
    <n v="2021"/>
    <n v="6"/>
    <b v="0"/>
    <n v="0"/>
    <b v="0"/>
    <b v="0"/>
    <b v="0"/>
    <s v="OEIS CAT - Large"/>
    <n v="1"/>
    <n v="0"/>
    <s v="structures &lt;= 100 "/>
    <s v="fatality = 0"/>
    <n v="23"/>
    <b v="1"/>
    <b v="0"/>
    <b v="1"/>
    <b v="1"/>
    <b v="0"/>
    <b v="0"/>
    <b v="1"/>
    <m/>
    <m/>
    <s v="PC002"/>
    <s v="247"/>
    <n v="3.11"/>
    <s v="2021-06-25T02:40:00Z"/>
    <n v="26.58"/>
    <n v="14"/>
    <s v="WEEC1"/>
    <s v="2"/>
    <n v="6.65"/>
    <s v="2021-06-25T02:48:00Z"/>
    <x v="147"/>
    <n v="121"/>
  </r>
  <r>
    <m/>
    <m/>
    <s v="20210625-Henry"/>
    <s v="Alpine"/>
    <s v="Henry"/>
    <m/>
    <m/>
    <n v="202106251953"/>
    <n v="202106260753"/>
    <n v="44372"/>
    <n v="0.8284722222222223"/>
    <n v="44372.82847222222"/>
    <n v="44407"/>
    <s v="09:47"/>
    <n v="44407.40763888889"/>
    <n v="1320"/>
    <s v="Lightning"/>
    <m/>
    <m/>
    <m/>
    <n v="38.4504695"/>
    <n v="-119.7512546"/>
    <s v="non-HFTD"/>
    <s v="non-HFRA"/>
    <x v="0"/>
    <m/>
    <m/>
    <m/>
    <m/>
    <m/>
    <m/>
    <m/>
    <b v="0"/>
    <b v="0"/>
    <b v="0"/>
    <n v="2021"/>
    <n v="6"/>
    <b v="0"/>
    <n v="0"/>
    <b v="0"/>
    <b v="0"/>
    <b v="0"/>
    <s v="OEIS Non-CAT - Large"/>
    <n v="0"/>
    <n v="0"/>
    <s v="structures &lt;= 100 "/>
    <s v="fatality = 0"/>
    <n v="0"/>
    <b v="0"/>
    <b v="0"/>
    <b v="0"/>
    <b v="0"/>
    <b v="0"/>
    <b v="0"/>
    <b v="0"/>
    <m/>
    <m/>
    <m/>
    <m/>
    <m/>
    <m/>
    <n v="0"/>
    <n v="0"/>
    <m/>
    <m/>
    <m/>
    <m/>
    <x v="5"/>
    <n v="0"/>
  </r>
  <r>
    <m/>
    <m/>
    <s v="20210627-Shell"/>
    <s v="Kern"/>
    <s v="Shell"/>
    <m/>
    <m/>
    <n v="202106271307"/>
    <n v="202106280107"/>
    <n v="44374"/>
    <n v="0.5465277777777777"/>
    <n v="44374.54652777778"/>
    <n v="44377"/>
    <s v="18:00"/>
    <n v="44377.75"/>
    <n v="1984"/>
    <s v="Caused By A Car Fire"/>
    <m/>
    <m/>
    <m/>
    <n v="34.919"/>
    <n v="-118.891"/>
    <s v="non-HFTD"/>
    <s v="HFRA"/>
    <x v="0"/>
    <m/>
    <m/>
    <m/>
    <m/>
    <m/>
    <m/>
    <m/>
    <b v="0"/>
    <b v="0"/>
    <b v="0"/>
    <n v="2021"/>
    <n v="6"/>
    <b v="0"/>
    <n v="0"/>
    <b v="0"/>
    <b v="0"/>
    <b v="0"/>
    <s v="OEIS Non-CAT - Large"/>
    <n v="0"/>
    <n v="0"/>
    <s v="structures &lt;= 100 "/>
    <s v="fatality = 0"/>
    <n v="0"/>
    <b v="0"/>
    <b v="0"/>
    <b v="1"/>
    <b v="1"/>
    <b v="1"/>
    <b v="0"/>
    <b v="1"/>
    <m/>
    <m/>
    <s v="AT714"/>
    <s v="65"/>
    <n v="3.94"/>
    <s v="2021-06-27T21:05:00Z"/>
    <n v="18"/>
    <n v="88"/>
    <s v="SE450"/>
    <s v="231"/>
    <n v="9.94"/>
    <s v="2021-06-27T19:40:00Z"/>
    <x v="148"/>
    <n v="136"/>
  </r>
  <r>
    <s v="Not in PG&amp;E service territory"/>
    <m/>
    <s v="20210628-Tennant"/>
    <s v="Siskiyou"/>
    <s v="Tennant"/>
    <m/>
    <m/>
    <n v="202106281607"/>
    <n v="202106290407"/>
    <n v="44375"/>
    <n v="0.6715277777777777"/>
    <n v="44375.67152777778"/>
    <n v="44392"/>
    <s v="16:13"/>
    <n v="44392.67569444444"/>
    <n v="10580"/>
    <m/>
    <n v="9"/>
    <m/>
    <m/>
    <n v="41.665191"/>
    <n v="-122.054254"/>
    <s v="non-HFTD"/>
    <s v="non-HFRA"/>
    <x v="0"/>
    <m/>
    <m/>
    <m/>
    <m/>
    <m/>
    <m/>
    <m/>
    <b v="1"/>
    <b v="1"/>
    <b v="0"/>
    <n v="2021"/>
    <n v="6"/>
    <b v="0"/>
    <n v="0"/>
    <b v="0"/>
    <b v="0"/>
    <b v="0"/>
    <s v="OEIS CAT - Large"/>
    <n v="1"/>
    <n v="0"/>
    <s v="structures &lt;= 100 "/>
    <s v="fatality = 0"/>
    <n v="9"/>
    <b v="0"/>
    <b v="0"/>
    <b v="0"/>
    <b v="0"/>
    <b v="0"/>
    <b v="0"/>
    <b v="0"/>
    <m/>
    <m/>
    <m/>
    <m/>
    <m/>
    <m/>
    <n v="0"/>
    <n v="0"/>
    <s v="JTAC1"/>
    <s v="2"/>
    <n v="9.869999999999999"/>
    <s v="2021-06-28T23:17:00Z"/>
    <x v="88"/>
    <n v="2"/>
  </r>
  <r>
    <m/>
    <m/>
    <s v="20210630-Salt"/>
    <s v="Shasta"/>
    <s v="Salt"/>
    <m/>
    <m/>
    <n v="202106301455"/>
    <n v="202106310255"/>
    <n v="44377"/>
    <n v="0.6215277777777778"/>
    <n v="44377.62152777778"/>
    <n v="44396"/>
    <s v="08:46"/>
    <n v="44396.36527777778"/>
    <n v="12660"/>
    <s v="Hot Material Falling Off Of A Vehicle"/>
    <n v="43"/>
    <m/>
    <m/>
    <n v="40.860525"/>
    <n v="-122.348956"/>
    <s v="HFTD"/>
    <s v="HFRA"/>
    <x v="0"/>
    <m/>
    <m/>
    <m/>
    <m/>
    <m/>
    <m/>
    <m/>
    <b v="1"/>
    <b v="1"/>
    <b v="0"/>
    <n v="2021"/>
    <n v="6"/>
    <b v="0"/>
    <n v="0"/>
    <b v="0"/>
    <b v="0"/>
    <b v="0"/>
    <s v="OEIS CAT - Large"/>
    <n v="1"/>
    <n v="0"/>
    <s v="structures &lt;= 100 "/>
    <s v="fatality = 0"/>
    <n v="43"/>
    <b v="0"/>
    <b v="1"/>
    <b v="1"/>
    <b v="1"/>
    <b v="0"/>
    <b v="1"/>
    <b v="1"/>
    <m/>
    <m/>
    <s v="PG954"/>
    <s v="229"/>
    <n v="3.84"/>
    <s v="2021-06-30T22:00:00Z"/>
    <n v="22.58"/>
    <n v="25"/>
    <s v="PG138"/>
    <s v="229"/>
    <n v="6.18"/>
    <s v="2021-06-30T21:40:00Z"/>
    <x v="149"/>
    <n v="59"/>
  </r>
  <r>
    <m/>
    <m/>
    <s v="20210703-Main"/>
    <s v="Tulare"/>
    <s v="Main"/>
    <m/>
    <m/>
    <n v="202107030800"/>
    <n v="202107032000"/>
    <n v="44380"/>
    <n v="0.3333333333333333"/>
    <n v="44380.33333333334"/>
    <n v="44381"/>
    <s v="17:39"/>
    <n v="44381.73541666667"/>
    <n v="384"/>
    <m/>
    <m/>
    <m/>
    <m/>
    <n v="36.10007"/>
    <n v="-119.017899"/>
    <s v="non-HFTD"/>
    <s v="non-HFRA"/>
    <x v="0"/>
    <m/>
    <m/>
    <m/>
    <m/>
    <m/>
    <m/>
    <m/>
    <b v="0"/>
    <b v="0"/>
    <b v="0"/>
    <n v="2021"/>
    <n v="7"/>
    <b v="0"/>
    <n v="0"/>
    <b v="0"/>
    <b v="0"/>
    <b v="0"/>
    <s v="OEIS Non-CAT - Large"/>
    <n v="0"/>
    <n v="0"/>
    <s v="structures &lt;= 100 "/>
    <s v="fatality = 0"/>
    <n v="0"/>
    <b v="0"/>
    <b v="0"/>
    <b v="0"/>
    <b v="0"/>
    <b v="0"/>
    <b v="0"/>
    <b v="0"/>
    <m/>
    <m/>
    <s v="SE562"/>
    <s v="231"/>
    <n v="0.65"/>
    <s v="2021-07-03T14:20:00Z"/>
    <n v="8.77"/>
    <n v="52"/>
    <s v="176SE"/>
    <s v="231"/>
    <n v="9.890000000000001"/>
    <s v="2021-07-03T16:00:00Z"/>
    <x v="144"/>
    <n v="117"/>
  </r>
  <r>
    <m/>
    <m/>
    <s v="20210704-Beckwourth Complex"/>
    <s v="Plumas"/>
    <s v="Beckwourth Complex"/>
    <m/>
    <m/>
    <n v="202107040926"/>
    <n v="202107042126"/>
    <n v="44381"/>
    <n v="0.3930555555555555"/>
    <n v="44381.39305555556"/>
    <n v="44461"/>
    <s v="08:37"/>
    <n v="44461.35902777778"/>
    <n v="105670"/>
    <m/>
    <n v="148"/>
    <n v="23"/>
    <m/>
    <n v="39.83203"/>
    <n v="-120.3415"/>
    <s v="non-HFTD"/>
    <s v="non-HFRA"/>
    <x v="0"/>
    <m/>
    <m/>
    <m/>
    <m/>
    <m/>
    <m/>
    <m/>
    <b v="1"/>
    <b v="0"/>
    <b v="1"/>
    <n v="2021"/>
    <n v="7"/>
    <b v="0"/>
    <n v="0"/>
    <b v="0"/>
    <b v="1"/>
    <b v="1"/>
    <s v="OEIS CAT - Destructive - Non-fatal"/>
    <n v="1"/>
    <n v="0"/>
    <s v="100 &lt; structures &lt;= 500"/>
    <s v="fatality = 0"/>
    <n v="148"/>
    <b v="0"/>
    <b v="0"/>
    <b v="0"/>
    <b v="0"/>
    <b v="0"/>
    <b v="0"/>
    <b v="0"/>
    <m/>
    <m/>
    <m/>
    <m/>
    <m/>
    <m/>
    <n v="0"/>
    <n v="0"/>
    <s v="LIB10"/>
    <s v="246"/>
    <n v="5.31"/>
    <s v="2021-07-04T17:00:00Z"/>
    <x v="150"/>
    <n v="24"/>
  </r>
  <r>
    <m/>
    <m/>
    <s v="20210704-Tamarack"/>
    <s v="Alpine"/>
    <s v="Tamarack"/>
    <m/>
    <m/>
    <n v="202107041157"/>
    <n v="202107042357"/>
    <n v="44381"/>
    <n v="0.4979166666666667"/>
    <n v="44381.49791666667"/>
    <n v="44494"/>
    <s v="22:16"/>
    <n v="44494.92777777778"/>
    <n v="68637"/>
    <s v="Lightning"/>
    <n v="25"/>
    <n v="7"/>
    <m/>
    <n v="38.6280042"/>
    <n v="-119.8591887"/>
    <s v="non-HFTD"/>
    <s v="non-HFRA"/>
    <x v="0"/>
    <m/>
    <m/>
    <m/>
    <m/>
    <m/>
    <m/>
    <m/>
    <b v="1"/>
    <b v="1"/>
    <b v="0"/>
    <n v="2021"/>
    <n v="7"/>
    <b v="0"/>
    <n v="0"/>
    <b v="0"/>
    <b v="0"/>
    <b v="0"/>
    <s v="OEIS CAT - Large"/>
    <n v="1"/>
    <n v="0"/>
    <s v="structures &lt;= 100 "/>
    <s v="fatality = 0"/>
    <n v="25"/>
    <b v="0"/>
    <b v="0"/>
    <b v="0"/>
    <b v="0"/>
    <b v="0"/>
    <b v="0"/>
    <b v="0"/>
    <m/>
    <m/>
    <m/>
    <m/>
    <m/>
    <m/>
    <n v="0"/>
    <n v="0"/>
    <s v="MKEC1"/>
    <s v="2"/>
    <n v="6.27"/>
    <s v="2021-07-04T19:48:00Z"/>
    <x v="10"/>
    <n v="14"/>
  </r>
  <r>
    <m/>
    <m/>
    <s v="20210711-River"/>
    <s v="Mariposa"/>
    <s v="River"/>
    <m/>
    <m/>
    <n v="202107111410"/>
    <n v="202107120210"/>
    <n v="44388"/>
    <n v="0.5902777777777778"/>
    <n v="44388.59027777778"/>
    <n v="44396"/>
    <s v="18:39"/>
    <n v="44396.77708333333"/>
    <n v="9656"/>
    <m/>
    <n v="12"/>
    <n v="2"/>
    <m/>
    <n v="39.08805"/>
    <n v="-121.01468"/>
    <s v="HFTD"/>
    <s v="HFRA"/>
    <x v="0"/>
    <m/>
    <m/>
    <m/>
    <m/>
    <m/>
    <m/>
    <m/>
    <b v="1"/>
    <b v="1"/>
    <b v="0"/>
    <n v="2021"/>
    <n v="7"/>
    <b v="0"/>
    <n v="0"/>
    <b v="0"/>
    <b v="0"/>
    <b v="0"/>
    <s v="OEIS CAT - Large"/>
    <n v="1"/>
    <n v="0"/>
    <s v="structures &lt;= 100 "/>
    <s v="fatality = 0"/>
    <n v="12"/>
    <b v="1"/>
    <b v="0"/>
    <b v="1"/>
    <b v="1"/>
    <b v="0"/>
    <b v="1"/>
    <b v="1"/>
    <m/>
    <m/>
    <s v="C5488"/>
    <s v="65"/>
    <n v="1.23"/>
    <s v="2021-07-11T20:41:00Z"/>
    <n v="16"/>
    <n v="73"/>
    <s v="PG918"/>
    <s v="229"/>
    <n v="5.72"/>
    <s v="2021-07-11T20:30:00Z"/>
    <x v="151"/>
    <n v="388"/>
  </r>
  <r>
    <s v="Not in PG&amp;E service territory"/>
    <m/>
    <s v="20210711-Bradley"/>
    <s v="Siskiyou"/>
    <s v="Bradley"/>
    <m/>
    <m/>
    <n v="202107111508"/>
    <n v="202107120308"/>
    <n v="44388"/>
    <n v="0.6305555555555555"/>
    <n v="44388.63055555556"/>
    <n v="44392"/>
    <s v="15:59"/>
    <n v="44392.66597222222"/>
    <n v="357"/>
    <m/>
    <m/>
    <m/>
    <m/>
    <n v="41.25272"/>
    <n v="-121.82403"/>
    <m/>
    <s v="HFRA"/>
    <x v="0"/>
    <m/>
    <m/>
    <m/>
    <m/>
    <m/>
    <m/>
    <m/>
    <b v="0"/>
    <b v="0"/>
    <b v="0"/>
    <n v="2021"/>
    <n v="7"/>
    <b v="0"/>
    <n v="0"/>
    <b v="0"/>
    <b v="0"/>
    <b v="0"/>
    <s v="OEIS Non-CAT - Large"/>
    <n v="0"/>
    <n v="0"/>
    <s v="structures &lt;= 100 "/>
    <s v="fatality = 0"/>
    <n v="0"/>
    <b v="1"/>
    <b v="0"/>
    <b v="1"/>
    <b v="1"/>
    <b v="0"/>
    <b v="1"/>
    <b v="1"/>
    <m/>
    <m/>
    <m/>
    <m/>
    <m/>
    <m/>
    <n v="0"/>
    <n v="0"/>
    <s v="MCCC1"/>
    <s v="2"/>
    <n v="8.300000000000001"/>
    <s v="2021-07-11T23:00:00Z"/>
    <x v="145"/>
    <n v="2"/>
  </r>
  <r>
    <m/>
    <m/>
    <s v="20210713-Dixie"/>
    <s v="Butte, Plumas, Shasta, Lassen And Tehama  "/>
    <s v="Dixie"/>
    <m/>
    <m/>
    <n v="202107131715"/>
    <n v="202107140515"/>
    <n v="44390"/>
    <n v="0.71875"/>
    <n v="44390.71875"/>
    <n v="44494"/>
    <s v="07:45"/>
    <n v="44494.32291666666"/>
    <n v="963309"/>
    <s v="Electrical Power"/>
    <n v="1329"/>
    <n v="95"/>
    <n v="1"/>
    <n v="39.871306"/>
    <n v="-121.389439"/>
    <s v="HFTD"/>
    <s v="HFRA"/>
    <x v="1"/>
    <s v="Yes"/>
    <n v="20211058"/>
    <s v="EI210713A"/>
    <s v="1403761, 1404951, 1407367"/>
    <s v="21-0089207, 21-0091389"/>
    <s v="T21-013153, T21-013152, T21-009302, T21-010765, T21-009704, T21-011029, T21-010399"/>
    <n v="21584608"/>
    <b v="1"/>
    <b v="0"/>
    <b v="1"/>
    <n v="2021"/>
    <n v="7"/>
    <b v="0"/>
    <n v="1"/>
    <b v="1"/>
    <b v="1"/>
    <b v="0"/>
    <s v="OEIS CAT - Destructive - Fatal"/>
    <n v="1"/>
    <n v="1"/>
    <s v="structures &gt; 500"/>
    <s v="fatality &gt; 0"/>
    <n v="1329"/>
    <b v="1"/>
    <b v="0"/>
    <b v="1"/>
    <b v="1"/>
    <b v="0"/>
    <b v="1"/>
    <b v="1"/>
    <m/>
    <m/>
    <m/>
    <m/>
    <m/>
    <m/>
    <n v="0"/>
    <n v="0"/>
    <s v="PG326"/>
    <s v="229"/>
    <n v="5.26"/>
    <s v="2021-07-13T23:40:00Z"/>
    <x v="124"/>
    <n v="36"/>
  </r>
  <r>
    <m/>
    <m/>
    <s v="20210720-Peak"/>
    <s v="Kern"/>
    <s v="Peak"/>
    <m/>
    <m/>
    <n v="202107201140"/>
    <n v="202107202340"/>
    <n v="44397"/>
    <n v="0.4861111111111111"/>
    <n v="44397.48611111111"/>
    <n v="44421"/>
    <s v="11:55"/>
    <n v="44421.49652777778"/>
    <n v="2098"/>
    <m/>
    <n v="1"/>
    <m/>
    <m/>
    <n v="35.41153"/>
    <n v="-118.46461"/>
    <s v="HFTD"/>
    <s v="HFRA"/>
    <x v="0"/>
    <m/>
    <m/>
    <m/>
    <m/>
    <m/>
    <m/>
    <m/>
    <b v="0"/>
    <b v="0"/>
    <b v="0"/>
    <n v="2021"/>
    <n v="7"/>
    <b v="0"/>
    <n v="0"/>
    <b v="0"/>
    <b v="0"/>
    <b v="0"/>
    <s v="OEIS Non-CAT - Large"/>
    <n v="0"/>
    <n v="0"/>
    <s v="structures &lt;= 100 "/>
    <s v="fatality = 0"/>
    <n v="1"/>
    <b v="1"/>
    <b v="0"/>
    <b v="1"/>
    <b v="1"/>
    <b v="0"/>
    <b v="1"/>
    <b v="1"/>
    <m/>
    <m/>
    <s v="SE303"/>
    <s v="231"/>
    <n v="1.71"/>
    <s v="2021-07-20T19:30:00Z"/>
    <n v="21.92"/>
    <n v="39"/>
    <s v="SE303"/>
    <s v="231"/>
    <n v="1.71"/>
    <s v="2021-07-20T19:30:00Z"/>
    <x v="152"/>
    <n v="93"/>
  </r>
  <r>
    <m/>
    <m/>
    <s v="20210722-Fly Fire"/>
    <s v="Plumas"/>
    <s v="Fly Fire"/>
    <s v="Dixie"/>
    <m/>
    <n v="202107221701"/>
    <n v="202107230501"/>
    <n v="44399"/>
    <n v="0.7090277777777778"/>
    <n v="44399.70902777778"/>
    <m/>
    <m/>
    <m/>
    <n v="4300"/>
    <m/>
    <n v="2"/>
    <m/>
    <m/>
    <n v="40.006388"/>
    <n v="-120.962447"/>
    <s v="HFTD"/>
    <s v="HFRA"/>
    <x v="1"/>
    <s v="Yes"/>
    <n v="20211113"/>
    <s v="EI210722B"/>
    <s v="1411749"/>
    <s v="21-0093767"/>
    <m/>
    <n v="9103736"/>
    <b v="0"/>
    <b v="0"/>
    <b v="0"/>
    <n v="2021"/>
    <n v="7"/>
    <b v="0"/>
    <n v="0"/>
    <b v="0"/>
    <b v="0"/>
    <b v="0"/>
    <s v="OEIS Non-CAT - Large"/>
    <n v="0"/>
    <n v="0"/>
    <s v="structures &lt;= 100 "/>
    <s v="fatality = 0"/>
    <n v="2"/>
    <b v="1"/>
    <b v="0"/>
    <b v="1"/>
    <b v="1"/>
    <b v="0"/>
    <b v="1"/>
    <b v="1"/>
    <m/>
    <m/>
    <s v="CHAC1"/>
    <s v="2"/>
    <n v="2.53"/>
    <s v="2021-07-22T23:47:00Z"/>
    <n v="31"/>
    <n v="68"/>
    <s v="CHAC1"/>
    <s v="2"/>
    <n v="2.53"/>
    <s v="2021-07-22T23:47:00Z"/>
    <x v="23"/>
    <n v="124"/>
  </r>
  <r>
    <m/>
    <m/>
    <s v="20210730-Monument"/>
    <m/>
    <s v="Monument"/>
    <m/>
    <m/>
    <n v="202107301228"/>
    <n v="202107310028"/>
    <n v="44407"/>
    <n v="0.5194444444444445"/>
    <n v="44407.51944444444"/>
    <n v="44495"/>
    <s v="13:15"/>
    <n v="44495.55208333334"/>
    <n v="223124"/>
    <s v="Lightning"/>
    <n v="52"/>
    <n v="3"/>
    <m/>
    <n v="40.752"/>
    <n v="-123.337"/>
    <s v="HFTD"/>
    <s v="HFRA"/>
    <x v="0"/>
    <m/>
    <m/>
    <m/>
    <m/>
    <m/>
    <m/>
    <m/>
    <b v="1"/>
    <b v="1"/>
    <b v="0"/>
    <n v="2021"/>
    <n v="7"/>
    <b v="1"/>
    <n v="0"/>
    <b v="0"/>
    <b v="0"/>
    <b v="0"/>
    <s v="OEIS CAT - Large"/>
    <n v="1"/>
    <n v="0"/>
    <s v="structures &lt;= 100 "/>
    <s v="fatality = 0"/>
    <n v="52"/>
    <b v="1"/>
    <b v="0"/>
    <b v="1"/>
    <b v="1"/>
    <b v="0"/>
    <b v="1"/>
    <b v="1"/>
    <m/>
    <m/>
    <s v="BGBC1"/>
    <s v="2"/>
    <n v="4.65"/>
    <s v="2021-07-30T20:20:00Z"/>
    <n v="8"/>
    <n v="2"/>
    <s v="UDWC1"/>
    <s v="2"/>
    <n v="8.6"/>
    <s v="2021-07-30T20:24:00Z"/>
    <x v="103"/>
    <n v="4"/>
  </r>
  <r>
    <s v="Not in PG&amp;E service territory"/>
    <m/>
    <s v="20210730-River Complex"/>
    <s v="Siskiyou And Trinity  "/>
    <s v="River Complex"/>
    <m/>
    <m/>
    <n v="202107301817"/>
    <n v="202107310617"/>
    <n v="44407"/>
    <n v="0.7618055555555555"/>
    <n v="44407.76180555556"/>
    <n v="44495"/>
    <s v="13:14"/>
    <n v="44495.55138888889"/>
    <n v="199343"/>
    <s v="Lightning"/>
    <n v="122"/>
    <n v="2"/>
    <m/>
    <n v="41.389"/>
    <n v="-123.057"/>
    <s v="HFTD"/>
    <s v="HFRA"/>
    <x v="0"/>
    <m/>
    <m/>
    <m/>
    <m/>
    <m/>
    <m/>
    <m/>
    <b v="1"/>
    <b v="0"/>
    <b v="1"/>
    <n v="2021"/>
    <n v="7"/>
    <b v="1"/>
    <n v="0"/>
    <b v="0"/>
    <b v="1"/>
    <b v="1"/>
    <s v="OEIS CAT - Destructive - Non-fatal"/>
    <n v="1"/>
    <n v="0"/>
    <s v="100 &lt; structures &lt;= 500"/>
    <s v="fatality = 0"/>
    <n v="122"/>
    <b v="1"/>
    <b v="0"/>
    <b v="1"/>
    <b v="1"/>
    <b v="0"/>
    <b v="0"/>
    <b v="1"/>
    <m/>
    <m/>
    <m/>
    <m/>
    <m/>
    <m/>
    <n v="0"/>
    <n v="0"/>
    <s v="SWBC1"/>
    <s v="2"/>
    <n v="7.14"/>
    <s v="2021-07-31T01:22:00Z"/>
    <x v="106"/>
    <n v="2"/>
  </r>
  <r>
    <m/>
    <m/>
    <s v="20210730-Mcfarland"/>
    <s v="Shasta, Trinity And Tehama"/>
    <s v="Mcfarland"/>
    <m/>
    <m/>
    <n v="202107301844"/>
    <n v="202107310644"/>
    <n v="44407"/>
    <n v="0.7805555555555556"/>
    <n v="44407.78055555555"/>
    <n v="44455"/>
    <s v="18:00"/>
    <n v="44455.75"/>
    <n v="122653"/>
    <s v="Lightning"/>
    <n v="46"/>
    <n v="1"/>
    <m/>
    <n v="40.35"/>
    <n v="-123.034"/>
    <s v="HFTD"/>
    <s v="HFRA"/>
    <x v="0"/>
    <m/>
    <m/>
    <m/>
    <m/>
    <m/>
    <m/>
    <m/>
    <b v="1"/>
    <b v="1"/>
    <b v="0"/>
    <n v="2021"/>
    <n v="7"/>
    <b v="0"/>
    <n v="0"/>
    <b v="0"/>
    <b v="0"/>
    <b v="0"/>
    <s v="OEIS CAT - Large"/>
    <n v="1"/>
    <n v="0"/>
    <s v="structures &lt;= 100 "/>
    <s v="fatality = 0"/>
    <n v="46"/>
    <b v="1"/>
    <b v="0"/>
    <b v="1"/>
    <b v="1"/>
    <b v="0"/>
    <b v="1"/>
    <b v="1"/>
    <m/>
    <m/>
    <s v="TT100"/>
    <s v="2"/>
    <n v="4.37"/>
    <s v="2021-07-31T02:27:00Z"/>
    <n v="13"/>
    <n v="4"/>
    <s v="PG299"/>
    <s v="229"/>
    <n v="7.7"/>
    <s v="2021-07-31T01:30:00Z"/>
    <x v="153"/>
    <n v="42"/>
  </r>
  <r>
    <m/>
    <m/>
    <s v="20210804-River"/>
    <s v="Nevada And Placer  "/>
    <s v="River"/>
    <m/>
    <m/>
    <n v="202108040000"/>
    <n v="202108041200"/>
    <n v="44412"/>
    <n v="0"/>
    <n v="44412"/>
    <n v="44421"/>
    <s v="19:54"/>
    <n v="44421.82916666667"/>
    <n v="2619"/>
    <m/>
    <n v="142"/>
    <n v="21"/>
    <m/>
    <n v="39.08805"/>
    <n v="-121.01468"/>
    <s v="HFTD"/>
    <s v="HFRA"/>
    <x v="0"/>
    <m/>
    <m/>
    <m/>
    <m/>
    <m/>
    <m/>
    <m/>
    <b v="0"/>
    <b v="0"/>
    <b v="0"/>
    <n v="2021"/>
    <n v="8"/>
    <b v="0"/>
    <n v="0"/>
    <b v="0"/>
    <b v="1"/>
    <b v="1"/>
    <s v="OEIS Non-CAT - Destructive - Non-fatal"/>
    <n v="0"/>
    <n v="0"/>
    <s v="100 &lt; structures &lt;= 500"/>
    <s v="fatality = 0"/>
    <n v="142"/>
    <b v="1"/>
    <b v="0"/>
    <b v="1"/>
    <b v="1"/>
    <b v="0"/>
    <b v="1"/>
    <b v="1"/>
    <m/>
    <m/>
    <s v="PG613"/>
    <s v="229"/>
    <n v="4.25"/>
    <s v="2021-08-04T06:20:00Z"/>
    <n v="4.23"/>
    <n v="73"/>
    <s v="AT046"/>
    <s v="65"/>
    <n v="9.67"/>
    <s v="2021-08-04T08:00:00Z"/>
    <x v="145"/>
    <n v="398"/>
  </r>
  <r>
    <m/>
    <m/>
    <s v="20210814-Caldor"/>
    <s v="El Dorado, Alpine And Amador "/>
    <s v="Caldor"/>
    <m/>
    <m/>
    <n v="202108141854"/>
    <n v="202108150654"/>
    <n v="44422"/>
    <n v="0.7875"/>
    <n v="44422.7875"/>
    <n v="44490"/>
    <s v="08:18"/>
    <n v="44490.34583333333"/>
    <n v="221835"/>
    <s v="Under Investigation"/>
    <n v="1003"/>
    <n v="81"/>
    <m/>
    <n v="38.586"/>
    <n v="-120.537833"/>
    <s v="HFTD"/>
    <s v="HFRA"/>
    <x v="0"/>
    <m/>
    <m/>
    <m/>
    <m/>
    <m/>
    <m/>
    <m/>
    <b v="1"/>
    <b v="0"/>
    <b v="1"/>
    <n v="2021"/>
    <n v="8"/>
    <b v="0"/>
    <n v="0"/>
    <b v="0"/>
    <b v="1"/>
    <b v="1"/>
    <s v="OEIS CAT - Destructive - Non-fatal"/>
    <n v="1"/>
    <n v="1"/>
    <s v="structures &gt; 500"/>
    <s v="fatality = 0"/>
    <n v="1003"/>
    <b v="0"/>
    <b v="1"/>
    <b v="1"/>
    <b v="1"/>
    <b v="0"/>
    <b v="1"/>
    <b v="1"/>
    <m/>
    <m/>
    <s v="GZFC1"/>
    <s v="2"/>
    <n v="2.82"/>
    <s v="2021-08-15T02:17:00Z"/>
    <n v="9"/>
    <n v="14"/>
    <s v="PG178"/>
    <s v="229"/>
    <n v="9.73"/>
    <s v="2021-08-15T01:20:00Z"/>
    <x v="154"/>
    <n v="118"/>
  </r>
  <r>
    <m/>
    <m/>
    <s v="20210816-Walkers"/>
    <s v="Tulare"/>
    <s v="Walkers"/>
    <m/>
    <m/>
    <n v="202108161605"/>
    <n v="202108170405"/>
    <n v="44424"/>
    <n v="0.6701388888888888"/>
    <n v="44424.67013888889"/>
    <n v="44456"/>
    <s v="17:45"/>
    <n v="44456.73958333334"/>
    <n v="9777"/>
    <s v="Lightning"/>
    <m/>
    <m/>
    <m/>
    <n v="36.268"/>
    <n v="-118.555"/>
    <s v="HFTD"/>
    <s v="HFRA"/>
    <x v="0"/>
    <m/>
    <m/>
    <m/>
    <m/>
    <m/>
    <m/>
    <m/>
    <b v="1"/>
    <b v="1"/>
    <b v="0"/>
    <n v="2021"/>
    <n v="8"/>
    <b v="0"/>
    <n v="0"/>
    <b v="0"/>
    <b v="0"/>
    <b v="0"/>
    <s v="OEIS CAT - Large"/>
    <n v="1"/>
    <n v="0"/>
    <s v="structures &lt;= 100 "/>
    <s v="fatality = 0"/>
    <n v="0"/>
    <b v="1"/>
    <b v="0"/>
    <b v="1"/>
    <b v="1"/>
    <b v="0"/>
    <b v="1"/>
    <b v="1"/>
    <m/>
    <m/>
    <m/>
    <m/>
    <m/>
    <m/>
    <n v="0"/>
    <n v="0"/>
    <s v="MNMC1"/>
    <s v="2"/>
    <n v="6.86"/>
    <s v="2021-08-16T22:20:00Z"/>
    <x v="103"/>
    <n v="38"/>
  </r>
  <r>
    <m/>
    <m/>
    <s v="20210818-French"/>
    <s v="Kern"/>
    <s v="French"/>
    <m/>
    <m/>
    <n v="202108181820"/>
    <n v="202108190620"/>
    <n v="44426"/>
    <n v="0.7638888888888888"/>
    <n v="44426.76388888889"/>
    <n v="44489"/>
    <s v="12:02"/>
    <n v="44489.50138888889"/>
    <n v="26535"/>
    <s v="Unknown"/>
    <n v="17"/>
    <m/>
    <n v="1"/>
    <n v="35.674926"/>
    <n v="-118.501515"/>
    <s v="HFTD"/>
    <s v="HFRA"/>
    <x v="0"/>
    <m/>
    <m/>
    <m/>
    <m/>
    <m/>
    <m/>
    <m/>
    <b v="1"/>
    <b v="1"/>
    <b v="0"/>
    <n v="2021"/>
    <n v="8"/>
    <b v="0"/>
    <n v="1"/>
    <b v="0"/>
    <b v="0"/>
    <b v="0"/>
    <s v="OEIS CAT - Large"/>
    <n v="1"/>
    <n v="0"/>
    <s v="structures &lt;= 100 "/>
    <s v="fatality &gt; 0"/>
    <n v="17"/>
    <b v="0"/>
    <b v="1"/>
    <b v="1"/>
    <b v="1"/>
    <b v="0"/>
    <b v="1"/>
    <b v="1"/>
    <m/>
    <m/>
    <s v="SE113"/>
    <s v="231"/>
    <n v="0.38"/>
    <s v="2021-08-19T02:00:00Z"/>
    <n v="41.43"/>
    <n v="69"/>
    <s v="SE113"/>
    <s v="231"/>
    <n v="0.38"/>
    <s v="2021-08-19T02:00:00Z"/>
    <x v="155"/>
    <n v="198"/>
  </r>
  <r>
    <s v="Not in PG&amp;E service territory"/>
    <m/>
    <s v="20210825-Airola"/>
    <s v="Calaveras"/>
    <s v="Airola"/>
    <m/>
    <m/>
    <n v="202108251455"/>
    <n v="202108260255"/>
    <n v="44433"/>
    <n v="0.6215277777777778"/>
    <n v="44433.62152777778"/>
    <n v="44443"/>
    <s v="07:11"/>
    <n v="44443.29930555556"/>
    <n v="639"/>
    <s v="Unknown"/>
    <m/>
    <m/>
    <m/>
    <n v="38.038795"/>
    <n v="-120.454797"/>
    <m/>
    <s v="non-HFRA"/>
    <x v="0"/>
    <m/>
    <m/>
    <m/>
    <m/>
    <m/>
    <m/>
    <m/>
    <b v="0"/>
    <b v="0"/>
    <b v="0"/>
    <n v="2021"/>
    <n v="8"/>
    <b v="0"/>
    <n v="0"/>
    <b v="0"/>
    <b v="0"/>
    <b v="0"/>
    <s v="OEIS Non-CAT - Large"/>
    <n v="0"/>
    <n v="0"/>
    <s v="structures &lt;= 100 "/>
    <s v="fatality = 0"/>
    <n v="0"/>
    <b v="0"/>
    <b v="0"/>
    <b v="0"/>
    <b v="0"/>
    <b v="0"/>
    <b v="1"/>
    <b v="0"/>
    <m/>
    <m/>
    <s v="PG157"/>
    <s v="229"/>
    <n v="2.85"/>
    <s v="2021-08-25T22:10:00Z"/>
    <n v="16.66"/>
    <n v="50"/>
    <s v="PG770"/>
    <s v="229"/>
    <n v="7.73"/>
    <s v="2021-08-25T22:20:00Z"/>
    <x v="156"/>
    <n v="178"/>
  </r>
  <r>
    <m/>
    <m/>
    <s v="20210829-Knob"/>
    <s v="Humboldt"/>
    <s v="Knob"/>
    <m/>
    <m/>
    <n v="202108290800"/>
    <n v="202108292000"/>
    <n v="44437"/>
    <n v="0.3333333333333333"/>
    <n v="44437.33333333334"/>
    <n v="44452"/>
    <s v="07:00"/>
    <n v="44452.29166666666"/>
    <n v="2421"/>
    <s v="Unknown"/>
    <m/>
    <m/>
    <m/>
    <n v="40.8652"/>
    <n v="-123.6744"/>
    <s v="HFTD"/>
    <s v="HFRA"/>
    <x v="0"/>
    <m/>
    <m/>
    <m/>
    <m/>
    <m/>
    <m/>
    <m/>
    <b v="0"/>
    <b v="0"/>
    <b v="0"/>
    <n v="2021"/>
    <n v="8"/>
    <b v="0"/>
    <n v="0"/>
    <b v="0"/>
    <b v="0"/>
    <b v="0"/>
    <s v="OEIS Non-CAT - Large"/>
    <n v="0"/>
    <n v="0"/>
    <s v="structures &lt;= 100 "/>
    <s v="fatality = 0"/>
    <n v="0"/>
    <b v="1"/>
    <b v="0"/>
    <b v="1"/>
    <b v="1"/>
    <b v="0"/>
    <b v="1"/>
    <b v="1"/>
    <m/>
    <m/>
    <s v="BHTC1"/>
    <s v="2"/>
    <n v="3.38"/>
    <s v="2021-08-29T14:46:00Z"/>
    <n v="5.99"/>
    <n v="11"/>
    <s v="BHTC1"/>
    <s v="2"/>
    <n v="3.38"/>
    <s v="2021-08-29T14:46:00Z"/>
    <x v="46"/>
    <n v="63"/>
  </r>
  <r>
    <m/>
    <m/>
    <s v="20210905-Bridge"/>
    <s v="Placer"/>
    <s v="Bridge"/>
    <m/>
    <m/>
    <n v="202109051253"/>
    <n v="202109060053"/>
    <n v="44444"/>
    <n v="0.5368055555555555"/>
    <n v="44444.53680555556"/>
    <n v="44453"/>
    <s v="18:20"/>
    <n v="44453.76388888889"/>
    <n v="411"/>
    <s v="Under Investigation"/>
    <m/>
    <m/>
    <m/>
    <n v="38.921239"/>
    <n v="-121.036613"/>
    <s v="HFTD"/>
    <s v="HFRA"/>
    <x v="0"/>
    <m/>
    <m/>
    <m/>
    <m/>
    <m/>
    <m/>
    <m/>
    <b v="0"/>
    <b v="0"/>
    <b v="0"/>
    <n v="2021"/>
    <n v="9"/>
    <b v="0"/>
    <n v="0"/>
    <b v="0"/>
    <b v="0"/>
    <b v="0"/>
    <s v="OEIS Non-CAT - Large"/>
    <n v="0"/>
    <n v="0"/>
    <s v="structures &lt;= 100 "/>
    <s v="fatality = 0"/>
    <n v="0"/>
    <b v="1"/>
    <b v="0"/>
    <b v="1"/>
    <b v="1"/>
    <b v="0"/>
    <b v="1"/>
    <b v="1"/>
    <m/>
    <m/>
    <s v="PG614"/>
    <s v="229"/>
    <n v="2.25"/>
    <s v="2021-09-05T20:50:00Z"/>
    <n v="9.859999999999999"/>
    <n v="68"/>
    <s v="PG918"/>
    <s v="229"/>
    <n v="7.63"/>
    <s v="2021-09-05T20:50:00Z"/>
    <x v="157"/>
    <n v="287"/>
  </r>
  <r>
    <m/>
    <m/>
    <s v="20210909-Windy"/>
    <s v="Tulare"/>
    <s v="Windy"/>
    <m/>
    <m/>
    <n v="202109091200"/>
    <n v="202109100000"/>
    <n v="44448"/>
    <n v="0.5"/>
    <n v="44448.5"/>
    <n v="44511"/>
    <s v="12:02"/>
    <n v="44511.50138888889"/>
    <n v="97554"/>
    <s v="Lightning"/>
    <n v="128"/>
    <m/>
    <m/>
    <n v="36.058"/>
    <n v="-118.625"/>
    <s v="HFTD"/>
    <s v="HFRA"/>
    <x v="0"/>
    <m/>
    <m/>
    <m/>
    <m/>
    <m/>
    <m/>
    <m/>
    <b v="1"/>
    <b v="0"/>
    <b v="1"/>
    <n v="2021"/>
    <n v="9"/>
    <b v="0"/>
    <n v="0"/>
    <b v="0"/>
    <b v="1"/>
    <b v="1"/>
    <s v="OEIS CAT - Destructive - Non-fatal"/>
    <n v="1"/>
    <n v="0"/>
    <s v="100 &lt; structures &lt;= 500"/>
    <s v="fatality = 0"/>
    <n v="128"/>
    <b v="1"/>
    <b v="0"/>
    <b v="1"/>
    <b v="1"/>
    <b v="0"/>
    <b v="1"/>
    <b v="1"/>
    <m/>
    <m/>
    <s v="PEPC1"/>
    <s v="2"/>
    <n v="4.79"/>
    <s v="2021-09-09T19:58:00Z"/>
    <n v="23"/>
    <n v="2"/>
    <s v="PEPC1"/>
    <s v="2"/>
    <n v="4.79"/>
    <s v="2021-09-09T19:58:00Z"/>
    <x v="26"/>
    <n v="109"/>
  </r>
  <r>
    <m/>
    <m/>
    <s v="20210910-Knp Complex"/>
    <s v="Tulare"/>
    <s v="Knp Complex"/>
    <m/>
    <m/>
    <n v="202109100700"/>
    <n v="202109101900"/>
    <n v="44449"/>
    <n v="0.2916666666666667"/>
    <n v="44449.29166666666"/>
    <n v="44551"/>
    <s v="10:20"/>
    <n v="44551.43055555555"/>
    <n v="88184"/>
    <s v="Lightning"/>
    <m/>
    <m/>
    <m/>
    <n v="36.567"/>
    <n v="-118.811"/>
    <s v="HFTD"/>
    <s v="HFRA"/>
    <x v="0"/>
    <m/>
    <m/>
    <m/>
    <m/>
    <m/>
    <m/>
    <m/>
    <b v="1"/>
    <b v="1"/>
    <b v="0"/>
    <n v="2021"/>
    <n v="9"/>
    <b v="0"/>
    <n v="0"/>
    <b v="0"/>
    <b v="0"/>
    <b v="0"/>
    <s v="OEIS CAT - Large"/>
    <n v="1"/>
    <n v="0"/>
    <s v="structures &lt;= 100 "/>
    <s v="fatality = 0"/>
    <n v="0"/>
    <b v="1"/>
    <b v="0"/>
    <b v="1"/>
    <b v="1"/>
    <b v="0"/>
    <b v="1"/>
    <b v="1"/>
    <m/>
    <m/>
    <m/>
    <m/>
    <m/>
    <m/>
    <n v="0"/>
    <n v="0"/>
    <s v="SHQC1"/>
    <s v="2"/>
    <n v="8.15"/>
    <s v="2021-09-10T14:55:00Z"/>
    <x v="10"/>
    <n v="104"/>
  </r>
  <r>
    <m/>
    <m/>
    <s v="20210910-KNP Complex"/>
    <s v="Fresno"/>
    <s v="KNP Complex"/>
    <m/>
    <m/>
    <n v="202109100700"/>
    <n v="202109101900"/>
    <n v="44449"/>
    <n v="0.2916666666666667"/>
    <n v="44449.29166666666"/>
    <n v="44551"/>
    <s v="10:20"/>
    <n v="44551.43055555555"/>
    <n v="88307"/>
    <s v="Lightning"/>
    <n v="4"/>
    <n v="1"/>
    <m/>
    <n v="36.567"/>
    <n v="-118.811"/>
    <s v="HFTD"/>
    <s v="HFRA"/>
    <x v="0"/>
    <m/>
    <m/>
    <m/>
    <m/>
    <m/>
    <m/>
    <m/>
    <b v="1"/>
    <b v="1"/>
    <b v="0"/>
    <n v="2021"/>
    <n v="9"/>
    <b v="0"/>
    <n v="0"/>
    <b v="0"/>
    <b v="0"/>
    <b v="0"/>
    <s v="OEIS CAT - Large"/>
    <n v="1"/>
    <n v="0"/>
    <s v="structures &lt;= 100 "/>
    <s v="fatality = 0"/>
    <n v="4"/>
    <b v="1"/>
    <b v="0"/>
    <b v="1"/>
    <b v="1"/>
    <b v="0"/>
    <b v="1"/>
    <b v="1"/>
    <m/>
    <m/>
    <m/>
    <m/>
    <m/>
    <m/>
    <n v="0"/>
    <n v="0"/>
    <s v="SHQC1"/>
    <s v="2"/>
    <n v="8.15"/>
    <s v="2021-09-10T14:55:00Z"/>
    <x v="10"/>
    <n v="104"/>
  </r>
  <r>
    <m/>
    <m/>
    <s v="20210922-Fawn"/>
    <s v="Shasta"/>
    <s v="Fawn"/>
    <m/>
    <m/>
    <n v="202109221645"/>
    <n v="202109230445"/>
    <n v="44461"/>
    <n v="0.6979166666666666"/>
    <n v="44461.69791666666"/>
    <n v="44471"/>
    <s v="18:53"/>
    <n v="44471.78680555556"/>
    <n v="8578"/>
    <m/>
    <n v="185"/>
    <n v="26"/>
    <m/>
    <n v="40.729811"/>
    <n v="-122.320243"/>
    <s v="HFTD"/>
    <s v="HFRA"/>
    <x v="0"/>
    <m/>
    <m/>
    <m/>
    <m/>
    <m/>
    <m/>
    <m/>
    <b v="1"/>
    <b v="0"/>
    <b v="1"/>
    <n v="2021"/>
    <n v="9"/>
    <b v="0"/>
    <n v="0"/>
    <b v="0"/>
    <b v="1"/>
    <b v="1"/>
    <s v="OEIS CAT - Destructive - Non-fatal"/>
    <n v="1"/>
    <n v="0"/>
    <s v="100 &lt; structures &lt;= 500"/>
    <s v="fatality = 0"/>
    <n v="185"/>
    <b v="1"/>
    <b v="0"/>
    <b v="1"/>
    <b v="1"/>
    <b v="0"/>
    <b v="1"/>
    <b v="1"/>
    <m/>
    <m/>
    <s v="PG519"/>
    <s v="229"/>
    <n v="1.62"/>
    <s v="2021-09-22T22:50:00Z"/>
    <n v="19.95"/>
    <n v="33"/>
    <s v="PG519"/>
    <s v="229"/>
    <n v="1.62"/>
    <s v="2021-09-22T22:50:00Z"/>
    <x v="116"/>
    <n v="138"/>
  </r>
  <r>
    <m/>
    <s v="(6/29/2022) revised acres, cuase and structures destroyed"/>
    <s v="20211011-Alisal"/>
    <s v="Santa Barbara"/>
    <s v="Alisal"/>
    <m/>
    <m/>
    <n v="202110111430"/>
    <n v="202110120230"/>
    <n v="44480"/>
    <n v="0.6041666666666666"/>
    <n v="44480.60416666666"/>
    <n v="44520"/>
    <s v="08:34"/>
    <n v="44520.35694444444"/>
    <n v="16970"/>
    <s v="Under Investigation"/>
    <n v="12"/>
    <m/>
    <m/>
    <n v="34.553"/>
    <n v="-120.136"/>
    <s v="HFTD"/>
    <s v="HFRA"/>
    <x v="0"/>
    <m/>
    <m/>
    <m/>
    <m/>
    <m/>
    <m/>
    <m/>
    <b v="1"/>
    <b v="1"/>
    <b v="0"/>
    <n v="2021"/>
    <n v="10"/>
    <b v="0"/>
    <n v="0"/>
    <b v="0"/>
    <b v="0"/>
    <b v="0"/>
    <s v="OEIS CAT - Large"/>
    <n v="1"/>
    <n v="0"/>
    <s v="structures &lt;= 100 "/>
    <s v="fatality = 0"/>
    <n v="12"/>
    <b v="1"/>
    <b v="0"/>
    <b v="1"/>
    <b v="1"/>
    <b v="0"/>
    <b v="1"/>
    <b v="1"/>
    <m/>
    <m/>
    <s v="RHWC1"/>
    <s v="2"/>
    <n v="4.27"/>
    <s v="2021-10-11T21:06:00Z"/>
    <n v="43.99"/>
    <n v="63"/>
    <s v="F6726"/>
    <s v="65"/>
    <n v="9.4"/>
    <s v="2021-10-11T20:37:00Z"/>
    <x v="158"/>
    <n v="217"/>
  </r>
  <r>
    <m/>
    <m/>
    <s v="20211011-Kettle"/>
    <s v="Kings"/>
    <s v="Kettle"/>
    <m/>
    <m/>
    <n v="202110111843"/>
    <n v="202110120643"/>
    <n v="44480"/>
    <n v="0.7798611111111111"/>
    <n v="44480.77986111111"/>
    <n v="44481"/>
    <s v="07:46"/>
    <n v="44481.32361111111"/>
    <n v="447"/>
    <s v="Electrical Power"/>
    <m/>
    <m/>
    <m/>
    <n v="35.983649"/>
    <n v="-119.960099"/>
    <s v="non-HFTD"/>
    <s v="non-HFRA"/>
    <x v="1"/>
    <s v="Yes"/>
    <n v="20211776"/>
    <m/>
    <s v="1494529"/>
    <s v="21-0129248"/>
    <m/>
    <n v="91785"/>
    <b v="0"/>
    <b v="0"/>
    <b v="0"/>
    <n v="2021"/>
    <n v="10"/>
    <b v="1"/>
    <n v="0"/>
    <b v="0"/>
    <b v="0"/>
    <b v="0"/>
    <s v="OEIS Non-CAT - Large"/>
    <n v="0"/>
    <n v="0"/>
    <s v="structures &lt;= 100 "/>
    <s v="fatality = 0"/>
    <n v="0"/>
    <b v="0"/>
    <b v="0"/>
    <b v="0"/>
    <b v="0"/>
    <b v="0"/>
    <b v="0"/>
    <b v="0"/>
    <m/>
    <m/>
    <s v="CF075"/>
    <s v="59"/>
    <n v="2.4"/>
    <s v="2021-10-12T02:18:00Z"/>
    <n v="44.29"/>
    <n v="16"/>
    <s v="KTLC1"/>
    <s v="2"/>
    <n v="6.23"/>
    <s v="2021-10-12T00:50:00Z"/>
    <x v="159"/>
    <n v="26"/>
  </r>
  <r>
    <m/>
    <m/>
    <s v="20220121-Colorado"/>
    <s v="Monterey"/>
    <s v="Colorado"/>
    <m/>
    <m/>
    <n v="202201211719"/>
    <n v="202201220519"/>
    <n v="44582"/>
    <n v="0.7215277777777778"/>
    <n v="44582.72152777778"/>
    <m/>
    <m/>
    <m/>
    <n v="687"/>
    <s v="Fire Escaped into Wildland"/>
    <n v="1"/>
    <m/>
    <m/>
    <n v="36.396461"/>
    <n v="-121.880533"/>
    <s v="HFTD"/>
    <s v="HFRA"/>
    <x v="0"/>
    <m/>
    <m/>
    <m/>
    <m/>
    <m/>
    <m/>
    <m/>
    <b v="0"/>
    <b v="0"/>
    <b v="0"/>
    <n v="2022"/>
    <n v="1"/>
    <b v="0"/>
    <n v="0"/>
    <b v="0"/>
    <b v="0"/>
    <b v="0"/>
    <s v="OEIS Non-CAT - Large"/>
    <n v="0"/>
    <n v="0"/>
    <s v="structures &lt;= 100 "/>
    <s v="fatality = 0"/>
    <n v="1"/>
    <b v="0"/>
    <b v="1"/>
    <b v="1"/>
    <b v="1"/>
    <b v="0"/>
    <b v="1"/>
    <b v="1"/>
    <m/>
    <m/>
    <m/>
    <m/>
    <m/>
    <m/>
    <n v="0"/>
    <n v="0"/>
    <s v="PG622"/>
    <s v="229"/>
    <n v="5.57"/>
    <s v="2022-01-22T00:30:00Z"/>
    <x v="160"/>
    <n v="52"/>
  </r>
  <r>
    <m/>
    <m/>
    <s v="20220519-Edmonston"/>
    <s v="Kern"/>
    <s v="Edmonston"/>
    <m/>
    <m/>
    <n v="202205191615"/>
    <n v="202205200415"/>
    <n v="44700"/>
    <n v="0.6770833333333334"/>
    <n v="44700.67708333334"/>
    <m/>
    <m/>
    <m/>
    <n v="682"/>
    <m/>
    <m/>
    <m/>
    <m/>
    <n v="34.935583"/>
    <n v="-118.873889"/>
    <s v="non-HFTD"/>
    <s v="non-HFRA"/>
    <x v="1"/>
    <m/>
    <n v="20220634"/>
    <m/>
    <s v="1704981"/>
    <s v="22-0064237"/>
    <m/>
    <n v="11264"/>
    <b v="0"/>
    <b v="0"/>
    <b v="0"/>
    <n v="2022"/>
    <n v="5"/>
    <b v="0"/>
    <n v="0"/>
    <b v="0"/>
    <b v="0"/>
    <b v="0"/>
    <s v="OEIS Non-CAT - Large"/>
    <n v="0"/>
    <n v="0"/>
    <s v="structures &lt;= 100 "/>
    <s v="fatality = 0"/>
    <n v="0"/>
    <b v="0"/>
    <b v="0"/>
    <b v="0"/>
    <b v="0"/>
    <b v="0"/>
    <b v="0"/>
    <b v="0"/>
    <m/>
    <m/>
    <s v="196SE"/>
    <s v="231"/>
    <n v="2.86"/>
    <s v="2022-05-20T00:10:00Z"/>
    <n v="32.08"/>
    <n v="42"/>
    <s v="437SE"/>
    <s v="231"/>
    <n v="8.26"/>
    <s v="2022-05-20T00:10:00Z"/>
    <x v="161"/>
    <n v="150"/>
  </r>
  <r>
    <m/>
    <m/>
    <s v="20220524-River "/>
    <s v="Colusa"/>
    <s v="River "/>
    <m/>
    <m/>
    <n v="202205241330"/>
    <n v="202205250130"/>
    <n v="44705"/>
    <n v="0.5625"/>
    <n v="44705.5625"/>
    <n v="44709"/>
    <m/>
    <m/>
    <n v="595"/>
    <m/>
    <m/>
    <m/>
    <m/>
    <n v="39.2333948"/>
    <n v="-122.0246463"/>
    <s v="non-HFTD"/>
    <s v="non-HFRA"/>
    <x v="0"/>
    <m/>
    <m/>
    <m/>
    <m/>
    <m/>
    <m/>
    <m/>
    <b v="0"/>
    <b v="0"/>
    <b v="0"/>
    <n v="2022"/>
    <n v="5"/>
    <b v="1"/>
    <n v="0"/>
    <b v="0"/>
    <b v="0"/>
    <b v="0"/>
    <s v="OEIS Non-CAT - Large"/>
    <n v="0"/>
    <n v="0"/>
    <s v="structures &lt;= 100 "/>
    <s v="fatality = 0"/>
    <n v="0"/>
    <b v="0"/>
    <b v="0"/>
    <b v="0"/>
    <b v="0"/>
    <b v="0"/>
    <b v="0"/>
    <b v="0"/>
    <m/>
    <m/>
    <m/>
    <m/>
    <m/>
    <m/>
    <n v="0"/>
    <n v="0"/>
    <m/>
    <m/>
    <m/>
    <m/>
    <x v="5"/>
    <n v="0"/>
  </r>
  <r>
    <m/>
    <m/>
    <s v="20220531-Old"/>
    <s v="Napa"/>
    <s v="Old"/>
    <m/>
    <m/>
    <n v="202205311535"/>
    <n v="202205320335"/>
    <n v="44712"/>
    <n v="0.6493055555555556"/>
    <n v="44712.64930555555"/>
    <n v="44717"/>
    <s v="16:03"/>
    <n v="44717.66875"/>
    <n v="570"/>
    <m/>
    <m/>
    <m/>
    <m/>
    <n v="38.370078"/>
    <n v="-122.270417"/>
    <s v="HFTD"/>
    <s v="HFRA"/>
    <x v="1"/>
    <m/>
    <n v="20220725"/>
    <s v="EI220531A"/>
    <s v="1715051"/>
    <s v="22-0068511"/>
    <m/>
    <n v="16066"/>
    <b v="0"/>
    <b v="0"/>
    <b v="0"/>
    <n v="2022"/>
    <n v="5"/>
    <b v="0"/>
    <n v="0"/>
    <b v="0"/>
    <b v="0"/>
    <b v="0"/>
    <s v="OEIS Non-CAT - Large"/>
    <n v="0"/>
    <n v="0"/>
    <s v="structures &lt;= 100 "/>
    <s v="fatality = 0"/>
    <n v="0"/>
    <b v="1"/>
    <b v="0"/>
    <b v="1"/>
    <b v="1"/>
    <b v="0"/>
    <b v="1"/>
    <b v="1"/>
    <m/>
    <m/>
    <s v="PG921"/>
    <s v="229"/>
    <n v="4.85"/>
    <s v="2022-05-31T22:30:00Z"/>
    <n v="22.94"/>
    <n v="115"/>
    <s v="046PG"/>
    <s v="229"/>
    <n v="7.92"/>
    <s v="2022-05-31T22:30:00Z"/>
    <x v="162"/>
    <n v="319"/>
  </r>
  <r>
    <m/>
    <m/>
    <s v="20220611-Plant"/>
    <s v="Kern"/>
    <s v="Plant"/>
    <m/>
    <m/>
    <n v="202206110249"/>
    <n v="202206111449"/>
    <n v="44723"/>
    <n v="0.1173611111111111"/>
    <n v="44723.11736111111"/>
    <n v="44726"/>
    <s v="19:00"/>
    <n v="44726.79166666666"/>
    <n v="517"/>
    <m/>
    <m/>
    <m/>
    <m/>
    <n v="34.9324042"/>
    <n v="-118.9253809"/>
    <s v="non-HFTD"/>
    <s v="non-HFRA"/>
    <x v="0"/>
    <m/>
    <m/>
    <m/>
    <m/>
    <m/>
    <m/>
    <m/>
    <b v="0"/>
    <b v="0"/>
    <b v="0"/>
    <n v="2022"/>
    <n v="6"/>
    <b v="0"/>
    <n v="0"/>
    <b v="0"/>
    <b v="0"/>
    <b v="0"/>
    <s v="OEIS Non-CAT - Large"/>
    <n v="0"/>
    <n v="0"/>
    <s v="structures &lt;= 100 "/>
    <s v="fatality = 0"/>
    <n v="0"/>
    <b v="0"/>
    <b v="0"/>
    <b v="0"/>
    <b v="0"/>
    <b v="0"/>
    <b v="0"/>
    <b v="0"/>
    <m/>
    <m/>
    <s v="PG654"/>
    <s v="229"/>
    <n v="2.8"/>
    <s v="2022-06-11T09:40:00Z"/>
    <n v="22.65"/>
    <n v="57"/>
    <s v="426SE"/>
    <s v="231"/>
    <n v="9.789999999999999"/>
    <s v="2022-06-11T10:40:00Z"/>
    <x v="163"/>
    <n v="153"/>
  </r>
  <r>
    <m/>
    <m/>
    <s v="20220613-Rancho"/>
    <s v="Tehama"/>
    <s v="Rancho"/>
    <m/>
    <m/>
    <n v="202206131616"/>
    <n v="202206140416"/>
    <n v="44725"/>
    <n v="0.6777777777777778"/>
    <n v="44725.67777777778"/>
    <n v="44731"/>
    <s v="14:01"/>
    <n v="44731.58402777778"/>
    <n v="593"/>
    <m/>
    <m/>
    <m/>
    <m/>
    <n v="40.00919"/>
    <n v="-122.45621"/>
    <s v="HFTD"/>
    <s v="HFRA"/>
    <x v="0"/>
    <m/>
    <m/>
    <m/>
    <m/>
    <m/>
    <m/>
    <m/>
    <b v="0"/>
    <b v="0"/>
    <b v="0"/>
    <n v="2022"/>
    <n v="6"/>
    <b v="0"/>
    <n v="0"/>
    <b v="0"/>
    <b v="0"/>
    <b v="0"/>
    <s v="OEIS Non-CAT - Large"/>
    <n v="0"/>
    <n v="0"/>
    <s v="structures &lt;= 100 "/>
    <s v="fatality = 0"/>
    <n v="0"/>
    <b v="1"/>
    <b v="0"/>
    <b v="1"/>
    <b v="1"/>
    <b v="0"/>
    <b v="1"/>
    <b v="1"/>
    <m/>
    <m/>
    <s v="PG603"/>
    <s v="229"/>
    <n v="2.67"/>
    <s v="2022-06-13T22:40:00Z"/>
    <n v="27.84"/>
    <n v="12"/>
    <s v="PG841"/>
    <s v="229"/>
    <n v="8.460000000000001"/>
    <s v="2022-06-13T23:00:00Z"/>
    <x v="164"/>
    <n v="84"/>
  </r>
  <r>
    <m/>
    <m/>
    <s v="20220622-Thunder "/>
    <s v="Kern"/>
    <s v="Thunder "/>
    <m/>
    <m/>
    <n v="202206221841"/>
    <n v="202206230641"/>
    <n v="44734"/>
    <n v="0.7784722222222222"/>
    <n v="44734.77847222222"/>
    <n v="44739"/>
    <m/>
    <m/>
    <n v="2500"/>
    <s v="Likely caused by lightning strike"/>
    <m/>
    <m/>
    <m/>
    <n v="34.936618"/>
    <n v="-118.889446"/>
    <s v="non-HFTD"/>
    <s v="non-HFRA"/>
    <x v="0"/>
    <m/>
    <m/>
    <m/>
    <m/>
    <m/>
    <m/>
    <m/>
    <b v="0"/>
    <b v="0"/>
    <b v="0"/>
    <n v="2022"/>
    <n v="6"/>
    <b v="0"/>
    <n v="0"/>
    <b v="0"/>
    <b v="0"/>
    <b v="0"/>
    <s v="OEIS Non-CAT - Large"/>
    <n v="0"/>
    <n v="0"/>
    <s v="structures &lt;= 100 "/>
    <s v="fatality = 0"/>
    <n v="0"/>
    <b v="0"/>
    <b v="0"/>
    <b v="0"/>
    <b v="0"/>
    <b v="0"/>
    <b v="0"/>
    <b v="0"/>
    <m/>
    <m/>
    <s v="PG654"/>
    <s v="229"/>
    <n v="4.26"/>
    <s v="2022-06-23T00:50:00Z"/>
    <n v="48.52"/>
    <n v="56"/>
    <s v="PG654"/>
    <s v="229"/>
    <n v="4.26"/>
    <s v="2022-06-23T00:50:00Z"/>
    <x v="165"/>
    <n v="164"/>
  </r>
  <r>
    <m/>
    <m/>
    <s v="20220623-Tesla"/>
    <s v="Alameda"/>
    <s v="Tesla"/>
    <m/>
    <m/>
    <n v="202206231739"/>
    <n v="202206240539"/>
    <n v="44735"/>
    <n v="0.7354166666666667"/>
    <n v="44735.73541666667"/>
    <m/>
    <m/>
    <m/>
    <n v="524"/>
    <m/>
    <m/>
    <m/>
    <m/>
    <n v="37.365652"/>
    <n v="-121.556086"/>
    <s v="HFTD"/>
    <s v="HFRA"/>
    <x v="0"/>
    <m/>
    <m/>
    <m/>
    <m/>
    <m/>
    <m/>
    <m/>
    <b v="0"/>
    <b v="0"/>
    <b v="0"/>
    <n v="2022"/>
    <n v="6"/>
    <b v="0"/>
    <n v="0"/>
    <b v="0"/>
    <b v="0"/>
    <b v="0"/>
    <s v="OEIS Non-CAT - Large"/>
    <n v="0"/>
    <n v="0"/>
    <s v="structures &lt;= 100 "/>
    <s v="fatality = 0"/>
    <n v="0"/>
    <b v="1"/>
    <b v="0"/>
    <b v="1"/>
    <b v="1"/>
    <b v="0"/>
    <b v="1"/>
    <b v="1"/>
    <m/>
    <m/>
    <s v="121PG"/>
    <s v="229"/>
    <n v="4.28"/>
    <s v="2022-06-24T00:50:00Z"/>
    <n v="18.34"/>
    <n v="48"/>
    <s v="PG962"/>
    <s v="229"/>
    <n v="9.289999999999999"/>
    <s v="2022-06-24T01:00:00Z"/>
    <x v="166"/>
    <n v="108"/>
  </r>
  <r>
    <m/>
    <m/>
    <s v="20220623-Romero"/>
    <s v="Merced"/>
    <s v="Romero"/>
    <m/>
    <m/>
    <n v="202206231834"/>
    <n v="202206240634"/>
    <n v="44735"/>
    <n v="0.7736111111111111"/>
    <n v="44735.77361111111"/>
    <n v="44736"/>
    <s v="07:25"/>
    <n v="44736.30902777778"/>
    <n v="422"/>
    <m/>
    <m/>
    <m/>
    <m/>
    <n v="38.42619"/>
    <n v="-121.97785"/>
    <s v="non-HFTD"/>
    <s v="non-HFRA"/>
    <x v="1"/>
    <m/>
    <n v="20220961"/>
    <m/>
    <s v="1740555"/>
    <m/>
    <m/>
    <n v="2997"/>
    <b v="0"/>
    <b v="0"/>
    <b v="0"/>
    <n v="2022"/>
    <n v="6"/>
    <b v="0"/>
    <n v="0"/>
    <b v="0"/>
    <b v="0"/>
    <b v="0"/>
    <s v="OEIS Non-CAT - Large"/>
    <n v="0"/>
    <n v="0"/>
    <s v="structures &lt;= 100 "/>
    <s v="fatality = 0"/>
    <n v="0"/>
    <b v="0"/>
    <b v="0"/>
    <b v="0"/>
    <b v="0"/>
    <b v="0"/>
    <b v="0"/>
    <b v="0"/>
    <m/>
    <m/>
    <s v="PG967"/>
    <s v="229"/>
    <n v="4.76"/>
    <s v="2022-06-24T01:10:00Z"/>
    <n v="19.36"/>
    <n v="48"/>
    <s v="027PG"/>
    <s v="229"/>
    <n v="5.76"/>
    <s v="2022-06-24T01:20:00Z"/>
    <x v="167"/>
    <n v="157"/>
  </r>
  <r>
    <m/>
    <m/>
    <s v="20220628-Camino"/>
    <s v="San Luis Obispo"/>
    <s v="Camino"/>
    <m/>
    <m/>
    <n v="202206281157"/>
    <n v="202206282357"/>
    <n v="44740"/>
    <n v="0.4979166666666667"/>
    <n v="44740.49791666667"/>
    <m/>
    <m/>
    <m/>
    <n v="387"/>
    <m/>
    <m/>
    <m/>
    <m/>
    <n v="35.136141"/>
    <n v="-120.437395"/>
    <s v="HFTD"/>
    <s v="HFRA"/>
    <x v="0"/>
    <m/>
    <m/>
    <m/>
    <m/>
    <m/>
    <m/>
    <m/>
    <b v="0"/>
    <b v="0"/>
    <b v="0"/>
    <n v="2022"/>
    <n v="6"/>
    <b v="0"/>
    <n v="0"/>
    <b v="0"/>
    <b v="0"/>
    <b v="0"/>
    <s v="OEIS Non-CAT - Large"/>
    <n v="0"/>
    <n v="0"/>
    <s v="structures &lt;= 100 "/>
    <s v="fatality = 0"/>
    <n v="0"/>
    <b v="0"/>
    <b v="1"/>
    <b v="1"/>
    <b v="1"/>
    <b v="0"/>
    <b v="1"/>
    <b v="1"/>
    <m/>
    <m/>
    <s v="C6335"/>
    <s v="65"/>
    <n v="3.77"/>
    <s v="2022-06-28T19:53:00Z"/>
    <n v="20"/>
    <n v="55"/>
    <s v="C6335"/>
    <s v="65"/>
    <n v="3.77"/>
    <s v="2022-06-28T19:53:00Z"/>
    <x v="3"/>
    <n v="221"/>
  </r>
  <r>
    <m/>
    <m/>
    <s v="20220628-Burrows "/>
    <s v="Glenn"/>
    <s v="Burrows "/>
    <m/>
    <m/>
    <n v="202206281309"/>
    <n v="202206290109"/>
    <n v="44740"/>
    <n v="0.5479166666666667"/>
    <n v="44740.54791666667"/>
    <m/>
    <m/>
    <m/>
    <n v="317"/>
    <m/>
    <m/>
    <m/>
    <m/>
    <n v="39.713372"/>
    <n v="-122.55002"/>
    <s v="non-HFTD"/>
    <s v="non-HFRA"/>
    <x v="0"/>
    <m/>
    <m/>
    <m/>
    <m/>
    <m/>
    <m/>
    <m/>
    <b v="0"/>
    <b v="0"/>
    <b v="0"/>
    <n v="2022"/>
    <n v="6"/>
    <b v="0"/>
    <n v="0"/>
    <b v="0"/>
    <b v="0"/>
    <b v="0"/>
    <s v="OEIS Non-CAT - Large"/>
    <n v="0"/>
    <n v="0"/>
    <s v="structures &lt;= 100 "/>
    <s v="fatality = 0"/>
    <n v="0"/>
    <b v="0"/>
    <b v="0"/>
    <b v="0"/>
    <b v="0"/>
    <b v="0"/>
    <b v="0"/>
    <b v="0"/>
    <m/>
    <m/>
    <s v="142PG"/>
    <s v="229"/>
    <n v="3.42"/>
    <s v="2022-06-28T19:30:00Z"/>
    <n v="11.98"/>
    <n v="14"/>
    <s v="PG497"/>
    <s v="229"/>
    <n v="9.82"/>
    <s v="2022-06-28T19:40:00Z"/>
    <x v="168"/>
    <n v="88"/>
  </r>
  <r>
    <m/>
    <m/>
    <s v="20220628-Rices"/>
    <s v="Nevada"/>
    <s v="Rices"/>
    <m/>
    <m/>
    <n v="202206281400"/>
    <n v="202206290200"/>
    <n v="44740"/>
    <n v="0.5833333333333334"/>
    <n v="44740.58333333334"/>
    <m/>
    <m/>
    <m/>
    <n v="904"/>
    <m/>
    <n v="1"/>
    <m/>
    <m/>
    <n v="39.29988"/>
    <n v="-121.189233"/>
    <s v="HFTD"/>
    <s v="HFRA"/>
    <x v="0"/>
    <m/>
    <m/>
    <m/>
    <m/>
    <m/>
    <m/>
    <m/>
    <b v="0"/>
    <b v="0"/>
    <b v="0"/>
    <n v="2022"/>
    <n v="6"/>
    <b v="0"/>
    <n v="0"/>
    <b v="0"/>
    <b v="0"/>
    <b v="0"/>
    <s v="OEIS Non-CAT - Large"/>
    <n v="0"/>
    <n v="0"/>
    <s v="structures &lt;= 100 "/>
    <s v="fatality = 0"/>
    <n v="1"/>
    <b v="1"/>
    <b v="0"/>
    <b v="1"/>
    <b v="1"/>
    <b v="0"/>
    <b v="1"/>
    <b v="1"/>
    <m/>
    <m/>
    <s v="282PG"/>
    <s v="229"/>
    <n v="3.31"/>
    <s v="2022-06-28T21:30:00Z"/>
    <n v="14.53"/>
    <n v="80"/>
    <s v="116PG"/>
    <s v="229"/>
    <n v="6.23"/>
    <s v="2022-06-28T21:00:00Z"/>
    <x v="169"/>
    <n v="372"/>
  </r>
  <r>
    <m/>
    <m/>
    <s v="20220704-Electra"/>
    <s v="Amador and Calaveras"/>
    <s v="Electra"/>
    <m/>
    <m/>
    <n v="202207041842"/>
    <n v="202207050642"/>
    <n v="44746"/>
    <n v="0.7791666666666667"/>
    <n v="44746.77916666667"/>
    <n v="44770"/>
    <m/>
    <m/>
    <n v="4478"/>
    <s v="Unknown cause, possibly fireworks from Fourth of July celebrations"/>
    <m/>
    <m/>
    <m/>
    <n v="38.334802"/>
    <n v="-120.665415"/>
    <s v="HFTD"/>
    <s v="HFRA"/>
    <x v="0"/>
    <m/>
    <m/>
    <m/>
    <m/>
    <m/>
    <m/>
    <m/>
    <b v="0"/>
    <b v="0"/>
    <b v="0"/>
    <n v="2022"/>
    <n v="7"/>
    <b v="0"/>
    <n v="0"/>
    <b v="0"/>
    <b v="0"/>
    <b v="0"/>
    <s v="OEIS Non-CAT - Large"/>
    <n v="0"/>
    <n v="0"/>
    <s v="structures &lt;= 100 "/>
    <s v="fatality = 0"/>
    <n v="0"/>
    <b v="1"/>
    <b v="1"/>
    <b v="1"/>
    <b v="1"/>
    <b v="0"/>
    <b v="1"/>
    <b v="1"/>
    <m/>
    <m/>
    <s v="PG372"/>
    <s v="229"/>
    <n v="1.35"/>
    <s v="2022-07-05T02:30:00Z"/>
    <n v="22.07"/>
    <n v="74"/>
    <s v="PG372"/>
    <s v="229"/>
    <n v="1.35"/>
    <s v="2022-07-05T02:30:00Z"/>
    <x v="170"/>
    <n v="293"/>
  </r>
  <r>
    <m/>
    <m/>
    <s v="20220707-Washburn"/>
    <s v="Mariposa"/>
    <s v="Washburn"/>
    <m/>
    <m/>
    <n v="202207071413"/>
    <n v="202207080213"/>
    <n v="44749"/>
    <n v="0.5923611111111111"/>
    <n v="44749.59236111111"/>
    <n v="44772"/>
    <m/>
    <m/>
    <n v="4886"/>
    <s v="Human caused"/>
    <m/>
    <m/>
    <m/>
    <n v="37.499"/>
    <n v="-119.614"/>
    <s v="HFTD"/>
    <s v="HFRA"/>
    <x v="0"/>
    <m/>
    <m/>
    <m/>
    <m/>
    <m/>
    <m/>
    <m/>
    <b v="0"/>
    <b v="0"/>
    <b v="0"/>
    <n v="2022"/>
    <n v="7"/>
    <b v="0"/>
    <n v="0"/>
    <b v="0"/>
    <b v="0"/>
    <b v="0"/>
    <s v="OEIS Non-CAT - Large"/>
    <n v="0"/>
    <n v="0"/>
    <s v="structures &lt;= 100 "/>
    <s v="fatality = 0"/>
    <n v="0"/>
    <b v="1"/>
    <b v="0"/>
    <b v="1"/>
    <b v="1"/>
    <b v="0"/>
    <b v="1"/>
    <b v="1"/>
    <m/>
    <m/>
    <s v="WWNC1"/>
    <s v="2"/>
    <n v="2.98"/>
    <s v="2022-07-07T21:51:00Z"/>
    <n v="14.99"/>
    <n v="10"/>
    <s v="WWNC1"/>
    <s v="2"/>
    <n v="2.98"/>
    <s v="2022-07-07T21:51:00Z"/>
    <x v="10"/>
    <n v="48"/>
  </r>
  <r>
    <m/>
    <m/>
    <s v="20220714-Peter"/>
    <s v="Shasta"/>
    <s v="Peter"/>
    <m/>
    <m/>
    <n v="202207141656"/>
    <n v="202207150456"/>
    <n v="44756"/>
    <n v="0.7055555555555556"/>
    <n v="44756.70555555556"/>
    <n v="44761"/>
    <m/>
    <m/>
    <n v="304"/>
    <m/>
    <n v="16"/>
    <m/>
    <m/>
    <n v="40.4411992"/>
    <n v="-122.3182313"/>
    <s v="HFTD"/>
    <s v="HFRA"/>
    <x v="0"/>
    <m/>
    <m/>
    <m/>
    <m/>
    <m/>
    <m/>
    <m/>
    <b v="0"/>
    <b v="0"/>
    <b v="0"/>
    <n v="2022"/>
    <n v="7"/>
    <b v="0"/>
    <n v="0"/>
    <b v="0"/>
    <b v="0"/>
    <b v="0"/>
    <s v="OEIS Non-CAT - Large"/>
    <n v="0"/>
    <n v="0"/>
    <s v="structures &lt;= 100 "/>
    <s v="fatality = 0"/>
    <n v="16"/>
    <b v="1"/>
    <b v="0"/>
    <b v="1"/>
    <b v="1"/>
    <b v="0"/>
    <b v="1"/>
    <b v="1"/>
    <m/>
    <m/>
    <s v="103PG"/>
    <s v="229"/>
    <n v="4.88"/>
    <s v="2022-07-15T00:50:00Z"/>
    <n v="14.91"/>
    <n v="64"/>
    <s v="293PG"/>
    <s v="229"/>
    <n v="9.44"/>
    <s v="2022-07-14T23:30:00Z"/>
    <x v="88"/>
    <n v="137"/>
  </r>
  <r>
    <m/>
    <m/>
    <s v="20220718-Agua"/>
    <s v="Mariposa"/>
    <s v="Agua"/>
    <m/>
    <m/>
    <n v="202207181313"/>
    <n v="202207190113"/>
    <n v="44760"/>
    <n v="0.5506944444444445"/>
    <n v="44760.55069444444"/>
    <m/>
    <m/>
    <m/>
    <n v="421"/>
    <s v="Vehicle"/>
    <m/>
    <m/>
    <m/>
    <n v="37.481701"/>
    <n v="-120.02107"/>
    <s v="HFTD"/>
    <s v="HFRA"/>
    <x v="0"/>
    <m/>
    <m/>
    <m/>
    <m/>
    <m/>
    <m/>
    <m/>
    <b v="0"/>
    <b v="0"/>
    <b v="0"/>
    <n v="2022"/>
    <n v="7"/>
    <b v="0"/>
    <n v="0"/>
    <b v="0"/>
    <b v="0"/>
    <b v="0"/>
    <s v="OEIS Non-CAT - Large"/>
    <n v="0"/>
    <n v="0"/>
    <s v="structures &lt;= 100 "/>
    <s v="fatality = 0"/>
    <n v="0"/>
    <b v="1"/>
    <b v="0"/>
    <b v="1"/>
    <b v="1"/>
    <b v="0"/>
    <b v="1"/>
    <b v="1"/>
    <m/>
    <m/>
    <s v="PG908"/>
    <s v="229"/>
    <n v="3.7"/>
    <s v="2022-07-18T19:40:00Z"/>
    <n v="18.71"/>
    <n v="74"/>
    <s v="PG908"/>
    <s v="229"/>
    <n v="3.7"/>
    <s v="2022-07-18T19:40:00Z"/>
    <x v="171"/>
    <n v="209"/>
  </r>
  <r>
    <m/>
    <m/>
    <s v="20220722-Oak"/>
    <s v="Mariposa"/>
    <s v="Oak"/>
    <m/>
    <m/>
    <n v="202207221410"/>
    <n v="202207230210"/>
    <n v="44764"/>
    <n v="0.5902777777777778"/>
    <n v="44764.59027777778"/>
    <n v="44783"/>
    <m/>
    <m/>
    <n v="19244"/>
    <m/>
    <n v="193"/>
    <m/>
    <m/>
    <n v="37.5509366"/>
    <n v="-119.9234728"/>
    <s v="HFTD"/>
    <s v="HFRA"/>
    <x v="0"/>
    <m/>
    <m/>
    <m/>
    <m/>
    <m/>
    <m/>
    <m/>
    <b v="1"/>
    <b v="0"/>
    <b v="1"/>
    <n v="2022"/>
    <n v="7"/>
    <b v="0"/>
    <n v="0"/>
    <b v="0"/>
    <b v="1"/>
    <b v="1"/>
    <s v="OEIS CAT - Destructive - Non-fatal"/>
    <n v="1"/>
    <n v="0"/>
    <s v="100 &lt; structures &lt;= 500"/>
    <s v="fatality = 0"/>
    <n v="193"/>
    <b v="0"/>
    <b v="1"/>
    <b v="1"/>
    <b v="1"/>
    <b v="0"/>
    <b v="1"/>
    <b v="1"/>
    <m/>
    <m/>
    <s v="MPOC1"/>
    <s v="2"/>
    <n v="4.75"/>
    <s v="2022-07-22T21:07:00Z"/>
    <n v="23"/>
    <n v="43"/>
    <s v="PG522"/>
    <s v="229"/>
    <n v="6.41"/>
    <s v="2022-07-22T21:10:00Z"/>
    <x v="153"/>
    <n v="209"/>
  </r>
  <r>
    <m/>
    <s v="(2/17/2023) no time information, assume noon"/>
    <s v="20220804-Red"/>
    <s v="Mariposa"/>
    <s v="Red"/>
    <m/>
    <m/>
    <n v="202208041200"/>
    <n v="202208050000"/>
    <n v="44777"/>
    <n v="0.5"/>
    <n v="44777.5"/>
    <n v="44832"/>
    <m/>
    <m/>
    <n v="8364"/>
    <s v="Lightning"/>
    <m/>
    <m/>
    <m/>
    <n v="37.661"/>
    <n v="-119.471"/>
    <s v="non-HFTD"/>
    <s v="non-HFRA"/>
    <x v="0"/>
    <m/>
    <m/>
    <m/>
    <m/>
    <m/>
    <m/>
    <m/>
    <b v="1"/>
    <b v="1"/>
    <b v="0"/>
    <n v="2022"/>
    <n v="8"/>
    <b v="0"/>
    <n v="0"/>
    <b v="0"/>
    <b v="0"/>
    <b v="0"/>
    <s v="OEIS CAT - Large"/>
    <n v="1"/>
    <n v="0"/>
    <s v="structures &lt;= 100 "/>
    <s v="fatality = 0"/>
    <n v="0"/>
    <b v="0"/>
    <b v="0"/>
    <b v="0"/>
    <b v="0"/>
    <b v="0"/>
    <b v="0"/>
    <b v="0"/>
    <m/>
    <m/>
    <m/>
    <m/>
    <m/>
    <m/>
    <n v="0"/>
    <n v="0"/>
    <s v="YNWC1"/>
    <s v="2"/>
    <n v="9.029999999999999"/>
    <s v="2022-08-04T19:02:00Z"/>
    <x v="108"/>
    <n v="15"/>
  </r>
  <r>
    <m/>
    <m/>
    <s v="20220805-Six Rivers Lightning Complex"/>
    <s v="Humboldt and Trinity"/>
    <s v="Six Rivers Lightning Complex"/>
    <m/>
    <m/>
    <n v="202208052144"/>
    <n v="202208060944"/>
    <n v="44778"/>
    <n v="0.9055555555555556"/>
    <n v="44778.90555555555"/>
    <n v="44868"/>
    <m/>
    <m/>
    <n v="41596"/>
    <s v="Lightning"/>
    <n v="8"/>
    <m/>
    <m/>
    <n v="40.9269568"/>
    <n v="-123.5862017"/>
    <s v="HFTD"/>
    <s v="HFRA"/>
    <x v="0"/>
    <m/>
    <m/>
    <m/>
    <m/>
    <m/>
    <m/>
    <m/>
    <b v="1"/>
    <b v="1"/>
    <b v="0"/>
    <n v="2022"/>
    <n v="8"/>
    <b v="0"/>
    <n v="0"/>
    <b v="0"/>
    <b v="0"/>
    <b v="0"/>
    <s v="OEIS CAT - Large"/>
    <n v="1"/>
    <n v="0"/>
    <s v="structures &lt;= 100 "/>
    <s v="fatality = 0"/>
    <n v="8"/>
    <b v="1"/>
    <b v="0"/>
    <b v="1"/>
    <b v="1"/>
    <b v="0"/>
    <b v="1"/>
    <b v="1"/>
    <m/>
    <m/>
    <s v="D8984"/>
    <s v="65"/>
    <n v="1.73"/>
    <s v="2022-08-06T04:30:00Z"/>
    <n v="9"/>
    <n v="10"/>
    <s v="HOAC1"/>
    <s v="2"/>
    <n v="9.460000000000001"/>
    <s v="2022-08-06T04:40:00Z"/>
    <x v="108"/>
    <n v="24"/>
  </r>
  <r>
    <m/>
    <m/>
    <s v="20220808-Rodgers"/>
    <s v="Tuolumne"/>
    <s v="Rodgers"/>
    <m/>
    <m/>
    <n v="202208081009"/>
    <n v="202208082209"/>
    <n v="44781"/>
    <n v="0.4229166666666667"/>
    <n v="44781.42291666667"/>
    <n v="44830"/>
    <m/>
    <m/>
    <n v="2790"/>
    <s v="Lightning"/>
    <m/>
    <m/>
    <m/>
    <n v="37.954"/>
    <n v="-119.552"/>
    <s v="HFTD"/>
    <s v="HFRA"/>
    <x v="0"/>
    <m/>
    <m/>
    <m/>
    <m/>
    <m/>
    <m/>
    <m/>
    <b v="0"/>
    <b v="0"/>
    <b v="0"/>
    <n v="2022"/>
    <n v="8"/>
    <b v="0"/>
    <n v="0"/>
    <b v="0"/>
    <b v="0"/>
    <b v="0"/>
    <s v="OEIS Non-CAT - Large"/>
    <n v="0"/>
    <n v="0"/>
    <s v="structures &lt;= 100 "/>
    <s v="fatality = 0"/>
    <n v="0"/>
    <b v="1"/>
    <b v="0"/>
    <b v="1"/>
    <b v="1"/>
    <b v="0"/>
    <b v="1"/>
    <b v="1"/>
    <m/>
    <m/>
    <m/>
    <m/>
    <m/>
    <m/>
    <n v="0"/>
    <n v="0"/>
    <s v="WWRC1"/>
    <s v="2"/>
    <n v="8.5"/>
    <s v="2022-08-08T16:53:00Z"/>
    <x v="41"/>
    <n v="2"/>
  </r>
  <r>
    <m/>
    <m/>
    <s v="20220906-Mosquito"/>
    <s v="El Dorado and Palcer"/>
    <s v="Mosquito"/>
    <m/>
    <m/>
    <n v="202209061800"/>
    <n v="202209070600"/>
    <n v="44810"/>
    <n v="0.75"/>
    <n v="44810.75"/>
    <n v="44861"/>
    <m/>
    <m/>
    <n v="76788"/>
    <s v="Electrical Power"/>
    <n v="78"/>
    <m/>
    <m/>
    <n v="39.00591"/>
    <n v="-120.7447"/>
    <s v="HFTD"/>
    <s v="HFRA"/>
    <x v="1"/>
    <s v="Yes"/>
    <n v="20221563"/>
    <s v="EI220906A"/>
    <s v="1803069, 1804400, 1805384, 7766974"/>
    <s v="22-0106866"/>
    <m/>
    <n v="1150842"/>
    <b v="1"/>
    <b v="1"/>
    <b v="0"/>
    <n v="2022"/>
    <n v="9"/>
    <b v="0"/>
    <n v="0"/>
    <b v="0"/>
    <b v="0"/>
    <b v="0"/>
    <s v="OEIS CAT - Large"/>
    <n v="1"/>
    <n v="0"/>
    <s v="structures &lt;= 100 "/>
    <s v="fatality = 0"/>
    <n v="78"/>
    <b v="0"/>
    <b v="1"/>
    <b v="1"/>
    <b v="1"/>
    <b v="0"/>
    <b v="1"/>
    <b v="1"/>
    <m/>
    <m/>
    <s v="PG928"/>
    <s v="229"/>
    <n v="2.34"/>
    <s v="2022-09-07T00:00:00Z"/>
    <n v="11.02"/>
    <n v="26"/>
    <s v="PG481"/>
    <s v="229"/>
    <n v="5.17"/>
    <s v="2022-09-07T00:20:00Z"/>
    <x v="172"/>
    <n v="149"/>
  </r>
  <r>
    <m/>
    <m/>
    <s v="20220907-Fork"/>
    <s v="Madera"/>
    <s v="Fork"/>
    <m/>
    <m/>
    <n v="202209071530"/>
    <n v="202209080330"/>
    <n v="44811"/>
    <n v="0.6458333333333334"/>
    <n v="44811.64583333334"/>
    <n v="44817"/>
    <m/>
    <m/>
    <n v="819"/>
    <s v="Vehicle"/>
    <n v="43"/>
    <m/>
    <m/>
    <n v="37.21945"/>
    <n v="-119.50881"/>
    <s v="HFTD"/>
    <s v="HFRA"/>
    <x v="0"/>
    <m/>
    <m/>
    <m/>
    <m/>
    <m/>
    <m/>
    <m/>
    <b v="0"/>
    <b v="0"/>
    <b v="0"/>
    <n v="2022"/>
    <n v="9"/>
    <b v="0"/>
    <n v="0"/>
    <b v="0"/>
    <b v="0"/>
    <b v="0"/>
    <s v="OEIS Non-CAT - Large"/>
    <n v="0"/>
    <n v="0"/>
    <s v="structures &lt;= 100 "/>
    <s v="fatality = 0"/>
    <n v="43"/>
    <b v="1"/>
    <b v="0"/>
    <b v="1"/>
    <b v="1"/>
    <b v="0"/>
    <b v="1"/>
    <b v="1"/>
    <m/>
    <m/>
    <s v="PG573"/>
    <s v="229"/>
    <n v="1.09"/>
    <s v="2022-09-07T23:20:00Z"/>
    <n v="18.92"/>
    <n v="83"/>
    <s v="SE381"/>
    <s v="231"/>
    <n v="9.26"/>
    <s v="2022-09-07T23:30:00Z"/>
    <x v="173"/>
    <n v="304"/>
  </r>
  <r>
    <m/>
    <m/>
    <s v="20240617-Sites"/>
    <s v="Colusa"/>
    <s v="Sites"/>
    <m/>
    <m/>
    <n v="202406171339"/>
    <n v="202406180139"/>
    <n v="45460"/>
    <n v="0.56875"/>
    <n v="45460.56875"/>
    <n v="45471"/>
    <m/>
    <m/>
    <n v="19195"/>
    <s v="Electrical Power"/>
    <m/>
    <m/>
    <n v="0"/>
    <n v="39.31646"/>
    <n v="-122.46934"/>
    <m/>
    <m/>
    <x v="1"/>
    <s v="Yes"/>
    <m/>
    <m/>
    <m/>
    <m/>
    <m/>
    <m/>
    <b v="1"/>
    <b v="1"/>
    <b v="0"/>
    <n v="2024"/>
    <n v="6"/>
    <m/>
    <n v="0"/>
    <b v="0"/>
    <b v="0"/>
    <b v="0"/>
    <s v="OEIS CAT - Large"/>
    <n v="1"/>
    <n v="0"/>
    <s v="structures &lt;= 100 "/>
    <s v="fatality = 0"/>
    <n v="0"/>
    <m/>
    <m/>
    <m/>
    <m/>
    <m/>
    <m/>
    <m/>
    <m/>
    <m/>
    <s v="PG289"/>
    <s v="229"/>
    <n v="3.06"/>
    <s v="2024-06-17T20:00:00Z"/>
    <n v="27.4"/>
    <n v="24"/>
    <s v="PG324"/>
    <s v="229"/>
    <n v="9.699999999999999"/>
    <s v="2024-06-17T20:40:00Z"/>
    <x v="174"/>
    <n v="84"/>
  </r>
</pivotCacheRecords>
</file>

<file path=xl/pivotCache/pivotCacheRecords2.xml><?xml version="1.0" encoding="utf-8"?>
<pivotCacheRecords xmlns="http://schemas.openxmlformats.org/spreadsheetml/2006/main" count="410">
  <r>
    <m/>
    <m/>
    <s v="20150511-Forebay"/>
    <s v="Merced"/>
    <s v="Forebay"/>
    <m/>
    <m/>
    <n v="201505111026"/>
    <n v="201505112226"/>
    <n v="42135"/>
    <n v="0.4347222222222222"/>
    <n v="42135.43472222222"/>
    <n v="42135"/>
    <s v="12:15"/>
    <n v="42135.51041666666"/>
    <n v="692"/>
    <s v="Vehicle"/>
    <m/>
    <m/>
    <n v="0"/>
    <n v="37.08312"/>
    <n v="-121.06963"/>
    <s v="non-HFTD"/>
    <s v="non-HFRA"/>
    <x v="0"/>
    <m/>
    <m/>
    <m/>
    <m/>
    <m/>
    <m/>
    <m/>
    <b v="0"/>
    <b v="0"/>
    <b v="0"/>
    <n v="2015"/>
    <n v="5"/>
    <b v="0"/>
    <n v="0"/>
    <b v="0"/>
    <b v="0"/>
    <b v="0"/>
    <s v="OEIS Non-CAT - Large"/>
    <n v="0"/>
    <n v="0"/>
    <s v="structures &lt;= 100 "/>
    <s v="fatality = 0"/>
    <n v="0"/>
    <b v="0"/>
    <b v="0"/>
    <b v="0"/>
    <b v="0"/>
    <b v="0"/>
    <b v="0"/>
    <b v="0"/>
    <m/>
    <m/>
    <s v="CF031"/>
    <s v="59"/>
    <n v="1.55"/>
    <s v="2015-05-11T17:40:00Z"/>
    <n v="36.66"/>
    <n v="18"/>
    <s v="CF031"/>
    <s v="59"/>
    <n v="1.55"/>
    <s v="2015-05-11T17:40:00Z"/>
    <x v="0"/>
    <n v="32"/>
  </r>
  <r>
    <m/>
    <s v="(2/17/2023): add lat/lon based on google map&amp;cal fire loc"/>
    <s v="20150605-Site"/>
    <s v="Alameda"/>
    <s v="Site"/>
    <m/>
    <m/>
    <n v="201506052022"/>
    <n v="201506060822"/>
    <n v="42160"/>
    <n v="0.8486111111111111"/>
    <n v="42160.84861111111"/>
    <n v="42161"/>
    <m/>
    <m/>
    <n v="300"/>
    <s v="Undetermined"/>
    <m/>
    <m/>
    <m/>
    <n v="37.636"/>
    <n v="-121.556"/>
    <s v="non-HFTD"/>
    <s v="non-HFRA"/>
    <x v="0"/>
    <m/>
    <m/>
    <m/>
    <m/>
    <m/>
    <m/>
    <m/>
    <b v="0"/>
    <b v="0"/>
    <b v="0"/>
    <n v="2015"/>
    <n v="6"/>
    <b v="0"/>
    <n v="0"/>
    <b v="0"/>
    <b v="0"/>
    <b v="0"/>
    <s v="OEIS Non-CAT - Large"/>
    <n v="0"/>
    <n v="0"/>
    <s v="structures &lt;= 100 "/>
    <s v="fatality = 0"/>
    <n v="0"/>
    <b v="0"/>
    <b v="0"/>
    <b v="0"/>
    <b v="0"/>
    <b v="0"/>
    <b v="0"/>
    <b v="0"/>
    <m/>
    <m/>
    <s v="AATC1"/>
    <s v="2"/>
    <n v="4.9"/>
    <s v="2015-06-06T04:12:00Z"/>
    <n v="24.99"/>
    <n v="2"/>
    <s v="AATC1"/>
    <s v="2"/>
    <n v="4.9"/>
    <s v="2015-06-06T04:12:00Z"/>
    <x v="1"/>
    <n v="30"/>
  </r>
  <r>
    <m/>
    <m/>
    <s v="20150610-Saddle"/>
    <s v="Trinity"/>
    <s v="Saddle"/>
    <m/>
    <m/>
    <n v="201506101500"/>
    <n v="201506110300"/>
    <n v="42165"/>
    <n v="0.625"/>
    <n v="42165.625"/>
    <n v="42184"/>
    <s v="09:00"/>
    <n v="42184.375"/>
    <n v="1542"/>
    <s v="Lightning"/>
    <m/>
    <m/>
    <n v="0"/>
    <n v="40.924"/>
    <n v="-123.168"/>
    <s v="HFTD"/>
    <s v="HFRA"/>
    <x v="0"/>
    <m/>
    <m/>
    <m/>
    <m/>
    <m/>
    <m/>
    <m/>
    <b v="0"/>
    <b v="0"/>
    <b v="0"/>
    <n v="2015"/>
    <n v="6"/>
    <b v="0"/>
    <n v="0"/>
    <b v="0"/>
    <b v="0"/>
    <b v="0"/>
    <s v="OEIS Non-CAT - Large"/>
    <n v="0"/>
    <n v="0"/>
    <s v="structures &lt;= 100 "/>
    <s v="fatality = 0"/>
    <n v="0"/>
    <b v="1"/>
    <b v="0"/>
    <b v="1"/>
    <b v="1"/>
    <b v="0"/>
    <b v="1"/>
    <b v="1"/>
    <m/>
    <m/>
    <s v="BABC1"/>
    <s v="2"/>
    <n v="2.74"/>
    <s v="2015-06-10T22:32:00Z"/>
    <n v="11.01"/>
    <n v="2"/>
    <s v="BABC1"/>
    <s v="2"/>
    <n v="2.74"/>
    <s v="2015-06-10T22:32:00Z"/>
    <x v="2"/>
    <n v="2"/>
  </r>
  <r>
    <m/>
    <s v="(2/17/2023): add lat/lon based on google map&amp;cal fire loc"/>
    <s v="20150618-Sky"/>
    <s v="Madera"/>
    <s v="Sky"/>
    <m/>
    <m/>
    <n v="201506181431"/>
    <n v="201506190231"/>
    <n v="42173"/>
    <n v="0.6048611111111111"/>
    <n v="42173.60486111111"/>
    <n v="42181"/>
    <s v="08:15"/>
    <n v="42181.34375"/>
    <n v="500"/>
    <s v="Vehicle"/>
    <m/>
    <m/>
    <n v="0"/>
    <n v="37.389"/>
    <n v="-119.607"/>
    <s v="non-HFTD"/>
    <s v="HFRA"/>
    <x v="0"/>
    <m/>
    <m/>
    <m/>
    <m/>
    <m/>
    <m/>
    <m/>
    <b v="0"/>
    <b v="0"/>
    <b v="0"/>
    <n v="2015"/>
    <n v="6"/>
    <b v="0"/>
    <n v="0"/>
    <b v="0"/>
    <b v="0"/>
    <b v="0"/>
    <s v="OEIS Non-CAT - Large"/>
    <n v="0"/>
    <n v="0"/>
    <s v="structures &lt;= 100 "/>
    <s v="fatality = 0"/>
    <n v="0"/>
    <b v="0"/>
    <b v="1"/>
    <b v="1"/>
    <b v="1"/>
    <b v="0"/>
    <b v="1"/>
    <b v="1"/>
    <m/>
    <m/>
    <s v="AT301"/>
    <s v="65"/>
    <n v="4.67"/>
    <s v="2015-06-18T20:33:00Z"/>
    <n v="20"/>
    <n v="44"/>
    <s v="AT301"/>
    <s v="65"/>
    <n v="4.67"/>
    <s v="2015-06-18T20:33:00Z"/>
    <x v="3"/>
    <n v="123"/>
  </r>
  <r>
    <m/>
    <m/>
    <s v="20150618-Corrine"/>
    <s v="Madera"/>
    <s v="Corrine"/>
    <m/>
    <m/>
    <n v="201506182100"/>
    <n v="201506190900"/>
    <n v="42173"/>
    <n v="0.875"/>
    <n v="42173.875"/>
    <n v="42180"/>
    <s v="18:45"/>
    <n v="42180.78125"/>
    <n v="920"/>
    <s v="Electrical Power"/>
    <n v="3"/>
    <m/>
    <n v="0"/>
    <n v="37.165767"/>
    <n v="-119.523943"/>
    <s v="HFTD"/>
    <s v="HFRA"/>
    <x v="1"/>
    <m/>
    <m/>
    <m/>
    <m/>
    <m/>
    <m/>
    <m/>
    <b v="0"/>
    <b v="0"/>
    <b v="0"/>
    <n v="2015"/>
    <n v="6"/>
    <b v="0"/>
    <n v="0"/>
    <b v="0"/>
    <b v="0"/>
    <b v="0"/>
    <s v="OEIS Non-CAT - Large"/>
    <n v="0"/>
    <n v="0"/>
    <s v="structures &lt;= 100 "/>
    <s v="fatality = 0"/>
    <n v="3"/>
    <b v="1"/>
    <b v="0"/>
    <b v="1"/>
    <b v="1"/>
    <b v="0"/>
    <b v="1"/>
    <b v="1"/>
    <m/>
    <m/>
    <s v="C6459"/>
    <s v="65"/>
    <n v="4.82"/>
    <s v="2015-06-19T04:40:00Z"/>
    <n v="8.99"/>
    <n v="9"/>
    <s v="C6459"/>
    <s v="65"/>
    <n v="4.82"/>
    <s v="2015-06-19T04:40:00Z"/>
    <x v="4"/>
    <n v="9"/>
  </r>
  <r>
    <m/>
    <s v="(2/17/2023): add lat/lon based on google map&amp;cal fire loc"/>
    <s v="20150620-Park Hill"/>
    <s v="San Luis Obispo"/>
    <s v="Park Hill"/>
    <m/>
    <m/>
    <n v="201506201441"/>
    <n v="201506210241"/>
    <n v="42175"/>
    <n v="0.6118055555555556"/>
    <n v="42175.61180555556"/>
    <n v="42175"/>
    <m/>
    <m/>
    <n v="1791"/>
    <s v="Vehicle"/>
    <n v="23"/>
    <n v="3"/>
    <n v="0"/>
    <n v="35.376"/>
    <n v="-120.435"/>
    <s v="non-HFTD"/>
    <s v="HFRA"/>
    <x v="0"/>
    <m/>
    <m/>
    <m/>
    <m/>
    <m/>
    <m/>
    <m/>
    <b v="0"/>
    <b v="0"/>
    <b v="0"/>
    <n v="2015"/>
    <n v="6"/>
    <b v="0"/>
    <n v="0"/>
    <b v="0"/>
    <b v="0"/>
    <b v="0"/>
    <s v="OEIS Non-CAT - Large"/>
    <n v="0"/>
    <n v="0"/>
    <s v="structures &lt;= 100 "/>
    <s v="fatality = 0"/>
    <n v="23"/>
    <b v="0"/>
    <b v="1"/>
    <b v="1"/>
    <b v="1"/>
    <b v="0"/>
    <b v="1"/>
    <b v="1"/>
    <m/>
    <m/>
    <m/>
    <m/>
    <m/>
    <m/>
    <n v="0"/>
    <n v="0"/>
    <m/>
    <m/>
    <m/>
    <m/>
    <x v="5"/>
    <n v="0"/>
  </r>
  <r>
    <m/>
    <m/>
    <s v="20150624-Loma"/>
    <s v="Contra Costa"/>
    <s v="Loma"/>
    <m/>
    <m/>
    <n v="201506241615"/>
    <n v="201506250415"/>
    <n v="42179"/>
    <n v="0.6770833333333334"/>
    <n v="42179.67708333334"/>
    <n v="42180"/>
    <s v="09:00"/>
    <n v="42180.375"/>
    <n v="533"/>
    <s v="Undetermined"/>
    <m/>
    <m/>
    <m/>
    <n v="37.974123"/>
    <n v="-121.833751"/>
    <s v="non-HFTD"/>
    <s v="non-HFRA"/>
    <x v="0"/>
    <m/>
    <m/>
    <m/>
    <m/>
    <m/>
    <m/>
    <m/>
    <b v="0"/>
    <b v="0"/>
    <b v="0"/>
    <n v="2015"/>
    <n v="6"/>
    <b v="0"/>
    <n v="0"/>
    <b v="0"/>
    <b v="0"/>
    <b v="0"/>
    <s v="OEIS Non-CAT - Large"/>
    <n v="0"/>
    <n v="0"/>
    <s v="structures &lt;= 100 "/>
    <s v="fatality = 0"/>
    <n v="0"/>
    <b v="0"/>
    <b v="0"/>
    <b v="0"/>
    <b v="0"/>
    <b v="0"/>
    <b v="0"/>
    <b v="0"/>
    <m/>
    <m/>
    <s v="PIBC1"/>
    <s v="2"/>
    <n v="3.23"/>
    <s v="2015-06-24T23:28:00Z"/>
    <n v="21"/>
    <n v="10"/>
    <s v="PSBC1"/>
    <s v="121"/>
    <n v="5.48"/>
    <s v="2015-06-24T23:12:00Z"/>
    <x v="6"/>
    <n v="124"/>
  </r>
  <r>
    <m/>
    <s v="(2/17/2023): add lat/lon based on google map&amp;cal fire loc"/>
    <s v="20150702-Ione"/>
    <s v="Amador"/>
    <s v="Ione"/>
    <m/>
    <m/>
    <n v="201507020858"/>
    <n v="201507022058"/>
    <n v="42187"/>
    <n v="0.3736111111111111"/>
    <n v="42187.37361111111"/>
    <n v="42187"/>
    <m/>
    <m/>
    <n v="355"/>
    <s v="Arson"/>
    <m/>
    <m/>
    <n v="0"/>
    <n v="38.482"/>
    <n v="-121.043"/>
    <s v="non-HFTD"/>
    <s v="non-HFRA"/>
    <x v="0"/>
    <m/>
    <m/>
    <m/>
    <m/>
    <m/>
    <m/>
    <m/>
    <b v="0"/>
    <b v="0"/>
    <b v="0"/>
    <n v="2015"/>
    <n v="7"/>
    <b v="0"/>
    <n v="0"/>
    <b v="0"/>
    <b v="0"/>
    <b v="0"/>
    <s v="OEIS Non-CAT - Large"/>
    <n v="0"/>
    <n v="0"/>
    <s v="structures &lt;= 100 "/>
    <s v="fatality = 0"/>
    <n v="0"/>
    <b v="0"/>
    <b v="0"/>
    <b v="0"/>
    <b v="0"/>
    <b v="0"/>
    <b v="0"/>
    <b v="0"/>
    <m/>
    <m/>
    <m/>
    <m/>
    <m/>
    <m/>
    <n v="0"/>
    <n v="0"/>
    <s v="BENC1"/>
    <s v="2"/>
    <n v="9.57"/>
    <s v="2015-07-02T15:59:00Z"/>
    <x v="7"/>
    <n v="36"/>
  </r>
  <r>
    <m/>
    <s v="(2/17/2023): add lat/lon based on google map&amp;cal fire loc"/>
    <s v="20150718-Mccabe"/>
    <s v="Merced"/>
    <s v="Mccabe"/>
    <m/>
    <m/>
    <n v="201507182227"/>
    <n v="201507191027"/>
    <n v="42203"/>
    <n v="0.9354166666666667"/>
    <n v="42203.93541666667"/>
    <n v="42207"/>
    <m/>
    <m/>
    <n v="1333"/>
    <s v="Lightning"/>
    <m/>
    <m/>
    <n v="0"/>
    <n v="37.115"/>
    <n v="-121.023"/>
    <s v="non-HFTD"/>
    <s v="non-HFRA"/>
    <x v="0"/>
    <m/>
    <m/>
    <m/>
    <m/>
    <m/>
    <m/>
    <m/>
    <b v="0"/>
    <b v="0"/>
    <b v="0"/>
    <n v="2015"/>
    <n v="7"/>
    <b v="0"/>
    <n v="0"/>
    <b v="0"/>
    <b v="0"/>
    <b v="0"/>
    <s v="OEIS Non-CAT - Large"/>
    <n v="0"/>
    <n v="0"/>
    <s v="structures &lt;= 100 "/>
    <s v="fatality = 0"/>
    <n v="0"/>
    <b v="0"/>
    <b v="0"/>
    <b v="0"/>
    <b v="0"/>
    <b v="0"/>
    <b v="0"/>
    <b v="0"/>
    <m/>
    <m/>
    <s v="CF031"/>
    <s v="59"/>
    <n v="4.19"/>
    <s v="2015-07-19T04:40:00Z"/>
    <n v="32.93"/>
    <n v="18"/>
    <s v="CF031"/>
    <s v="59"/>
    <n v="4.19"/>
    <s v="2015-07-19T04:40:00Z"/>
    <x v="8"/>
    <n v="18"/>
  </r>
  <r>
    <m/>
    <m/>
    <s v="20150719-Cabin"/>
    <s v="Tulare"/>
    <s v="Cabin"/>
    <m/>
    <m/>
    <n v="201507190800"/>
    <n v="201507192000"/>
    <n v="42204"/>
    <n v="0.3333333333333333"/>
    <n v="42204.33333333334"/>
    <n v="42252"/>
    <s v="18:00"/>
    <n v="42252.75"/>
    <n v="6980"/>
    <s v="Lightning"/>
    <m/>
    <m/>
    <n v="0"/>
    <n v="36.24"/>
    <n v="-118.54"/>
    <s v="HFTD"/>
    <s v="HFRA"/>
    <x v="0"/>
    <m/>
    <m/>
    <m/>
    <m/>
    <m/>
    <m/>
    <m/>
    <b v="1"/>
    <b v="1"/>
    <b v="0"/>
    <n v="2015"/>
    <n v="7"/>
    <b v="0"/>
    <n v="0"/>
    <b v="0"/>
    <b v="0"/>
    <b v="0"/>
    <s v="OEIS CAT - Large"/>
    <n v="1"/>
    <n v="0"/>
    <s v="structures &lt;= 100 "/>
    <s v="fatality = 0"/>
    <n v="0"/>
    <b v="1"/>
    <b v="0"/>
    <b v="1"/>
    <b v="1"/>
    <b v="0"/>
    <b v="1"/>
    <b v="1"/>
    <m/>
    <m/>
    <m/>
    <m/>
    <m/>
    <m/>
    <n v="0"/>
    <n v="0"/>
    <s v="C5694"/>
    <s v="65"/>
    <n v="8.619999999999999"/>
    <s v="2015-07-19T15:26:00Z"/>
    <x v="9"/>
    <n v="8"/>
  </r>
  <r>
    <m/>
    <m/>
    <s v="20150721-Triple"/>
    <s v="Tulare"/>
    <s v="Triple"/>
    <m/>
    <m/>
    <n v="201507211235"/>
    <n v="201507220035"/>
    <n v="42206"/>
    <n v="0.5243055555555556"/>
    <n v="42206.52430555555"/>
    <n v="42211"/>
    <s v="10:30"/>
    <n v="42211.4375"/>
    <n v="430"/>
    <s v="Lightning"/>
    <m/>
    <m/>
    <n v="0"/>
    <n v="36.085212"/>
    <n v="-118.824235"/>
    <s v="HFTD"/>
    <s v="HFRA"/>
    <x v="0"/>
    <m/>
    <m/>
    <m/>
    <m/>
    <m/>
    <m/>
    <m/>
    <b v="0"/>
    <b v="0"/>
    <b v="0"/>
    <n v="2015"/>
    <n v="7"/>
    <b v="0"/>
    <n v="0"/>
    <b v="0"/>
    <b v="0"/>
    <b v="0"/>
    <s v="OEIS Non-CAT - Large"/>
    <n v="0"/>
    <n v="0"/>
    <s v="structures &lt;= 100 "/>
    <s v="fatality = 0"/>
    <n v="0"/>
    <b v="1"/>
    <b v="0"/>
    <b v="1"/>
    <b v="1"/>
    <b v="0"/>
    <b v="1"/>
    <b v="1"/>
    <m/>
    <m/>
    <m/>
    <m/>
    <m/>
    <m/>
    <n v="0"/>
    <n v="0"/>
    <s v="OORC1"/>
    <s v="2"/>
    <n v="9.25"/>
    <s v="2015-07-21T20:12:00Z"/>
    <x v="10"/>
    <n v="2"/>
  </r>
  <r>
    <m/>
    <m/>
    <s v="20150722-Wragg"/>
    <s v="Napa"/>
    <s v="Wragg"/>
    <m/>
    <m/>
    <n v="201507221424"/>
    <n v="201507230224"/>
    <n v="42207"/>
    <n v="0.6"/>
    <n v="42207.6"/>
    <n v="42221"/>
    <s v="17:30"/>
    <n v="42221.72916666666"/>
    <n v="8051"/>
    <s v="Vehicle"/>
    <n v="2"/>
    <n v="5"/>
    <n v="0"/>
    <n v="38.4994"/>
    <n v="-122.1145"/>
    <s v="HFTD"/>
    <s v="HFRA"/>
    <x v="0"/>
    <m/>
    <m/>
    <m/>
    <m/>
    <m/>
    <m/>
    <m/>
    <b v="1"/>
    <b v="1"/>
    <b v="0"/>
    <n v="2015"/>
    <n v="7"/>
    <b v="0"/>
    <n v="0"/>
    <b v="0"/>
    <b v="0"/>
    <b v="0"/>
    <s v="OEIS CAT - Large"/>
    <n v="1"/>
    <n v="0"/>
    <s v="structures &lt;= 100 "/>
    <s v="fatality = 0"/>
    <n v="2"/>
    <b v="1"/>
    <b v="0"/>
    <b v="1"/>
    <b v="1"/>
    <b v="0"/>
    <b v="1"/>
    <b v="1"/>
    <m/>
    <m/>
    <m/>
    <m/>
    <m/>
    <m/>
    <n v="0"/>
    <n v="0"/>
    <s v="ATLC1"/>
    <s v="2"/>
    <n v="8.300000000000001"/>
    <s v="2015-07-22T21:29:00Z"/>
    <x v="11"/>
    <n v="2"/>
  </r>
  <r>
    <m/>
    <m/>
    <s v="20150725-Willow"/>
    <s v="Madera"/>
    <s v="Willow"/>
    <m/>
    <m/>
    <n v="201507251430"/>
    <n v="201507260230"/>
    <n v="42210"/>
    <n v="0.6041666666666666"/>
    <n v="42210.60416666666"/>
    <n v="42229"/>
    <s v="10:30"/>
    <n v="42229.4375"/>
    <n v="5702"/>
    <s v="Undetermined"/>
    <m/>
    <m/>
    <n v="0"/>
    <n v="37.279722"/>
    <n v="-119.50014"/>
    <s v="HFTD"/>
    <s v="HFRA"/>
    <x v="0"/>
    <m/>
    <m/>
    <m/>
    <m/>
    <m/>
    <m/>
    <m/>
    <b v="1"/>
    <b v="1"/>
    <b v="0"/>
    <n v="2015"/>
    <n v="7"/>
    <b v="0"/>
    <n v="0"/>
    <b v="0"/>
    <b v="0"/>
    <b v="0"/>
    <s v="OEIS CAT - Large"/>
    <n v="1"/>
    <n v="0"/>
    <s v="structures &lt;= 100 "/>
    <s v="fatality = 0"/>
    <n v="0"/>
    <b v="0"/>
    <b v="1"/>
    <b v="1"/>
    <b v="1"/>
    <b v="0"/>
    <b v="1"/>
    <b v="1"/>
    <m/>
    <m/>
    <s v="NFRC1"/>
    <s v="2"/>
    <n v="3.24"/>
    <s v="2015-07-25T21:55:00Z"/>
    <n v="14.99"/>
    <n v="71"/>
    <s v="D7778"/>
    <s v="65"/>
    <n v="7.46"/>
    <s v="2015-07-25T22:27:00Z"/>
    <x v="10"/>
    <n v="95"/>
  </r>
  <r>
    <m/>
    <m/>
    <s v="20150725-Lowell"/>
    <s v="Nevada"/>
    <s v="Lowell"/>
    <m/>
    <m/>
    <n v="201507251437"/>
    <n v="201507260237"/>
    <n v="42210"/>
    <n v="0.6090277777777777"/>
    <n v="42210.60902777778"/>
    <n v="42228"/>
    <s v="19:15"/>
    <n v="42228.80208333334"/>
    <n v="2304"/>
    <s v="Undetermined"/>
    <n v="3"/>
    <n v="1"/>
    <n v="0"/>
    <n v="39.192088"/>
    <n v="-120.882313"/>
    <s v="HFTD"/>
    <s v="HFRA"/>
    <x v="0"/>
    <m/>
    <m/>
    <m/>
    <m/>
    <m/>
    <m/>
    <m/>
    <b v="0"/>
    <b v="0"/>
    <b v="0"/>
    <n v="2015"/>
    <n v="7"/>
    <b v="0"/>
    <n v="0"/>
    <b v="0"/>
    <b v="0"/>
    <b v="0"/>
    <s v="OEIS Non-CAT - Large"/>
    <n v="0"/>
    <n v="0"/>
    <s v="structures &lt;= 100 "/>
    <s v="fatality = 0"/>
    <n v="3"/>
    <b v="0"/>
    <b v="1"/>
    <b v="1"/>
    <b v="1"/>
    <b v="0"/>
    <b v="1"/>
    <b v="1"/>
    <m/>
    <m/>
    <s v="SETC1"/>
    <s v="2"/>
    <n v="0.58"/>
    <s v="2015-07-25T21:28:00Z"/>
    <n v="17"/>
    <n v="6"/>
    <s v="SETC1"/>
    <s v="2"/>
    <n v="0.58"/>
    <s v="2015-07-25T21:28:00Z"/>
    <x v="12"/>
    <n v="74"/>
  </r>
  <r>
    <m/>
    <m/>
    <s v="20150729-Swedes"/>
    <s v="Butte"/>
    <s v="Swedes"/>
    <m/>
    <m/>
    <n v="201507291125"/>
    <n v="201507292325"/>
    <n v="42214"/>
    <n v="0.4756944444444444"/>
    <n v="42214.47569444445"/>
    <n v="42219"/>
    <s v="17:00"/>
    <n v="42219.70833333334"/>
    <n v="400"/>
    <s v="Debris Burning"/>
    <n v="16"/>
    <m/>
    <n v="0"/>
    <n v="39.43963"/>
    <n v="-121.38794"/>
    <s v="HFTD"/>
    <s v="HFRA"/>
    <x v="0"/>
    <m/>
    <m/>
    <m/>
    <m/>
    <m/>
    <m/>
    <m/>
    <b v="0"/>
    <b v="0"/>
    <b v="0"/>
    <n v="2015"/>
    <n v="7"/>
    <b v="0"/>
    <n v="0"/>
    <b v="0"/>
    <b v="0"/>
    <b v="0"/>
    <s v="OEIS Non-CAT - Large"/>
    <n v="0"/>
    <n v="0"/>
    <s v="structures &lt;= 100 "/>
    <s v="fatality = 0"/>
    <n v="16"/>
    <b v="1"/>
    <b v="0"/>
    <b v="1"/>
    <b v="1"/>
    <b v="0"/>
    <b v="1"/>
    <b v="1"/>
    <m/>
    <m/>
    <s v="BNGC1"/>
    <s v="2"/>
    <n v="4.07"/>
    <s v="2015-07-29T18:51:00Z"/>
    <n v="11.01"/>
    <n v="2"/>
    <s v="BNGC1"/>
    <s v="2"/>
    <n v="4.07"/>
    <s v="2015-07-29T18:51:00Z"/>
    <x v="2"/>
    <n v="2"/>
  </r>
  <r>
    <m/>
    <m/>
    <s v="20150729-Rocky"/>
    <s v="Lake"/>
    <s v="Rocky"/>
    <m/>
    <m/>
    <n v="201507291529"/>
    <n v="201507300329"/>
    <n v="42214"/>
    <n v="0.6451388888888889"/>
    <n v="42214.64513888889"/>
    <n v="42230"/>
    <s v="18:15"/>
    <n v="42230.76041666666"/>
    <n v="69636"/>
    <s v="Equipment"/>
    <n v="96"/>
    <n v="8"/>
    <n v="0"/>
    <n v="38.8863538"/>
    <n v="-122.4762475"/>
    <s v="HFTD"/>
    <s v="HFRA"/>
    <x v="0"/>
    <m/>
    <m/>
    <m/>
    <m/>
    <m/>
    <m/>
    <m/>
    <b v="1"/>
    <b v="1"/>
    <b v="0"/>
    <n v="2015"/>
    <n v="7"/>
    <b v="0"/>
    <n v="0"/>
    <b v="0"/>
    <b v="0"/>
    <b v="0"/>
    <s v="OEIS CAT - Large"/>
    <n v="1"/>
    <n v="0"/>
    <s v="structures &lt;= 100 "/>
    <s v="fatality = 0"/>
    <n v="96"/>
    <b v="1"/>
    <b v="0"/>
    <b v="1"/>
    <b v="1"/>
    <b v="0"/>
    <b v="1"/>
    <b v="1"/>
    <m/>
    <m/>
    <s v="KNXC1"/>
    <s v="2"/>
    <n v="3.6"/>
    <s v="2015-07-29T22:09:00Z"/>
    <n v="20"/>
    <n v="15"/>
    <s v="KNXC1"/>
    <s v="2"/>
    <n v="3.6"/>
    <s v="2015-07-29T22:09:00Z"/>
    <x v="3"/>
    <n v="22"/>
  </r>
  <r>
    <m/>
    <m/>
    <s v="20150730-Mad River Complex"/>
    <s v="Trinity"/>
    <s v="Mad River Complex"/>
    <m/>
    <m/>
    <n v="201507301600"/>
    <n v="201507310400"/>
    <n v="42215"/>
    <n v="0.6666666666666666"/>
    <n v="42215.66666666666"/>
    <n v="42216"/>
    <m/>
    <m/>
    <n v="73137"/>
    <s v="Lightning"/>
    <n v="4"/>
    <m/>
    <n v="0"/>
    <n v="40.32695775"/>
    <n v="-123.39242"/>
    <s v="HFTD"/>
    <s v="HFRA"/>
    <x v="0"/>
    <m/>
    <m/>
    <m/>
    <m/>
    <m/>
    <m/>
    <m/>
    <b v="1"/>
    <b v="1"/>
    <b v="0"/>
    <n v="2015"/>
    <n v="7"/>
    <b v="0"/>
    <n v="0"/>
    <b v="0"/>
    <b v="0"/>
    <b v="0"/>
    <s v="OEIS CAT - Large"/>
    <n v="1"/>
    <n v="0"/>
    <s v="structures &lt;= 100 "/>
    <s v="fatality = 0"/>
    <n v="4"/>
    <b v="1"/>
    <b v="0"/>
    <b v="1"/>
    <b v="1"/>
    <b v="0"/>
    <b v="1"/>
    <b v="1"/>
    <m/>
    <m/>
    <m/>
    <m/>
    <m/>
    <m/>
    <n v="0"/>
    <n v="0"/>
    <s v="RLKC1"/>
    <s v="2"/>
    <n v="6.51"/>
    <s v="2015-07-30T23:23:00Z"/>
    <x v="13"/>
    <n v="2"/>
  </r>
  <r>
    <m/>
    <m/>
    <s v="20150730-South Complex"/>
    <s v="Trinity"/>
    <s v="South Complex"/>
    <m/>
    <m/>
    <n v="201507301600"/>
    <n v="201507310400"/>
    <n v="42215"/>
    <n v="0.6666666666666666"/>
    <n v="42215.66666666666"/>
    <n v="42278"/>
    <m/>
    <m/>
    <n v="29416"/>
    <s v="Lightning"/>
    <n v="3"/>
    <m/>
    <n v="0"/>
    <n v="40.48"/>
    <n v="-123.15"/>
    <s v="HFTD"/>
    <s v="HFRA"/>
    <x v="0"/>
    <m/>
    <m/>
    <m/>
    <m/>
    <m/>
    <m/>
    <m/>
    <b v="1"/>
    <b v="1"/>
    <b v="0"/>
    <n v="2015"/>
    <n v="7"/>
    <b v="0"/>
    <n v="0"/>
    <b v="0"/>
    <b v="0"/>
    <b v="0"/>
    <s v="OEIS CAT - Large"/>
    <n v="1"/>
    <n v="0"/>
    <s v="structures &lt;= 100 "/>
    <s v="fatality = 0"/>
    <n v="3"/>
    <b v="1"/>
    <b v="0"/>
    <b v="1"/>
    <b v="1"/>
    <b v="0"/>
    <b v="1"/>
    <b v="1"/>
    <m/>
    <m/>
    <s v="HYFC1"/>
    <s v="2"/>
    <n v="4.8"/>
    <s v="2015-07-30T23:24:00Z"/>
    <n v="15.99"/>
    <n v="2"/>
    <s v="E6687"/>
    <s v="65"/>
    <n v="5.34"/>
    <s v="2015-07-30T23:10:00Z"/>
    <x v="14"/>
    <n v="13"/>
  </r>
  <r>
    <m/>
    <s v="(2/17/2023): add lat/lon based on google map&amp;cal fire loc"/>
    <s v="20150730-Humboldt Complex"/>
    <s v="Humboldt"/>
    <s v="Humboldt Complex"/>
    <m/>
    <m/>
    <n v="201507301602"/>
    <n v="201507310402"/>
    <n v="42215"/>
    <n v="0.6680555555555555"/>
    <n v="42215.66805555556"/>
    <n v="42237"/>
    <m/>
    <m/>
    <n v="4883"/>
    <s v="Lightning"/>
    <n v="7"/>
    <m/>
    <n v="0"/>
    <n v="40.292"/>
    <n v="-123.649"/>
    <s v="non-HFTD"/>
    <s v="HFRA"/>
    <x v="0"/>
    <m/>
    <m/>
    <m/>
    <m/>
    <m/>
    <m/>
    <m/>
    <b v="0"/>
    <b v="0"/>
    <b v="0"/>
    <n v="2015"/>
    <n v="7"/>
    <b v="0"/>
    <n v="0"/>
    <b v="0"/>
    <b v="0"/>
    <b v="0"/>
    <s v="OEIS Non-CAT - Large"/>
    <n v="0"/>
    <n v="0"/>
    <s v="structures &lt;= 100 "/>
    <s v="fatality = 0"/>
    <n v="7"/>
    <b v="1"/>
    <b v="0"/>
    <b v="1"/>
    <b v="1"/>
    <b v="0"/>
    <b v="1"/>
    <b v="1"/>
    <m/>
    <m/>
    <m/>
    <m/>
    <m/>
    <m/>
    <n v="0"/>
    <n v="0"/>
    <s v="ALDC1"/>
    <s v="2"/>
    <n v="7.94"/>
    <s v="2015-07-30T22:51:00Z"/>
    <x v="13"/>
    <n v="2"/>
  </r>
  <r>
    <m/>
    <m/>
    <s v="20150730-Fork Complex"/>
    <s v="Trinity"/>
    <s v="Fork Complex"/>
    <m/>
    <m/>
    <n v="201507302130"/>
    <n v="201507310930"/>
    <n v="42215"/>
    <n v="0.8958333333333334"/>
    <n v="42215.89583333334"/>
    <n v="42240"/>
    <m/>
    <m/>
    <n v="36503"/>
    <s v="Undetermined"/>
    <n v="12"/>
    <m/>
    <n v="0"/>
    <n v="40.34"/>
    <n v="-122.5"/>
    <s v="HFTD"/>
    <s v="HFRA"/>
    <x v="0"/>
    <m/>
    <m/>
    <m/>
    <m/>
    <m/>
    <m/>
    <m/>
    <b v="1"/>
    <b v="1"/>
    <b v="0"/>
    <n v="2015"/>
    <n v="7"/>
    <b v="0"/>
    <n v="0"/>
    <b v="0"/>
    <b v="0"/>
    <b v="0"/>
    <s v="OEIS CAT - Large"/>
    <n v="1"/>
    <n v="0"/>
    <s v="structures &lt;= 100 "/>
    <s v="fatality = 0"/>
    <n v="12"/>
    <b v="1"/>
    <b v="0"/>
    <b v="1"/>
    <b v="1"/>
    <b v="0"/>
    <b v="1"/>
    <b v="1"/>
    <m/>
    <m/>
    <m/>
    <m/>
    <m/>
    <m/>
    <n v="0"/>
    <n v="0"/>
    <m/>
    <m/>
    <m/>
    <m/>
    <x v="5"/>
    <n v="0"/>
  </r>
  <r>
    <m/>
    <m/>
    <s v="20150730-River Complex"/>
    <s v="Trinity"/>
    <s v="River Complex"/>
    <m/>
    <m/>
    <n v="201507302230"/>
    <n v="201507311030"/>
    <n v="42215"/>
    <n v="0.9375"/>
    <n v="42215.9375"/>
    <n v="42292"/>
    <m/>
    <m/>
    <n v="77081"/>
    <s v="Lightning"/>
    <n v="30"/>
    <m/>
    <n v="0"/>
    <n v="40.913"/>
    <n v="-123.437"/>
    <s v="HFTD"/>
    <s v="HFRA"/>
    <x v="0"/>
    <m/>
    <m/>
    <m/>
    <m/>
    <m/>
    <m/>
    <m/>
    <b v="1"/>
    <b v="1"/>
    <b v="0"/>
    <n v="2015"/>
    <n v="7"/>
    <b v="0"/>
    <n v="0"/>
    <b v="0"/>
    <b v="0"/>
    <b v="0"/>
    <s v="OEIS CAT - Large"/>
    <n v="1"/>
    <n v="0"/>
    <s v="structures &lt;= 100 "/>
    <s v="fatality = 0"/>
    <n v="30"/>
    <b v="1"/>
    <b v="0"/>
    <b v="1"/>
    <b v="1"/>
    <b v="0"/>
    <b v="1"/>
    <b v="1"/>
    <m/>
    <m/>
    <m/>
    <m/>
    <m/>
    <m/>
    <n v="0"/>
    <n v="0"/>
    <m/>
    <m/>
    <m/>
    <m/>
    <x v="5"/>
    <n v="0"/>
  </r>
  <r>
    <m/>
    <m/>
    <s v="20150731-Rough"/>
    <s v="Fresno"/>
    <s v="Rough"/>
    <m/>
    <m/>
    <n v="201507311900"/>
    <n v="201507320700"/>
    <n v="42216"/>
    <n v="0.7916666666666666"/>
    <n v="42216.79166666666"/>
    <n v="42317"/>
    <s v="12:00"/>
    <n v="42317.5"/>
    <n v="151623"/>
    <s v="Lightning"/>
    <n v="4"/>
    <m/>
    <n v="0"/>
    <n v="36.874"/>
    <n v="-118.905"/>
    <s v="HFTD"/>
    <s v="HFRA"/>
    <x v="0"/>
    <m/>
    <m/>
    <m/>
    <m/>
    <m/>
    <m/>
    <m/>
    <b v="1"/>
    <b v="1"/>
    <b v="0"/>
    <n v="2015"/>
    <n v="7"/>
    <b v="0"/>
    <n v="0"/>
    <b v="0"/>
    <b v="0"/>
    <b v="0"/>
    <s v="OEIS CAT - Large"/>
    <n v="1"/>
    <n v="0"/>
    <s v="structures &lt;= 100 "/>
    <s v="fatality = 0"/>
    <n v="4"/>
    <b v="1"/>
    <b v="0"/>
    <b v="1"/>
    <b v="1"/>
    <b v="0"/>
    <b v="1"/>
    <b v="1"/>
    <m/>
    <m/>
    <m/>
    <m/>
    <m/>
    <m/>
    <n v="0"/>
    <n v="0"/>
    <s v="AU523"/>
    <s v="65"/>
    <n v="9.9"/>
    <s v="2015-08-01T02:06:00Z"/>
    <x v="2"/>
    <n v="13"/>
  </r>
  <r>
    <m/>
    <s v="(2/17/2023): add lat/lon based on https://abc30.com/pacheco-pass-fire-bay-area-grass-chp/897122/"/>
    <s v="20150731-Creek"/>
    <s v="Merced"/>
    <s v="Creek"/>
    <m/>
    <m/>
    <n v="201507312137"/>
    <n v="201507320937"/>
    <n v="42216"/>
    <n v="0.9006944444444445"/>
    <n v="42216.90069444444"/>
    <n v="42217"/>
    <s v="19:00"/>
    <n v="42217.79166666666"/>
    <n v="1450"/>
    <s v="Vehicle"/>
    <m/>
    <m/>
    <n v="0"/>
    <n v="37.068"/>
    <n v="-121.219"/>
    <s v="non-HFTD"/>
    <s v="HFRA"/>
    <x v="0"/>
    <m/>
    <m/>
    <m/>
    <m/>
    <m/>
    <m/>
    <m/>
    <b v="0"/>
    <b v="0"/>
    <b v="0"/>
    <n v="2015"/>
    <n v="7"/>
    <b v="0"/>
    <n v="0"/>
    <b v="0"/>
    <b v="0"/>
    <b v="0"/>
    <s v="OEIS Non-CAT - Large"/>
    <n v="0"/>
    <n v="0"/>
    <s v="structures &lt;= 100 "/>
    <s v="fatality = 0"/>
    <n v="0"/>
    <b v="1"/>
    <b v="0"/>
    <b v="1"/>
    <b v="1"/>
    <b v="0"/>
    <b v="1"/>
    <b v="1"/>
    <m/>
    <m/>
    <s v="AT423"/>
    <s v="65"/>
    <n v="2.43"/>
    <s v="2015-08-01T04:23:00Z"/>
    <n v="31"/>
    <n v="17"/>
    <s v="CF031"/>
    <s v="59"/>
    <n v="8.77"/>
    <s v="2015-08-01T05:31:00Z"/>
    <x v="15"/>
    <n v="27"/>
  </r>
  <r>
    <m/>
    <m/>
    <s v="20150803-Dodge"/>
    <s v="Lassen"/>
    <s v="Dodge"/>
    <m/>
    <m/>
    <n v="201508031415"/>
    <n v="201508040215"/>
    <n v="42219"/>
    <n v="0.59375"/>
    <n v="42219.59375"/>
    <n v="42220"/>
    <s v="10:37"/>
    <n v="42220.44236111111"/>
    <n v="10570"/>
    <s v="Human"/>
    <m/>
    <m/>
    <n v="0"/>
    <n v="40.938"/>
    <n v="-120.105"/>
    <s v="HFTD"/>
    <s v="HFRA"/>
    <x v="0"/>
    <m/>
    <m/>
    <m/>
    <m/>
    <m/>
    <m/>
    <m/>
    <b v="1"/>
    <b v="1"/>
    <b v="0"/>
    <n v="2015"/>
    <n v="8"/>
    <b v="0"/>
    <n v="0"/>
    <b v="0"/>
    <b v="0"/>
    <b v="0"/>
    <s v="OEIS CAT - Large"/>
    <n v="1"/>
    <n v="0"/>
    <s v="structures &lt;= 100 "/>
    <s v="fatality = 0"/>
    <n v="0"/>
    <b v="1"/>
    <b v="0"/>
    <b v="1"/>
    <b v="1"/>
    <b v="0"/>
    <b v="0"/>
    <b v="1"/>
    <m/>
    <m/>
    <m/>
    <m/>
    <m/>
    <m/>
    <n v="0"/>
    <n v="0"/>
    <m/>
    <m/>
    <m/>
    <m/>
    <x v="5"/>
    <n v="0"/>
  </r>
  <r>
    <m/>
    <m/>
    <s v="20150809-Jerusalem"/>
    <s v="Lake"/>
    <s v="Jerusalem"/>
    <m/>
    <m/>
    <n v="201508091534"/>
    <n v="201508100334"/>
    <n v="42225"/>
    <n v="0.6486111111111111"/>
    <n v="42225.64861111111"/>
    <n v="42241"/>
    <s v="06:45"/>
    <n v="42241.28125"/>
    <n v="25118"/>
    <s v="Under Investigation"/>
    <n v="27"/>
    <m/>
    <n v="0"/>
    <n v="38.8142503"/>
    <n v="-122.4867319"/>
    <s v="HFTD"/>
    <s v="HFRA"/>
    <x v="0"/>
    <m/>
    <m/>
    <m/>
    <m/>
    <m/>
    <m/>
    <m/>
    <b v="1"/>
    <b v="1"/>
    <b v="0"/>
    <n v="2015"/>
    <n v="8"/>
    <b v="0"/>
    <n v="0"/>
    <b v="0"/>
    <b v="0"/>
    <b v="0"/>
    <s v="OEIS CAT - Large"/>
    <n v="1"/>
    <n v="0"/>
    <s v="structures &lt;= 100 "/>
    <s v="fatality = 0"/>
    <n v="27"/>
    <b v="1"/>
    <b v="0"/>
    <b v="1"/>
    <b v="1"/>
    <b v="0"/>
    <b v="1"/>
    <b v="1"/>
    <m/>
    <m/>
    <s v="KNXC1"/>
    <s v="2"/>
    <n v="4.99"/>
    <s v="2015-08-09T23:09:00Z"/>
    <n v="21"/>
    <n v="26"/>
    <s v="KNXC1"/>
    <s v="2"/>
    <n v="4.99"/>
    <s v="2015-08-09T23:09:00Z"/>
    <x v="16"/>
    <n v="26"/>
  </r>
  <r>
    <m/>
    <m/>
    <s v="20150816-Cuesta"/>
    <s v="San Luis Obispo"/>
    <s v="Cuesta"/>
    <m/>
    <m/>
    <n v="201508161813"/>
    <n v="201508170613"/>
    <n v="42232"/>
    <n v="0.7590277777777777"/>
    <n v="42232.75902777778"/>
    <n v="42244"/>
    <s v="18:15"/>
    <n v="42244.76041666666"/>
    <n v="2446"/>
    <s v="Vehicle"/>
    <n v="1"/>
    <m/>
    <n v="0"/>
    <n v="35.3477"/>
    <n v="-120.6269"/>
    <s v="HFTD"/>
    <s v="HFRA"/>
    <x v="0"/>
    <m/>
    <m/>
    <m/>
    <m/>
    <m/>
    <m/>
    <m/>
    <b v="0"/>
    <b v="0"/>
    <b v="0"/>
    <n v="2015"/>
    <n v="8"/>
    <b v="0"/>
    <n v="0"/>
    <b v="0"/>
    <b v="0"/>
    <b v="0"/>
    <s v="OEIS Non-CAT - Large"/>
    <n v="0"/>
    <n v="0"/>
    <s v="structures &lt;= 100 "/>
    <s v="fatality = 0"/>
    <n v="1"/>
    <b v="0"/>
    <b v="1"/>
    <b v="1"/>
    <b v="1"/>
    <b v="0"/>
    <b v="1"/>
    <b v="1"/>
    <m/>
    <m/>
    <s v="ARGC1"/>
    <s v="2"/>
    <n v="4.25"/>
    <s v="2015-08-17T00:54:00Z"/>
    <n v="12.01"/>
    <n v="2"/>
    <s v="E1179"/>
    <s v="65"/>
    <n v="8.58"/>
    <s v="2015-08-17T00:15:00Z"/>
    <x v="1"/>
    <n v="21"/>
  </r>
  <r>
    <m/>
    <m/>
    <s v="20150819-Tesla"/>
    <s v="Alameda"/>
    <s v="Tesla"/>
    <m/>
    <m/>
    <n v="201508191445"/>
    <n v="201508200245"/>
    <n v="42235"/>
    <n v="0.6145833333333334"/>
    <n v="42235.61458333334"/>
    <n v="42238"/>
    <s v="18:30"/>
    <n v="42238.77083333334"/>
    <n v="2850"/>
    <s v="Undetermined"/>
    <n v="1"/>
    <m/>
    <n v="0"/>
    <n v="37.3845"/>
    <n v="-121.3732"/>
    <s v="HFTD"/>
    <s v="HFRA"/>
    <x v="0"/>
    <m/>
    <m/>
    <m/>
    <m/>
    <m/>
    <m/>
    <m/>
    <b v="0"/>
    <b v="0"/>
    <b v="0"/>
    <n v="2015"/>
    <n v="8"/>
    <b v="0"/>
    <n v="0"/>
    <b v="0"/>
    <b v="0"/>
    <b v="0"/>
    <s v="OEIS Non-CAT - Large"/>
    <n v="0"/>
    <n v="0"/>
    <s v="structures &lt;= 100 "/>
    <s v="fatality = 0"/>
    <n v="1"/>
    <b v="1"/>
    <b v="0"/>
    <b v="1"/>
    <b v="1"/>
    <b v="0"/>
    <b v="1"/>
    <b v="1"/>
    <m/>
    <m/>
    <m/>
    <m/>
    <m/>
    <m/>
    <n v="0"/>
    <n v="0"/>
    <s v="DBLC1"/>
    <s v="2"/>
    <n v="5.73"/>
    <s v="2015-08-19T22:00:00Z"/>
    <x v="17"/>
    <n v="2"/>
  </r>
  <r>
    <m/>
    <m/>
    <s v="20150902-Elk"/>
    <s v="Lake"/>
    <s v="Elk"/>
    <m/>
    <m/>
    <n v="201509021457"/>
    <n v="201509030257"/>
    <n v="42249"/>
    <n v="0.6229166666666667"/>
    <n v="42249.62291666667"/>
    <n v="42255"/>
    <s v="19:28"/>
    <n v="42255.81111111111"/>
    <n v="673"/>
    <s v="Equipment"/>
    <m/>
    <m/>
    <n v="0"/>
    <n v="39.23"/>
    <n v="-122"/>
    <s v="non-HFTD"/>
    <s v="non-HFRA"/>
    <x v="0"/>
    <m/>
    <m/>
    <m/>
    <m/>
    <m/>
    <m/>
    <m/>
    <b v="0"/>
    <b v="0"/>
    <b v="0"/>
    <n v="2015"/>
    <n v="9"/>
    <b v="0"/>
    <n v="0"/>
    <b v="0"/>
    <b v="0"/>
    <b v="0"/>
    <s v="OEIS Non-CAT - Large"/>
    <n v="0"/>
    <n v="0"/>
    <s v="structures &lt;= 100 "/>
    <s v="fatality = 0"/>
    <n v="0"/>
    <b v="0"/>
    <b v="0"/>
    <b v="0"/>
    <b v="0"/>
    <b v="0"/>
    <b v="0"/>
    <b v="0"/>
    <m/>
    <m/>
    <m/>
    <m/>
    <m/>
    <m/>
    <n v="0"/>
    <n v="0"/>
    <s v="DUC9"/>
    <s v="108"/>
    <n v="9.82"/>
    <s v="2015-09-02T22:30:00Z"/>
    <x v="18"/>
    <n v="16"/>
  </r>
  <r>
    <m/>
    <s v="(2/17/2023): add lat/lon based on https://wildfiretoday.com/tag/tenaya-fire/"/>
    <s v="20150907-Tenaya"/>
    <s v="Mariposa"/>
    <s v="Tenaya"/>
    <m/>
    <m/>
    <n v="201509072123"/>
    <n v="201509080923"/>
    <n v="42254"/>
    <n v="0.8909722222222223"/>
    <n v="42254.89097222222"/>
    <n v="42263"/>
    <m/>
    <m/>
    <n v="415"/>
    <s v="Undetermined"/>
    <m/>
    <m/>
    <n v="0"/>
    <n v="37.872"/>
    <n v="-119.416"/>
    <s v="non-HFTD"/>
    <s v="non-HFRA"/>
    <x v="0"/>
    <m/>
    <m/>
    <m/>
    <m/>
    <m/>
    <m/>
    <m/>
    <b v="0"/>
    <b v="0"/>
    <b v="0"/>
    <n v="2015"/>
    <n v="9"/>
    <b v="0"/>
    <n v="0"/>
    <b v="0"/>
    <b v="0"/>
    <b v="0"/>
    <s v="OEIS Non-CAT - Large"/>
    <n v="0"/>
    <n v="0"/>
    <s v="structures &lt;= 100 "/>
    <s v="fatality = 0"/>
    <n v="0"/>
    <b v="0"/>
    <b v="0"/>
    <b v="0"/>
    <b v="0"/>
    <b v="0"/>
    <b v="0"/>
    <b v="0"/>
    <m/>
    <m/>
    <m/>
    <m/>
    <m/>
    <m/>
    <n v="0"/>
    <n v="0"/>
    <m/>
    <m/>
    <m/>
    <m/>
    <x v="5"/>
    <n v="0"/>
  </r>
  <r>
    <m/>
    <m/>
    <s v="20150909-Butte"/>
    <s v="Amador"/>
    <s v="Butte"/>
    <m/>
    <m/>
    <n v="201509091426"/>
    <n v="201509100226"/>
    <n v="42256"/>
    <n v="0.6013888888888889"/>
    <n v="42256.60138888889"/>
    <n v="42292"/>
    <s v="19:45"/>
    <n v="42292.82291666666"/>
    <n v="70868"/>
    <s v="Electrical Power"/>
    <n v="965"/>
    <m/>
    <n v="2"/>
    <n v="38.32974"/>
    <n v="-120.70418"/>
    <s v="HFTD"/>
    <s v="HFRA"/>
    <x v="1"/>
    <s v="Yes"/>
    <s v="EIR20150035"/>
    <s v="EI150909A"/>
    <m/>
    <m/>
    <m/>
    <n v="83383004"/>
    <b v="1"/>
    <b v="0"/>
    <b v="1"/>
    <n v="2015"/>
    <n v="9"/>
    <b v="0"/>
    <n v="1"/>
    <b v="1"/>
    <b v="1"/>
    <b v="0"/>
    <s v="OEIS CAT - Destructive - Fatal"/>
    <n v="1"/>
    <n v="1"/>
    <s v="structures &gt; 500"/>
    <s v="fatality &gt; 0"/>
    <n v="965"/>
    <b v="1"/>
    <b v="0"/>
    <b v="1"/>
    <b v="1"/>
    <b v="0"/>
    <b v="1"/>
    <b v="1"/>
    <m/>
    <m/>
    <m/>
    <m/>
    <m/>
    <m/>
    <n v="0"/>
    <n v="0"/>
    <s v="MTZC1"/>
    <s v="2"/>
    <n v="5.02"/>
    <s v="2015-09-09T21:56:00Z"/>
    <x v="19"/>
    <n v="2"/>
  </r>
  <r>
    <m/>
    <m/>
    <s v="20150911-Lumpkin"/>
    <s v="Butte"/>
    <s v="Lumpkin"/>
    <m/>
    <m/>
    <n v="201509111415"/>
    <n v="201509120215"/>
    <n v="42258"/>
    <n v="0.59375"/>
    <n v="42258.59375"/>
    <n v="42264"/>
    <s v="19:30"/>
    <n v="42264.8125"/>
    <n v="1042"/>
    <s v="Arson"/>
    <m/>
    <m/>
    <n v="0"/>
    <n v="39.5218"/>
    <n v="-121.3363"/>
    <s v="HFTD"/>
    <s v="HFRA"/>
    <x v="0"/>
    <m/>
    <m/>
    <m/>
    <m/>
    <m/>
    <m/>
    <m/>
    <b v="0"/>
    <b v="0"/>
    <b v="0"/>
    <n v="2015"/>
    <n v="9"/>
    <b v="0"/>
    <n v="0"/>
    <b v="0"/>
    <b v="0"/>
    <b v="0"/>
    <s v="OEIS Non-CAT - Large"/>
    <n v="0"/>
    <n v="0"/>
    <s v="structures &lt;= 100 "/>
    <s v="fatality = 0"/>
    <n v="0"/>
    <b v="0"/>
    <b v="1"/>
    <b v="1"/>
    <b v="1"/>
    <b v="0"/>
    <b v="1"/>
    <b v="1"/>
    <m/>
    <m/>
    <m/>
    <m/>
    <m/>
    <m/>
    <n v="0"/>
    <n v="0"/>
    <s v="PKCC1"/>
    <s v="2"/>
    <n v="7.85"/>
    <s v="2015-09-11T22:10:00Z"/>
    <x v="17"/>
    <n v="2"/>
  </r>
  <r>
    <m/>
    <s v="cause based on https://www.cnn.com/2016/08/11/us/california-valley-fire-faulty-hot-tub/index.html"/>
    <s v="20150912-Valley"/>
    <s v="Lake"/>
    <s v="Valley"/>
    <m/>
    <m/>
    <n v="201509121324"/>
    <n v="201509130124"/>
    <n v="42259"/>
    <n v="0.5583333333333333"/>
    <n v="42259.55833333333"/>
    <n v="42292"/>
    <m/>
    <m/>
    <n v="76067"/>
    <s v="Electrical Power"/>
    <n v="1958"/>
    <n v="93"/>
    <n v="4"/>
    <n v="38.8488796"/>
    <n v="-122.7589117"/>
    <s v="HFTD"/>
    <s v="HFRA"/>
    <x v="1"/>
    <m/>
    <m/>
    <m/>
    <m/>
    <m/>
    <m/>
    <n v="81840051"/>
    <b v="1"/>
    <b v="0"/>
    <b v="1"/>
    <n v="2015"/>
    <n v="9"/>
    <b v="0"/>
    <n v="1"/>
    <b v="1"/>
    <b v="1"/>
    <b v="0"/>
    <s v="OEIS CAT - Destructive - Fatal"/>
    <n v="1"/>
    <n v="1"/>
    <s v="structures &gt; 500"/>
    <s v="fatality &gt; 0"/>
    <n v="1958"/>
    <b v="0"/>
    <b v="1"/>
    <b v="1"/>
    <b v="1"/>
    <b v="0"/>
    <b v="1"/>
    <b v="1"/>
    <m/>
    <m/>
    <m/>
    <m/>
    <m/>
    <m/>
    <n v="0"/>
    <n v="0"/>
    <s v="KELC1"/>
    <s v="2"/>
    <n v="5.19"/>
    <s v="2015-09-12T20:57:00Z"/>
    <x v="11"/>
    <n v="9"/>
  </r>
  <r>
    <m/>
    <m/>
    <s v="20150919-Tassajara"/>
    <s v="Monterey"/>
    <s v="Tassajara"/>
    <m/>
    <m/>
    <n v="201509191500"/>
    <n v="201509200300"/>
    <n v="42266"/>
    <n v="0.625"/>
    <n v="42266.625"/>
    <n v="42274"/>
    <s v="18:15"/>
    <n v="42274.76041666666"/>
    <n v="1086"/>
    <s v="Undetermined"/>
    <n v="20"/>
    <n v="1"/>
    <n v="0"/>
    <n v="36.3699644"/>
    <n v="-121.589554"/>
    <s v="HFTD"/>
    <s v="HFRA"/>
    <x v="0"/>
    <m/>
    <m/>
    <m/>
    <m/>
    <m/>
    <m/>
    <m/>
    <b v="0"/>
    <b v="0"/>
    <b v="0"/>
    <n v="2015"/>
    <n v="9"/>
    <b v="0"/>
    <n v="0"/>
    <b v="0"/>
    <b v="0"/>
    <b v="0"/>
    <s v="OEIS Non-CAT - Large"/>
    <n v="0"/>
    <n v="0"/>
    <s v="structures &lt;= 100 "/>
    <s v="fatality = 0"/>
    <n v="20"/>
    <b v="1"/>
    <b v="0"/>
    <b v="1"/>
    <b v="1"/>
    <b v="0"/>
    <b v="1"/>
    <b v="1"/>
    <m/>
    <m/>
    <s v="CAHC1"/>
    <s v="2"/>
    <n v="2.47"/>
    <s v="2015-09-19T22:11:00Z"/>
    <n v="18.99"/>
    <n v="15"/>
    <s v="CAHC1"/>
    <s v="2"/>
    <n v="2.47"/>
    <s v="2015-09-19T22:11:00Z"/>
    <x v="20"/>
    <n v="15"/>
  </r>
  <r>
    <m/>
    <s v="(2/17/2023): add lat/lon based on https://www.chicoer.com/2015/10/03/450-acre-fire-burning-near-meridian-road-north-of-chico/"/>
    <s v="20151003-Meridian"/>
    <s v="Butte"/>
    <s v="Meridian"/>
    <m/>
    <m/>
    <n v="201510032115"/>
    <n v="201510040915"/>
    <n v="42280"/>
    <n v="0.8854166666666666"/>
    <n v="42280.88541666666"/>
    <n v="42281"/>
    <m/>
    <m/>
    <n v="860"/>
    <s v="Equipment"/>
    <m/>
    <m/>
    <n v="0"/>
    <n v="39.88"/>
    <n v="-121.917"/>
    <s v="non-HFTD"/>
    <s v="non-HFRA"/>
    <x v="0"/>
    <m/>
    <m/>
    <m/>
    <m/>
    <m/>
    <m/>
    <m/>
    <b v="0"/>
    <b v="0"/>
    <b v="0"/>
    <n v="2015"/>
    <n v="10"/>
    <b v="1"/>
    <n v="0"/>
    <b v="0"/>
    <b v="0"/>
    <b v="0"/>
    <s v="OEIS Non-CAT - Large"/>
    <n v="0"/>
    <n v="0"/>
    <s v="structures &lt;= 100 "/>
    <s v="fatality = 0"/>
    <n v="0"/>
    <b v="0"/>
    <b v="0"/>
    <b v="0"/>
    <b v="0"/>
    <b v="0"/>
    <b v="0"/>
    <b v="0"/>
    <m/>
    <m/>
    <s v="E3006"/>
    <s v="65"/>
    <n v="2.77"/>
    <s v="2015-10-04T04:36:00Z"/>
    <n v="35.99"/>
    <n v="12"/>
    <s v="CSTC1"/>
    <s v="2"/>
    <n v="7.87"/>
    <s v="2015-10-04T04:51:00Z"/>
    <x v="21"/>
    <n v="36"/>
  </r>
  <r>
    <m/>
    <m/>
    <s v="20151012-Cienega"/>
    <s v="San Benito"/>
    <s v="Cienega"/>
    <m/>
    <m/>
    <n v="201510121600"/>
    <n v="201510130400"/>
    <n v="42289"/>
    <n v="0.6666666666666666"/>
    <n v="42289.66666666666"/>
    <n v="42293"/>
    <s v="18:00"/>
    <n v="42293.75"/>
    <n v="670"/>
    <s v="Electrical Power"/>
    <m/>
    <m/>
    <n v="0"/>
    <n v="36.70854"/>
    <n v="-121.32734"/>
    <s v="non-HFTD"/>
    <s v="non-HFRA"/>
    <x v="1"/>
    <s v="Yes"/>
    <n v="20150394"/>
    <m/>
    <s v="1320852"/>
    <s v="15-0069756"/>
    <m/>
    <n v="2328"/>
    <b v="0"/>
    <b v="0"/>
    <b v="0"/>
    <n v="2015"/>
    <n v="10"/>
    <b v="0"/>
    <n v="0"/>
    <b v="0"/>
    <b v="0"/>
    <b v="0"/>
    <s v="OEIS Non-CAT - Large"/>
    <n v="0"/>
    <n v="0"/>
    <s v="structures &lt;= 100 "/>
    <s v="fatality = 0"/>
    <n v="0"/>
    <b v="0"/>
    <b v="0"/>
    <b v="0"/>
    <b v="0"/>
    <b v="0"/>
    <b v="0"/>
    <b v="0"/>
    <m/>
    <m/>
    <m/>
    <m/>
    <m/>
    <m/>
    <n v="0"/>
    <n v="0"/>
    <s v="D8586"/>
    <s v="65"/>
    <n v="8.199999999999999"/>
    <s v="2015-10-12T23:34:00Z"/>
    <x v="10"/>
    <n v="14"/>
  </r>
  <r>
    <m/>
    <s v="(6/18/2022):  corrected the lat/lon based on location"/>
    <s v="20160518-Camp Roberts"/>
    <s v="San Luis Obispo"/>
    <s v="Camp Roberts"/>
    <m/>
    <m/>
    <n v="201605181427"/>
    <n v="201605190227"/>
    <n v="42508"/>
    <n v="0.6020833333333333"/>
    <n v="42508.60208333333"/>
    <n v="42510"/>
    <m/>
    <m/>
    <n v="3712"/>
    <s v="Undetermined"/>
    <m/>
    <m/>
    <n v="0"/>
    <n v="35.84214259"/>
    <n v="-120.7428187"/>
    <s v="HFTD"/>
    <s v="non-HFRA"/>
    <x v="0"/>
    <m/>
    <m/>
    <m/>
    <m/>
    <m/>
    <m/>
    <m/>
    <b v="0"/>
    <b v="0"/>
    <b v="0"/>
    <n v="2016"/>
    <n v="5"/>
    <b v="0"/>
    <n v="0"/>
    <b v="0"/>
    <b v="0"/>
    <b v="0"/>
    <s v="OEIS Non-CAT - Large"/>
    <n v="0"/>
    <n v="0"/>
    <s v="structures &lt;= 100 "/>
    <s v="fatality = 0"/>
    <n v="0"/>
    <b v="0"/>
    <b v="0"/>
    <b v="0"/>
    <b v="0"/>
    <b v="0"/>
    <b v="0"/>
    <b v="0"/>
    <m/>
    <m/>
    <s v="RBYC1"/>
    <s v="2"/>
    <n v="3.7"/>
    <s v="2016-05-18T22:12:00Z"/>
    <n v="24"/>
    <n v="2"/>
    <s v="RBYC1"/>
    <s v="2"/>
    <n v="3.7"/>
    <s v="2016-05-18T22:12:00Z"/>
    <x v="22"/>
    <n v="10"/>
  </r>
  <r>
    <m/>
    <m/>
    <s v="20160522-Metz"/>
    <s v="Monterey"/>
    <s v="Metz"/>
    <m/>
    <m/>
    <n v="201605221527"/>
    <n v="201605230327"/>
    <n v="42512"/>
    <n v="0.64375"/>
    <n v="42512.64375"/>
    <n v="42515"/>
    <s v="18:15"/>
    <n v="42515.76041666666"/>
    <n v="3876"/>
    <s v="Debris Burning"/>
    <m/>
    <m/>
    <n v="0"/>
    <n v="36.38123"/>
    <n v="-121.20059"/>
    <s v="non-HFTD"/>
    <s v="non-HFRA"/>
    <x v="0"/>
    <m/>
    <m/>
    <m/>
    <m/>
    <m/>
    <m/>
    <m/>
    <b v="0"/>
    <b v="0"/>
    <b v="0"/>
    <n v="2016"/>
    <n v="5"/>
    <b v="0"/>
    <n v="0"/>
    <b v="0"/>
    <b v="0"/>
    <b v="0"/>
    <s v="OEIS Non-CAT - Large"/>
    <n v="0"/>
    <n v="0"/>
    <s v="structures &lt;= 100 "/>
    <s v="fatality = 0"/>
    <n v="0"/>
    <b v="0"/>
    <b v="0"/>
    <b v="0"/>
    <b v="0"/>
    <b v="0"/>
    <b v="0"/>
    <b v="0"/>
    <m/>
    <m/>
    <m/>
    <m/>
    <m/>
    <m/>
    <n v="0"/>
    <n v="0"/>
    <s v="PCLC1"/>
    <s v="2"/>
    <n v="6.86"/>
    <s v="2016-05-22T22:37:00Z"/>
    <x v="20"/>
    <n v="2"/>
  </r>
  <r>
    <m/>
    <m/>
    <s v="20160601-Chimney"/>
    <s v="Tulare"/>
    <s v="Chimney"/>
    <m/>
    <m/>
    <n v="201606011535"/>
    <n v="201606020335"/>
    <n v="42522"/>
    <n v="0.6493055555555556"/>
    <n v="42522.64930555555"/>
    <n v="42540"/>
    <s v="18:00"/>
    <n v="42540.75"/>
    <n v="1324"/>
    <s v="Human"/>
    <m/>
    <m/>
    <n v="0"/>
    <n v="35.84883"/>
    <n v="-118.08591"/>
    <s v="HFTD"/>
    <s v="HFRA"/>
    <x v="0"/>
    <m/>
    <m/>
    <m/>
    <m/>
    <m/>
    <m/>
    <m/>
    <b v="0"/>
    <b v="0"/>
    <b v="0"/>
    <n v="2016"/>
    <n v="6"/>
    <b v="0"/>
    <n v="0"/>
    <b v="0"/>
    <b v="0"/>
    <b v="0"/>
    <s v="OEIS Non-CAT - Large"/>
    <n v="0"/>
    <n v="0"/>
    <s v="structures &lt;= 100 "/>
    <s v="fatality = 0"/>
    <n v="0"/>
    <b v="1"/>
    <b v="0"/>
    <b v="1"/>
    <b v="1"/>
    <b v="0"/>
    <b v="1"/>
    <b v="1"/>
    <m/>
    <m/>
    <s v="BPKC1"/>
    <s v="2"/>
    <n v="2.36"/>
    <s v="2016-06-01T23:10:00Z"/>
    <n v="31"/>
    <n v="2"/>
    <s v="BPKC1"/>
    <s v="2"/>
    <n v="2.36"/>
    <s v="2016-06-01T23:10:00Z"/>
    <x v="23"/>
    <n v="4"/>
  </r>
  <r>
    <m/>
    <m/>
    <s v="20160604-Coleman"/>
    <s v="Monterey"/>
    <s v="Coleman"/>
    <m/>
    <m/>
    <n v="201606041433"/>
    <n v="201606050233"/>
    <n v="42525"/>
    <n v="0.60625"/>
    <n v="42525.60625"/>
    <n v="42541"/>
    <s v="08:30"/>
    <n v="42541.35416666666"/>
    <n v="2520"/>
    <s v="Undetermined"/>
    <n v="1"/>
    <m/>
    <n v="0"/>
    <n v="36.01542"/>
    <n v="-121.25029"/>
    <s v="non-HFTD"/>
    <s v="non-HFRA"/>
    <x v="0"/>
    <m/>
    <m/>
    <m/>
    <m/>
    <m/>
    <m/>
    <m/>
    <b v="0"/>
    <b v="0"/>
    <b v="0"/>
    <n v="2016"/>
    <n v="6"/>
    <b v="0"/>
    <n v="0"/>
    <b v="0"/>
    <b v="0"/>
    <b v="0"/>
    <s v="OEIS Non-CAT - Large"/>
    <n v="0"/>
    <n v="0"/>
    <s v="structures &lt;= 100 "/>
    <s v="fatality = 0"/>
    <n v="1"/>
    <b v="0"/>
    <b v="0"/>
    <b v="0"/>
    <b v="0"/>
    <b v="0"/>
    <b v="1"/>
    <b v="0"/>
    <m/>
    <m/>
    <s v="FHLC1"/>
    <s v="2"/>
    <n v="0.54"/>
    <s v="2016-06-04T21:25:00Z"/>
    <n v="14.99"/>
    <n v="2"/>
    <s v="FHLC1"/>
    <s v="2"/>
    <n v="0.54"/>
    <s v="2016-06-04T21:25:00Z"/>
    <x v="10"/>
    <n v="2"/>
  </r>
  <r>
    <m/>
    <m/>
    <s v="20160604-Soda"/>
    <s v="San Luis Obispo"/>
    <s v="Soda"/>
    <m/>
    <m/>
    <n v="201606041746"/>
    <n v="201606050546"/>
    <n v="42525"/>
    <n v="0.7402777777777778"/>
    <n v="42525.74027777778"/>
    <n v="42540"/>
    <s v="08:30"/>
    <n v="42540.35416666666"/>
    <n v="2003"/>
    <s v="Undetermined"/>
    <m/>
    <m/>
    <n v="0"/>
    <n v="35.01382"/>
    <n v="-119.58206"/>
    <s v="non-HFTD"/>
    <s v="non-HFRA"/>
    <x v="0"/>
    <m/>
    <m/>
    <m/>
    <m/>
    <m/>
    <m/>
    <m/>
    <b v="0"/>
    <b v="0"/>
    <b v="0"/>
    <n v="2016"/>
    <n v="6"/>
    <b v="0"/>
    <n v="0"/>
    <b v="0"/>
    <b v="0"/>
    <b v="0"/>
    <s v="OEIS Non-CAT - Large"/>
    <n v="0"/>
    <n v="0"/>
    <s v="structures &lt;= 100 "/>
    <s v="fatality = 0"/>
    <n v="0"/>
    <b v="0"/>
    <b v="0"/>
    <b v="0"/>
    <b v="0"/>
    <b v="0"/>
    <b v="0"/>
    <b v="0"/>
    <m/>
    <m/>
    <m/>
    <m/>
    <m/>
    <m/>
    <n v="0"/>
    <n v="0"/>
    <s v="E0673"/>
    <s v="65"/>
    <n v="7.35"/>
    <s v="2016-06-05T01:43:00Z"/>
    <x v="14"/>
    <n v="16"/>
  </r>
  <r>
    <s v="Not in PG&amp;E service territory"/>
    <m/>
    <s v="20160607-Pony"/>
    <s v="Siskiyou"/>
    <s v="Pony"/>
    <m/>
    <m/>
    <n v="201606070245"/>
    <n v="201606071445"/>
    <n v="42528"/>
    <n v="0.1145833333333333"/>
    <n v="42528.11458333334"/>
    <n v="42682"/>
    <s v="10:15"/>
    <n v="42682.42708333334"/>
    <n v="2860"/>
    <s v="Undetermined"/>
    <m/>
    <m/>
    <n v="0"/>
    <n v="41.623"/>
    <n v="-123.557"/>
    <s v="HFTD"/>
    <s v="HFRA"/>
    <x v="0"/>
    <m/>
    <m/>
    <m/>
    <m/>
    <m/>
    <m/>
    <m/>
    <b v="0"/>
    <b v="0"/>
    <b v="0"/>
    <n v="2016"/>
    <n v="6"/>
    <b v="0"/>
    <n v="0"/>
    <b v="0"/>
    <b v="0"/>
    <b v="0"/>
    <s v="OEIS Non-CAT - Large"/>
    <n v="0"/>
    <n v="0"/>
    <s v="structures &lt;= 100 "/>
    <s v="fatality = 0"/>
    <n v="0"/>
    <b v="1"/>
    <b v="0"/>
    <b v="1"/>
    <b v="1"/>
    <b v="0"/>
    <b v="0"/>
    <b v="1"/>
    <m/>
    <m/>
    <m/>
    <m/>
    <m/>
    <m/>
    <n v="0"/>
    <n v="0"/>
    <s v="DUIC1"/>
    <s v="2"/>
    <n v="6"/>
    <s v="2016-06-07T09:56:00Z"/>
    <x v="5"/>
    <n v="2"/>
  </r>
  <r>
    <m/>
    <m/>
    <s v="20160615-Sherpa"/>
    <s v="Santa Barbara"/>
    <s v="Sherpa"/>
    <m/>
    <m/>
    <n v="201606151521"/>
    <n v="201606160321"/>
    <n v="42536"/>
    <n v="0.6395833333333333"/>
    <n v="42536.63958333333"/>
    <n v="42563"/>
    <s v="14:30"/>
    <n v="42563.60416666666"/>
    <n v="7474"/>
    <s v="Undetermined"/>
    <n v="5"/>
    <m/>
    <n v="0"/>
    <n v="34.776"/>
    <n v="-119.643"/>
    <s v="non-HFTD"/>
    <s v="non-HFRA"/>
    <x v="0"/>
    <m/>
    <m/>
    <m/>
    <m/>
    <m/>
    <m/>
    <m/>
    <b v="1"/>
    <b v="1"/>
    <b v="0"/>
    <n v="2016"/>
    <n v="6"/>
    <b v="0"/>
    <n v="0"/>
    <b v="0"/>
    <b v="0"/>
    <b v="0"/>
    <s v="OEIS CAT - Large"/>
    <n v="1"/>
    <n v="0"/>
    <s v="structures &lt;= 100 "/>
    <s v="fatality = 0"/>
    <n v="5"/>
    <b v="0"/>
    <b v="0"/>
    <b v="0"/>
    <b v="0"/>
    <b v="0"/>
    <b v="0"/>
    <b v="0"/>
    <m/>
    <m/>
    <m/>
    <m/>
    <m/>
    <m/>
    <n v="0"/>
    <n v="0"/>
    <m/>
    <m/>
    <m/>
    <m/>
    <x v="5"/>
    <n v="0"/>
  </r>
  <r>
    <m/>
    <m/>
    <s v="20160623-Erskine"/>
    <s v="Kern"/>
    <s v="Erskine"/>
    <m/>
    <m/>
    <n v="201606231551"/>
    <n v="201606240351"/>
    <n v="42544"/>
    <n v="0.6604166666666667"/>
    <n v="42544.66041666667"/>
    <n v="42562"/>
    <s v="09:40"/>
    <n v="42562.40277777778"/>
    <n v="48019"/>
    <s v="Undetermined"/>
    <n v="286"/>
    <n v="12"/>
    <n v="2"/>
    <n v="35.6115"/>
    <n v="-118.45628"/>
    <s v="HFTD"/>
    <s v="HFRA"/>
    <x v="0"/>
    <m/>
    <m/>
    <m/>
    <m/>
    <m/>
    <m/>
    <m/>
    <b v="1"/>
    <b v="0"/>
    <b v="1"/>
    <n v="2016"/>
    <n v="6"/>
    <b v="0"/>
    <n v="1"/>
    <b v="1"/>
    <b v="1"/>
    <b v="0"/>
    <s v="OEIS CAT - Destructive - Fatal"/>
    <n v="1"/>
    <n v="0"/>
    <s v="100 &lt; structures &lt;= 500"/>
    <s v="fatality &gt; 0"/>
    <n v="286"/>
    <b v="0"/>
    <b v="1"/>
    <b v="1"/>
    <b v="1"/>
    <b v="0"/>
    <b v="1"/>
    <b v="1"/>
    <m/>
    <m/>
    <s v="LYQC1"/>
    <s v="2"/>
    <n v="2.88"/>
    <s v="2016-06-23T22:18:00Z"/>
    <n v="40"/>
    <n v="2"/>
    <s v="LYQC1"/>
    <s v="2"/>
    <n v="2.88"/>
    <s v="2016-06-23T22:18:00Z"/>
    <x v="24"/>
    <n v="4"/>
  </r>
  <r>
    <m/>
    <m/>
    <s v="20160625-Dinosaur"/>
    <s v="Merced"/>
    <s v="Dinosaur"/>
    <m/>
    <m/>
    <n v="201606252345"/>
    <n v="201606261145"/>
    <n v="42546"/>
    <n v="0.9895833333333334"/>
    <n v="42546.98958333334"/>
    <n v="42547"/>
    <s v="18:50"/>
    <n v="42547.78472222222"/>
    <n v="1246"/>
    <s v="Vehicle"/>
    <m/>
    <m/>
    <n v="0"/>
    <n v="37.07147"/>
    <n v="-121.20155"/>
    <s v="non-HFTD"/>
    <s v="HFRA"/>
    <x v="0"/>
    <m/>
    <m/>
    <m/>
    <m/>
    <m/>
    <m/>
    <m/>
    <b v="0"/>
    <b v="0"/>
    <b v="0"/>
    <n v="2016"/>
    <n v="6"/>
    <b v="0"/>
    <n v="0"/>
    <b v="0"/>
    <b v="0"/>
    <b v="0"/>
    <s v="OEIS Non-CAT - Large"/>
    <n v="0"/>
    <n v="0"/>
    <s v="structures &lt;= 100 "/>
    <s v="fatality = 0"/>
    <n v="0"/>
    <b v="0"/>
    <b v="0"/>
    <b v="1"/>
    <b v="1"/>
    <b v="1"/>
    <b v="0"/>
    <b v="1"/>
    <m/>
    <m/>
    <s v="AT423"/>
    <s v="65"/>
    <n v="2.08"/>
    <s v="2016-06-26T07:07:00Z"/>
    <n v="22.01"/>
    <n v="19"/>
    <s v="CF031"/>
    <s v="59"/>
    <n v="7.83"/>
    <s v="2016-06-26T07:40:00Z"/>
    <x v="25"/>
    <n v="29"/>
  </r>
  <r>
    <m/>
    <m/>
    <s v="20160628-Trailhead"/>
    <s v="Placer"/>
    <s v="Trailhead"/>
    <m/>
    <m/>
    <n v="201606281355"/>
    <n v="201606290155"/>
    <n v="42549"/>
    <n v="0.5798611111111112"/>
    <n v="42549.57986111111"/>
    <n v="42569"/>
    <s v="09:50"/>
    <n v="42569.40972222222"/>
    <n v="5645"/>
    <s v="Undetermined"/>
    <m/>
    <m/>
    <n v="0"/>
    <n v="38.96741"/>
    <n v="-120.9375"/>
    <s v="HFTD"/>
    <s v="HFRA"/>
    <x v="0"/>
    <m/>
    <m/>
    <m/>
    <m/>
    <m/>
    <m/>
    <m/>
    <b v="1"/>
    <b v="1"/>
    <b v="0"/>
    <n v="2016"/>
    <n v="6"/>
    <b v="0"/>
    <n v="0"/>
    <b v="0"/>
    <b v="0"/>
    <b v="0"/>
    <s v="OEIS CAT - Large"/>
    <n v="1"/>
    <n v="0"/>
    <s v="structures &lt;= 100 "/>
    <s v="fatality = 0"/>
    <n v="0"/>
    <b v="1"/>
    <b v="0"/>
    <b v="1"/>
    <b v="1"/>
    <b v="0"/>
    <b v="1"/>
    <b v="1"/>
    <m/>
    <m/>
    <s v="AT046"/>
    <s v="65"/>
    <n v="4.51"/>
    <s v="2016-06-28T21:18:00Z"/>
    <n v="8.01"/>
    <n v="12"/>
    <s v="C5488"/>
    <s v="65"/>
    <n v="8.81"/>
    <s v="2016-06-28T21:46:00Z"/>
    <x v="4"/>
    <n v="124"/>
  </r>
  <r>
    <m/>
    <m/>
    <s v="20160628-Rancho"/>
    <s v="Sacramento"/>
    <s v="Rancho"/>
    <m/>
    <m/>
    <n v="201606281902"/>
    <n v="201606290702"/>
    <n v="42549"/>
    <n v="0.7930555555555555"/>
    <n v="42549.79305555556"/>
    <n v="42550"/>
    <s v="07:30"/>
    <n v="42550.3125"/>
    <n v="372"/>
    <s v="Vehicle"/>
    <m/>
    <m/>
    <n v="0"/>
    <n v="38.385"/>
    <n v="-121.003611"/>
    <s v="non-HFTD"/>
    <s v="non-HFRA"/>
    <x v="0"/>
    <m/>
    <m/>
    <m/>
    <m/>
    <m/>
    <m/>
    <m/>
    <b v="0"/>
    <b v="0"/>
    <b v="0"/>
    <n v="2016"/>
    <n v="6"/>
    <b v="0"/>
    <n v="0"/>
    <b v="0"/>
    <b v="0"/>
    <b v="0"/>
    <s v="OEIS Non-CAT - Large"/>
    <n v="0"/>
    <n v="0"/>
    <s v="structures &lt;= 100 "/>
    <s v="fatality = 0"/>
    <n v="0"/>
    <b v="0"/>
    <b v="0"/>
    <b v="0"/>
    <b v="0"/>
    <b v="0"/>
    <b v="0"/>
    <b v="0"/>
    <m/>
    <m/>
    <s v="CFAC1"/>
    <s v="2"/>
    <n v="3.99"/>
    <s v="2016-06-29T02:05:00Z"/>
    <n v="14.99"/>
    <n v="10"/>
    <s v="CFAC1"/>
    <s v="2"/>
    <n v="3.99"/>
    <s v="2016-06-29T02:05:00Z"/>
    <x v="10"/>
    <n v="23"/>
  </r>
  <r>
    <m/>
    <m/>
    <s v="20160630-Colyear"/>
    <s v="Tehama"/>
    <s v="Colyear"/>
    <m/>
    <m/>
    <n v="201606301332"/>
    <n v="201606310132"/>
    <n v="42551"/>
    <n v="0.5638888888888889"/>
    <n v="42551.56388888889"/>
    <n v="42555"/>
    <s v="07:45"/>
    <n v="42555.32291666666"/>
    <n v="464"/>
    <s v="Electrical Power"/>
    <m/>
    <m/>
    <n v="0"/>
    <n v="40.0353"/>
    <n v="-122.56939"/>
    <s v="HFTD"/>
    <s v="HFRA"/>
    <x v="1"/>
    <s v="Yes"/>
    <n v="20160144"/>
    <m/>
    <s v="1499124"/>
    <s v="16-0047210"/>
    <m/>
    <n v="4520"/>
    <b v="0"/>
    <b v="0"/>
    <b v="0"/>
    <n v="2016"/>
    <n v="6"/>
    <b v="0"/>
    <n v="0"/>
    <b v="0"/>
    <b v="0"/>
    <b v="0"/>
    <s v="OEIS Non-CAT - Large"/>
    <n v="0"/>
    <n v="0"/>
    <s v="structures &lt;= 100 "/>
    <s v="fatality = 0"/>
    <n v="0"/>
    <b v="1"/>
    <b v="0"/>
    <b v="1"/>
    <b v="1"/>
    <b v="0"/>
    <b v="1"/>
    <b v="1"/>
    <m/>
    <m/>
    <m/>
    <m/>
    <m/>
    <m/>
    <n v="0"/>
    <n v="0"/>
    <s v="EPKC1"/>
    <s v="2"/>
    <n v="8.42"/>
    <s v="2016-06-30T21:03:00Z"/>
    <x v="10"/>
    <n v="2"/>
  </r>
  <r>
    <m/>
    <m/>
    <s v="20160701-Deer"/>
    <s v="Kern"/>
    <s v="Deer"/>
    <m/>
    <m/>
    <n v="201607011405"/>
    <n v="201607020205"/>
    <n v="42552"/>
    <n v="0.5868055555555556"/>
    <n v="42552.58680555555"/>
    <n v="42559"/>
    <s v="19:00"/>
    <n v="42559.79166666666"/>
    <n v="1785"/>
    <s v="Undetermined"/>
    <m/>
    <m/>
    <n v="0"/>
    <n v="35.20993"/>
    <n v="-118.72272"/>
    <s v="HFTD"/>
    <s v="HFRA"/>
    <x v="0"/>
    <m/>
    <m/>
    <m/>
    <m/>
    <m/>
    <m/>
    <m/>
    <b v="0"/>
    <b v="0"/>
    <b v="0"/>
    <n v="2016"/>
    <n v="7"/>
    <b v="0"/>
    <n v="0"/>
    <b v="0"/>
    <b v="0"/>
    <b v="0"/>
    <s v="OEIS Non-CAT - Large"/>
    <n v="0"/>
    <n v="0"/>
    <s v="structures &lt;= 100 "/>
    <s v="fatality = 0"/>
    <n v="0"/>
    <b v="1"/>
    <b v="0"/>
    <b v="1"/>
    <b v="1"/>
    <b v="0"/>
    <b v="1"/>
    <b v="1"/>
    <m/>
    <m/>
    <s v="KRTC1"/>
    <s v="2"/>
    <n v="2.83"/>
    <s v="2016-07-01T21:18:00Z"/>
    <n v="10"/>
    <n v="2"/>
    <s v="E1410"/>
    <s v="65"/>
    <n v="7.13"/>
    <s v="2016-07-01T20:28:00Z"/>
    <x v="26"/>
    <n v="64"/>
  </r>
  <r>
    <m/>
    <m/>
    <s v="20160701-Curry"/>
    <s v="Fresno"/>
    <s v="Curry"/>
    <m/>
    <m/>
    <n v="201607011716"/>
    <n v="201607020516"/>
    <n v="42552"/>
    <n v="0.7194444444444444"/>
    <n v="42552.71944444445"/>
    <n v="42556"/>
    <s v="07:05"/>
    <n v="42556.29513888889"/>
    <n v="2944"/>
    <s v="Under Investigation"/>
    <m/>
    <m/>
    <n v="0"/>
    <n v="36.0749"/>
    <n v="-120.452041"/>
    <s v="non-HFTD"/>
    <s v="HFRA"/>
    <x v="0"/>
    <m/>
    <m/>
    <m/>
    <m/>
    <m/>
    <m/>
    <n v="204155"/>
    <b v="0"/>
    <b v="0"/>
    <b v="0"/>
    <n v="2016"/>
    <n v="7"/>
    <b v="0"/>
    <n v="0"/>
    <b v="0"/>
    <b v="0"/>
    <b v="0"/>
    <s v="OEIS Non-CAT - Large"/>
    <n v="0"/>
    <n v="0"/>
    <s v="structures &lt;= 100 "/>
    <s v="fatality = 0"/>
    <n v="0"/>
    <b v="0"/>
    <b v="0"/>
    <b v="1"/>
    <b v="1"/>
    <b v="1"/>
    <b v="0"/>
    <b v="1"/>
    <m/>
    <m/>
    <m/>
    <m/>
    <m/>
    <m/>
    <n v="0"/>
    <n v="0"/>
    <s v="AU699"/>
    <s v="65"/>
    <n v="6.98"/>
    <s v="2016-07-02T00:50:00Z"/>
    <x v="12"/>
    <n v="32"/>
  </r>
  <r>
    <m/>
    <s v="cause https://www.cbsnews.com/sacramento/news/appaloosa-fire-threatens-residential-structures-reaches-75-acres-in-calaveras-county/"/>
    <s v="20160702-Appaloosa"/>
    <s v="Calaveras"/>
    <s v="Appaloosa"/>
    <m/>
    <m/>
    <n v="201607021455"/>
    <n v="201607030255"/>
    <n v="42553"/>
    <n v="0.6215277777777778"/>
    <n v="42553.62152777778"/>
    <n v="42559"/>
    <s v="19:32"/>
    <n v="42559.81388888889"/>
    <n v="310"/>
    <s v="Electrical Power"/>
    <n v="1"/>
    <m/>
    <n v="0"/>
    <n v="38.02845"/>
    <n v="-120.61153"/>
    <s v="HFTD"/>
    <s v="HFRA"/>
    <x v="1"/>
    <m/>
    <m/>
    <m/>
    <m/>
    <m/>
    <m/>
    <n v="4419063"/>
    <b v="0"/>
    <b v="0"/>
    <b v="0"/>
    <n v="2016"/>
    <n v="7"/>
    <b v="0"/>
    <n v="0"/>
    <b v="0"/>
    <b v="0"/>
    <b v="0"/>
    <s v="OEIS Non-CAT - Large"/>
    <n v="0"/>
    <n v="0"/>
    <s v="structures &lt;= 100 "/>
    <s v="fatality = 0"/>
    <n v="1"/>
    <b v="1"/>
    <b v="0"/>
    <b v="1"/>
    <b v="1"/>
    <b v="0"/>
    <b v="1"/>
    <b v="1"/>
    <m/>
    <m/>
    <m/>
    <m/>
    <m/>
    <m/>
    <n v="0"/>
    <n v="0"/>
    <s v="E2861"/>
    <s v="65"/>
    <n v="7.16"/>
    <s v="2016-07-02T21:58:00Z"/>
    <x v="27"/>
    <n v="14"/>
  </r>
  <r>
    <m/>
    <m/>
    <s v="20160708-Fort"/>
    <s v="Kern"/>
    <s v="Fort"/>
    <m/>
    <m/>
    <n v="201607081115"/>
    <n v="201607082315"/>
    <n v="42559"/>
    <n v="0.46875"/>
    <n v="42559.46875"/>
    <n v="42561"/>
    <s v="19:37"/>
    <n v="42561.81736111111"/>
    <n v="554"/>
    <s v="Undetermined"/>
    <m/>
    <m/>
    <n v="0"/>
    <n v="34.913"/>
    <n v="-118.9082"/>
    <s v="non-HFTD"/>
    <s v="HFRA"/>
    <x v="0"/>
    <m/>
    <m/>
    <m/>
    <m/>
    <m/>
    <m/>
    <m/>
    <b v="0"/>
    <b v="0"/>
    <b v="0"/>
    <n v="2016"/>
    <n v="7"/>
    <b v="0"/>
    <n v="0"/>
    <b v="0"/>
    <b v="0"/>
    <b v="0"/>
    <s v="OEIS Non-CAT - Large"/>
    <n v="0"/>
    <n v="0"/>
    <s v="structures &lt;= 100 "/>
    <s v="fatality = 0"/>
    <n v="0"/>
    <b v="0"/>
    <b v="0"/>
    <b v="1"/>
    <b v="1"/>
    <b v="1"/>
    <b v="0"/>
    <b v="1"/>
    <m/>
    <m/>
    <s v="GVPC1"/>
    <s v="2"/>
    <n v="0.83"/>
    <s v="2016-07-08T19:13:00Z"/>
    <n v="14"/>
    <n v="26"/>
    <s v="GVPC1"/>
    <s v="2"/>
    <n v="0.83"/>
    <s v="2016-07-08T19:13:00Z"/>
    <x v="7"/>
    <n v="32"/>
  </r>
  <r>
    <m/>
    <m/>
    <s v="20160708-Fiddler"/>
    <s v="Shasta"/>
    <s v="Fiddler"/>
    <m/>
    <m/>
    <n v="201607082245"/>
    <n v="201607091045"/>
    <n v="42559"/>
    <n v="0.9479166666666666"/>
    <n v="42559.94791666666"/>
    <n v="42563"/>
    <s v="07:00"/>
    <n v="42563.29166666666"/>
    <n v="441"/>
    <s v="Arson"/>
    <n v="1"/>
    <n v="1"/>
    <n v="0"/>
    <n v="40.36873"/>
    <n v="-122.72913"/>
    <s v="HFTD"/>
    <s v="HFRA"/>
    <x v="0"/>
    <m/>
    <m/>
    <m/>
    <m/>
    <m/>
    <m/>
    <m/>
    <b v="0"/>
    <b v="0"/>
    <b v="0"/>
    <n v="2016"/>
    <n v="7"/>
    <b v="0"/>
    <n v="0"/>
    <b v="0"/>
    <b v="0"/>
    <b v="0"/>
    <s v="OEIS Non-CAT - Large"/>
    <n v="0"/>
    <n v="0"/>
    <s v="structures &lt;= 100 "/>
    <s v="fatality = 0"/>
    <n v="1"/>
    <b v="1"/>
    <b v="0"/>
    <b v="1"/>
    <b v="1"/>
    <b v="0"/>
    <b v="1"/>
    <b v="1"/>
    <m/>
    <m/>
    <m/>
    <m/>
    <m/>
    <m/>
    <n v="0"/>
    <n v="0"/>
    <s v="PLIC1"/>
    <s v="2"/>
    <n v="7.18"/>
    <s v="2016-07-09T04:54:00Z"/>
    <x v="28"/>
    <n v="4"/>
  </r>
  <r>
    <m/>
    <m/>
    <s v="20160712-Pacheco"/>
    <s v="Calaveras"/>
    <s v="Pacheco"/>
    <m/>
    <m/>
    <n v="201607121314"/>
    <n v="201607130114"/>
    <n v="42563"/>
    <n v="0.5513888888888889"/>
    <n v="42563.55138888889"/>
    <n v="42567"/>
    <s v="18:30"/>
    <n v="42567.77083333334"/>
    <n v="341"/>
    <s v="Equipment"/>
    <n v="2"/>
    <m/>
    <n v="0"/>
    <n v="38.08056"/>
    <n v="-120.81394"/>
    <s v="HFTD"/>
    <s v="HFRA"/>
    <x v="0"/>
    <m/>
    <m/>
    <m/>
    <m/>
    <m/>
    <m/>
    <m/>
    <b v="0"/>
    <b v="0"/>
    <b v="0"/>
    <n v="2016"/>
    <n v="7"/>
    <b v="0"/>
    <n v="0"/>
    <b v="0"/>
    <b v="0"/>
    <b v="0"/>
    <s v="OEIS Non-CAT - Large"/>
    <n v="0"/>
    <n v="0"/>
    <s v="structures &lt;= 100 "/>
    <s v="fatality = 0"/>
    <n v="2"/>
    <b v="1"/>
    <b v="0"/>
    <b v="1"/>
    <b v="1"/>
    <b v="0"/>
    <b v="1"/>
    <b v="1"/>
    <m/>
    <m/>
    <m/>
    <m/>
    <m/>
    <m/>
    <n v="0"/>
    <n v="0"/>
    <s v="C9085"/>
    <s v="65"/>
    <n v="9.08"/>
    <s v="2016-07-12T20:55:00Z"/>
    <x v="27"/>
    <n v="6"/>
  </r>
  <r>
    <m/>
    <m/>
    <s v="20160722-Soberanes"/>
    <s v="Monterey"/>
    <s v="Soberanes"/>
    <m/>
    <m/>
    <n v="201607220848"/>
    <n v="201607222048"/>
    <n v="42573"/>
    <n v="0.3666666666666666"/>
    <n v="42573.36666666667"/>
    <n v="42656"/>
    <s v="11:30"/>
    <n v="42656.47916666666"/>
    <n v="132127"/>
    <s v="Campfire"/>
    <n v="68"/>
    <n v="5"/>
    <n v="1"/>
    <n v="36.45994"/>
    <n v="-121.89938"/>
    <s v="HFTD"/>
    <s v="HFRA"/>
    <x v="0"/>
    <m/>
    <m/>
    <m/>
    <m/>
    <m/>
    <m/>
    <n v="4368454"/>
    <b v="1"/>
    <b v="1"/>
    <b v="0"/>
    <n v="2016"/>
    <n v="7"/>
    <b v="0"/>
    <n v="1"/>
    <b v="0"/>
    <b v="0"/>
    <b v="0"/>
    <s v="OEIS CAT - Large"/>
    <n v="1"/>
    <n v="0"/>
    <s v="structures &lt;= 100 "/>
    <s v="fatality &gt; 0"/>
    <n v="68"/>
    <b v="1"/>
    <b v="0"/>
    <b v="1"/>
    <b v="1"/>
    <b v="0"/>
    <b v="1"/>
    <b v="1"/>
    <m/>
    <m/>
    <m/>
    <m/>
    <m/>
    <m/>
    <n v="0"/>
    <n v="0"/>
    <s v="E8505"/>
    <s v="65"/>
    <n v="9.26"/>
    <s v="2016-07-22T15:38:00Z"/>
    <x v="3"/>
    <n v="64"/>
  </r>
  <r>
    <m/>
    <m/>
    <s v="20160730-Goose"/>
    <s v="Fresno"/>
    <s v="Goose"/>
    <m/>
    <m/>
    <n v="201607301640"/>
    <n v="201607310440"/>
    <n v="42581"/>
    <n v="0.6944444444444444"/>
    <n v="42581.69444444445"/>
    <n v="42591"/>
    <s v="18:30"/>
    <n v="42591.77083333334"/>
    <n v="2241"/>
    <s v="Arson"/>
    <n v="4"/>
    <n v="1"/>
    <n v="0"/>
    <n v="37.01591"/>
    <n v="-119.50507"/>
    <s v="HFTD"/>
    <s v="HFRA"/>
    <x v="0"/>
    <m/>
    <m/>
    <m/>
    <m/>
    <m/>
    <m/>
    <n v="276718"/>
    <b v="0"/>
    <b v="0"/>
    <b v="0"/>
    <n v="2016"/>
    <n v="7"/>
    <b v="0"/>
    <n v="0"/>
    <b v="0"/>
    <b v="0"/>
    <b v="0"/>
    <s v="OEIS Non-CAT - Large"/>
    <n v="0"/>
    <n v="0"/>
    <s v="structures &lt;= 100 "/>
    <s v="fatality = 0"/>
    <n v="4"/>
    <b v="1"/>
    <b v="0"/>
    <b v="1"/>
    <b v="1"/>
    <b v="0"/>
    <b v="1"/>
    <b v="1"/>
    <m/>
    <m/>
    <s v="PRHC1"/>
    <s v="2"/>
    <n v="3.46"/>
    <s v="2016-07-30T23:27:00Z"/>
    <n v="14"/>
    <n v="2"/>
    <s v="PRHC1"/>
    <s v="2"/>
    <n v="3.46"/>
    <s v="2016-07-30T23:27:00Z"/>
    <x v="7"/>
    <n v="6"/>
  </r>
  <r>
    <m/>
    <m/>
    <s v="20160802-99"/>
    <s v="Butte"/>
    <s v="99"/>
    <m/>
    <m/>
    <n v="201608021435"/>
    <n v="201608030235"/>
    <n v="42584"/>
    <n v="0.6076388888888888"/>
    <n v="42584.60763888889"/>
    <n v="42585"/>
    <s v="08:00"/>
    <n v="42585.33333333334"/>
    <n v="520"/>
    <s v="Playing With Fire"/>
    <m/>
    <m/>
    <n v="0"/>
    <n v="39.6708"/>
    <n v="-121.7192"/>
    <s v="non-HFTD"/>
    <s v="non-HFRA"/>
    <x v="0"/>
    <m/>
    <m/>
    <m/>
    <m/>
    <m/>
    <m/>
    <m/>
    <b v="0"/>
    <b v="0"/>
    <b v="0"/>
    <n v="2016"/>
    <n v="8"/>
    <b v="0"/>
    <n v="0"/>
    <b v="0"/>
    <b v="0"/>
    <b v="0"/>
    <s v="OEIS Non-CAT - Large"/>
    <n v="0"/>
    <n v="0"/>
    <s v="structures &lt;= 100 "/>
    <s v="fatality = 0"/>
    <n v="0"/>
    <b v="0"/>
    <b v="0"/>
    <b v="0"/>
    <b v="0"/>
    <b v="0"/>
    <b v="0"/>
    <b v="0"/>
    <m/>
    <m/>
    <m/>
    <m/>
    <m/>
    <m/>
    <n v="0"/>
    <n v="0"/>
    <s v="CICC1"/>
    <s v="2"/>
    <n v="7.16"/>
    <s v="2016-08-02T21:54:00Z"/>
    <x v="7"/>
    <n v="49"/>
  </r>
  <r>
    <m/>
    <m/>
    <s v="20160802-Cold"/>
    <s v="Yolo"/>
    <s v="Cold"/>
    <m/>
    <m/>
    <n v="201608021636"/>
    <n v="201608030436"/>
    <n v="42584"/>
    <n v="0.6916666666666667"/>
    <n v="42584.69166666667"/>
    <n v="42594"/>
    <s v="15:00"/>
    <n v="42594.625"/>
    <n v="5731"/>
    <s v="Undetermined"/>
    <n v="2"/>
    <m/>
    <n v="0"/>
    <n v="38.52513"/>
    <n v="-122.06788"/>
    <s v="HFTD"/>
    <s v="HFRA"/>
    <x v="0"/>
    <m/>
    <m/>
    <m/>
    <m/>
    <m/>
    <m/>
    <m/>
    <b v="1"/>
    <b v="1"/>
    <b v="0"/>
    <n v="2016"/>
    <n v="8"/>
    <b v="0"/>
    <n v="0"/>
    <b v="0"/>
    <b v="0"/>
    <b v="0"/>
    <s v="OEIS CAT - Large"/>
    <n v="1"/>
    <n v="0"/>
    <s v="structures &lt;= 100 "/>
    <s v="fatality = 0"/>
    <n v="2"/>
    <b v="1"/>
    <b v="0"/>
    <b v="1"/>
    <b v="1"/>
    <b v="0"/>
    <b v="1"/>
    <b v="1"/>
    <m/>
    <m/>
    <m/>
    <m/>
    <m/>
    <m/>
    <n v="0"/>
    <n v="0"/>
    <m/>
    <m/>
    <m/>
    <m/>
    <x v="5"/>
    <n v="0"/>
  </r>
  <r>
    <m/>
    <m/>
    <s v="20160809-Mineral"/>
    <s v="Fresno"/>
    <s v="Mineral"/>
    <m/>
    <m/>
    <n v="201608091308"/>
    <n v="201608100108"/>
    <n v="42591"/>
    <n v="0.5472222222222223"/>
    <n v="42591.54722222222"/>
    <n v="42600"/>
    <s v="19:00"/>
    <n v="42600.79166666666"/>
    <n v="7050"/>
    <s v="Arson"/>
    <n v="2"/>
    <m/>
    <n v="0"/>
    <n v="36.09974"/>
    <n v="-120.51057"/>
    <s v="non-HFTD"/>
    <s v="HFRA"/>
    <x v="0"/>
    <m/>
    <m/>
    <m/>
    <m/>
    <m/>
    <m/>
    <m/>
    <b v="1"/>
    <b v="1"/>
    <b v="0"/>
    <n v="2016"/>
    <n v="8"/>
    <b v="0"/>
    <n v="0"/>
    <b v="0"/>
    <b v="0"/>
    <b v="0"/>
    <s v="OEIS CAT - Large"/>
    <n v="1"/>
    <n v="0"/>
    <s v="structures &lt;= 100 "/>
    <s v="fatality = 0"/>
    <n v="2"/>
    <b v="0"/>
    <b v="0"/>
    <b v="1"/>
    <b v="1"/>
    <b v="1"/>
    <b v="0"/>
    <b v="1"/>
    <m/>
    <m/>
    <m/>
    <m/>
    <m/>
    <m/>
    <n v="0"/>
    <n v="0"/>
    <s v="AV081"/>
    <s v="65"/>
    <n v="8.9"/>
    <s v="2016-08-09T19:19:00Z"/>
    <x v="29"/>
    <n v="34"/>
  </r>
  <r>
    <m/>
    <m/>
    <s v="20160813-Chimney"/>
    <s v="San Luis Obispo"/>
    <s v="Chimney"/>
    <m/>
    <m/>
    <n v="201608131603"/>
    <n v="201608140403"/>
    <n v="42595"/>
    <n v="0.66875"/>
    <n v="42595.66875"/>
    <n v="42619"/>
    <s v="07:30"/>
    <n v="42619.3125"/>
    <n v="46344"/>
    <s v="Vehicle"/>
    <n v="70"/>
    <n v="8"/>
    <n v="0"/>
    <n v="35.70595"/>
    <n v="-120.98316"/>
    <s v="HFTD"/>
    <s v="HFRA"/>
    <x v="0"/>
    <m/>
    <m/>
    <m/>
    <m/>
    <m/>
    <m/>
    <n v="8539311"/>
    <b v="1"/>
    <b v="1"/>
    <b v="0"/>
    <n v="2016"/>
    <n v="8"/>
    <b v="0"/>
    <n v="0"/>
    <b v="0"/>
    <b v="0"/>
    <b v="0"/>
    <s v="OEIS CAT - Large"/>
    <n v="1"/>
    <n v="0"/>
    <s v="structures &lt;= 100 "/>
    <s v="fatality = 0"/>
    <n v="70"/>
    <b v="1"/>
    <b v="0"/>
    <b v="1"/>
    <b v="1"/>
    <b v="0"/>
    <b v="1"/>
    <b v="1"/>
    <m/>
    <m/>
    <s v="TABC1"/>
    <s v="2"/>
    <n v="4.76"/>
    <s v="2016-08-13T23:07:00Z"/>
    <n v="14"/>
    <n v="23"/>
    <s v="TABC1"/>
    <s v="2"/>
    <n v="4.76"/>
    <s v="2016-08-13T23:07:00Z"/>
    <x v="7"/>
    <n v="31"/>
  </r>
  <r>
    <m/>
    <m/>
    <s v="20160813-Clayton"/>
    <s v="Lake"/>
    <s v="Clayton"/>
    <m/>
    <m/>
    <n v="201608131803"/>
    <n v="201608140603"/>
    <n v="42595"/>
    <n v="0.7520833333333333"/>
    <n v="42595.75208333333"/>
    <n v="42608"/>
    <s v="18:00"/>
    <n v="42608.75"/>
    <n v="3929"/>
    <s v="Arson"/>
    <n v="300"/>
    <n v="28"/>
    <n v="0"/>
    <n v="38.89741"/>
    <n v="-122.60664"/>
    <s v="HFTD"/>
    <s v="HFRA"/>
    <x v="0"/>
    <m/>
    <m/>
    <m/>
    <m/>
    <m/>
    <m/>
    <n v="10988110"/>
    <b v="0"/>
    <b v="0"/>
    <b v="0"/>
    <n v="2016"/>
    <n v="8"/>
    <b v="0"/>
    <n v="0"/>
    <b v="0"/>
    <b v="1"/>
    <b v="1"/>
    <s v="OEIS Non-CAT - Destructive - Non-fatal"/>
    <n v="0"/>
    <n v="0"/>
    <s v="100 &lt; structures &lt;= 500"/>
    <s v="fatality = 0"/>
    <n v="300"/>
    <b v="1"/>
    <b v="0"/>
    <b v="1"/>
    <b v="1"/>
    <b v="0"/>
    <b v="1"/>
    <b v="1"/>
    <m/>
    <m/>
    <m/>
    <m/>
    <m/>
    <m/>
    <n v="0"/>
    <n v="0"/>
    <s v="LKRC1"/>
    <s v="2"/>
    <n v="9.56"/>
    <s v="2016-08-14T00:05:00Z"/>
    <x v="12"/>
    <n v="20"/>
  </r>
  <r>
    <m/>
    <m/>
    <s v="20160816-Cedar"/>
    <s v="Kern"/>
    <s v="Cedar"/>
    <m/>
    <m/>
    <n v="201608161635"/>
    <n v="201608170435"/>
    <n v="42598"/>
    <n v="0.6909722222222222"/>
    <n v="42598.69097222222"/>
    <n v="42644"/>
    <s v="06:00"/>
    <n v="42644.25"/>
    <n v="29322"/>
    <s v="Undetermined"/>
    <n v="6"/>
    <m/>
    <n v="0"/>
    <n v="35.7506"/>
    <n v="-118.5678"/>
    <s v="HFTD"/>
    <s v="HFRA"/>
    <x v="0"/>
    <m/>
    <m/>
    <m/>
    <m/>
    <m/>
    <m/>
    <m/>
    <b v="1"/>
    <b v="1"/>
    <b v="0"/>
    <n v="2016"/>
    <n v="8"/>
    <b v="0"/>
    <n v="0"/>
    <b v="0"/>
    <b v="0"/>
    <b v="0"/>
    <s v="OEIS CAT - Large"/>
    <n v="1"/>
    <n v="0"/>
    <s v="structures &lt;= 100 "/>
    <s v="fatality = 0"/>
    <n v="6"/>
    <b v="0"/>
    <b v="1"/>
    <b v="1"/>
    <b v="1"/>
    <b v="0"/>
    <b v="1"/>
    <b v="1"/>
    <m/>
    <m/>
    <s v="WFHC1"/>
    <s v="2"/>
    <n v="4.35"/>
    <s v="2016-08-17T00:00:00Z"/>
    <n v="23"/>
    <n v="2"/>
    <s v="KRNC1"/>
    <s v="2"/>
    <n v="7.74"/>
    <s v="2016-08-16T23:57:00Z"/>
    <x v="30"/>
    <n v="29"/>
  </r>
  <r>
    <m/>
    <m/>
    <s v="20160818-Mokelumne"/>
    <s v="Alpine"/>
    <s v="Mokelumne"/>
    <m/>
    <m/>
    <n v="201608181205"/>
    <n v="201608190005"/>
    <n v="42600"/>
    <n v="0.5034722222222222"/>
    <n v="42600.50347222222"/>
    <n v="42612"/>
    <s v="12:05"/>
    <n v="42612.50347222222"/>
    <n v="655"/>
    <s v="Lightning"/>
    <m/>
    <m/>
    <n v="0"/>
    <n v="38.57554"/>
    <n v="-120.00606"/>
    <s v="HFTD"/>
    <s v="HFRA"/>
    <x v="0"/>
    <m/>
    <m/>
    <m/>
    <m/>
    <m/>
    <m/>
    <m/>
    <b v="0"/>
    <b v="0"/>
    <b v="0"/>
    <n v="2016"/>
    <n v="8"/>
    <b v="0"/>
    <n v="0"/>
    <b v="0"/>
    <b v="0"/>
    <b v="0"/>
    <s v="OEIS Non-CAT - Large"/>
    <n v="0"/>
    <n v="0"/>
    <s v="structures &lt;= 100 "/>
    <s v="fatality = 0"/>
    <n v="0"/>
    <b v="1"/>
    <b v="0"/>
    <b v="1"/>
    <b v="1"/>
    <b v="0"/>
    <b v="1"/>
    <b v="1"/>
    <m/>
    <m/>
    <m/>
    <m/>
    <m/>
    <m/>
    <n v="0"/>
    <n v="0"/>
    <s v="E7441"/>
    <s v="65"/>
    <n v="8.33"/>
    <s v="2016-08-18T19:43:00Z"/>
    <x v="12"/>
    <n v="27"/>
  </r>
  <r>
    <m/>
    <m/>
    <s v="20160818-Beale"/>
    <s v="Yuba"/>
    <s v="Beale"/>
    <m/>
    <m/>
    <n v="201608181535"/>
    <n v="201608190335"/>
    <n v="42600"/>
    <n v="0.6493055555555556"/>
    <n v="42600.64930555555"/>
    <n v="42600"/>
    <s v="21:30"/>
    <n v="42600.89583333334"/>
    <n v="389"/>
    <s v="Miscellaneous"/>
    <m/>
    <m/>
    <n v="0"/>
    <n v="36.16965"/>
    <n v="-121.38775"/>
    <s v="HFTD"/>
    <s v="HFRA"/>
    <x v="0"/>
    <m/>
    <m/>
    <m/>
    <m/>
    <m/>
    <m/>
    <m/>
    <b v="0"/>
    <b v="0"/>
    <b v="0"/>
    <n v="2016"/>
    <n v="8"/>
    <b v="0"/>
    <n v="0"/>
    <b v="0"/>
    <b v="0"/>
    <b v="0"/>
    <s v="OEIS Non-CAT - Large"/>
    <n v="0"/>
    <n v="0"/>
    <s v="structures &lt;= 100 "/>
    <s v="fatality = 0"/>
    <n v="0"/>
    <b v="1"/>
    <b v="0"/>
    <b v="1"/>
    <b v="1"/>
    <b v="0"/>
    <b v="1"/>
    <b v="1"/>
    <m/>
    <m/>
    <m/>
    <m/>
    <m/>
    <m/>
    <n v="0"/>
    <n v="0"/>
    <s v="ASRC1"/>
    <s v="2"/>
    <n v="6.86"/>
    <s v="2016-08-18T23:04:00Z"/>
    <x v="31"/>
    <n v="2"/>
  </r>
  <r>
    <m/>
    <m/>
    <s v="20160818-Rey"/>
    <s v="Santa Barbara"/>
    <s v="Rey"/>
    <m/>
    <m/>
    <n v="201608181757"/>
    <n v="201608190557"/>
    <n v="42600"/>
    <n v="0.7479166666666667"/>
    <n v="42600.74791666667"/>
    <n v="42628"/>
    <m/>
    <m/>
    <n v="32606"/>
    <s v="Undetermined"/>
    <n v="5"/>
    <m/>
    <n v="0"/>
    <n v="34.546"/>
    <n v="-119.805"/>
    <s v="HFTD"/>
    <s v="HFRA"/>
    <x v="0"/>
    <m/>
    <m/>
    <m/>
    <m/>
    <m/>
    <m/>
    <m/>
    <b v="1"/>
    <b v="1"/>
    <b v="0"/>
    <n v="2016"/>
    <n v="8"/>
    <b v="0"/>
    <n v="0"/>
    <b v="0"/>
    <b v="0"/>
    <b v="0"/>
    <s v="OEIS CAT - Large"/>
    <n v="1"/>
    <n v="0"/>
    <s v="structures &lt;= 100 "/>
    <s v="fatality = 0"/>
    <n v="5"/>
    <b v="0"/>
    <b v="1"/>
    <b v="1"/>
    <b v="1"/>
    <b v="0"/>
    <b v="1"/>
    <b v="1"/>
    <m/>
    <m/>
    <s v="AT923"/>
    <s v="65"/>
    <n v="3.32"/>
    <s v="2016-08-19T01:40:00Z"/>
    <n v="32.99"/>
    <n v="125"/>
    <s v="AT923"/>
    <s v="65"/>
    <n v="3.32"/>
    <s v="2016-08-19T01:40:00Z"/>
    <x v="32"/>
    <n v="242"/>
  </r>
  <r>
    <m/>
    <m/>
    <s v="20160822-Tully"/>
    <s v="Humboldt"/>
    <s v="Tully"/>
    <m/>
    <m/>
    <n v="201608221603"/>
    <n v="201608230403"/>
    <n v="42604"/>
    <n v="0.66875"/>
    <n v="42604.66875"/>
    <n v="42617"/>
    <s v="06:55"/>
    <n v="42617.28819444445"/>
    <n v="599"/>
    <s v="Arson"/>
    <n v="3"/>
    <m/>
    <n v="0"/>
    <n v="41.28486"/>
    <n v="-123.82268"/>
    <s v="HFTD"/>
    <s v="HFRA"/>
    <x v="0"/>
    <m/>
    <m/>
    <m/>
    <m/>
    <m/>
    <m/>
    <n v="155875"/>
    <b v="0"/>
    <b v="0"/>
    <b v="0"/>
    <n v="2016"/>
    <n v="8"/>
    <b v="0"/>
    <n v="0"/>
    <b v="0"/>
    <b v="0"/>
    <b v="0"/>
    <s v="OEIS Non-CAT - Large"/>
    <n v="0"/>
    <n v="0"/>
    <s v="structures &lt;= 100 "/>
    <s v="fatality = 0"/>
    <n v="3"/>
    <b v="1"/>
    <b v="0"/>
    <b v="1"/>
    <b v="1"/>
    <b v="0"/>
    <b v="1"/>
    <b v="1"/>
    <m/>
    <m/>
    <s v="NTCC1"/>
    <s v="2"/>
    <n v="1.84"/>
    <s v="2016-08-22T22:45:00Z"/>
    <n v="8.99"/>
    <n v="2"/>
    <s v="TTEC1"/>
    <s v="2"/>
    <n v="9.32"/>
    <s v="2016-08-22T22:57:00Z"/>
    <x v="3"/>
    <n v="4"/>
  </r>
  <r>
    <m/>
    <m/>
    <s v="20160822-Tule"/>
    <s v="Tulare"/>
    <s v="Tule"/>
    <m/>
    <m/>
    <n v="201608222200"/>
    <n v="201608231000"/>
    <n v="42604"/>
    <n v="0.9166666666666666"/>
    <n v="42604.91666666666"/>
    <n v="42682"/>
    <s v="10:15"/>
    <n v="42682.42708333334"/>
    <n v="395"/>
    <s v="Undetermined"/>
    <m/>
    <m/>
    <n v="0"/>
    <n v="36.1648"/>
    <n v="-118.73906"/>
    <s v="HFTD"/>
    <s v="HFRA"/>
    <x v="0"/>
    <m/>
    <m/>
    <m/>
    <m/>
    <m/>
    <m/>
    <m/>
    <b v="0"/>
    <b v="0"/>
    <b v="0"/>
    <n v="2016"/>
    <n v="8"/>
    <b v="0"/>
    <n v="0"/>
    <b v="0"/>
    <b v="0"/>
    <b v="0"/>
    <s v="OEIS Non-CAT - Large"/>
    <n v="0"/>
    <n v="0"/>
    <s v="structures &lt;= 100 "/>
    <s v="fatality = 0"/>
    <n v="0"/>
    <b v="1"/>
    <b v="0"/>
    <b v="1"/>
    <b v="1"/>
    <b v="0"/>
    <b v="1"/>
    <b v="1"/>
    <m/>
    <m/>
    <s v="OORC1"/>
    <s v="2"/>
    <n v="2.21"/>
    <s v="2016-08-23T05:12:00Z"/>
    <n v="8.99"/>
    <n v="2"/>
    <s v="OORC1"/>
    <s v="2"/>
    <n v="2.21"/>
    <s v="2016-08-23T05:12:00Z"/>
    <x v="4"/>
    <n v="4"/>
  </r>
  <r>
    <s v="Not in PG&amp;E service territory"/>
    <m/>
    <s v="20160824-Grade"/>
    <s v="Siskiyou"/>
    <s v="Grade"/>
    <m/>
    <m/>
    <n v="201608241455"/>
    <n v="201608250255"/>
    <n v="42606"/>
    <n v="0.6215277777777778"/>
    <n v="42606.62152777778"/>
    <n v="42612"/>
    <s v="06:45"/>
    <n v="42612.28125"/>
    <n v="710"/>
    <s v="Electrical Power"/>
    <n v="5"/>
    <n v="1"/>
    <n v="0"/>
    <n v="41.7813"/>
    <n v="-122.611"/>
    <s v="HFTD"/>
    <s v="HFRA"/>
    <x v="1"/>
    <m/>
    <m/>
    <m/>
    <m/>
    <m/>
    <m/>
    <m/>
    <b v="0"/>
    <b v="0"/>
    <b v="0"/>
    <n v="2016"/>
    <n v="8"/>
    <b v="0"/>
    <n v="0"/>
    <b v="0"/>
    <b v="0"/>
    <b v="0"/>
    <s v="OEIS Non-CAT - Large"/>
    <n v="0"/>
    <n v="0"/>
    <s v="structures &lt;= 100 "/>
    <s v="fatality = 0"/>
    <n v="5"/>
    <b v="1"/>
    <b v="0"/>
    <b v="1"/>
    <b v="1"/>
    <b v="0"/>
    <b v="0"/>
    <b v="1"/>
    <m/>
    <m/>
    <s v="CTAND"/>
    <s v="59"/>
    <n v="1.36"/>
    <s v="2016-08-24T21:16:00Z"/>
    <n v="6.22"/>
    <n v="8"/>
    <s v="BZRC1"/>
    <s v="2"/>
    <n v="7.32"/>
    <s v="2016-08-24T22:54:00Z"/>
    <x v="10"/>
    <n v="18"/>
  </r>
  <r>
    <m/>
    <m/>
    <s v="20160826-Range"/>
    <s v="Kern"/>
    <s v="Range"/>
    <m/>
    <m/>
    <n v="201608261010"/>
    <n v="201608262210"/>
    <n v="42608"/>
    <n v="0.4236111111111111"/>
    <n v="42608.42361111111"/>
    <n v="42611"/>
    <s v="10:30"/>
    <n v="42611.4375"/>
    <n v="600"/>
    <s v="Human"/>
    <m/>
    <m/>
    <n v="0"/>
    <n v="35.2013"/>
    <n v="-118.7212"/>
    <s v="HFTD"/>
    <s v="HFRA"/>
    <x v="0"/>
    <m/>
    <m/>
    <m/>
    <m/>
    <m/>
    <m/>
    <m/>
    <b v="0"/>
    <b v="0"/>
    <b v="0"/>
    <n v="2016"/>
    <n v="8"/>
    <b v="0"/>
    <n v="0"/>
    <b v="0"/>
    <b v="0"/>
    <b v="0"/>
    <s v="OEIS Non-CAT - Large"/>
    <n v="0"/>
    <n v="0"/>
    <s v="structures &lt;= 100 "/>
    <s v="fatality = 0"/>
    <n v="0"/>
    <b v="1"/>
    <b v="0"/>
    <b v="1"/>
    <b v="1"/>
    <b v="0"/>
    <b v="1"/>
    <b v="1"/>
    <m/>
    <m/>
    <s v="KRTC1"/>
    <s v="2"/>
    <n v="3.2"/>
    <s v="2016-08-26T17:18:00Z"/>
    <n v="8.99"/>
    <n v="2"/>
    <s v="C6754"/>
    <s v="65"/>
    <n v="7.01"/>
    <s v="2016-08-26T18:09:00Z"/>
    <x v="27"/>
    <n v="40"/>
  </r>
  <r>
    <s v="Not in PG&amp;E service territory"/>
    <m/>
    <s v="20160827-Gap"/>
    <s v="Siskiyou"/>
    <s v="Gap"/>
    <m/>
    <m/>
    <n v="201608271800"/>
    <n v="201608280600"/>
    <n v="42609"/>
    <n v="0.75"/>
    <n v="42609.75"/>
    <n v="42610"/>
    <s v="18:15"/>
    <n v="42610.76041666666"/>
    <n v="33867"/>
    <s v="Undetermined"/>
    <n v="14"/>
    <m/>
    <n v="0"/>
    <n v="41.851"/>
    <n v="-123.118"/>
    <s v="HFTD"/>
    <s v="HFRA"/>
    <x v="0"/>
    <m/>
    <m/>
    <m/>
    <m/>
    <m/>
    <m/>
    <m/>
    <b v="1"/>
    <b v="1"/>
    <b v="0"/>
    <n v="2016"/>
    <n v="8"/>
    <b v="0"/>
    <n v="0"/>
    <b v="0"/>
    <b v="0"/>
    <b v="0"/>
    <s v="OEIS CAT - Large"/>
    <n v="1"/>
    <n v="0"/>
    <s v="structures &lt;= 100 "/>
    <s v="fatality = 0"/>
    <n v="14"/>
    <b v="1"/>
    <b v="0"/>
    <b v="1"/>
    <b v="1"/>
    <b v="0"/>
    <b v="0"/>
    <b v="1"/>
    <m/>
    <m/>
    <m/>
    <m/>
    <m/>
    <m/>
    <n v="0"/>
    <n v="0"/>
    <m/>
    <m/>
    <m/>
    <m/>
    <x v="5"/>
    <n v="0"/>
  </r>
  <r>
    <m/>
    <m/>
    <s v="20160828-Willow"/>
    <s v="Calaveras"/>
    <s v="Willow"/>
    <m/>
    <m/>
    <n v="201608281307"/>
    <n v="201608290107"/>
    <n v="42610"/>
    <n v="0.5465277777777777"/>
    <n v="42610.54652777778"/>
    <n v="42613"/>
    <s v="18:50"/>
    <n v="42613.78472222222"/>
    <n v="450"/>
    <s v="Vehicle"/>
    <m/>
    <n v="1"/>
    <n v="0"/>
    <n v="38.1874"/>
    <n v="-120.6381"/>
    <s v="HFTD"/>
    <s v="HFRA"/>
    <x v="0"/>
    <m/>
    <m/>
    <m/>
    <m/>
    <m/>
    <m/>
    <m/>
    <b v="0"/>
    <b v="0"/>
    <b v="0"/>
    <n v="2016"/>
    <n v="8"/>
    <b v="0"/>
    <n v="0"/>
    <b v="0"/>
    <b v="0"/>
    <b v="0"/>
    <s v="OEIS Non-CAT - Large"/>
    <n v="0"/>
    <n v="0"/>
    <s v="structures &lt;= 100 "/>
    <s v="fatality = 0"/>
    <n v="0"/>
    <b v="1"/>
    <b v="0"/>
    <b v="1"/>
    <b v="1"/>
    <b v="0"/>
    <b v="1"/>
    <b v="1"/>
    <m/>
    <m/>
    <m/>
    <m/>
    <m/>
    <m/>
    <n v="0"/>
    <n v="0"/>
    <s v="C9085"/>
    <s v="65"/>
    <n v="8.359999999999999"/>
    <s v="2016-08-28T20:15:00Z"/>
    <x v="27"/>
    <n v="4"/>
  </r>
  <r>
    <m/>
    <m/>
    <s v="20160828-Havilah"/>
    <s v="Kern"/>
    <s v="Havilah"/>
    <m/>
    <m/>
    <n v="201608281850"/>
    <n v="201608290650"/>
    <n v="42610"/>
    <n v="0.7847222222222222"/>
    <n v="42610.78472222222"/>
    <n v="42610"/>
    <s v="18:50"/>
    <n v="42610.78472222222"/>
    <n v="304"/>
    <s v="Undetermined"/>
    <m/>
    <m/>
    <n v="0"/>
    <n v="35.4976"/>
    <n v="-118.5097"/>
    <s v="HFTD"/>
    <s v="HFRA"/>
    <x v="0"/>
    <m/>
    <m/>
    <m/>
    <m/>
    <m/>
    <m/>
    <m/>
    <b v="0"/>
    <b v="0"/>
    <b v="0"/>
    <n v="2016"/>
    <n v="8"/>
    <b v="0"/>
    <n v="0"/>
    <b v="0"/>
    <b v="0"/>
    <b v="0"/>
    <s v="OEIS Non-CAT - Large"/>
    <n v="0"/>
    <n v="0"/>
    <s v="structures &lt;= 100 "/>
    <s v="fatality = 0"/>
    <n v="0"/>
    <b v="0"/>
    <b v="1"/>
    <b v="1"/>
    <b v="1"/>
    <b v="0"/>
    <b v="1"/>
    <b v="1"/>
    <m/>
    <m/>
    <m/>
    <m/>
    <m/>
    <m/>
    <n v="0"/>
    <n v="0"/>
    <s v="LYQC1"/>
    <s v="2"/>
    <n v="9.84"/>
    <s v="2016-08-29T01:18:00Z"/>
    <x v="28"/>
    <n v="6"/>
  </r>
  <r>
    <m/>
    <m/>
    <s v="20160905-Saddle"/>
    <s v="Butte"/>
    <s v="Saddle"/>
    <m/>
    <m/>
    <n v="201609051628"/>
    <n v="201609060428"/>
    <n v="42618"/>
    <n v="0.6861111111111111"/>
    <n v="42618.68611111111"/>
    <n v="42625"/>
    <s v="14:51"/>
    <n v="42625.61875"/>
    <n v="800"/>
    <s v="Vehicle"/>
    <n v="3"/>
    <m/>
    <n v="0"/>
    <n v="39.6871"/>
    <n v="-121.571"/>
    <s v="HFTD"/>
    <s v="HFRA"/>
    <x v="0"/>
    <m/>
    <m/>
    <m/>
    <m/>
    <m/>
    <m/>
    <n v="174111"/>
    <b v="0"/>
    <b v="0"/>
    <b v="0"/>
    <n v="2016"/>
    <n v="9"/>
    <b v="0"/>
    <n v="0"/>
    <b v="0"/>
    <b v="0"/>
    <b v="0"/>
    <s v="OEIS Non-CAT - Large"/>
    <n v="0"/>
    <n v="0"/>
    <s v="structures &lt;= 100 "/>
    <s v="fatality = 0"/>
    <n v="3"/>
    <b v="1"/>
    <b v="0"/>
    <b v="1"/>
    <b v="1"/>
    <b v="0"/>
    <b v="1"/>
    <b v="1"/>
    <m/>
    <m/>
    <m/>
    <m/>
    <m/>
    <m/>
    <n v="0"/>
    <n v="0"/>
    <s v="CICC1"/>
    <s v="2"/>
    <n v="7.54"/>
    <s v="2016-09-05T23:54:00Z"/>
    <x v="10"/>
    <n v="25"/>
  </r>
  <r>
    <m/>
    <m/>
    <s v="20160911-Willard"/>
    <s v="Lassen"/>
    <s v="Willard"/>
    <m/>
    <m/>
    <n v="201609111133"/>
    <n v="201609112333"/>
    <n v="42624"/>
    <n v="0.48125"/>
    <n v="42624.48125"/>
    <n v="42635"/>
    <s v="07:00"/>
    <n v="42635.29166666666"/>
    <n v="2575"/>
    <s v="Undetermined"/>
    <n v="7"/>
    <m/>
    <n v="0"/>
    <n v="40.3915"/>
    <n v="-120.7845"/>
    <s v="HFTD"/>
    <s v="HFRA"/>
    <x v="0"/>
    <m/>
    <m/>
    <m/>
    <m/>
    <m/>
    <m/>
    <m/>
    <b v="0"/>
    <b v="0"/>
    <b v="0"/>
    <n v="2016"/>
    <n v="9"/>
    <b v="0"/>
    <n v="0"/>
    <b v="0"/>
    <b v="0"/>
    <b v="0"/>
    <s v="OEIS Non-CAT - Large"/>
    <n v="0"/>
    <n v="0"/>
    <s v="structures &lt;= 100 "/>
    <s v="fatality = 0"/>
    <n v="7"/>
    <b v="1"/>
    <b v="0"/>
    <b v="1"/>
    <b v="1"/>
    <b v="0"/>
    <b v="1"/>
    <b v="1"/>
    <m/>
    <m/>
    <s v="CTFPE"/>
    <s v="59"/>
    <n v="3.14"/>
    <s v="2016-09-11T19:23:00Z"/>
    <n v="20.51"/>
    <n v="16"/>
    <s v="D2000"/>
    <s v="65"/>
    <n v="9.93"/>
    <s v="2016-09-11T19:30:00Z"/>
    <x v="11"/>
    <n v="44"/>
  </r>
  <r>
    <m/>
    <m/>
    <s v="20160913-Hog"/>
    <s v="Tehama"/>
    <s v="Hog"/>
    <m/>
    <m/>
    <n v="201609132310"/>
    <n v="201609141110"/>
    <n v="42626"/>
    <n v="0.9652777777777778"/>
    <n v="42626.96527777778"/>
    <n v="42626"/>
    <s v="14:30"/>
    <n v="42626.60416666666"/>
    <n v="360"/>
    <s v="Electrical Power"/>
    <m/>
    <m/>
    <m/>
    <n v="40.30594"/>
    <n v="-122.1295"/>
    <s v="HFTD"/>
    <s v="HFRA"/>
    <x v="1"/>
    <s v="Yes"/>
    <n v="20160290"/>
    <m/>
    <m/>
    <m/>
    <s v="INT-08528"/>
    <n v="0"/>
    <b v="0"/>
    <b v="0"/>
    <b v="0"/>
    <n v="2016"/>
    <n v="9"/>
    <b v="0"/>
    <n v="0"/>
    <b v="0"/>
    <b v="0"/>
    <b v="0"/>
    <s v="OEIS Non-CAT - Large"/>
    <n v="0"/>
    <n v="0"/>
    <s v="structures &lt;= 100 "/>
    <s v="fatality = 0"/>
    <n v="0"/>
    <b v="1"/>
    <b v="0"/>
    <b v="1"/>
    <b v="1"/>
    <b v="0"/>
    <b v="1"/>
    <b v="1"/>
    <m/>
    <m/>
    <m/>
    <m/>
    <m/>
    <m/>
    <n v="0"/>
    <n v="0"/>
    <m/>
    <m/>
    <m/>
    <m/>
    <x v="5"/>
    <n v="0"/>
  </r>
  <r>
    <s v="Not in PG&amp;E service territory"/>
    <m/>
    <s v="20160917-Soup Complex"/>
    <s v="Modoc"/>
    <s v="Soup Complex"/>
    <m/>
    <m/>
    <n v="201609171437"/>
    <n v="201609180237"/>
    <n v="42630"/>
    <n v="0.6090277777777777"/>
    <n v="42630.60902777778"/>
    <n v="42656"/>
    <s v="11:30"/>
    <n v="42656.47916666666"/>
    <n v="2722"/>
    <s v="Undetermined"/>
    <m/>
    <m/>
    <n v="0"/>
    <n v="41.2649"/>
    <n v="-120.3178"/>
    <s v="HFTD"/>
    <s v="HFRA"/>
    <x v="0"/>
    <m/>
    <m/>
    <m/>
    <m/>
    <m/>
    <m/>
    <m/>
    <b v="0"/>
    <b v="0"/>
    <b v="0"/>
    <n v="2016"/>
    <n v="9"/>
    <b v="0"/>
    <n v="0"/>
    <b v="0"/>
    <b v="0"/>
    <b v="0"/>
    <s v="OEIS Non-CAT - Large"/>
    <n v="0"/>
    <n v="0"/>
    <s v="structures &lt;= 100 "/>
    <s v="fatality = 0"/>
    <n v="0"/>
    <b v="1"/>
    <b v="0"/>
    <b v="1"/>
    <b v="1"/>
    <b v="0"/>
    <b v="0"/>
    <b v="1"/>
    <m/>
    <m/>
    <s v="FLAC1"/>
    <s v="2"/>
    <n v="2.11"/>
    <s v="2016-09-17T22:06:00Z"/>
    <n v="15.99"/>
    <n v="2"/>
    <s v="FLAC1"/>
    <s v="2"/>
    <n v="2.11"/>
    <s v="2016-09-17T22:06:00Z"/>
    <x v="17"/>
    <n v="4"/>
  </r>
  <r>
    <m/>
    <m/>
    <s v="20160917-Canyon"/>
    <s v="Santa Barbara"/>
    <s v="Canyon"/>
    <m/>
    <m/>
    <n v="201609171720"/>
    <n v="201609180520"/>
    <n v="42630"/>
    <n v="0.7222222222222222"/>
    <n v="42630.72222222222"/>
    <n v="42640"/>
    <s v="14:00"/>
    <n v="42640.58333333334"/>
    <n v="12518"/>
    <s v="Undetermined"/>
    <m/>
    <m/>
    <m/>
    <n v="34.63445"/>
    <n v="-120.54421"/>
    <s v="HFTD"/>
    <s v="HFRA"/>
    <x v="0"/>
    <m/>
    <m/>
    <m/>
    <m/>
    <m/>
    <m/>
    <m/>
    <b v="1"/>
    <b v="1"/>
    <b v="0"/>
    <n v="2016"/>
    <n v="9"/>
    <b v="0"/>
    <n v="0"/>
    <b v="0"/>
    <b v="0"/>
    <b v="0"/>
    <s v="OEIS CAT - Large"/>
    <n v="1"/>
    <n v="0"/>
    <s v="structures &lt;= 100 "/>
    <s v="fatality = 0"/>
    <n v="0"/>
    <b v="1"/>
    <b v="0"/>
    <b v="1"/>
    <b v="1"/>
    <b v="0"/>
    <b v="1"/>
    <b v="1"/>
    <m/>
    <m/>
    <s v="E2332"/>
    <s v="65"/>
    <n v="3.8"/>
    <s v="2016-09-17T23:23:00Z"/>
    <n v="20"/>
    <n v="18"/>
    <s v="PTGC1"/>
    <s v="96"/>
    <n v="7.11"/>
    <s v="2016-09-18T01:00:00Z"/>
    <x v="33"/>
    <n v="42"/>
  </r>
  <r>
    <m/>
    <m/>
    <s v="20160919-Flat"/>
    <s v="Kern"/>
    <s v="Flat"/>
    <m/>
    <m/>
    <n v="201609191413"/>
    <n v="201609200213"/>
    <n v="42632"/>
    <n v="0.5923611111111111"/>
    <n v="42632.59236111111"/>
    <n v="42634"/>
    <m/>
    <m/>
    <n v="306"/>
    <s v="Equipment"/>
    <m/>
    <m/>
    <n v="0"/>
    <n v="35.63145658"/>
    <n v="-118.79998543"/>
    <s v="non-HFTD"/>
    <s v="HFRA"/>
    <x v="0"/>
    <m/>
    <m/>
    <m/>
    <m/>
    <m/>
    <m/>
    <m/>
    <b v="0"/>
    <b v="0"/>
    <b v="0"/>
    <n v="2016"/>
    <n v="9"/>
    <b v="0"/>
    <n v="0"/>
    <b v="0"/>
    <b v="0"/>
    <b v="0"/>
    <s v="OEIS Non-CAT - Large"/>
    <n v="0"/>
    <n v="0"/>
    <s v="structures &lt;= 100 "/>
    <s v="fatality = 0"/>
    <n v="0"/>
    <b v="1"/>
    <b v="0"/>
    <b v="1"/>
    <b v="1"/>
    <b v="0"/>
    <b v="1"/>
    <b v="1"/>
    <m/>
    <m/>
    <m/>
    <m/>
    <m/>
    <m/>
    <n v="0"/>
    <n v="0"/>
    <s v="WOCC1"/>
    <s v="2"/>
    <n v="5.47"/>
    <s v="2016-09-19T22:13:00Z"/>
    <x v="19"/>
    <n v="3"/>
  </r>
  <r>
    <m/>
    <m/>
    <s v="20160925-Sawmill"/>
    <s v="Sonoma"/>
    <s v="Sawmill"/>
    <m/>
    <m/>
    <n v="201609251043"/>
    <n v="201609252243"/>
    <n v="42638"/>
    <n v="0.4465277777777778"/>
    <n v="42638.44652777778"/>
    <n v="42642"/>
    <s v="17:00"/>
    <n v="42642.70833333334"/>
    <n v="1547"/>
    <s v="Electrical Power"/>
    <m/>
    <m/>
    <n v="0"/>
    <n v="38.80017"/>
    <n v="-122.82895"/>
    <s v="HFTD"/>
    <s v="HFRA"/>
    <x v="1"/>
    <s v="Yes"/>
    <n v="20160315"/>
    <s v="EI160925A"/>
    <m/>
    <m/>
    <s v="INT-08572"/>
    <n v="0"/>
    <b v="0"/>
    <b v="0"/>
    <b v="0"/>
    <n v="2016"/>
    <n v="9"/>
    <b v="1"/>
    <n v="0"/>
    <b v="0"/>
    <b v="0"/>
    <b v="0"/>
    <s v="OEIS Non-CAT - Large"/>
    <n v="0"/>
    <n v="0"/>
    <s v="structures &lt;= 100 "/>
    <s v="fatality = 0"/>
    <n v="0"/>
    <b v="0"/>
    <b v="1"/>
    <b v="1"/>
    <b v="1"/>
    <b v="0"/>
    <b v="1"/>
    <b v="1"/>
    <m/>
    <m/>
    <s v="HWKC1"/>
    <s v="2"/>
    <n v="4.52"/>
    <s v="2016-09-25T17:56:00Z"/>
    <n v="35.99"/>
    <n v="4"/>
    <s v="HWKC1"/>
    <s v="2"/>
    <n v="4.52"/>
    <s v="2016-09-25T17:56:00Z"/>
    <x v="34"/>
    <n v="20"/>
  </r>
  <r>
    <m/>
    <m/>
    <s v="20160926-Marshes"/>
    <s v="Tuolumne"/>
    <s v="Marshes"/>
    <m/>
    <m/>
    <n v="201609261220"/>
    <n v="201609270020"/>
    <n v="42639"/>
    <n v="0.5138888888888888"/>
    <n v="42639.51388888889"/>
    <n v="42647"/>
    <s v="22:00"/>
    <n v="42647.91666666666"/>
    <n v="1080"/>
    <s v="Vehicle"/>
    <m/>
    <m/>
    <n v="0"/>
    <n v="37.79635"/>
    <n v="-120.32484"/>
    <s v="HFTD"/>
    <s v="HFRA"/>
    <x v="0"/>
    <m/>
    <m/>
    <m/>
    <m/>
    <m/>
    <m/>
    <n v="485"/>
    <b v="0"/>
    <b v="0"/>
    <b v="0"/>
    <n v="2016"/>
    <n v="9"/>
    <b v="0"/>
    <n v="0"/>
    <b v="0"/>
    <b v="0"/>
    <b v="0"/>
    <s v="OEIS Non-CAT - Large"/>
    <n v="0"/>
    <n v="0"/>
    <s v="structures &lt;= 100 "/>
    <s v="fatality = 0"/>
    <n v="0"/>
    <b v="1"/>
    <b v="0"/>
    <b v="1"/>
    <b v="1"/>
    <b v="0"/>
    <b v="1"/>
    <b v="1"/>
    <m/>
    <m/>
    <m/>
    <m/>
    <m/>
    <m/>
    <n v="0"/>
    <n v="0"/>
    <s v="C3161"/>
    <s v="65"/>
    <n v="8.6"/>
    <s v="2016-09-26T19:51:00Z"/>
    <x v="2"/>
    <n v="16"/>
  </r>
  <r>
    <m/>
    <m/>
    <s v="20160926-Loma"/>
    <s v="Santa Clara"/>
    <s v="Loma"/>
    <m/>
    <m/>
    <n v="201609261442"/>
    <n v="201609270242"/>
    <n v="42639"/>
    <n v="0.6125"/>
    <n v="42639.6125"/>
    <n v="42997"/>
    <s v="10:30"/>
    <n v="42997.4375"/>
    <n v="4474"/>
    <s v="Undetermined"/>
    <n v="28"/>
    <n v="1"/>
    <n v="0"/>
    <n v="37.10632"/>
    <n v="-121.85318"/>
    <s v="HFTD"/>
    <s v="HFRA"/>
    <x v="0"/>
    <m/>
    <m/>
    <m/>
    <m/>
    <m/>
    <m/>
    <m/>
    <b v="0"/>
    <b v="0"/>
    <b v="0"/>
    <n v="2016"/>
    <n v="9"/>
    <b v="0"/>
    <n v="0"/>
    <b v="0"/>
    <b v="0"/>
    <b v="0"/>
    <s v="OEIS Non-CAT - Large"/>
    <n v="0"/>
    <n v="0"/>
    <s v="structures &lt;= 100 "/>
    <s v="fatality = 0"/>
    <n v="28"/>
    <b v="0"/>
    <b v="1"/>
    <b v="1"/>
    <b v="1"/>
    <b v="0"/>
    <b v="1"/>
    <b v="1"/>
    <m/>
    <m/>
    <s v="E6085"/>
    <s v="65"/>
    <n v="2.26"/>
    <s v="2016-09-26T22:39:00Z"/>
    <n v="13"/>
    <n v="8"/>
    <s v="C0234"/>
    <s v="65"/>
    <n v="9.18"/>
    <s v="2016-09-26T22:31:00Z"/>
    <x v="12"/>
    <n v="302"/>
  </r>
  <r>
    <m/>
    <m/>
    <s v="20161011-Sacata"/>
    <s v="Fresno"/>
    <s v="Sacata"/>
    <m/>
    <m/>
    <n v="201610111258"/>
    <n v="201610120058"/>
    <n v="42654"/>
    <n v="0.5402777777777777"/>
    <n v="42654.54027777778"/>
    <n v="42663"/>
    <s v="07:00"/>
    <n v="42663.29166666666"/>
    <n v="2100"/>
    <s v="Undetermined"/>
    <m/>
    <m/>
    <n v="0"/>
    <n v="36.94536"/>
    <n v="-119.25959"/>
    <s v="HFTD"/>
    <s v="HFRA"/>
    <x v="0"/>
    <m/>
    <m/>
    <m/>
    <m/>
    <m/>
    <m/>
    <m/>
    <b v="0"/>
    <b v="0"/>
    <b v="0"/>
    <n v="2016"/>
    <n v="10"/>
    <b v="0"/>
    <n v="0"/>
    <b v="0"/>
    <b v="0"/>
    <b v="0"/>
    <s v="OEIS Non-CAT - Large"/>
    <n v="0"/>
    <n v="0"/>
    <s v="structures &lt;= 100 "/>
    <s v="fatality = 0"/>
    <n v="0"/>
    <b v="1"/>
    <b v="0"/>
    <b v="1"/>
    <b v="1"/>
    <b v="0"/>
    <b v="1"/>
    <b v="1"/>
    <m/>
    <m/>
    <s v="FNWC1"/>
    <s v="2"/>
    <n v="4.78"/>
    <s v="2016-10-11T20:00:00Z"/>
    <n v="13"/>
    <n v="12"/>
    <s v="FNWC1"/>
    <s v="2"/>
    <n v="4.78"/>
    <s v="2016-10-11T20:00:00Z"/>
    <x v="19"/>
    <n v="14"/>
  </r>
  <r>
    <m/>
    <m/>
    <s v="20161020-Jacobson"/>
    <s v="Tulare"/>
    <s v="Jacobson"/>
    <m/>
    <m/>
    <n v="201610201700"/>
    <n v="201610210500"/>
    <n v="42663"/>
    <n v="0.7083333333333334"/>
    <n v="42663.70833333334"/>
    <n v="42723"/>
    <s v="13:30"/>
    <n v="42723.5625"/>
    <n v="1702"/>
    <s v="Undetermined"/>
    <m/>
    <m/>
    <n v="0"/>
    <n v="36.217"/>
    <n v="-118.551"/>
    <s v="HFTD"/>
    <s v="HFRA"/>
    <x v="0"/>
    <m/>
    <m/>
    <m/>
    <m/>
    <m/>
    <m/>
    <m/>
    <b v="0"/>
    <b v="0"/>
    <b v="0"/>
    <n v="2016"/>
    <n v="10"/>
    <b v="0"/>
    <n v="0"/>
    <b v="0"/>
    <b v="0"/>
    <b v="0"/>
    <s v="OEIS Non-CAT - Large"/>
    <n v="0"/>
    <n v="0"/>
    <s v="structures &lt;= 100 "/>
    <s v="fatality = 0"/>
    <n v="0"/>
    <b v="1"/>
    <b v="0"/>
    <b v="1"/>
    <b v="1"/>
    <b v="0"/>
    <b v="1"/>
    <b v="1"/>
    <m/>
    <m/>
    <m/>
    <m/>
    <m/>
    <m/>
    <n v="0"/>
    <n v="0"/>
    <s v="OORC1"/>
    <s v="2"/>
    <n v="8.880000000000001"/>
    <s v="2016-10-20T23:12:00Z"/>
    <x v="2"/>
    <n v="4"/>
  </r>
  <r>
    <m/>
    <m/>
    <s v="20161029-Meadow"/>
    <s v="Tulare"/>
    <s v="Meadow"/>
    <m/>
    <m/>
    <n v="201610291115"/>
    <n v="201610292315"/>
    <n v="42672"/>
    <n v="0.46875"/>
    <n v="42672.46875"/>
    <n v="42723"/>
    <s v="13:30"/>
    <n v="42723.5625"/>
    <n v="4347"/>
    <s v="Lightning"/>
    <m/>
    <m/>
    <n v="0"/>
    <n v="35.984"/>
    <n v="-118.551"/>
    <s v="HFTD"/>
    <s v="HFRA"/>
    <x v="0"/>
    <m/>
    <m/>
    <m/>
    <m/>
    <m/>
    <m/>
    <m/>
    <b v="0"/>
    <b v="0"/>
    <b v="0"/>
    <n v="2016"/>
    <n v="10"/>
    <b v="0"/>
    <n v="0"/>
    <b v="0"/>
    <b v="0"/>
    <b v="0"/>
    <s v="OEIS Non-CAT - Large"/>
    <n v="0"/>
    <n v="0"/>
    <s v="structures &lt;= 100 "/>
    <s v="fatality = 0"/>
    <n v="0"/>
    <b v="1"/>
    <b v="0"/>
    <b v="1"/>
    <b v="1"/>
    <b v="0"/>
    <b v="1"/>
    <b v="1"/>
    <m/>
    <m/>
    <s v="JSNC1"/>
    <s v="2"/>
    <n v="1.06"/>
    <s v="2016-10-29T18:55:00Z"/>
    <n v="3"/>
    <n v="2"/>
    <s v="PEPC1"/>
    <s v="2"/>
    <n v="6.2"/>
    <s v="2016-10-29T18:58:00Z"/>
    <x v="10"/>
    <n v="31"/>
  </r>
  <r>
    <m/>
    <m/>
    <s v="20170420-Jayne"/>
    <s v="Fresno"/>
    <s v="Jayne"/>
    <m/>
    <m/>
    <n v="201704201540"/>
    <n v="201704210340"/>
    <n v="42845"/>
    <n v="0.6527777777777778"/>
    <n v="42845.65277777778"/>
    <n v="43109"/>
    <s v="09:51"/>
    <n v="43109.41041666667"/>
    <n v="5738"/>
    <s v="Equipment Use"/>
    <m/>
    <m/>
    <n v="0"/>
    <n v="36.07228"/>
    <n v="-120.26561"/>
    <s v="non-HFTD"/>
    <s v="HFRA"/>
    <x v="0"/>
    <m/>
    <m/>
    <m/>
    <m/>
    <m/>
    <m/>
    <m/>
    <b v="1"/>
    <b v="1"/>
    <b v="0"/>
    <n v="2017"/>
    <n v="4"/>
    <b v="0"/>
    <n v="0"/>
    <b v="0"/>
    <b v="0"/>
    <b v="0"/>
    <s v="OEIS CAT - Large"/>
    <n v="1"/>
    <n v="0"/>
    <s v="structures &lt;= 100 "/>
    <s v="fatality = 0"/>
    <n v="0"/>
    <b v="0"/>
    <b v="0"/>
    <b v="1"/>
    <b v="1"/>
    <b v="1"/>
    <b v="0"/>
    <b v="1"/>
    <m/>
    <m/>
    <m/>
    <m/>
    <m/>
    <m/>
    <n v="0"/>
    <n v="0"/>
    <s v="AT565"/>
    <s v="65"/>
    <n v="9.33"/>
    <s v="2017-04-20T22:57:00Z"/>
    <x v="28"/>
    <n v="50"/>
  </r>
  <r>
    <m/>
    <m/>
    <s v="20170428-El Dorado"/>
    <s v="Fresno"/>
    <s v="El Dorado"/>
    <m/>
    <m/>
    <n v="201704281540"/>
    <n v="201704290340"/>
    <n v="42853"/>
    <n v="0.6527777777777778"/>
    <n v="42853.65277777778"/>
    <n v="43109"/>
    <s v="09:52"/>
    <n v="43109.41111111111"/>
    <n v="976"/>
    <s v="Undetermined"/>
    <m/>
    <m/>
    <n v="0"/>
    <n v="36.530836"/>
    <n v="-120.206592"/>
    <s v="non-HFTD"/>
    <s v="non-HFRA"/>
    <x v="0"/>
    <m/>
    <m/>
    <m/>
    <m/>
    <m/>
    <m/>
    <m/>
    <b v="0"/>
    <b v="0"/>
    <b v="0"/>
    <n v="2017"/>
    <n v="4"/>
    <b v="0"/>
    <n v="0"/>
    <b v="0"/>
    <b v="0"/>
    <b v="0"/>
    <s v="OEIS Non-CAT - Large"/>
    <n v="0"/>
    <n v="0"/>
    <s v="structures &lt;= 100 "/>
    <s v="fatality = 0"/>
    <n v="0"/>
    <b v="0"/>
    <b v="0"/>
    <b v="0"/>
    <b v="0"/>
    <b v="0"/>
    <b v="0"/>
    <b v="0"/>
    <m/>
    <m/>
    <m/>
    <m/>
    <m/>
    <m/>
    <n v="0"/>
    <n v="0"/>
    <m/>
    <m/>
    <m/>
    <m/>
    <x v="5"/>
    <n v="0"/>
  </r>
  <r>
    <m/>
    <m/>
    <s v="20170510-Sonoma"/>
    <s v="Fresno"/>
    <s v="Sonoma"/>
    <m/>
    <m/>
    <n v="201705101527"/>
    <n v="201705110327"/>
    <n v="42865"/>
    <n v="0.64375"/>
    <n v="42865.64375"/>
    <n v="43109"/>
    <s v="09:55"/>
    <n v="43109.41319444445"/>
    <n v="400"/>
    <s v="Unknown"/>
    <m/>
    <m/>
    <m/>
    <n v="36.45491"/>
    <n v="-120.2445"/>
    <s v="non-HFTD"/>
    <s v="non-HFRA"/>
    <x v="0"/>
    <m/>
    <m/>
    <m/>
    <m/>
    <m/>
    <m/>
    <m/>
    <b v="0"/>
    <b v="0"/>
    <b v="0"/>
    <n v="2017"/>
    <n v="5"/>
    <b v="0"/>
    <n v="0"/>
    <b v="0"/>
    <b v="0"/>
    <b v="0"/>
    <s v="OEIS Non-CAT - Large"/>
    <n v="0"/>
    <n v="0"/>
    <s v="structures &lt;= 100 "/>
    <s v="fatality = 0"/>
    <n v="0"/>
    <b v="0"/>
    <b v="0"/>
    <b v="0"/>
    <b v="0"/>
    <b v="0"/>
    <b v="0"/>
    <b v="0"/>
    <m/>
    <m/>
    <m/>
    <m/>
    <m/>
    <m/>
    <n v="0"/>
    <n v="0"/>
    <m/>
    <m/>
    <m/>
    <m/>
    <x v="5"/>
    <n v="0"/>
  </r>
  <r>
    <m/>
    <m/>
    <s v="20170512-Wright"/>
    <s v="Merced"/>
    <s v="Wright"/>
    <m/>
    <m/>
    <n v="201705121530"/>
    <n v="201705130330"/>
    <n v="42867"/>
    <n v="0.6458333333333334"/>
    <n v="42867.64583333334"/>
    <n v="43109"/>
    <s v="09:56"/>
    <n v="43109.41388888889"/>
    <n v="1800"/>
    <s v="Undetermined"/>
    <m/>
    <m/>
    <n v="0"/>
    <n v="36.96655"/>
    <n v="-120.89261"/>
    <s v="non-HFTD"/>
    <s v="non-HFRA"/>
    <x v="0"/>
    <m/>
    <m/>
    <m/>
    <m/>
    <m/>
    <m/>
    <m/>
    <b v="0"/>
    <b v="0"/>
    <b v="0"/>
    <n v="2017"/>
    <n v="5"/>
    <b v="0"/>
    <n v="0"/>
    <b v="0"/>
    <b v="0"/>
    <b v="0"/>
    <s v="OEIS Non-CAT - Large"/>
    <n v="0"/>
    <n v="0"/>
    <s v="structures &lt;= 100 "/>
    <s v="fatality = 0"/>
    <n v="0"/>
    <b v="0"/>
    <b v="0"/>
    <b v="0"/>
    <b v="0"/>
    <b v="0"/>
    <b v="0"/>
    <b v="0"/>
    <m/>
    <m/>
    <m/>
    <m/>
    <m/>
    <m/>
    <n v="0"/>
    <n v="0"/>
    <s v="D8205"/>
    <s v="65"/>
    <n v="8.68"/>
    <s v="2017-05-12T23:17:00Z"/>
    <x v="35"/>
    <n v="23"/>
  </r>
  <r>
    <m/>
    <m/>
    <s v="20170518-Elm"/>
    <s v="Fresno"/>
    <s v="Elm"/>
    <m/>
    <m/>
    <n v="201705181311"/>
    <n v="201705190111"/>
    <n v="42873"/>
    <n v="0.5493055555555556"/>
    <n v="42873.54930555556"/>
    <n v="43109"/>
    <s v="10:04"/>
    <n v="43109.41944444444"/>
    <n v="10343"/>
    <s v="Electrical Power"/>
    <m/>
    <m/>
    <n v="0"/>
    <n v="36.12089"/>
    <n v="-120.37116"/>
    <s v="non-HFTD"/>
    <s v="non-HFRA"/>
    <x v="1"/>
    <m/>
    <m/>
    <m/>
    <m/>
    <m/>
    <m/>
    <m/>
    <b v="1"/>
    <b v="1"/>
    <b v="0"/>
    <n v="2017"/>
    <n v="5"/>
    <b v="0"/>
    <n v="0"/>
    <b v="0"/>
    <b v="0"/>
    <b v="0"/>
    <s v="OEIS CAT - Large"/>
    <n v="1"/>
    <n v="0"/>
    <s v="structures &lt;= 100 "/>
    <s v="fatality = 0"/>
    <n v="0"/>
    <b v="0"/>
    <b v="0"/>
    <b v="0"/>
    <b v="0"/>
    <b v="0"/>
    <b v="0"/>
    <b v="0"/>
    <m/>
    <m/>
    <s v="AU699"/>
    <s v="65"/>
    <n v="1.94"/>
    <s v="2017-05-18T21:10:00Z"/>
    <n v="17"/>
    <n v="27"/>
    <s v="AU699"/>
    <s v="65"/>
    <n v="1.94"/>
    <s v="2017-05-18T21:10:00Z"/>
    <x v="12"/>
    <n v="27"/>
  </r>
  <r>
    <m/>
    <m/>
    <s v="20170520-Ming"/>
    <s v="Kern"/>
    <s v="Ming"/>
    <m/>
    <m/>
    <n v="201705201423"/>
    <n v="201705210223"/>
    <n v="42875"/>
    <n v="0.5993055555555555"/>
    <n v="42875.59930555556"/>
    <n v="43109"/>
    <s v="10:07"/>
    <n v="43109.42152777778"/>
    <n v="506"/>
    <s v="Undetermined"/>
    <m/>
    <m/>
    <n v="0"/>
    <n v="35.4605"/>
    <n v="-118.85896"/>
    <s v="HFTD"/>
    <s v="HFRA"/>
    <x v="0"/>
    <m/>
    <m/>
    <m/>
    <m/>
    <m/>
    <m/>
    <m/>
    <b v="0"/>
    <b v="0"/>
    <b v="0"/>
    <n v="2017"/>
    <n v="5"/>
    <b v="0"/>
    <n v="0"/>
    <b v="0"/>
    <b v="0"/>
    <b v="0"/>
    <s v="OEIS Non-CAT - Large"/>
    <n v="0"/>
    <n v="0"/>
    <s v="structures &lt;= 100 "/>
    <s v="fatality = 0"/>
    <n v="0"/>
    <b v="1"/>
    <b v="0"/>
    <b v="1"/>
    <b v="1"/>
    <b v="0"/>
    <b v="1"/>
    <b v="1"/>
    <m/>
    <m/>
    <s v="F0196"/>
    <s v="65"/>
    <n v="3.85"/>
    <s v="2017-05-20T22:00:00Z"/>
    <n v="17"/>
    <n v="16"/>
    <s v="F0196"/>
    <s v="65"/>
    <n v="3.85"/>
    <s v="2017-05-20T22:00:00Z"/>
    <x v="12"/>
    <n v="16"/>
  </r>
  <r>
    <m/>
    <m/>
    <s v="20170607-Dinely"/>
    <s v="Tulare"/>
    <s v="Dinely"/>
    <m/>
    <m/>
    <n v="201706071155"/>
    <n v="201706072355"/>
    <n v="42893"/>
    <n v="0.4965277777777778"/>
    <n v="42893.49652777778"/>
    <n v="43109"/>
    <s v="10:28"/>
    <n v="43109.43611111111"/>
    <n v="339"/>
    <s v="Equipment Use"/>
    <m/>
    <m/>
    <n v="0"/>
    <n v="36.45809"/>
    <n v="-118.87676"/>
    <s v="HFTD"/>
    <s v="HFRA"/>
    <x v="0"/>
    <m/>
    <m/>
    <m/>
    <m/>
    <m/>
    <m/>
    <m/>
    <b v="0"/>
    <b v="0"/>
    <b v="0"/>
    <n v="2017"/>
    <n v="6"/>
    <b v="0"/>
    <n v="0"/>
    <b v="0"/>
    <b v="0"/>
    <b v="0"/>
    <s v="OEIS Non-CAT - Large"/>
    <n v="0"/>
    <n v="0"/>
    <s v="structures &lt;= 100 "/>
    <s v="fatality = 0"/>
    <n v="0"/>
    <b v="1"/>
    <b v="0"/>
    <b v="1"/>
    <b v="1"/>
    <b v="0"/>
    <b v="1"/>
    <b v="1"/>
    <m/>
    <m/>
    <s v="TSHC1"/>
    <s v="2"/>
    <n v="3.67"/>
    <s v="2017-06-07T19:04:00Z"/>
    <n v="13"/>
    <n v="19"/>
    <s v="TSHC1"/>
    <s v="2"/>
    <n v="3.67"/>
    <s v="2017-06-07T19:04:00Z"/>
    <x v="19"/>
    <n v="24"/>
  </r>
  <r>
    <m/>
    <m/>
    <s v="20170610-Oakwood"/>
    <s v="Madera"/>
    <s v="Oakwood"/>
    <m/>
    <m/>
    <n v="201706101319"/>
    <n v="201706110119"/>
    <n v="42896"/>
    <n v="0.5548611111111111"/>
    <n v="42896.55486111111"/>
    <n v="43109"/>
    <s v="10:30"/>
    <n v="43109.4375"/>
    <n v="1431"/>
    <s v="Shooting"/>
    <m/>
    <m/>
    <n v="0"/>
    <n v="37.0825"/>
    <n v="-119.8011"/>
    <s v="non-HFTD"/>
    <s v="non-HFRA"/>
    <x v="0"/>
    <m/>
    <m/>
    <m/>
    <m/>
    <m/>
    <m/>
    <n v="21756"/>
    <b v="0"/>
    <b v="0"/>
    <b v="0"/>
    <n v="2017"/>
    <n v="6"/>
    <b v="0"/>
    <n v="0"/>
    <b v="0"/>
    <b v="0"/>
    <b v="0"/>
    <s v="OEIS Non-CAT - Large"/>
    <n v="0"/>
    <n v="0"/>
    <s v="structures &lt;= 100 "/>
    <s v="fatality = 0"/>
    <n v="0"/>
    <b v="0"/>
    <b v="0"/>
    <b v="0"/>
    <b v="0"/>
    <b v="0"/>
    <b v="0"/>
    <b v="0"/>
    <m/>
    <m/>
    <m/>
    <m/>
    <m/>
    <m/>
    <n v="0"/>
    <n v="0"/>
    <s v="D9409"/>
    <s v="65"/>
    <n v="8.630000000000001"/>
    <s v="2017-06-10T20:54:00Z"/>
    <x v="5"/>
    <n v="7"/>
  </r>
  <r>
    <m/>
    <m/>
    <s v="20170611-Monterey"/>
    <s v="Fresno"/>
    <s v="Monterey"/>
    <m/>
    <m/>
    <n v="201706111715"/>
    <n v="201706120515"/>
    <n v="42897"/>
    <n v="0.71875"/>
    <n v="42897.71875"/>
    <n v="43109"/>
    <s v="10:30"/>
    <n v="43109.4375"/>
    <n v="450"/>
    <s v="Shooting"/>
    <m/>
    <m/>
    <n v="0"/>
    <n v="36.616986"/>
    <n v="-120.369347"/>
    <s v="non-HFTD"/>
    <s v="non-HFRA"/>
    <x v="0"/>
    <m/>
    <m/>
    <m/>
    <m/>
    <m/>
    <m/>
    <m/>
    <b v="0"/>
    <b v="0"/>
    <b v="0"/>
    <n v="2017"/>
    <n v="6"/>
    <b v="0"/>
    <n v="0"/>
    <b v="0"/>
    <b v="0"/>
    <b v="0"/>
    <s v="OEIS Non-CAT - Large"/>
    <n v="0"/>
    <n v="0"/>
    <s v="structures &lt;= 100 "/>
    <s v="fatality = 0"/>
    <n v="0"/>
    <b v="0"/>
    <b v="0"/>
    <b v="0"/>
    <b v="0"/>
    <b v="0"/>
    <b v="0"/>
    <b v="0"/>
    <m/>
    <m/>
    <m/>
    <m/>
    <m/>
    <m/>
    <n v="0"/>
    <n v="0"/>
    <m/>
    <m/>
    <m/>
    <m/>
    <x v="5"/>
    <n v="0"/>
  </r>
  <r>
    <m/>
    <m/>
    <s v="20170618-Highway"/>
    <s v="Kern"/>
    <s v="Highway"/>
    <m/>
    <m/>
    <n v="201706181422"/>
    <n v="201706190222"/>
    <n v="42904"/>
    <n v="0.5986111111111111"/>
    <n v="42904.59861111111"/>
    <n v="43109"/>
    <s v="10:41"/>
    <n v="43109.44513888889"/>
    <n v="1522"/>
    <s v="Undetermined"/>
    <m/>
    <m/>
    <n v="0"/>
    <n v="35.53456"/>
    <n v="-118.66733"/>
    <s v="HFTD"/>
    <s v="HFRA"/>
    <x v="0"/>
    <m/>
    <m/>
    <m/>
    <m/>
    <m/>
    <m/>
    <m/>
    <b v="0"/>
    <b v="0"/>
    <b v="0"/>
    <n v="2017"/>
    <n v="6"/>
    <b v="0"/>
    <n v="0"/>
    <b v="0"/>
    <b v="0"/>
    <b v="0"/>
    <s v="OEIS Non-CAT - Large"/>
    <n v="0"/>
    <n v="0"/>
    <s v="structures &lt;= 100 "/>
    <s v="fatality = 0"/>
    <n v="0"/>
    <b v="1"/>
    <b v="0"/>
    <b v="1"/>
    <b v="1"/>
    <b v="0"/>
    <b v="1"/>
    <b v="1"/>
    <m/>
    <m/>
    <s v="DEMC1"/>
    <s v="2"/>
    <n v="2.07"/>
    <s v="2017-06-18T21:25:00Z"/>
    <n v="18.01"/>
    <n v="2"/>
    <s v="DEMC1"/>
    <s v="2"/>
    <n v="2.07"/>
    <s v="2017-06-18T21:25:00Z"/>
    <x v="31"/>
    <n v="4"/>
  </r>
  <r>
    <m/>
    <m/>
    <s v="20170623-Creek"/>
    <s v="Fresno"/>
    <s v="Creek"/>
    <m/>
    <m/>
    <n v="201706231600"/>
    <n v="201706240400"/>
    <n v="42909"/>
    <n v="0.6666666666666666"/>
    <n v="42909.66666666666"/>
    <n v="43109"/>
    <s v="11:01"/>
    <n v="43109.45902777778"/>
    <n v="357"/>
    <s v="Debris Burning"/>
    <n v="4"/>
    <m/>
    <n v="0"/>
    <n v="36.27306"/>
    <n v="-120.65185"/>
    <s v="non-HFTD"/>
    <s v="HFRA"/>
    <x v="0"/>
    <m/>
    <m/>
    <m/>
    <m/>
    <m/>
    <m/>
    <m/>
    <b v="0"/>
    <b v="0"/>
    <b v="0"/>
    <n v="2017"/>
    <n v="6"/>
    <b v="0"/>
    <n v="0"/>
    <b v="0"/>
    <b v="0"/>
    <b v="0"/>
    <s v="OEIS Non-CAT - Large"/>
    <n v="0"/>
    <n v="0"/>
    <s v="structures &lt;= 100 "/>
    <s v="fatality = 0"/>
    <n v="4"/>
    <b v="0"/>
    <b v="0"/>
    <b v="1"/>
    <b v="1"/>
    <b v="1"/>
    <b v="0"/>
    <b v="1"/>
    <m/>
    <m/>
    <s v="TR419"/>
    <s v="2"/>
    <n v="2.45"/>
    <s v="2017-06-23T22:15:00Z"/>
    <n v="17"/>
    <n v="2"/>
    <s v="TR419"/>
    <s v="2"/>
    <n v="2.45"/>
    <s v="2017-06-23T22:15:00Z"/>
    <x v="12"/>
    <n v="6"/>
  </r>
  <r>
    <m/>
    <m/>
    <s v="20170624-Schaeffer"/>
    <s v="Tulare"/>
    <s v="Schaeffer"/>
    <m/>
    <m/>
    <n v="201706241616"/>
    <n v="201706250416"/>
    <n v="42910"/>
    <n v="0.6777777777777778"/>
    <n v="42910.67777777778"/>
    <n v="42952"/>
    <m/>
    <m/>
    <n v="16031"/>
    <s v="Lightning"/>
    <m/>
    <m/>
    <n v="0"/>
    <n v="36.099"/>
    <n v="-118.412"/>
    <s v="HFTD"/>
    <s v="HFRA"/>
    <x v="0"/>
    <m/>
    <m/>
    <m/>
    <m/>
    <m/>
    <m/>
    <m/>
    <b v="1"/>
    <b v="1"/>
    <b v="0"/>
    <n v="2017"/>
    <n v="6"/>
    <b v="0"/>
    <n v="0"/>
    <b v="0"/>
    <b v="0"/>
    <b v="0"/>
    <s v="OEIS CAT - Large"/>
    <n v="1"/>
    <n v="0"/>
    <s v="structures &lt;= 100 "/>
    <s v="fatality = 0"/>
    <n v="0"/>
    <b v="1"/>
    <b v="0"/>
    <b v="1"/>
    <b v="1"/>
    <b v="0"/>
    <b v="1"/>
    <b v="1"/>
    <m/>
    <m/>
    <m/>
    <m/>
    <m/>
    <m/>
    <n v="0"/>
    <n v="0"/>
    <s v="BKRC1"/>
    <s v="2"/>
    <n v="8.43"/>
    <s v="2017-06-24T23:52:00Z"/>
    <x v="10"/>
    <n v="4"/>
  </r>
  <r>
    <s v="Not in PG&amp;E service territory"/>
    <m/>
    <s v="20170625-Salmon August Complex"/>
    <s v="Siskiyou"/>
    <s v="Salmon August Complex"/>
    <m/>
    <m/>
    <n v="201706251700"/>
    <n v="201706260500"/>
    <n v="42911"/>
    <n v="0.7083333333333334"/>
    <n v="42911.70833333334"/>
    <n v="43028"/>
    <s v="11:07"/>
    <n v="43028.46319444444"/>
    <n v="65889"/>
    <s v="Undetermined"/>
    <n v="1"/>
    <m/>
    <n v="0"/>
    <n v="41.263"/>
    <n v="-123.099"/>
    <s v="HFTD"/>
    <s v="HFRA"/>
    <x v="0"/>
    <m/>
    <m/>
    <m/>
    <m/>
    <m/>
    <m/>
    <m/>
    <b v="1"/>
    <b v="1"/>
    <b v="0"/>
    <n v="2017"/>
    <n v="6"/>
    <b v="1"/>
    <n v="0"/>
    <b v="0"/>
    <b v="0"/>
    <b v="0"/>
    <s v="OEIS CAT - Large"/>
    <n v="1"/>
    <n v="0"/>
    <s v="structures &lt;= 100 "/>
    <s v="fatality = 0"/>
    <n v="1"/>
    <b v="1"/>
    <b v="0"/>
    <b v="1"/>
    <b v="1"/>
    <b v="0"/>
    <b v="0"/>
    <b v="1"/>
    <m/>
    <m/>
    <s v="SWBC1"/>
    <s v="2"/>
    <n v="3.09"/>
    <s v="2017-06-25T23:22:00Z"/>
    <n v="22.01"/>
    <n v="4"/>
    <s v="SWBC1"/>
    <s v="2"/>
    <n v="3.09"/>
    <s v="2017-06-25T23:22:00Z"/>
    <x v="14"/>
    <n v="4"/>
  </r>
  <r>
    <m/>
    <m/>
    <s v="20170626-Hill"/>
    <s v="San Luis Obispo"/>
    <s v="Hill"/>
    <m/>
    <m/>
    <n v="201706261527"/>
    <n v="201706270327"/>
    <n v="42912"/>
    <n v="0.64375"/>
    <n v="42912.64375"/>
    <n v="43109"/>
    <s v="11:08"/>
    <n v="43109.46388888889"/>
    <n v="1598"/>
    <s v="Vehicle"/>
    <n v="7"/>
    <m/>
    <n v="0"/>
    <n v="35.4025"/>
    <n v="-120.4992"/>
    <s v="HFTD"/>
    <s v="HFRA"/>
    <x v="0"/>
    <m/>
    <m/>
    <m/>
    <m/>
    <m/>
    <m/>
    <m/>
    <b v="0"/>
    <b v="0"/>
    <b v="0"/>
    <n v="2017"/>
    <n v="6"/>
    <b v="0"/>
    <n v="0"/>
    <b v="0"/>
    <b v="0"/>
    <b v="0"/>
    <s v="OEIS Non-CAT - Large"/>
    <n v="0"/>
    <n v="0"/>
    <s v="structures &lt;= 100 "/>
    <s v="fatality = 0"/>
    <n v="7"/>
    <b v="0"/>
    <b v="1"/>
    <b v="1"/>
    <b v="1"/>
    <b v="0"/>
    <b v="1"/>
    <b v="1"/>
    <m/>
    <m/>
    <m/>
    <m/>
    <m/>
    <m/>
    <n v="0"/>
    <n v="0"/>
    <s v="E2260"/>
    <s v="65"/>
    <n v="7.79"/>
    <s v="2017-06-26T22:41:00Z"/>
    <x v="10"/>
    <n v="14"/>
  </r>
  <r>
    <m/>
    <m/>
    <s v="20170628-Ben"/>
    <s v="Mariposa"/>
    <s v="Ben"/>
    <m/>
    <m/>
    <n v="201706281549"/>
    <n v="201706290349"/>
    <n v="42914"/>
    <n v="0.6590277777777778"/>
    <n v="42914.65902777778"/>
    <n v="43109"/>
    <s v="11:10"/>
    <n v="43109.46527777778"/>
    <n v="630"/>
    <s v="Vehicle"/>
    <m/>
    <m/>
    <n v="0"/>
    <n v="37.3762"/>
    <n v="-119.9646"/>
    <s v="HFTD"/>
    <s v="HFRA"/>
    <x v="0"/>
    <m/>
    <m/>
    <m/>
    <m/>
    <m/>
    <m/>
    <m/>
    <b v="0"/>
    <b v="0"/>
    <b v="0"/>
    <n v="2017"/>
    <n v="6"/>
    <b v="0"/>
    <n v="0"/>
    <b v="0"/>
    <b v="0"/>
    <b v="0"/>
    <s v="OEIS Non-CAT - Large"/>
    <n v="0"/>
    <n v="0"/>
    <s v="structures &lt;= 100 "/>
    <s v="fatality = 0"/>
    <n v="0"/>
    <b v="1"/>
    <b v="0"/>
    <b v="1"/>
    <b v="1"/>
    <b v="0"/>
    <b v="1"/>
    <b v="1"/>
    <m/>
    <m/>
    <m/>
    <m/>
    <m/>
    <m/>
    <n v="0"/>
    <n v="0"/>
    <s v="CVBC1"/>
    <s v="2"/>
    <n v="6.18"/>
    <s v="2017-06-28T22:27:00Z"/>
    <x v="16"/>
    <n v="17"/>
  </r>
  <r>
    <m/>
    <m/>
    <s v="20170630-Tarina"/>
    <s v="Kern"/>
    <s v="Tarina"/>
    <m/>
    <m/>
    <n v="201706301349"/>
    <n v="201706310149"/>
    <n v="42916"/>
    <n v="0.5756944444444444"/>
    <n v="42916.57569444444"/>
    <n v="43109"/>
    <s v="11:16"/>
    <n v="43109.46944444445"/>
    <n v="1200"/>
    <s v="Undetermined"/>
    <m/>
    <m/>
    <n v="0"/>
    <n v="35.38298"/>
    <n v="-118.80123"/>
    <s v="non-HFTD"/>
    <s v="HFRA"/>
    <x v="0"/>
    <m/>
    <m/>
    <m/>
    <m/>
    <m/>
    <m/>
    <m/>
    <b v="0"/>
    <b v="0"/>
    <b v="0"/>
    <n v="2017"/>
    <n v="6"/>
    <b v="0"/>
    <n v="0"/>
    <b v="0"/>
    <b v="0"/>
    <b v="0"/>
    <s v="OEIS Non-CAT - Large"/>
    <n v="0"/>
    <n v="0"/>
    <s v="structures &lt;= 100 "/>
    <s v="fatality = 0"/>
    <n v="0"/>
    <b v="0"/>
    <b v="0"/>
    <b v="1"/>
    <b v="1"/>
    <b v="0"/>
    <b v="0"/>
    <b v="0"/>
    <m/>
    <m/>
    <s v="C6825"/>
    <s v="65"/>
    <n v="4.74"/>
    <s v="2017-06-30T20:56:00Z"/>
    <n v="13"/>
    <n v="12"/>
    <s v="AU562"/>
    <s v="65"/>
    <n v="7.2"/>
    <s v="2017-06-30T20:55:00Z"/>
    <x v="7"/>
    <n v="43"/>
  </r>
  <r>
    <m/>
    <m/>
    <s v="20170702-Derrick"/>
    <s v="Fresno"/>
    <s v="Derrick"/>
    <m/>
    <m/>
    <n v="201707022228"/>
    <n v="201707031028"/>
    <n v="42918"/>
    <n v="0.9361111111111111"/>
    <n v="42918.93611111111"/>
    <n v="43109"/>
    <s v="11:41"/>
    <n v="43109.48680555556"/>
    <n v="1538"/>
    <s v="Undetermined"/>
    <m/>
    <m/>
    <n v="0"/>
    <n v="36.269125"/>
    <n v="-120.620791"/>
    <s v="non-HFTD"/>
    <s v="HFRA"/>
    <x v="0"/>
    <m/>
    <m/>
    <m/>
    <m/>
    <m/>
    <m/>
    <n v="118990"/>
    <b v="0"/>
    <b v="0"/>
    <b v="0"/>
    <n v="2017"/>
    <n v="7"/>
    <b v="0"/>
    <n v="0"/>
    <b v="0"/>
    <b v="0"/>
    <b v="0"/>
    <s v="OEIS Non-CAT - Large"/>
    <n v="0"/>
    <n v="0"/>
    <s v="structures &lt;= 100 "/>
    <s v="fatality = 0"/>
    <n v="0"/>
    <b v="0"/>
    <b v="0"/>
    <b v="1"/>
    <b v="1"/>
    <b v="1"/>
    <b v="0"/>
    <b v="1"/>
    <m/>
    <m/>
    <s v="TR419"/>
    <s v="2"/>
    <n v="2"/>
    <s v="2017-07-03T06:15:00Z"/>
    <n v="11.01"/>
    <n v="2"/>
    <s v="TR419"/>
    <s v="2"/>
    <n v="2"/>
    <s v="2017-07-03T06:15:00Z"/>
    <x v="2"/>
    <n v="4"/>
  </r>
  <r>
    <s v="Not in PG&amp;E service territory"/>
    <m/>
    <s v="20170705-Fay"/>
    <s v="Siskiyou"/>
    <s v="Fay"/>
    <m/>
    <m/>
    <n v="201707051105"/>
    <n v="201707052305"/>
    <n v="42921"/>
    <n v="0.4618055555555556"/>
    <n v="42921.46180555555"/>
    <n v="43109"/>
    <s v="11:44"/>
    <n v="43109.48888888889"/>
    <n v="469"/>
    <s v="Miscellaneous"/>
    <n v="1"/>
    <m/>
    <n v="0"/>
    <n v="41.3975"/>
    <n v="-122.8428"/>
    <s v="non-HFTD"/>
    <s v="non-HFRA"/>
    <x v="0"/>
    <m/>
    <m/>
    <m/>
    <m/>
    <m/>
    <m/>
    <m/>
    <b v="0"/>
    <b v="0"/>
    <b v="0"/>
    <n v="2017"/>
    <n v="7"/>
    <b v="0"/>
    <n v="0"/>
    <b v="0"/>
    <b v="0"/>
    <b v="0"/>
    <s v="OEIS Non-CAT - Large"/>
    <n v="0"/>
    <n v="0"/>
    <s v="structures &lt;= 100 "/>
    <s v="fatality = 0"/>
    <n v="1"/>
    <b v="0"/>
    <b v="0"/>
    <b v="0"/>
    <b v="0"/>
    <b v="0"/>
    <b v="0"/>
    <b v="0"/>
    <m/>
    <m/>
    <m/>
    <m/>
    <m/>
    <m/>
    <n v="0"/>
    <n v="0"/>
    <s v="CLNC1"/>
    <s v="2"/>
    <n v="6.81"/>
    <s v="2017-07-05T18:16:00Z"/>
    <x v="23"/>
    <n v="26"/>
  </r>
  <r>
    <m/>
    <m/>
    <s v="20170706-Quail"/>
    <s v="Kern"/>
    <s v="Quail"/>
    <m/>
    <m/>
    <n v="201707061229"/>
    <n v="201707070029"/>
    <n v="42922"/>
    <n v="0.5201388888888889"/>
    <n v="42922.52013888889"/>
    <n v="43109"/>
    <s v="11:45"/>
    <n v="43109.48958333334"/>
    <n v="1626"/>
    <s v="Undetermined"/>
    <m/>
    <m/>
    <n v="0"/>
    <n v="35.59904"/>
    <n v="-119.08312"/>
    <s v="non-HFTD"/>
    <s v="non-HFRA"/>
    <x v="0"/>
    <m/>
    <m/>
    <m/>
    <m/>
    <m/>
    <m/>
    <m/>
    <b v="0"/>
    <b v="0"/>
    <b v="0"/>
    <n v="2017"/>
    <n v="7"/>
    <b v="0"/>
    <n v="0"/>
    <b v="0"/>
    <b v="0"/>
    <b v="0"/>
    <s v="OEIS Non-CAT - Large"/>
    <n v="0"/>
    <n v="0"/>
    <s v="structures &lt;= 100 "/>
    <s v="fatality = 0"/>
    <n v="0"/>
    <b v="0"/>
    <b v="0"/>
    <b v="0"/>
    <b v="0"/>
    <b v="0"/>
    <b v="0"/>
    <b v="0"/>
    <m/>
    <m/>
    <m/>
    <m/>
    <m/>
    <m/>
    <n v="0"/>
    <n v="0"/>
    <m/>
    <m/>
    <m/>
    <m/>
    <x v="5"/>
    <n v="0"/>
  </r>
  <r>
    <m/>
    <m/>
    <s v="20170706-Winters"/>
    <s v="Yolo"/>
    <s v="Winters"/>
    <m/>
    <m/>
    <n v="201707061241"/>
    <n v="201707070041"/>
    <n v="42922"/>
    <n v="0.5284722222222222"/>
    <n v="42922.52847222222"/>
    <n v="43109"/>
    <s v="11:45"/>
    <n v="43109.48958333334"/>
    <n v="2269"/>
    <s v="Vehicle"/>
    <m/>
    <m/>
    <n v="0"/>
    <n v="38.49521"/>
    <n v="-122.0251"/>
    <s v="HFTD"/>
    <s v="HFRA"/>
    <x v="0"/>
    <m/>
    <m/>
    <m/>
    <m/>
    <m/>
    <m/>
    <m/>
    <b v="0"/>
    <b v="0"/>
    <b v="0"/>
    <n v="2017"/>
    <n v="7"/>
    <b v="0"/>
    <n v="0"/>
    <b v="0"/>
    <b v="0"/>
    <b v="0"/>
    <s v="OEIS Non-CAT - Large"/>
    <n v="0"/>
    <n v="0"/>
    <s v="structures &lt;= 100 "/>
    <s v="fatality = 0"/>
    <n v="0"/>
    <b v="1"/>
    <b v="0"/>
    <b v="1"/>
    <b v="1"/>
    <b v="0"/>
    <b v="1"/>
    <b v="1"/>
    <m/>
    <m/>
    <m/>
    <m/>
    <m/>
    <m/>
    <n v="0"/>
    <n v="0"/>
    <m/>
    <m/>
    <m/>
    <m/>
    <x v="5"/>
    <n v="0"/>
  </r>
  <r>
    <m/>
    <m/>
    <s v="20170706-Alamo"/>
    <s v="San Luis Obispo"/>
    <s v="Alamo"/>
    <m/>
    <m/>
    <n v="201707061544"/>
    <n v="201707070344"/>
    <n v="42922"/>
    <n v="0.6555555555555556"/>
    <n v="42922.65555555555"/>
    <n v="43109"/>
    <s v="11:46"/>
    <n v="43109.49027777778"/>
    <n v="28687"/>
    <s v="Undetermined"/>
    <n v="14"/>
    <n v="1"/>
    <n v="0"/>
    <n v="35.0179"/>
    <n v="-120.3223"/>
    <s v="HFTD"/>
    <s v="HFRA"/>
    <x v="0"/>
    <m/>
    <m/>
    <m/>
    <m/>
    <m/>
    <m/>
    <n v="1105522"/>
    <b v="1"/>
    <b v="1"/>
    <b v="0"/>
    <n v="2017"/>
    <n v="7"/>
    <b v="1"/>
    <n v="0"/>
    <b v="0"/>
    <b v="0"/>
    <b v="0"/>
    <s v="OEIS CAT - Large"/>
    <n v="1"/>
    <n v="0"/>
    <s v="structures &lt;= 100 "/>
    <s v="fatality = 0"/>
    <n v="14"/>
    <b v="0"/>
    <b v="1"/>
    <b v="1"/>
    <b v="1"/>
    <b v="0"/>
    <b v="1"/>
    <b v="1"/>
    <m/>
    <m/>
    <m/>
    <m/>
    <m/>
    <m/>
    <n v="0"/>
    <n v="0"/>
    <s v="AU609"/>
    <s v="65"/>
    <n v="7.23"/>
    <s v="2017-07-06T22:19:00Z"/>
    <x v="27"/>
    <n v="18"/>
  </r>
  <r>
    <m/>
    <m/>
    <s v="20170707-Hawk"/>
    <s v="Kern"/>
    <s v="Hawk"/>
    <m/>
    <m/>
    <n v="201707070918"/>
    <n v="201707072118"/>
    <n v="42923"/>
    <n v="0.3875"/>
    <n v="42923.3875"/>
    <n v="43109"/>
    <s v="11:46"/>
    <n v="43109.49027777778"/>
    <n v="2940"/>
    <s v="Unknown"/>
    <m/>
    <m/>
    <m/>
    <n v="35.77896"/>
    <n v="-118.89627"/>
    <s v="HFTD"/>
    <s v="HFRA"/>
    <x v="0"/>
    <m/>
    <m/>
    <m/>
    <m/>
    <m/>
    <m/>
    <m/>
    <b v="0"/>
    <b v="0"/>
    <b v="0"/>
    <n v="2017"/>
    <n v="7"/>
    <b v="0"/>
    <n v="0"/>
    <b v="0"/>
    <b v="0"/>
    <b v="0"/>
    <s v="OEIS Non-CAT - Large"/>
    <n v="0"/>
    <n v="0"/>
    <s v="structures &lt;= 100 "/>
    <s v="fatality = 0"/>
    <n v="0"/>
    <b v="1"/>
    <b v="0"/>
    <b v="1"/>
    <b v="1"/>
    <b v="0"/>
    <b v="1"/>
    <b v="1"/>
    <m/>
    <m/>
    <m/>
    <m/>
    <m/>
    <m/>
    <n v="0"/>
    <n v="0"/>
    <s v="WOCC1"/>
    <s v="2"/>
    <n v="6.18"/>
    <s v="2017-07-07T17:13:00Z"/>
    <x v="19"/>
    <n v="4"/>
  </r>
  <r>
    <m/>
    <m/>
    <s v="20170707-Wall"/>
    <s v="Butte"/>
    <s v="Wall"/>
    <m/>
    <m/>
    <n v="201707071452"/>
    <n v="201707080252"/>
    <n v="42923"/>
    <n v="0.6194444444444445"/>
    <n v="42923.61944444444"/>
    <n v="43109"/>
    <s v="11:47"/>
    <n v="43109.49097222222"/>
    <n v="6033"/>
    <s v="Electrical Power"/>
    <n v="91"/>
    <n v="10"/>
    <n v="0"/>
    <n v="39.45352"/>
    <n v="-121.41222"/>
    <s v="HFTD"/>
    <s v="HFRA"/>
    <x v="1"/>
    <m/>
    <m/>
    <m/>
    <m/>
    <m/>
    <m/>
    <n v="2224009"/>
    <b v="1"/>
    <b v="1"/>
    <b v="0"/>
    <n v="2017"/>
    <n v="7"/>
    <b v="0"/>
    <n v="0"/>
    <b v="0"/>
    <b v="0"/>
    <b v="0"/>
    <s v="OEIS CAT - Large"/>
    <n v="1"/>
    <n v="0"/>
    <s v="structures &lt;= 100 "/>
    <s v="fatality = 0"/>
    <n v="91"/>
    <b v="1"/>
    <b v="0"/>
    <b v="1"/>
    <b v="1"/>
    <b v="0"/>
    <b v="1"/>
    <b v="1"/>
    <m/>
    <m/>
    <m/>
    <m/>
    <m/>
    <m/>
    <n v="0"/>
    <n v="0"/>
    <s v="BNGC1"/>
    <s v="2"/>
    <n v="5.22"/>
    <s v="2017-07-07T22:51:00Z"/>
    <x v="17"/>
    <n v="2"/>
  </r>
  <r>
    <m/>
    <m/>
    <s v="20170708-Whittier"/>
    <s v="Santa Barbara"/>
    <s v="Whittier"/>
    <m/>
    <m/>
    <n v="201707081343"/>
    <n v="201707090143"/>
    <n v="42924"/>
    <n v="0.5715277777777777"/>
    <n v="42924.57152777778"/>
    <n v="43109"/>
    <s v="11:49"/>
    <n v="43109.49236111111"/>
    <n v="18430"/>
    <s v="Undetermined"/>
    <n v="40"/>
    <n v="7"/>
    <n v="0"/>
    <n v="34.55096"/>
    <n v="-119.9494"/>
    <s v="HFTD"/>
    <s v="HFRA"/>
    <x v="0"/>
    <m/>
    <m/>
    <m/>
    <m/>
    <m/>
    <m/>
    <n v="1437268"/>
    <b v="1"/>
    <b v="1"/>
    <b v="0"/>
    <n v="2017"/>
    <n v="7"/>
    <b v="0"/>
    <n v="0"/>
    <b v="0"/>
    <b v="0"/>
    <b v="0"/>
    <s v="OEIS CAT - Large"/>
    <n v="1"/>
    <n v="0"/>
    <s v="structures &lt;= 100 "/>
    <s v="fatality = 0"/>
    <n v="40"/>
    <b v="0"/>
    <b v="1"/>
    <b v="1"/>
    <b v="1"/>
    <b v="0"/>
    <b v="1"/>
    <b v="1"/>
    <m/>
    <m/>
    <s v="SYTC1"/>
    <s v="17"/>
    <n v="2.35"/>
    <s v="2017-07-08T21:34:00Z"/>
    <n v="12.01"/>
    <n v="9"/>
    <s v="KIZA"/>
    <s v="1"/>
    <n v="8.15"/>
    <s v="2017-07-08T20:15:00Z"/>
    <x v="36"/>
    <n v="183"/>
  </r>
  <r>
    <m/>
    <m/>
    <s v="20170708-Willow"/>
    <s v="Contra Costa"/>
    <s v="Willow"/>
    <m/>
    <m/>
    <n v="201707081526"/>
    <n v="201707090326"/>
    <n v="42924"/>
    <n v="0.6430555555555556"/>
    <n v="42924.64305555556"/>
    <n v="43109"/>
    <s v="11:48"/>
    <n v="43109.49166666667"/>
    <n v="370"/>
    <s v="Unknown"/>
    <m/>
    <m/>
    <m/>
    <n v="38.02929"/>
    <n v="-122.25544"/>
    <s v="non-HFTD"/>
    <s v="non-HFRA"/>
    <x v="0"/>
    <m/>
    <m/>
    <m/>
    <m/>
    <m/>
    <m/>
    <m/>
    <b v="0"/>
    <b v="0"/>
    <b v="0"/>
    <n v="2017"/>
    <n v="7"/>
    <b v="0"/>
    <n v="0"/>
    <b v="0"/>
    <b v="0"/>
    <b v="0"/>
    <s v="OEIS Non-CAT - Large"/>
    <n v="0"/>
    <n v="0"/>
    <s v="structures &lt;= 100 "/>
    <s v="fatality = 0"/>
    <n v="0"/>
    <b v="0"/>
    <b v="0"/>
    <b v="0"/>
    <b v="0"/>
    <b v="0"/>
    <b v="0"/>
    <b v="0"/>
    <m/>
    <m/>
    <s v="DPXC1"/>
    <s v="121"/>
    <n v="1.91"/>
    <s v="2017-07-08T21:54:00Z"/>
    <n v="20"/>
    <n v="27"/>
    <s v="UPBC1"/>
    <s v="121"/>
    <n v="7.37"/>
    <s v="2017-07-08T22:18:00Z"/>
    <x v="37"/>
    <n v="224"/>
  </r>
  <r>
    <m/>
    <m/>
    <s v="20170708-Parkfield"/>
    <s v="Monterey"/>
    <s v="Parkfield"/>
    <m/>
    <m/>
    <n v="201707081830"/>
    <n v="201707090630"/>
    <n v="42924"/>
    <n v="0.7708333333333334"/>
    <n v="42924.77083333334"/>
    <n v="43109"/>
    <s v="11:50"/>
    <n v="43109.49305555555"/>
    <n v="1816"/>
    <s v="Electrical Power"/>
    <m/>
    <n v="1"/>
    <n v="0"/>
    <n v="35.86949"/>
    <n v="-120.57894"/>
    <s v="HFTD"/>
    <s v="HFRA"/>
    <x v="1"/>
    <s v="Yes"/>
    <s v="EIR20170074"/>
    <s v="EI170708B"/>
    <s v="1827117"/>
    <s v="17-0061504"/>
    <m/>
    <n v="19209"/>
    <b v="0"/>
    <b v="0"/>
    <b v="0"/>
    <n v="2017"/>
    <n v="7"/>
    <b v="0"/>
    <n v="0"/>
    <b v="0"/>
    <b v="0"/>
    <b v="0"/>
    <s v="OEIS Non-CAT - Large"/>
    <n v="0"/>
    <n v="0"/>
    <s v="structures &lt;= 100 "/>
    <s v="fatality = 0"/>
    <n v="0"/>
    <b v="1"/>
    <b v="0"/>
    <b v="1"/>
    <b v="1"/>
    <b v="0"/>
    <b v="1"/>
    <b v="1"/>
    <m/>
    <m/>
    <m/>
    <m/>
    <m/>
    <m/>
    <n v="0"/>
    <n v="0"/>
    <s v="PKFC1"/>
    <s v="2"/>
    <n v="8.390000000000001"/>
    <s v="2017-07-09T00:55:00Z"/>
    <x v="10"/>
    <n v="2"/>
  </r>
  <r>
    <m/>
    <m/>
    <s v="20170709-Stone"/>
    <s v="San Luis Obispo"/>
    <s v="Stone"/>
    <m/>
    <m/>
    <n v="201707091349"/>
    <n v="201707100149"/>
    <n v="42925"/>
    <n v="0.5756944444444444"/>
    <n v="42925.57569444444"/>
    <n v="43109"/>
    <s v="11:51"/>
    <n v="43109.49375"/>
    <n v="340"/>
    <s v="Equipment Use"/>
    <n v="3"/>
    <m/>
    <n v="0"/>
    <n v="35.42433"/>
    <n v="-120.47322"/>
    <s v="HFTD"/>
    <s v="HFRA"/>
    <x v="0"/>
    <m/>
    <m/>
    <m/>
    <m/>
    <m/>
    <m/>
    <n v="62932"/>
    <b v="0"/>
    <b v="0"/>
    <b v="0"/>
    <n v="2017"/>
    <n v="7"/>
    <b v="0"/>
    <n v="0"/>
    <b v="0"/>
    <b v="0"/>
    <b v="0"/>
    <s v="OEIS Non-CAT - Large"/>
    <n v="0"/>
    <n v="0"/>
    <s v="structures &lt;= 100 "/>
    <s v="fatality = 0"/>
    <n v="3"/>
    <b v="1"/>
    <b v="0"/>
    <b v="1"/>
    <b v="1"/>
    <b v="0"/>
    <b v="1"/>
    <b v="1"/>
    <m/>
    <m/>
    <m/>
    <m/>
    <m/>
    <m/>
    <n v="0"/>
    <n v="0"/>
    <s v="E2260"/>
    <s v="65"/>
    <n v="8.960000000000001"/>
    <s v="2017-07-09T20:54:00Z"/>
    <x v="20"/>
    <n v="10"/>
  </r>
  <r>
    <m/>
    <m/>
    <s v="20170709-Garza"/>
    <s v="Kings"/>
    <s v="Garza"/>
    <m/>
    <m/>
    <n v="201707091510"/>
    <n v="201707100310"/>
    <n v="42925"/>
    <n v="0.6319444444444444"/>
    <n v="42925.63194444445"/>
    <n v="43109"/>
    <s v="11:51"/>
    <n v="43109.49375"/>
    <n v="48889"/>
    <s v="Equipment Use"/>
    <n v="1"/>
    <m/>
    <n v="0"/>
    <n v="35.93273"/>
    <n v="-120.20014"/>
    <s v="non-HFTD"/>
    <s v="HFRA"/>
    <x v="0"/>
    <m/>
    <m/>
    <m/>
    <m/>
    <m/>
    <m/>
    <m/>
    <b v="1"/>
    <b v="1"/>
    <b v="0"/>
    <n v="2017"/>
    <n v="7"/>
    <b v="0"/>
    <n v="0"/>
    <b v="0"/>
    <b v="0"/>
    <b v="0"/>
    <s v="OEIS CAT - Large"/>
    <n v="1"/>
    <n v="0"/>
    <s v="structures &lt;= 100 "/>
    <s v="fatality = 0"/>
    <n v="1"/>
    <b v="0"/>
    <b v="0"/>
    <b v="1"/>
    <b v="1"/>
    <b v="1"/>
    <b v="0"/>
    <b v="1"/>
    <m/>
    <m/>
    <m/>
    <m/>
    <m/>
    <m/>
    <n v="0"/>
    <n v="0"/>
    <s v="AT565"/>
    <s v="65"/>
    <n v="6.13"/>
    <s v="2017-07-09T22:26:00Z"/>
    <x v="27"/>
    <n v="21"/>
  </r>
  <r>
    <m/>
    <m/>
    <s v="20170710-Farad"/>
    <s v="Nevada"/>
    <s v="Farad"/>
    <m/>
    <m/>
    <n v="201707101302"/>
    <n v="201707110102"/>
    <n v="42926"/>
    <n v="0.5430555555555555"/>
    <n v="42926.54305555556"/>
    <n v="43109"/>
    <s v="11:51"/>
    <n v="43109.49375"/>
    <n v="747"/>
    <s v="Undetermined"/>
    <m/>
    <m/>
    <n v="0"/>
    <n v="39.439722"/>
    <n v="-120.027222"/>
    <s v="HFTD"/>
    <s v="HFRA"/>
    <x v="0"/>
    <m/>
    <m/>
    <m/>
    <m/>
    <m/>
    <m/>
    <m/>
    <b v="0"/>
    <b v="0"/>
    <b v="0"/>
    <n v="2017"/>
    <n v="7"/>
    <b v="0"/>
    <n v="0"/>
    <b v="0"/>
    <b v="0"/>
    <b v="0"/>
    <s v="OEIS Non-CAT - Large"/>
    <n v="0"/>
    <n v="0"/>
    <s v="structures &lt;= 100 "/>
    <s v="fatality = 0"/>
    <n v="0"/>
    <b v="1"/>
    <b v="0"/>
    <b v="1"/>
    <b v="1"/>
    <b v="0"/>
    <b v="0"/>
    <b v="1"/>
    <m/>
    <m/>
    <s v="SMDC1"/>
    <s v="2"/>
    <n v="3.86"/>
    <s v="2017-07-10T20:33:00Z"/>
    <n v="21"/>
    <n v="2"/>
    <s v="E1713"/>
    <s v="65"/>
    <n v="8.390000000000001"/>
    <s v="2017-07-10T19:29:00Z"/>
    <x v="30"/>
    <n v="29"/>
  </r>
  <r>
    <m/>
    <m/>
    <s v="20170711-Long Valley"/>
    <s v="Lassen"/>
    <s v="Long Valley"/>
    <m/>
    <m/>
    <n v="201707111415"/>
    <n v="201707120215"/>
    <n v="42927"/>
    <n v="0.59375"/>
    <n v="42927.59375"/>
    <n v="43109"/>
    <s v="11:52"/>
    <n v="43109.49444444444"/>
    <n v="83733"/>
    <s v="Undetermined"/>
    <n v="8"/>
    <n v="3"/>
    <n v="0"/>
    <n v="40.07045"/>
    <n v="-120.14013"/>
    <s v="non-HFTD"/>
    <s v="non-HFRA"/>
    <x v="0"/>
    <m/>
    <m/>
    <m/>
    <m/>
    <m/>
    <m/>
    <m/>
    <b v="1"/>
    <b v="1"/>
    <b v="0"/>
    <n v="2017"/>
    <n v="7"/>
    <b v="0"/>
    <n v="0"/>
    <b v="0"/>
    <b v="0"/>
    <b v="0"/>
    <s v="OEIS CAT - Large"/>
    <n v="1"/>
    <n v="0"/>
    <s v="structures &lt;= 100 "/>
    <s v="fatality = 0"/>
    <n v="8"/>
    <b v="0"/>
    <b v="0"/>
    <b v="0"/>
    <b v="0"/>
    <b v="0"/>
    <b v="0"/>
    <b v="0"/>
    <m/>
    <m/>
    <s v="DYLC1"/>
    <s v="2"/>
    <n v="2.58"/>
    <s v="2017-07-11T22:11:00Z"/>
    <n v="20"/>
    <n v="2"/>
    <s v="DYLC1"/>
    <s v="2"/>
    <n v="2.58"/>
    <s v="2017-07-11T22:11:00Z"/>
    <x v="3"/>
    <n v="11"/>
  </r>
  <r>
    <m/>
    <m/>
    <s v="20170716-Grade"/>
    <s v="Mendocino"/>
    <s v="Grade"/>
    <m/>
    <m/>
    <n v="201707161451"/>
    <n v="201707170251"/>
    <n v="42932"/>
    <n v="0.61875"/>
    <n v="42932.61875"/>
    <n v="43109"/>
    <s v="11:56"/>
    <n v="43109.49722222222"/>
    <n v="900"/>
    <s v="Vehicle"/>
    <n v="1"/>
    <m/>
    <n v="0"/>
    <n v="39.30125"/>
    <n v="-123.28825"/>
    <s v="HFTD"/>
    <s v="HFRA"/>
    <x v="0"/>
    <m/>
    <m/>
    <m/>
    <m/>
    <m/>
    <m/>
    <n v="16812"/>
    <b v="0"/>
    <b v="0"/>
    <b v="0"/>
    <n v="2017"/>
    <n v="7"/>
    <b v="0"/>
    <n v="0"/>
    <b v="0"/>
    <b v="0"/>
    <b v="0"/>
    <s v="OEIS Non-CAT - Large"/>
    <n v="0"/>
    <n v="0"/>
    <s v="structures &lt;= 100 "/>
    <s v="fatality = 0"/>
    <n v="1"/>
    <b v="1"/>
    <b v="0"/>
    <b v="1"/>
    <b v="1"/>
    <b v="0"/>
    <b v="1"/>
    <b v="1"/>
    <m/>
    <m/>
    <s v="AU552"/>
    <s v="65"/>
    <n v="2.41"/>
    <s v="2017-07-16T22:44:00Z"/>
    <n v="27"/>
    <n v="28"/>
    <s v="AU552"/>
    <s v="65"/>
    <n v="2.41"/>
    <s v="2017-07-16T22:44:00Z"/>
    <x v="11"/>
    <n v="92"/>
  </r>
  <r>
    <m/>
    <m/>
    <s v="20170716-Detwiler"/>
    <s v="Mariposa"/>
    <s v="Detwiler"/>
    <m/>
    <m/>
    <n v="201707161556"/>
    <n v="201707170356"/>
    <n v="42932"/>
    <n v="0.6638888888888889"/>
    <n v="42932.66388888889"/>
    <n v="43109"/>
    <s v="11:57"/>
    <n v="43109.49791666667"/>
    <n v="81826"/>
    <s v="Shooting"/>
    <n v="131"/>
    <n v="21"/>
    <n v="0"/>
    <n v="37.61757"/>
    <n v="-120.21321"/>
    <s v="HFTD"/>
    <s v="HFRA"/>
    <x v="0"/>
    <m/>
    <m/>
    <m/>
    <m/>
    <m/>
    <m/>
    <n v="31657488"/>
    <b v="1"/>
    <b v="0"/>
    <b v="1"/>
    <n v="2017"/>
    <n v="7"/>
    <b v="0"/>
    <n v="0"/>
    <b v="0"/>
    <b v="1"/>
    <b v="1"/>
    <s v="OEIS CAT - Destructive - Non-fatal"/>
    <n v="1"/>
    <n v="0"/>
    <s v="100 &lt; structures &lt;= 500"/>
    <s v="fatality = 0"/>
    <n v="131"/>
    <b v="1"/>
    <b v="0"/>
    <b v="1"/>
    <b v="1"/>
    <b v="0"/>
    <b v="1"/>
    <b v="1"/>
    <m/>
    <m/>
    <m/>
    <m/>
    <m/>
    <m/>
    <n v="0"/>
    <n v="0"/>
    <m/>
    <m/>
    <m/>
    <m/>
    <x v="5"/>
    <n v="0"/>
  </r>
  <r>
    <m/>
    <m/>
    <s v="20170717-Park"/>
    <s v="Fresno"/>
    <s v="Park"/>
    <m/>
    <m/>
    <n v="201707171315"/>
    <n v="201707180115"/>
    <n v="42933"/>
    <n v="0.5520833333333334"/>
    <n v="42933.55208333334"/>
    <n v="43109"/>
    <s v="11:58"/>
    <n v="43109.49861111111"/>
    <n v="1649"/>
    <s v="Equipment Use"/>
    <n v="0"/>
    <m/>
    <n v="0"/>
    <n v="35.95911"/>
    <n v="-120.55579"/>
    <s v="HFTD"/>
    <s v="HFRA"/>
    <x v="0"/>
    <m/>
    <m/>
    <m/>
    <m/>
    <m/>
    <m/>
    <m/>
    <b v="0"/>
    <b v="0"/>
    <b v="0"/>
    <n v="2017"/>
    <n v="7"/>
    <b v="0"/>
    <n v="0"/>
    <b v="0"/>
    <b v="0"/>
    <b v="0"/>
    <s v="OEIS Non-CAT - Large"/>
    <n v="0"/>
    <n v="0"/>
    <s v="structures &lt;= 100 "/>
    <s v="fatality = 0"/>
    <n v="0"/>
    <b v="1"/>
    <b v="0"/>
    <b v="1"/>
    <b v="1"/>
    <b v="0"/>
    <b v="1"/>
    <b v="1"/>
    <m/>
    <m/>
    <m/>
    <m/>
    <m/>
    <m/>
    <n v="0"/>
    <n v="0"/>
    <s v="PKFC1"/>
    <s v="2"/>
    <n v="8.039999999999999"/>
    <s v="2017-07-17T20:55:00Z"/>
    <x v="2"/>
    <n v="2"/>
  </r>
  <r>
    <m/>
    <m/>
    <s v="20170718-Hudson"/>
    <s v="Kern"/>
    <s v="Hudson"/>
    <m/>
    <m/>
    <n v="201707181145"/>
    <n v="201707182345"/>
    <n v="42934"/>
    <n v="0.4895833333333333"/>
    <n v="42934.48958333334"/>
    <n v="43109"/>
    <s v="11:59"/>
    <n v="43109.49930555555"/>
    <n v="1083"/>
    <s v="Undetermined"/>
    <n v="0"/>
    <m/>
    <n v="0"/>
    <n v="34.94373"/>
    <n v="-119.44751"/>
    <s v="non-HFTD"/>
    <s v="non-HFRA"/>
    <x v="0"/>
    <m/>
    <m/>
    <m/>
    <m/>
    <m/>
    <m/>
    <m/>
    <b v="0"/>
    <b v="0"/>
    <b v="0"/>
    <n v="2017"/>
    <n v="7"/>
    <b v="0"/>
    <n v="0"/>
    <b v="0"/>
    <b v="0"/>
    <b v="0"/>
    <s v="OEIS Non-CAT - Large"/>
    <n v="0"/>
    <n v="0"/>
    <s v="structures &lt;= 100 "/>
    <s v="fatality = 0"/>
    <n v="0"/>
    <b v="0"/>
    <b v="0"/>
    <b v="0"/>
    <b v="0"/>
    <b v="0"/>
    <b v="0"/>
    <b v="0"/>
    <m/>
    <m/>
    <s v="DLFC1"/>
    <s v="29"/>
    <n v="2.53"/>
    <s v="2017-07-18T19:00:00Z"/>
    <n v="13.6"/>
    <n v="2"/>
    <s v="DLFC1"/>
    <s v="29"/>
    <n v="2.53"/>
    <s v="2017-07-18T19:00:00Z"/>
    <x v="38"/>
    <n v="2"/>
  </r>
  <r>
    <m/>
    <m/>
    <s v="20170720-Elephant"/>
    <s v="Tulare"/>
    <s v="Elephant"/>
    <m/>
    <m/>
    <n v="201707201916"/>
    <n v="201707210716"/>
    <n v="42936"/>
    <n v="0.8027777777777778"/>
    <n v="42936.80277777778"/>
    <n v="43109"/>
    <s v="12:02"/>
    <n v="43109.50138888889"/>
    <n v="416"/>
    <s v="Arson"/>
    <n v="0"/>
    <m/>
    <n v="0"/>
    <n v="36.22265"/>
    <n v="-119.06598"/>
    <s v="non-HFTD"/>
    <s v="non-HFRA"/>
    <x v="0"/>
    <m/>
    <m/>
    <m/>
    <m/>
    <m/>
    <m/>
    <m/>
    <b v="0"/>
    <b v="0"/>
    <b v="0"/>
    <n v="2017"/>
    <n v="7"/>
    <b v="0"/>
    <n v="0"/>
    <b v="0"/>
    <b v="0"/>
    <b v="0"/>
    <s v="OEIS Non-CAT - Large"/>
    <n v="0"/>
    <n v="0"/>
    <s v="structures &lt;= 100 "/>
    <s v="fatality = 0"/>
    <n v="0"/>
    <b v="0"/>
    <b v="0"/>
    <b v="0"/>
    <b v="0"/>
    <b v="0"/>
    <b v="0"/>
    <b v="0"/>
    <m/>
    <m/>
    <m/>
    <m/>
    <m/>
    <m/>
    <n v="0"/>
    <n v="0"/>
    <s v="E8094"/>
    <s v="65"/>
    <n v="9.640000000000001"/>
    <s v="2017-07-21T01:21:00Z"/>
    <x v="4"/>
    <n v="21"/>
  </r>
  <r>
    <m/>
    <m/>
    <s v="20170726-Latrobe"/>
    <s v="Sacramento"/>
    <s v="Latrobe"/>
    <m/>
    <m/>
    <n v="201707261445"/>
    <n v="201707270245"/>
    <n v="42942"/>
    <n v="0.6145833333333334"/>
    <n v="42942.61458333334"/>
    <n v="43109"/>
    <s v="12:06"/>
    <n v="43109.50416666667"/>
    <n v="1268"/>
    <s v="Debris Burning"/>
    <n v="0"/>
    <m/>
    <n v="0"/>
    <n v="38.5181"/>
    <n v="-121.104"/>
    <s v="non-HFTD"/>
    <s v="non-HFRA"/>
    <x v="0"/>
    <m/>
    <m/>
    <m/>
    <m/>
    <m/>
    <m/>
    <m/>
    <b v="0"/>
    <b v="0"/>
    <b v="0"/>
    <n v="2017"/>
    <n v="7"/>
    <b v="0"/>
    <n v="0"/>
    <b v="0"/>
    <b v="0"/>
    <b v="0"/>
    <s v="OEIS Non-CAT - Large"/>
    <n v="0"/>
    <n v="0"/>
    <s v="structures &lt;= 100 "/>
    <s v="fatality = 0"/>
    <n v="0"/>
    <b v="0"/>
    <b v="0"/>
    <b v="0"/>
    <b v="0"/>
    <b v="0"/>
    <b v="0"/>
    <b v="0"/>
    <m/>
    <m/>
    <s v="SLHWW"/>
    <s v="223"/>
    <n v="3.47"/>
    <s v="2017-07-26T22:00:00Z"/>
    <n v="13.8"/>
    <n v="2"/>
    <s v="SLHWW"/>
    <s v="223"/>
    <n v="3.47"/>
    <s v="2017-07-26T22:00:00Z"/>
    <x v="39"/>
    <n v="42"/>
  </r>
  <r>
    <s v="Not in PG&amp;E service territory"/>
    <m/>
    <s v="20170726-Orleans Complex"/>
    <s v="Siskiyou"/>
    <s v="Orleans Complex"/>
    <m/>
    <m/>
    <n v="201707261800"/>
    <n v="201707270600"/>
    <n v="42942"/>
    <n v="0.75"/>
    <n v="42942.75"/>
    <n v="43109"/>
    <s v="12:07"/>
    <n v="43109.50486111111"/>
    <n v="27276"/>
    <s v="Lightning"/>
    <n v="0"/>
    <m/>
    <n v="0"/>
    <n v="41.59"/>
    <n v="-123.501"/>
    <s v="HFTD"/>
    <s v="HFRA"/>
    <x v="0"/>
    <m/>
    <m/>
    <m/>
    <m/>
    <m/>
    <m/>
    <m/>
    <b v="1"/>
    <b v="1"/>
    <b v="0"/>
    <n v="2017"/>
    <n v="7"/>
    <b v="0"/>
    <n v="0"/>
    <b v="0"/>
    <b v="0"/>
    <b v="0"/>
    <s v="OEIS CAT - Large"/>
    <n v="1"/>
    <n v="0"/>
    <s v="structures &lt;= 100 "/>
    <s v="fatality = 0"/>
    <n v="0"/>
    <b v="1"/>
    <b v="0"/>
    <b v="1"/>
    <b v="1"/>
    <b v="0"/>
    <b v="0"/>
    <b v="1"/>
    <m/>
    <m/>
    <s v="DUIC1"/>
    <s v="2"/>
    <n v="4.73"/>
    <s v="2017-07-27T01:56:00Z"/>
    <n v="11.01"/>
    <n v="2"/>
    <s v="DUIC1"/>
    <s v="2"/>
    <n v="4.73"/>
    <s v="2017-07-27T01:56:00Z"/>
    <x v="2"/>
    <n v="2"/>
  </r>
  <r>
    <m/>
    <m/>
    <s v="20170729-Jacksonville"/>
    <s v="Tuolumne"/>
    <s v="Jacksonville"/>
    <m/>
    <m/>
    <n v="201707291350"/>
    <n v="201707300150"/>
    <n v="42945"/>
    <n v="0.5763888888888888"/>
    <n v="42945.57638888889"/>
    <n v="43109"/>
    <s v="12:09"/>
    <n v="43109.50625"/>
    <n v="690"/>
    <s v="Unknown"/>
    <m/>
    <m/>
    <n v="0"/>
    <n v="37.905545"/>
    <n v="-120.408135"/>
    <s v="HFTD"/>
    <s v="HFRA"/>
    <x v="0"/>
    <m/>
    <m/>
    <m/>
    <m/>
    <m/>
    <m/>
    <n v="34899"/>
    <b v="0"/>
    <b v="0"/>
    <b v="0"/>
    <n v="2017"/>
    <n v="7"/>
    <b v="0"/>
    <n v="0"/>
    <b v="0"/>
    <b v="0"/>
    <b v="0"/>
    <s v="OEIS Non-CAT - Large"/>
    <n v="0"/>
    <n v="0"/>
    <s v="structures &lt;= 100 "/>
    <s v="fatality = 0"/>
    <n v="0"/>
    <b v="1"/>
    <b v="0"/>
    <b v="1"/>
    <b v="1"/>
    <b v="0"/>
    <b v="1"/>
    <b v="1"/>
    <m/>
    <m/>
    <m/>
    <m/>
    <m/>
    <m/>
    <n v="0"/>
    <n v="0"/>
    <s v="KO22"/>
    <s v="1"/>
    <n v="8.619999999999999"/>
    <s v="2017-07-29T20:15:00Z"/>
    <x v="40"/>
    <n v="32"/>
  </r>
  <r>
    <m/>
    <m/>
    <s v="20170729-Minerva"/>
    <s v="Plumas"/>
    <s v="Minerva"/>
    <m/>
    <m/>
    <n v="201707291855"/>
    <n v="201707300655"/>
    <n v="42945"/>
    <n v="0.7881944444444444"/>
    <n v="42945.78819444445"/>
    <n v="43109"/>
    <s v="12:08"/>
    <n v="43109.50555555556"/>
    <n v="4310"/>
    <s v="Undetermined"/>
    <n v="0"/>
    <m/>
    <n v="0"/>
    <n v="39.9034"/>
    <n v="-120.9761"/>
    <s v="HFTD"/>
    <s v="HFRA"/>
    <x v="0"/>
    <m/>
    <m/>
    <m/>
    <m/>
    <m/>
    <m/>
    <m/>
    <b v="0"/>
    <b v="0"/>
    <b v="0"/>
    <n v="2017"/>
    <n v="7"/>
    <b v="0"/>
    <n v="0"/>
    <b v="0"/>
    <b v="0"/>
    <b v="0"/>
    <s v="OEIS Non-CAT - Large"/>
    <n v="0"/>
    <n v="0"/>
    <s v="structures &lt;= 100 "/>
    <s v="fatality = 0"/>
    <n v="0"/>
    <b v="0"/>
    <b v="1"/>
    <b v="1"/>
    <b v="1"/>
    <b v="0"/>
    <b v="1"/>
    <b v="1"/>
    <m/>
    <m/>
    <m/>
    <m/>
    <m/>
    <m/>
    <n v="0"/>
    <n v="0"/>
    <s v="CHAC1"/>
    <s v="2"/>
    <n v="7.54"/>
    <s v="2017-07-30T01:47:00Z"/>
    <x v="12"/>
    <n v="12"/>
  </r>
  <r>
    <m/>
    <m/>
    <s v="20170730-Garden"/>
    <s v="Kern"/>
    <s v="Garden"/>
    <m/>
    <m/>
    <n v="201707301617"/>
    <n v="201707310417"/>
    <n v="42946"/>
    <n v="0.6784722222222223"/>
    <n v="42946.67847222222"/>
    <n v="43109"/>
    <s v="12:14"/>
    <n v="43109.50972222222"/>
    <n v="1350"/>
    <s v="Miscellaneous"/>
    <n v="0"/>
    <m/>
    <n v="0"/>
    <n v="35.543"/>
    <n v="-118.654"/>
    <s v="HFTD"/>
    <s v="HFRA"/>
    <x v="0"/>
    <m/>
    <m/>
    <m/>
    <m/>
    <m/>
    <m/>
    <m/>
    <b v="0"/>
    <b v="0"/>
    <b v="0"/>
    <n v="2017"/>
    <n v="7"/>
    <b v="0"/>
    <n v="0"/>
    <b v="0"/>
    <b v="0"/>
    <b v="0"/>
    <s v="OEIS Non-CAT - Large"/>
    <n v="0"/>
    <n v="0"/>
    <s v="structures &lt;= 100 "/>
    <s v="fatality = 0"/>
    <n v="0"/>
    <b v="1"/>
    <b v="0"/>
    <b v="1"/>
    <b v="1"/>
    <b v="0"/>
    <b v="1"/>
    <b v="1"/>
    <m/>
    <m/>
    <s v="DEMC1"/>
    <s v="2"/>
    <n v="1.52"/>
    <s v="2017-07-30T22:25:00Z"/>
    <n v="17"/>
    <n v="2"/>
    <s v="DEMC1"/>
    <s v="2"/>
    <n v="1.52"/>
    <s v="2017-07-30T22:25:00Z"/>
    <x v="12"/>
    <n v="4"/>
  </r>
  <r>
    <m/>
    <m/>
    <s v="20170730-Roadrunner"/>
    <s v="Tulare"/>
    <s v="Roadrunner"/>
    <m/>
    <m/>
    <n v="201707301743"/>
    <n v="201707310543"/>
    <n v="42946"/>
    <n v="0.7381944444444445"/>
    <n v="42946.73819444444"/>
    <n v="43109"/>
    <s v="12:15"/>
    <n v="43109.51041666666"/>
    <n v="2289"/>
    <s v="Arson"/>
    <n v="0"/>
    <m/>
    <n v="0"/>
    <n v="36.0226"/>
    <n v="-118.94252"/>
    <s v="HFTD"/>
    <s v="HFRA"/>
    <x v="0"/>
    <m/>
    <m/>
    <m/>
    <m/>
    <m/>
    <m/>
    <m/>
    <b v="0"/>
    <b v="0"/>
    <b v="0"/>
    <n v="2017"/>
    <n v="7"/>
    <b v="0"/>
    <n v="0"/>
    <b v="0"/>
    <b v="0"/>
    <b v="0"/>
    <s v="OEIS Non-CAT - Large"/>
    <n v="0"/>
    <n v="0"/>
    <s v="structures &lt;= 100 "/>
    <s v="fatality = 0"/>
    <n v="0"/>
    <b v="1"/>
    <b v="0"/>
    <b v="1"/>
    <b v="1"/>
    <b v="0"/>
    <b v="1"/>
    <b v="1"/>
    <m/>
    <m/>
    <m/>
    <m/>
    <m/>
    <m/>
    <n v="0"/>
    <n v="0"/>
    <s v="FTNC1"/>
    <s v="2"/>
    <n v="9.210000000000001"/>
    <s v="2017-07-31T01:00:00Z"/>
    <x v="7"/>
    <n v="24"/>
  </r>
  <r>
    <m/>
    <m/>
    <s v="20170731-Summit Complex"/>
    <s v="Tuolumne"/>
    <s v="Summit Complex"/>
    <m/>
    <m/>
    <n v="201707311344"/>
    <n v="201707320144"/>
    <n v="42947"/>
    <n v="0.5722222222222222"/>
    <n v="42947.57222222222"/>
    <n v="43109"/>
    <s v="12:15"/>
    <n v="43109.51041666666"/>
    <n v="5248"/>
    <s v="Undetermined"/>
    <n v="0"/>
    <m/>
    <n v="0"/>
    <n v="38.329"/>
    <n v="-119.782"/>
    <s v="non-HFTD"/>
    <s v="non-HFRA"/>
    <x v="0"/>
    <m/>
    <m/>
    <m/>
    <m/>
    <m/>
    <m/>
    <m/>
    <b v="1"/>
    <b v="1"/>
    <b v="0"/>
    <n v="2017"/>
    <n v="7"/>
    <b v="0"/>
    <n v="0"/>
    <b v="0"/>
    <b v="0"/>
    <b v="0"/>
    <s v="OEIS CAT - Large"/>
    <n v="1"/>
    <n v="0"/>
    <s v="structures &lt;= 100 "/>
    <s v="fatality = 0"/>
    <n v="0"/>
    <b v="0"/>
    <b v="0"/>
    <b v="0"/>
    <b v="0"/>
    <b v="0"/>
    <b v="0"/>
    <b v="0"/>
    <m/>
    <m/>
    <m/>
    <m/>
    <m/>
    <m/>
    <n v="0"/>
    <n v="0"/>
    <s v="DDMC1"/>
    <s v="106"/>
    <n v="6.99"/>
    <s v="2017-07-31T20:00:00Z"/>
    <x v="2"/>
    <n v="1"/>
  </r>
  <r>
    <m/>
    <m/>
    <s v="20170801-Empire"/>
    <s v="Mariposa"/>
    <s v="Empire"/>
    <m/>
    <m/>
    <n v="201708010845"/>
    <n v="201708012045"/>
    <n v="42948"/>
    <n v="0.3645833333333333"/>
    <n v="42948.36458333334"/>
    <n v="43109"/>
    <s v="12:16"/>
    <n v="43109.51111111111"/>
    <n v="8094"/>
    <s v="Lightning"/>
    <n v="0"/>
    <m/>
    <n v="0"/>
    <n v="37.644"/>
    <n v="-119.618"/>
    <s v="HFTD"/>
    <s v="HFRA"/>
    <x v="0"/>
    <m/>
    <m/>
    <m/>
    <m/>
    <m/>
    <m/>
    <m/>
    <b v="1"/>
    <b v="1"/>
    <b v="0"/>
    <n v="2017"/>
    <n v="8"/>
    <b v="0"/>
    <n v="0"/>
    <b v="0"/>
    <b v="0"/>
    <b v="0"/>
    <s v="OEIS CAT - Large"/>
    <n v="1"/>
    <n v="0"/>
    <s v="structures &lt;= 100 "/>
    <s v="fatality = 0"/>
    <n v="0"/>
    <b v="1"/>
    <b v="0"/>
    <b v="1"/>
    <b v="1"/>
    <b v="0"/>
    <b v="1"/>
    <b v="1"/>
    <m/>
    <m/>
    <m/>
    <m/>
    <m/>
    <m/>
    <n v="0"/>
    <n v="0"/>
    <s v="AHIC1"/>
    <s v="83"/>
    <n v="6.81"/>
    <s v="2017-08-01T14:50:00Z"/>
    <x v="41"/>
    <n v="16"/>
  </r>
  <r>
    <m/>
    <m/>
    <s v="20170802-Red"/>
    <s v="San Luis Obispo"/>
    <s v="Red"/>
    <m/>
    <m/>
    <n v="201708021015"/>
    <n v="201708022215"/>
    <n v="42949"/>
    <n v="0.4270833333333333"/>
    <n v="42949.42708333334"/>
    <n v="43109"/>
    <s v="12:17"/>
    <n v="43109.51180555556"/>
    <n v="460"/>
    <s v="Undetermined"/>
    <n v="0"/>
    <m/>
    <n v="0"/>
    <n v="35.40357"/>
    <n v="-120.28037"/>
    <s v="HFTD"/>
    <s v="HFRA"/>
    <x v="0"/>
    <m/>
    <m/>
    <m/>
    <m/>
    <m/>
    <m/>
    <m/>
    <b v="0"/>
    <b v="0"/>
    <b v="0"/>
    <n v="2017"/>
    <n v="8"/>
    <b v="0"/>
    <n v="0"/>
    <b v="0"/>
    <b v="0"/>
    <b v="0"/>
    <s v="OEIS Non-CAT - Large"/>
    <n v="0"/>
    <n v="0"/>
    <s v="structures &lt;= 100 "/>
    <s v="fatality = 0"/>
    <n v="0"/>
    <b v="1"/>
    <b v="0"/>
    <b v="1"/>
    <b v="1"/>
    <b v="0"/>
    <b v="1"/>
    <b v="1"/>
    <m/>
    <m/>
    <m/>
    <m/>
    <m/>
    <m/>
    <n v="0"/>
    <n v="0"/>
    <s v="LPZC1"/>
    <s v="2"/>
    <n v="5.43"/>
    <s v="2017-08-02T17:54:00Z"/>
    <x v="27"/>
    <n v="2"/>
  </r>
  <r>
    <m/>
    <m/>
    <s v="20170802-Indian"/>
    <s v="Tulare"/>
    <s v="Indian"/>
    <m/>
    <m/>
    <n v="201708021800"/>
    <n v="201708030600"/>
    <n v="42949"/>
    <n v="0.75"/>
    <n v="42949.75"/>
    <n v="43109"/>
    <s v="12:17"/>
    <n v="43109.51180555556"/>
    <n v="2295"/>
    <s v="Lightning"/>
    <n v="0"/>
    <m/>
    <n v="0"/>
    <n v="36.257"/>
    <n v="-118.296"/>
    <s v="HFTD"/>
    <s v="HFRA"/>
    <x v="0"/>
    <m/>
    <m/>
    <m/>
    <m/>
    <m/>
    <m/>
    <m/>
    <b v="0"/>
    <b v="0"/>
    <b v="0"/>
    <n v="2017"/>
    <n v="8"/>
    <b v="0"/>
    <n v="0"/>
    <b v="0"/>
    <b v="0"/>
    <b v="0"/>
    <s v="OEIS Non-CAT - Large"/>
    <n v="0"/>
    <n v="0"/>
    <s v="structures &lt;= 100 "/>
    <s v="fatality = 0"/>
    <n v="0"/>
    <b v="1"/>
    <b v="0"/>
    <b v="1"/>
    <b v="1"/>
    <b v="0"/>
    <b v="1"/>
    <b v="1"/>
    <m/>
    <m/>
    <m/>
    <m/>
    <m/>
    <m/>
    <n v="0"/>
    <n v="0"/>
    <m/>
    <m/>
    <m/>
    <m/>
    <x v="5"/>
    <n v="0"/>
  </r>
  <r>
    <m/>
    <m/>
    <s v="20170806-W-2"/>
    <s v="Lassen"/>
    <s v="W-2"/>
    <m/>
    <m/>
    <n v="201708061529"/>
    <n v="201708070329"/>
    <n v="42953"/>
    <n v="0.6451388888888889"/>
    <n v="42953.64513888889"/>
    <n v="43109"/>
    <s v="12:20"/>
    <n v="43109.51388888889"/>
    <n v="530"/>
    <s v="Unknown"/>
    <m/>
    <m/>
    <m/>
    <n v="41.11989"/>
    <n v="-120.74968"/>
    <s v="HFTD"/>
    <s v="HFRA"/>
    <x v="0"/>
    <m/>
    <m/>
    <m/>
    <m/>
    <m/>
    <m/>
    <m/>
    <b v="0"/>
    <b v="0"/>
    <b v="0"/>
    <n v="2017"/>
    <n v="8"/>
    <b v="0"/>
    <n v="0"/>
    <b v="0"/>
    <b v="0"/>
    <b v="0"/>
    <s v="OEIS Non-CAT - Large"/>
    <n v="0"/>
    <n v="0"/>
    <s v="structures &lt;= 100 "/>
    <s v="fatality = 0"/>
    <n v="0"/>
    <b v="1"/>
    <b v="0"/>
    <b v="1"/>
    <b v="1"/>
    <b v="0"/>
    <b v="1"/>
    <b v="1"/>
    <m/>
    <m/>
    <m/>
    <m/>
    <m/>
    <m/>
    <n v="0"/>
    <n v="0"/>
    <s v="VYAC1"/>
    <s v="29"/>
    <n v="5.71"/>
    <s v="2017-08-06T22:00:00Z"/>
    <x v="42"/>
    <n v="2"/>
  </r>
  <r>
    <m/>
    <m/>
    <s v="20170806-Chilcoot"/>
    <s v="Plumas"/>
    <s v="Chilcoot"/>
    <m/>
    <m/>
    <n v="201708061532"/>
    <n v="201708070332"/>
    <n v="42953"/>
    <n v="0.6472222222222223"/>
    <n v="42953.64722222222"/>
    <n v="43109"/>
    <s v="12:20"/>
    <n v="43109.51388888889"/>
    <n v="1020"/>
    <s v="Lightning"/>
    <n v="0"/>
    <m/>
    <n v="0"/>
    <n v="39.75371"/>
    <n v="-120.1397"/>
    <s v="HFTD"/>
    <s v="HFRA"/>
    <x v="0"/>
    <m/>
    <m/>
    <m/>
    <m/>
    <m/>
    <m/>
    <m/>
    <b v="0"/>
    <b v="0"/>
    <b v="0"/>
    <n v="2017"/>
    <n v="8"/>
    <b v="0"/>
    <n v="0"/>
    <b v="0"/>
    <b v="0"/>
    <b v="0"/>
    <s v="OEIS Non-CAT - Large"/>
    <n v="0"/>
    <n v="0"/>
    <s v="structures &lt;= 100 "/>
    <s v="fatality = 0"/>
    <n v="0"/>
    <b v="1"/>
    <b v="0"/>
    <b v="1"/>
    <b v="1"/>
    <b v="0"/>
    <b v="0"/>
    <b v="1"/>
    <m/>
    <m/>
    <m/>
    <m/>
    <m/>
    <m/>
    <n v="0"/>
    <n v="0"/>
    <m/>
    <m/>
    <m/>
    <m/>
    <x v="5"/>
    <n v="0"/>
  </r>
  <r>
    <m/>
    <m/>
    <s v="20170806-Poslin"/>
    <s v="Lassen"/>
    <s v="Poslin"/>
    <m/>
    <m/>
    <n v="201708061952"/>
    <n v="201708070752"/>
    <n v="42953"/>
    <n v="0.8277777777777777"/>
    <n v="42953.82777777778"/>
    <n v="43109"/>
    <s v="12:21"/>
    <n v="43109.51458333333"/>
    <n v="859"/>
    <s v="Lightning"/>
    <n v="0"/>
    <m/>
    <n v="0"/>
    <n v="39.888"/>
    <n v="-120.066"/>
    <s v="HFTD"/>
    <s v="HFRA"/>
    <x v="0"/>
    <m/>
    <m/>
    <m/>
    <m/>
    <m/>
    <m/>
    <m/>
    <b v="0"/>
    <b v="0"/>
    <b v="0"/>
    <n v="2017"/>
    <n v="8"/>
    <b v="0"/>
    <n v="0"/>
    <b v="0"/>
    <b v="0"/>
    <b v="0"/>
    <s v="OEIS Non-CAT - Large"/>
    <n v="0"/>
    <n v="0"/>
    <s v="structures &lt;= 100 "/>
    <s v="fatality = 0"/>
    <n v="0"/>
    <b v="1"/>
    <b v="0"/>
    <b v="1"/>
    <b v="1"/>
    <b v="0"/>
    <b v="0"/>
    <b v="1"/>
    <m/>
    <m/>
    <m/>
    <m/>
    <m/>
    <m/>
    <n v="0"/>
    <n v="0"/>
    <s v="CF088"/>
    <s v="59"/>
    <n v="7.85"/>
    <s v="2017-08-07T02:04:00Z"/>
    <x v="43"/>
    <n v="33"/>
  </r>
  <r>
    <s v="Not in PG&amp;E service territory"/>
    <m/>
    <s v="20170807-Young"/>
    <s v="Siskiyou"/>
    <s v="Young"/>
    <m/>
    <m/>
    <n v="201708071745"/>
    <n v="201708080545"/>
    <n v="42954"/>
    <n v="0.7395833333333334"/>
    <n v="42954.73958333334"/>
    <n v="43109"/>
    <s v="12:26"/>
    <n v="43109.51805555556"/>
    <n v="3142"/>
    <s v="Unknown"/>
    <m/>
    <m/>
    <m/>
    <n v="41.853"/>
    <n v="-123.676"/>
    <s v="HFTD"/>
    <s v="HFRA"/>
    <x v="0"/>
    <m/>
    <m/>
    <m/>
    <m/>
    <m/>
    <m/>
    <m/>
    <b v="0"/>
    <b v="0"/>
    <b v="0"/>
    <n v="2017"/>
    <n v="8"/>
    <b v="1"/>
    <n v="0"/>
    <b v="0"/>
    <b v="0"/>
    <b v="0"/>
    <s v="OEIS Non-CAT - Large"/>
    <n v="0"/>
    <n v="0"/>
    <s v="structures &lt;= 100 "/>
    <s v="fatality = 0"/>
    <n v="0"/>
    <b v="1"/>
    <b v="0"/>
    <b v="1"/>
    <b v="1"/>
    <b v="0"/>
    <b v="0"/>
    <b v="1"/>
    <m/>
    <m/>
    <m/>
    <m/>
    <m/>
    <m/>
    <n v="0"/>
    <n v="0"/>
    <s v="CRZC1"/>
    <s v="2"/>
    <n v="9.130000000000001"/>
    <s v="2017-08-08T01:38:00Z"/>
    <x v="2"/>
    <n v="2"/>
  </r>
  <r>
    <m/>
    <m/>
    <s v="20170807-Ruth Complex"/>
    <s v="Trinity"/>
    <s v="Ruth Complex"/>
    <m/>
    <m/>
    <n v="201708072230"/>
    <n v="201708081030"/>
    <n v="42954"/>
    <n v="0.9375"/>
    <n v="42954.9375"/>
    <n v="43109"/>
    <s v="12:27"/>
    <n v="43109.51875"/>
    <n v="4736"/>
    <s v="Lightning"/>
    <n v="0"/>
    <m/>
    <n v="0"/>
    <n v="40.17598"/>
    <n v="-123.36882"/>
    <s v="HFTD"/>
    <s v="HFRA"/>
    <x v="0"/>
    <m/>
    <m/>
    <m/>
    <m/>
    <m/>
    <m/>
    <m/>
    <b v="0"/>
    <b v="0"/>
    <b v="0"/>
    <n v="2017"/>
    <n v="8"/>
    <b v="0"/>
    <n v="0"/>
    <b v="0"/>
    <b v="0"/>
    <b v="0"/>
    <s v="OEIS Non-CAT - Large"/>
    <n v="0"/>
    <n v="0"/>
    <s v="structures &lt;= 100 "/>
    <s v="fatality = 0"/>
    <n v="0"/>
    <b v="1"/>
    <b v="0"/>
    <b v="1"/>
    <b v="1"/>
    <b v="0"/>
    <b v="1"/>
    <b v="1"/>
    <m/>
    <m/>
    <m/>
    <m/>
    <m/>
    <m/>
    <n v="0"/>
    <n v="0"/>
    <s v="RLKC1"/>
    <s v="2"/>
    <n v="5.78"/>
    <s v="2017-08-08T05:23:00Z"/>
    <x v="44"/>
    <n v="2"/>
  </r>
  <r>
    <m/>
    <m/>
    <s v="20170810-Rose"/>
    <s v="Kern"/>
    <s v="Rose"/>
    <m/>
    <m/>
    <n v="201708101432"/>
    <n v="201708110232"/>
    <n v="42957"/>
    <n v="0.6055555555555555"/>
    <n v="42957.60555555556"/>
    <n v="43109"/>
    <s v="12:31"/>
    <n v="43109.52152777778"/>
    <n v="338"/>
    <s v="Miscellaneous"/>
    <n v="0"/>
    <m/>
    <n v="0"/>
    <n v="34.92907"/>
    <n v="-118.9267"/>
    <s v="non-HFTD"/>
    <s v="non-HFRA"/>
    <x v="0"/>
    <m/>
    <m/>
    <m/>
    <m/>
    <m/>
    <m/>
    <m/>
    <b v="0"/>
    <b v="0"/>
    <b v="0"/>
    <n v="2017"/>
    <n v="8"/>
    <b v="0"/>
    <n v="0"/>
    <b v="0"/>
    <b v="0"/>
    <b v="0"/>
    <s v="OEIS Non-CAT - Large"/>
    <n v="0"/>
    <n v="0"/>
    <s v="structures &lt;= 100 "/>
    <s v="fatality = 0"/>
    <n v="0"/>
    <b v="0"/>
    <b v="0"/>
    <b v="0"/>
    <b v="0"/>
    <b v="0"/>
    <b v="0"/>
    <b v="0"/>
    <m/>
    <m/>
    <s v="AT714"/>
    <s v="65"/>
    <n v="2.28"/>
    <s v="2017-08-10T22:25:00Z"/>
    <n v="18.01"/>
    <n v="29"/>
    <s v="AT714"/>
    <s v="65"/>
    <n v="2.28"/>
    <s v="2017-08-10T22:25:00Z"/>
    <x v="31"/>
    <n v="36"/>
  </r>
  <r>
    <m/>
    <m/>
    <s v="20170811-Yankee"/>
    <s v="San Luis Obispo"/>
    <s v="Yankee"/>
    <m/>
    <m/>
    <n v="201708111606"/>
    <n v="201708120406"/>
    <n v="42958"/>
    <n v="0.6708333333333333"/>
    <n v="42958.67083333333"/>
    <n v="43109"/>
    <s v="12:36"/>
    <n v="43109.525"/>
    <n v="775"/>
    <s v="Unknown"/>
    <m/>
    <m/>
    <m/>
    <n v="35.7908"/>
    <n v="-120.77485"/>
    <s v="non-HFTD"/>
    <s v="non-HFRA"/>
    <x v="0"/>
    <m/>
    <m/>
    <m/>
    <m/>
    <m/>
    <m/>
    <m/>
    <b v="0"/>
    <b v="0"/>
    <b v="0"/>
    <n v="2017"/>
    <n v="8"/>
    <b v="0"/>
    <n v="0"/>
    <b v="0"/>
    <b v="0"/>
    <b v="0"/>
    <s v="OEIS Non-CAT - Large"/>
    <n v="0"/>
    <n v="0"/>
    <s v="structures &lt;= 100 "/>
    <s v="fatality = 0"/>
    <n v="0"/>
    <b v="0"/>
    <b v="0"/>
    <b v="0"/>
    <b v="0"/>
    <b v="0"/>
    <b v="0"/>
    <b v="0"/>
    <m/>
    <m/>
    <m/>
    <m/>
    <m/>
    <m/>
    <n v="0"/>
    <n v="0"/>
    <s v="RBYC1"/>
    <s v="2"/>
    <n v="5.32"/>
    <s v="2017-08-11T23:12:00Z"/>
    <x v="16"/>
    <n v="10"/>
  </r>
  <r>
    <s v="Not in PG&amp;E service territory"/>
    <m/>
    <s v="20170814-Miller Complex"/>
    <s v="Siskiyou"/>
    <s v="Miller Complex"/>
    <m/>
    <m/>
    <n v="201708141400"/>
    <n v="201708150200"/>
    <n v="42961"/>
    <n v="0.5833333333333334"/>
    <n v="42961.58333333334"/>
    <n v="43109"/>
    <s v="12:42"/>
    <n v="43109.52916666667"/>
    <n v="39715"/>
    <s v="Unknown"/>
    <m/>
    <m/>
    <m/>
    <n v="42.039"/>
    <n v="-123.218"/>
    <s v="non-HFTD"/>
    <s v="non-HFRA"/>
    <x v="0"/>
    <m/>
    <m/>
    <m/>
    <m/>
    <m/>
    <m/>
    <m/>
    <b v="1"/>
    <b v="1"/>
    <b v="0"/>
    <n v="2017"/>
    <n v="8"/>
    <b v="0"/>
    <n v="0"/>
    <b v="0"/>
    <b v="0"/>
    <b v="0"/>
    <s v="OEIS CAT - Large"/>
    <n v="1"/>
    <n v="0"/>
    <s v="structures &lt;= 100 "/>
    <s v="fatality = 0"/>
    <n v="0"/>
    <b v="0"/>
    <b v="0"/>
    <b v="0"/>
    <b v="0"/>
    <b v="0"/>
    <b v="0"/>
    <b v="0"/>
    <m/>
    <m/>
    <m/>
    <m/>
    <m/>
    <m/>
    <n v="0"/>
    <n v="0"/>
    <m/>
    <m/>
    <m/>
    <m/>
    <x v="5"/>
    <n v="0"/>
  </r>
  <r>
    <m/>
    <m/>
    <s v="20170814-South Fork"/>
    <s v="Mariposa"/>
    <s v="South Fork"/>
    <m/>
    <m/>
    <n v="201708141428"/>
    <n v="201708150228"/>
    <n v="42961"/>
    <n v="0.6027777777777777"/>
    <n v="42961.60277777778"/>
    <n v="43109"/>
    <s v="12:39"/>
    <n v="43109.52708333333"/>
    <n v="7000"/>
    <s v="Undetermined"/>
    <n v="0"/>
    <m/>
    <n v="0"/>
    <n v="37.538"/>
    <n v="-119.598"/>
    <s v="HFTD"/>
    <s v="HFRA"/>
    <x v="0"/>
    <m/>
    <m/>
    <m/>
    <m/>
    <m/>
    <m/>
    <m/>
    <b v="1"/>
    <b v="1"/>
    <b v="0"/>
    <n v="2017"/>
    <n v="8"/>
    <b v="0"/>
    <n v="0"/>
    <b v="0"/>
    <b v="0"/>
    <b v="0"/>
    <s v="OEIS CAT - Large"/>
    <n v="1"/>
    <n v="0"/>
    <s v="structures &lt;= 100 "/>
    <s v="fatality = 0"/>
    <n v="0"/>
    <b v="1"/>
    <b v="0"/>
    <b v="1"/>
    <b v="1"/>
    <b v="0"/>
    <b v="1"/>
    <b v="1"/>
    <m/>
    <m/>
    <s v="WWNC1"/>
    <s v="2"/>
    <n v="2.59"/>
    <s v="2017-08-14T21:51:00Z"/>
    <n v="11.01"/>
    <n v="6"/>
    <s v="OSTC1"/>
    <s v="106"/>
    <n v="7.25"/>
    <s v="2017-08-14T22:00:00Z"/>
    <x v="45"/>
    <n v="12"/>
  </r>
  <r>
    <s v="Not in PG&amp;E service territory"/>
    <m/>
    <s v="20170815-Eclipse Complex"/>
    <s v="Siskiyou"/>
    <s v="Eclipse Complex"/>
    <m/>
    <m/>
    <n v="201708150755"/>
    <n v="201708151955"/>
    <n v="42962"/>
    <n v="0.3298611111111111"/>
    <n v="42962.32986111111"/>
    <n v="43109"/>
    <s v="12:43"/>
    <n v="43109.52986111111"/>
    <n v="78698"/>
    <s v="Lightning"/>
    <n v="0"/>
    <m/>
    <n v="0"/>
    <n v="41.841"/>
    <n v="-123.474"/>
    <s v="HFTD"/>
    <s v="HFRA"/>
    <x v="0"/>
    <m/>
    <m/>
    <m/>
    <m/>
    <m/>
    <m/>
    <m/>
    <b v="1"/>
    <b v="1"/>
    <b v="0"/>
    <n v="2017"/>
    <n v="8"/>
    <b v="0"/>
    <n v="0"/>
    <b v="0"/>
    <b v="0"/>
    <b v="0"/>
    <s v="OEIS CAT - Large"/>
    <n v="1"/>
    <n v="0"/>
    <s v="structures &lt;= 100 "/>
    <s v="fatality = 0"/>
    <n v="0"/>
    <b v="1"/>
    <b v="0"/>
    <b v="1"/>
    <b v="1"/>
    <b v="0"/>
    <b v="0"/>
    <b v="1"/>
    <m/>
    <m/>
    <m/>
    <m/>
    <m/>
    <m/>
    <n v="0"/>
    <n v="0"/>
    <s v="ATRC1"/>
    <s v="2"/>
    <n v="6.31"/>
    <s v="2017-08-15T15:52:00Z"/>
    <x v="46"/>
    <n v="26"/>
  </r>
  <r>
    <m/>
    <m/>
    <s v="20170820-Beale"/>
    <s v="Yuba"/>
    <s v="Beale"/>
    <m/>
    <m/>
    <n v="201708201444"/>
    <n v="201708210244"/>
    <n v="42967"/>
    <n v="0.6138888888888889"/>
    <n v="42967.61388888889"/>
    <n v="43109"/>
    <s v="12:43"/>
    <n v="43109.52986111111"/>
    <n v="867"/>
    <s v="Undetermined"/>
    <n v="0"/>
    <m/>
    <n v="0"/>
    <n v="39.1234"/>
    <n v="-121.32957"/>
    <s v="non-HFTD"/>
    <s v="non-HFRA"/>
    <x v="0"/>
    <m/>
    <m/>
    <m/>
    <m/>
    <m/>
    <m/>
    <m/>
    <b v="0"/>
    <b v="0"/>
    <b v="0"/>
    <n v="2017"/>
    <n v="8"/>
    <b v="0"/>
    <n v="0"/>
    <b v="0"/>
    <b v="0"/>
    <b v="0"/>
    <s v="OEIS Non-CAT - Large"/>
    <n v="0"/>
    <n v="0"/>
    <s v="structures &lt;= 100 "/>
    <s v="fatality = 0"/>
    <n v="0"/>
    <b v="0"/>
    <b v="0"/>
    <b v="0"/>
    <b v="0"/>
    <b v="0"/>
    <b v="0"/>
    <b v="0"/>
    <m/>
    <m/>
    <m/>
    <m/>
    <m/>
    <m/>
    <n v="0"/>
    <n v="0"/>
    <s v="D7902"/>
    <s v="65"/>
    <n v="8.960000000000001"/>
    <s v="2017-08-20T21:04:00Z"/>
    <x v="27"/>
    <n v="56"/>
  </r>
  <r>
    <m/>
    <m/>
    <s v="20170824-I-5"/>
    <s v="Kings"/>
    <s v="I-5"/>
    <m/>
    <m/>
    <n v="201708241813"/>
    <n v="201708250613"/>
    <n v="42971"/>
    <n v="0.7590277777777777"/>
    <n v="42971.75902777778"/>
    <n v="43109"/>
    <s v="12:44"/>
    <n v="43109.53055555555"/>
    <n v="2312"/>
    <s v="Unknown"/>
    <m/>
    <m/>
    <m/>
    <n v="36.05187"/>
    <n v="-120.05404"/>
    <s v="non-HFTD"/>
    <s v="non-HFRA"/>
    <x v="0"/>
    <m/>
    <m/>
    <m/>
    <m/>
    <m/>
    <m/>
    <n v="3696"/>
    <b v="0"/>
    <b v="0"/>
    <b v="0"/>
    <n v="2017"/>
    <n v="8"/>
    <b v="0"/>
    <n v="0"/>
    <b v="0"/>
    <b v="0"/>
    <b v="0"/>
    <s v="OEIS Non-CAT - Large"/>
    <n v="0"/>
    <n v="0"/>
    <s v="structures &lt;= 100 "/>
    <s v="fatality = 0"/>
    <n v="0"/>
    <b v="0"/>
    <b v="0"/>
    <b v="0"/>
    <b v="0"/>
    <b v="0"/>
    <b v="0"/>
    <b v="0"/>
    <m/>
    <m/>
    <s v="KTLC1"/>
    <s v="2"/>
    <n v="1.43"/>
    <s v="2017-08-25T00:50:00Z"/>
    <n v="23"/>
    <n v="10"/>
    <s v="KTLC1"/>
    <s v="2"/>
    <n v="1.43"/>
    <s v="2017-08-25T00:50:00Z"/>
    <x v="26"/>
    <n v="61"/>
  </r>
  <r>
    <m/>
    <m/>
    <s v="20170829-Pier"/>
    <s v="Tulare"/>
    <s v="Pier"/>
    <m/>
    <m/>
    <n v="201708290829"/>
    <n v="201708292029"/>
    <n v="42976"/>
    <n v="0.3534722222222222"/>
    <n v="42976.35347222222"/>
    <n v="43109"/>
    <s v="12:47"/>
    <n v="43109.53263888889"/>
    <n v="36556"/>
    <s v="Miscellaneous"/>
    <n v="2"/>
    <m/>
    <n v="0"/>
    <n v="36.15356"/>
    <n v="-118.74103"/>
    <s v="HFTD"/>
    <s v="HFRA"/>
    <x v="0"/>
    <m/>
    <m/>
    <m/>
    <m/>
    <m/>
    <m/>
    <m/>
    <b v="1"/>
    <b v="1"/>
    <b v="0"/>
    <n v="2017"/>
    <n v="8"/>
    <b v="0"/>
    <n v="0"/>
    <b v="0"/>
    <b v="0"/>
    <b v="0"/>
    <s v="OEIS CAT - Large"/>
    <n v="1"/>
    <n v="0"/>
    <s v="structures &lt;= 100 "/>
    <s v="fatality = 0"/>
    <n v="2"/>
    <b v="1"/>
    <b v="0"/>
    <b v="1"/>
    <b v="1"/>
    <b v="0"/>
    <b v="1"/>
    <b v="1"/>
    <m/>
    <m/>
    <s v="OORC1"/>
    <s v="2"/>
    <n v="2.66"/>
    <s v="2017-08-29T16:12:00Z"/>
    <n v="10"/>
    <n v="2"/>
    <s v="OORC1"/>
    <s v="2"/>
    <n v="2.66"/>
    <s v="2017-08-29T16:12:00Z"/>
    <x v="13"/>
    <n v="4"/>
  </r>
  <r>
    <m/>
    <m/>
    <s v="20170829-Railroad"/>
    <s v="Madera"/>
    <s v="Railroad"/>
    <m/>
    <m/>
    <n v="201708291219"/>
    <n v="201708300019"/>
    <n v="42976"/>
    <n v="0.5131944444444444"/>
    <n v="42976.51319444444"/>
    <n v="43109"/>
    <s v="12:46"/>
    <n v="43109.53194444445"/>
    <n v="12407"/>
    <s v="Electrical Power"/>
    <n v="8"/>
    <n v="1"/>
    <n v="1"/>
    <n v="37.44663"/>
    <n v="-119.64622"/>
    <s v="HFTD"/>
    <s v="HFRA"/>
    <x v="1"/>
    <s v="Yes"/>
    <n v="20170315"/>
    <s v="EI170829A"/>
    <s v="1862552"/>
    <s v="17-0073823"/>
    <m/>
    <n v="5894785"/>
    <b v="1"/>
    <b v="1"/>
    <b v="0"/>
    <n v="2017"/>
    <n v="8"/>
    <b v="0"/>
    <n v="1"/>
    <b v="0"/>
    <b v="0"/>
    <b v="0"/>
    <s v="OEIS CAT - Large"/>
    <n v="1"/>
    <n v="0"/>
    <s v="structures &lt;= 100 "/>
    <s v="fatality &gt; 0"/>
    <n v="8"/>
    <b v="0"/>
    <b v="1"/>
    <b v="1"/>
    <b v="1"/>
    <b v="0"/>
    <b v="1"/>
    <b v="1"/>
    <m/>
    <m/>
    <s v="BSNC1"/>
    <s v="2"/>
    <n v="4.8"/>
    <s v="2017-08-29T19:48:00Z"/>
    <n v="10"/>
    <n v="8"/>
    <s v="MIAC1"/>
    <s v="2"/>
    <n v="5.76"/>
    <s v="2017-08-29T19:59:00Z"/>
    <x v="19"/>
    <n v="76"/>
  </r>
  <r>
    <m/>
    <m/>
    <s v="20170829-Ponderosa"/>
    <s v="Butte"/>
    <s v="Ponderosa"/>
    <m/>
    <m/>
    <n v="201708291316"/>
    <n v="201708300116"/>
    <n v="42976"/>
    <n v="0.5527777777777778"/>
    <n v="42976.55277777778"/>
    <n v="43342"/>
    <s v="15:27"/>
    <n v="43342.64375"/>
    <n v="4016"/>
    <s v="Campfire"/>
    <n v="55"/>
    <m/>
    <n v="0"/>
    <n v="39.57701"/>
    <n v="-121.30209"/>
    <s v="HFTD"/>
    <s v="HFRA"/>
    <x v="0"/>
    <m/>
    <m/>
    <m/>
    <m/>
    <m/>
    <m/>
    <n v="643663"/>
    <b v="0"/>
    <b v="0"/>
    <b v="0"/>
    <n v="2017"/>
    <n v="8"/>
    <b v="0"/>
    <n v="0"/>
    <b v="0"/>
    <b v="0"/>
    <b v="0"/>
    <s v="OEIS Non-CAT - Large"/>
    <n v="0"/>
    <n v="0"/>
    <s v="structures &lt;= 100 "/>
    <s v="fatality = 0"/>
    <n v="55"/>
    <b v="0"/>
    <b v="1"/>
    <b v="1"/>
    <b v="1"/>
    <b v="0"/>
    <b v="1"/>
    <b v="1"/>
    <m/>
    <m/>
    <m/>
    <m/>
    <m/>
    <m/>
    <n v="0"/>
    <n v="0"/>
    <s v="PKCC1"/>
    <s v="2"/>
    <n v="8.84"/>
    <s v="2017-08-29T21:10:00Z"/>
    <x v="12"/>
    <n v="2"/>
  </r>
  <r>
    <m/>
    <m/>
    <s v="20170829-Mud"/>
    <s v="Lassen"/>
    <s v="Mud"/>
    <m/>
    <m/>
    <n v="201708291436"/>
    <n v="201708300236"/>
    <n v="42976"/>
    <n v="0.6083333333333333"/>
    <n v="42976.60833333333"/>
    <n v="43109"/>
    <s v="12:47"/>
    <n v="43109.53263888889"/>
    <n v="6042"/>
    <s v="Lightning"/>
    <n v="0"/>
    <m/>
    <n v="0"/>
    <n v="40.43962"/>
    <n v="-120.22215"/>
    <s v="non-HFTD"/>
    <s v="non-HFRA"/>
    <x v="0"/>
    <m/>
    <m/>
    <m/>
    <m/>
    <m/>
    <m/>
    <m/>
    <b v="1"/>
    <b v="1"/>
    <b v="0"/>
    <n v="2017"/>
    <n v="8"/>
    <b v="0"/>
    <n v="0"/>
    <b v="0"/>
    <b v="0"/>
    <b v="0"/>
    <s v="OEIS CAT - Large"/>
    <n v="1"/>
    <n v="0"/>
    <s v="structures &lt;= 100 "/>
    <s v="fatality = 0"/>
    <n v="0"/>
    <b v="0"/>
    <b v="0"/>
    <b v="0"/>
    <b v="0"/>
    <b v="0"/>
    <b v="0"/>
    <b v="0"/>
    <m/>
    <m/>
    <m/>
    <m/>
    <m/>
    <m/>
    <n v="0"/>
    <n v="0"/>
    <s v="BUFC1"/>
    <s v="2"/>
    <n v="6.33"/>
    <s v="2017-08-29T21:40:00Z"/>
    <x v="32"/>
    <n v="4"/>
  </r>
  <r>
    <m/>
    <m/>
    <s v="20170830-R-4"/>
    <s v="Lassen"/>
    <s v="R-4"/>
    <m/>
    <m/>
    <n v="201708300830"/>
    <n v="201708302030"/>
    <n v="42977"/>
    <n v="0.3541666666666667"/>
    <n v="42977.35416666666"/>
    <n v="43109"/>
    <s v="12:48"/>
    <n v="43109.53333333333"/>
    <n v="18618"/>
    <s v="Unknown"/>
    <m/>
    <m/>
    <m/>
    <n v="40.69573"/>
    <n v="-119.93499"/>
    <s v="non-HFTD"/>
    <s v="non-HFRA"/>
    <x v="0"/>
    <m/>
    <m/>
    <m/>
    <m/>
    <m/>
    <m/>
    <m/>
    <b v="1"/>
    <b v="1"/>
    <b v="0"/>
    <n v="2017"/>
    <n v="8"/>
    <b v="0"/>
    <n v="0"/>
    <b v="0"/>
    <b v="0"/>
    <b v="0"/>
    <s v="OEIS CAT - Large"/>
    <n v="1"/>
    <n v="0"/>
    <s v="structures &lt;= 100 "/>
    <s v="fatality = 0"/>
    <n v="0"/>
    <b v="0"/>
    <b v="0"/>
    <b v="0"/>
    <b v="0"/>
    <b v="0"/>
    <b v="0"/>
    <b v="0"/>
    <m/>
    <m/>
    <m/>
    <m/>
    <m/>
    <m/>
    <n v="0"/>
    <n v="0"/>
    <m/>
    <m/>
    <m/>
    <m/>
    <x v="5"/>
    <n v="0"/>
  </r>
  <r>
    <m/>
    <m/>
    <s v="20170830-Pleasant"/>
    <s v="Nevada"/>
    <s v="Pleasant"/>
    <m/>
    <m/>
    <n v="201708301538"/>
    <n v="201708310338"/>
    <n v="42977"/>
    <n v="0.6513888888888889"/>
    <n v="42977.65138888889"/>
    <n v="43109"/>
    <s v="12:48"/>
    <n v="43109.53333333333"/>
    <n v="392"/>
    <s v="Undetermined"/>
    <n v="1"/>
    <n v="1"/>
    <n v="0"/>
    <n v="39.34292"/>
    <n v="-121.12004"/>
    <s v="HFTD"/>
    <s v="HFRA"/>
    <x v="0"/>
    <m/>
    <m/>
    <m/>
    <m/>
    <m/>
    <m/>
    <n v="47103"/>
    <b v="0"/>
    <b v="0"/>
    <b v="0"/>
    <n v="2017"/>
    <n v="8"/>
    <b v="0"/>
    <n v="0"/>
    <b v="0"/>
    <b v="0"/>
    <b v="0"/>
    <s v="OEIS Non-CAT - Large"/>
    <n v="0"/>
    <n v="0"/>
    <s v="structures &lt;= 100 "/>
    <s v="fatality = 0"/>
    <n v="1"/>
    <b v="0"/>
    <b v="1"/>
    <b v="1"/>
    <b v="1"/>
    <b v="0"/>
    <b v="1"/>
    <b v="1"/>
    <m/>
    <m/>
    <s v="RRRC1"/>
    <s v="2"/>
    <n v="2.73"/>
    <s v="2017-08-30T23:13:00Z"/>
    <n v="17"/>
    <n v="24"/>
    <s v="RRRC1"/>
    <s v="2"/>
    <n v="2.73"/>
    <s v="2017-08-30T23:13:00Z"/>
    <x v="12"/>
    <n v="91"/>
  </r>
  <r>
    <m/>
    <m/>
    <s v="20170830-Helena - Fork"/>
    <s v="Trinity"/>
    <s v="Helena - Fork"/>
    <m/>
    <m/>
    <n v="201708301800"/>
    <n v="201708310600"/>
    <n v="42977"/>
    <n v="0.75"/>
    <n v="42977.75"/>
    <n v="43109"/>
    <s v="12:49"/>
    <n v="43109.53402777778"/>
    <n v="21846"/>
    <s v="Miscellaneous"/>
    <n v="131"/>
    <m/>
    <n v="0"/>
    <n v="40.76025"/>
    <n v="-123.10003"/>
    <s v="HFTD"/>
    <s v="HFRA"/>
    <x v="0"/>
    <m/>
    <m/>
    <m/>
    <m/>
    <m/>
    <m/>
    <m/>
    <b v="1"/>
    <b v="0"/>
    <b v="1"/>
    <n v="2017"/>
    <n v="8"/>
    <b v="0"/>
    <n v="0"/>
    <b v="0"/>
    <b v="1"/>
    <b v="1"/>
    <s v="OEIS CAT - Destructive - Non-fatal"/>
    <n v="1"/>
    <n v="0"/>
    <s v="100 &lt; structures &lt;= 500"/>
    <s v="fatality = 0"/>
    <n v="131"/>
    <b v="1"/>
    <b v="0"/>
    <b v="1"/>
    <b v="1"/>
    <b v="0"/>
    <b v="1"/>
    <b v="1"/>
    <m/>
    <m/>
    <m/>
    <m/>
    <m/>
    <m/>
    <n v="0"/>
    <n v="0"/>
    <s v="WEFC1"/>
    <s v="2"/>
    <n v="8.800000000000001"/>
    <s v="2017-08-31T01:20:00Z"/>
    <x v="1"/>
    <n v="13"/>
  </r>
  <r>
    <m/>
    <m/>
    <s v="20170901-Caldwell"/>
    <s v="Kern"/>
    <s v="Caldwell"/>
    <m/>
    <m/>
    <n v="201709011437"/>
    <n v="201709020237"/>
    <n v="42979"/>
    <n v="0.6090277777777777"/>
    <n v="42979.60902777778"/>
    <n v="43109"/>
    <s v="12:50"/>
    <n v="43109.53472222222"/>
    <n v="1319"/>
    <s v="Lightning"/>
    <n v="0"/>
    <m/>
    <n v="0"/>
    <n v="35.76"/>
    <n v="-118.406"/>
    <s v="HFTD"/>
    <s v="HFRA"/>
    <x v="0"/>
    <m/>
    <m/>
    <m/>
    <m/>
    <m/>
    <m/>
    <m/>
    <b v="0"/>
    <b v="0"/>
    <b v="0"/>
    <n v="2017"/>
    <n v="9"/>
    <b v="0"/>
    <n v="0"/>
    <b v="0"/>
    <b v="0"/>
    <b v="0"/>
    <s v="OEIS Non-CAT - Large"/>
    <n v="0"/>
    <n v="0"/>
    <s v="structures &lt;= 100 "/>
    <s v="fatality = 0"/>
    <n v="0"/>
    <b v="0"/>
    <b v="1"/>
    <b v="1"/>
    <b v="1"/>
    <b v="0"/>
    <b v="1"/>
    <b v="1"/>
    <m/>
    <m/>
    <s v="KRNC1"/>
    <s v="2"/>
    <n v="1.96"/>
    <s v="2017-09-01T21:57:00Z"/>
    <n v="23"/>
    <n v="10"/>
    <s v="KRNC1"/>
    <s v="2"/>
    <n v="1.96"/>
    <s v="2017-09-01T21:57:00Z"/>
    <x v="26"/>
    <n v="12"/>
  </r>
  <r>
    <m/>
    <m/>
    <s v="20170903-Mission"/>
    <s v="Madera"/>
    <s v="Mission"/>
    <m/>
    <m/>
    <n v="201709031306"/>
    <n v="201709040106"/>
    <n v="42981"/>
    <n v="0.5458333333333333"/>
    <n v="42981.54583333333"/>
    <n v="43109"/>
    <s v="13:18"/>
    <n v="43109.55416666667"/>
    <n v="1035"/>
    <s v="Electrical Power"/>
    <n v="4"/>
    <n v="4"/>
    <n v="0"/>
    <n v="37.21616"/>
    <n v="-119.48067"/>
    <s v="HFTD"/>
    <s v="HFRA"/>
    <x v="1"/>
    <s v="Yes"/>
    <n v="20170337"/>
    <s v="EI170903A"/>
    <s v="1868144"/>
    <s v="17-0075546"/>
    <m/>
    <n v="1372356"/>
    <b v="0"/>
    <b v="0"/>
    <b v="0"/>
    <n v="2017"/>
    <n v="9"/>
    <b v="0"/>
    <n v="0"/>
    <b v="0"/>
    <b v="0"/>
    <b v="0"/>
    <s v="OEIS Non-CAT - Large"/>
    <n v="0"/>
    <n v="0"/>
    <s v="structures &lt;= 100 "/>
    <s v="fatality = 0"/>
    <n v="4"/>
    <b v="0"/>
    <b v="1"/>
    <b v="1"/>
    <b v="1"/>
    <b v="0"/>
    <b v="1"/>
    <b v="1"/>
    <m/>
    <m/>
    <s v="NFRC1"/>
    <s v="2"/>
    <n v="1.81"/>
    <s v="2017-09-03T20:55:00Z"/>
    <n v="12.01"/>
    <n v="8"/>
    <s v="NFRC1"/>
    <s v="2"/>
    <n v="1.81"/>
    <s v="2017-09-03T20:55:00Z"/>
    <x v="27"/>
    <n v="32"/>
  </r>
  <r>
    <m/>
    <m/>
    <s v="20170903-Peak"/>
    <s v="Madera"/>
    <s v="Peak"/>
    <m/>
    <m/>
    <n v="201709031310"/>
    <n v="201709040110"/>
    <n v="42981"/>
    <n v="0.5486111111111112"/>
    <n v="42981.54861111111"/>
    <n v="43109"/>
    <s v="12:51"/>
    <n v="43109.53541666667"/>
    <n v="680"/>
    <s v="Vehicle"/>
    <n v="4"/>
    <m/>
    <n v="0"/>
    <n v="37.37397"/>
    <n v="-119.83556"/>
    <s v="HFTD"/>
    <s v="HFRA"/>
    <x v="0"/>
    <m/>
    <m/>
    <m/>
    <m/>
    <m/>
    <m/>
    <n v="187353"/>
    <b v="0"/>
    <b v="0"/>
    <b v="0"/>
    <n v="2017"/>
    <n v="9"/>
    <b v="0"/>
    <n v="0"/>
    <b v="0"/>
    <b v="0"/>
    <b v="0"/>
    <s v="OEIS Non-CAT - Large"/>
    <n v="0"/>
    <n v="0"/>
    <s v="structures &lt;= 100 "/>
    <s v="fatality = 0"/>
    <n v="4"/>
    <b v="1"/>
    <b v="0"/>
    <b v="1"/>
    <b v="1"/>
    <b v="0"/>
    <b v="1"/>
    <b v="1"/>
    <m/>
    <m/>
    <s v="C1522"/>
    <s v="65"/>
    <n v="3.83"/>
    <s v="2017-09-03T20:41:00Z"/>
    <n v="13"/>
    <n v="14"/>
    <s v="MIAC1"/>
    <s v="2"/>
    <n v="5.85"/>
    <s v="2017-09-03T19:59:00Z"/>
    <x v="7"/>
    <n v="79"/>
  </r>
  <r>
    <m/>
    <m/>
    <s v="20170903-Creek"/>
    <s v="Tuolumne"/>
    <s v="Creek"/>
    <m/>
    <m/>
    <n v="201709031623"/>
    <n v="201709040423"/>
    <n v="42981"/>
    <n v="0.6826388888888889"/>
    <n v="42981.68263888889"/>
    <n v="43109"/>
    <s v="12:50"/>
    <n v="43109.53472222222"/>
    <n v="1749"/>
    <s v="Lightning"/>
    <n v="0"/>
    <m/>
    <n v="0"/>
    <n v="38.12"/>
    <n v="-119.941"/>
    <s v="non-HFTD"/>
    <s v="non-HFRA"/>
    <x v="0"/>
    <m/>
    <m/>
    <m/>
    <m/>
    <m/>
    <m/>
    <m/>
    <b v="0"/>
    <b v="0"/>
    <b v="0"/>
    <n v="2017"/>
    <n v="9"/>
    <b v="0"/>
    <n v="0"/>
    <b v="0"/>
    <b v="0"/>
    <b v="0"/>
    <s v="OEIS Non-CAT - Large"/>
    <n v="0"/>
    <n v="0"/>
    <s v="structures &lt;= 100 "/>
    <s v="fatality = 0"/>
    <n v="0"/>
    <b v="0"/>
    <b v="0"/>
    <b v="0"/>
    <b v="0"/>
    <b v="0"/>
    <b v="0"/>
    <b v="0"/>
    <m/>
    <m/>
    <m/>
    <m/>
    <m/>
    <m/>
    <n v="0"/>
    <n v="0"/>
    <s v="PNWC1"/>
    <s v="2"/>
    <n v="5.93"/>
    <s v="2017-09-03T23:57:00Z"/>
    <x v="32"/>
    <n v="6"/>
  </r>
  <r>
    <m/>
    <m/>
    <s v="20170905-Eureka"/>
    <s v="Plumas"/>
    <s v="Eureka"/>
    <m/>
    <m/>
    <n v="201709051838"/>
    <n v="201709060638"/>
    <n v="42983"/>
    <n v="0.7763888888888889"/>
    <n v="42983.77638888889"/>
    <n v="43109"/>
    <s v="13:18"/>
    <n v="43109.55416666667"/>
    <n v="2575"/>
    <s v="Lightning"/>
    <n v="0"/>
    <m/>
    <n v="0"/>
    <n v="39.75312"/>
    <n v="-120.75485"/>
    <s v="HFTD"/>
    <s v="HFRA"/>
    <x v="0"/>
    <m/>
    <m/>
    <m/>
    <m/>
    <m/>
    <m/>
    <m/>
    <b v="0"/>
    <b v="0"/>
    <b v="0"/>
    <n v="2017"/>
    <n v="9"/>
    <b v="0"/>
    <n v="0"/>
    <b v="0"/>
    <b v="0"/>
    <b v="0"/>
    <s v="OEIS Non-CAT - Large"/>
    <n v="0"/>
    <n v="0"/>
    <s v="structures &lt;= 100 "/>
    <s v="fatality = 0"/>
    <n v="0"/>
    <b v="1"/>
    <b v="0"/>
    <b v="1"/>
    <b v="1"/>
    <b v="0"/>
    <b v="1"/>
    <b v="1"/>
    <m/>
    <m/>
    <s v="PSPC1"/>
    <s v="106"/>
    <n v="3.14"/>
    <s v="2017-09-06T01:01:00Z"/>
    <n v="14.99"/>
    <n v="2"/>
    <s v="SLEC1"/>
    <s v="2"/>
    <n v="9.949999999999999"/>
    <s v="2017-09-06T01:18:00Z"/>
    <x v="1"/>
    <n v="8"/>
  </r>
  <r>
    <m/>
    <m/>
    <s v="20170912-Berry"/>
    <s v="Shasta"/>
    <s v="Berry"/>
    <m/>
    <m/>
    <n v="201709120658"/>
    <n v="201709121858"/>
    <n v="42990"/>
    <n v="0.2902777777777778"/>
    <n v="42990.29027777778"/>
    <n v="43109"/>
    <s v="13:21"/>
    <n v="43109.55625"/>
    <n v="995"/>
    <s v="Lightning"/>
    <n v="0"/>
    <m/>
    <n v="0"/>
    <n v="40.98352"/>
    <n v="-121.81623"/>
    <s v="HFTD"/>
    <s v="HFRA"/>
    <x v="0"/>
    <m/>
    <m/>
    <m/>
    <m/>
    <m/>
    <m/>
    <m/>
    <b v="0"/>
    <b v="0"/>
    <b v="0"/>
    <n v="2017"/>
    <n v="9"/>
    <b v="0"/>
    <n v="0"/>
    <b v="0"/>
    <b v="0"/>
    <b v="0"/>
    <s v="OEIS Non-CAT - Large"/>
    <n v="0"/>
    <n v="0"/>
    <s v="structures &lt;= 100 "/>
    <s v="fatality = 0"/>
    <n v="0"/>
    <b v="1"/>
    <b v="0"/>
    <b v="1"/>
    <b v="1"/>
    <b v="0"/>
    <b v="1"/>
    <b v="1"/>
    <m/>
    <m/>
    <m/>
    <m/>
    <m/>
    <m/>
    <n v="0"/>
    <n v="0"/>
    <s v="OMTC1"/>
    <s v="2"/>
    <n v="8.91"/>
    <s v="2017-09-12T13:26:00Z"/>
    <x v="13"/>
    <n v="21"/>
  </r>
  <r>
    <m/>
    <m/>
    <s v="20170912-Buck"/>
    <s v="Trinity"/>
    <s v="Buck"/>
    <m/>
    <m/>
    <n v="201709121742"/>
    <n v="201709130542"/>
    <n v="42990"/>
    <n v="0.7375"/>
    <n v="42990.7375"/>
    <n v="43109"/>
    <s v="13:21"/>
    <n v="43109.55625"/>
    <n v="13417"/>
    <s v="Lightning"/>
    <n v="0"/>
    <m/>
    <n v="0"/>
    <n v="40.2275"/>
    <n v="-123.03583"/>
    <s v="HFTD"/>
    <s v="HFRA"/>
    <x v="0"/>
    <m/>
    <m/>
    <m/>
    <m/>
    <m/>
    <m/>
    <m/>
    <b v="1"/>
    <b v="1"/>
    <b v="0"/>
    <n v="2017"/>
    <n v="9"/>
    <b v="0"/>
    <n v="0"/>
    <b v="0"/>
    <b v="0"/>
    <b v="0"/>
    <s v="OEIS CAT - Large"/>
    <n v="1"/>
    <n v="0"/>
    <s v="structures &lt;= 100 "/>
    <s v="fatality = 0"/>
    <n v="0"/>
    <b v="1"/>
    <b v="0"/>
    <b v="1"/>
    <b v="1"/>
    <b v="0"/>
    <b v="1"/>
    <b v="1"/>
    <m/>
    <m/>
    <m/>
    <m/>
    <m/>
    <m/>
    <n v="0"/>
    <n v="0"/>
    <s v="PMCC1"/>
    <s v="2"/>
    <n v="9.41"/>
    <s v="2017-09-13T00:35:00Z"/>
    <x v="10"/>
    <n v="4"/>
  </r>
  <r>
    <m/>
    <m/>
    <s v="20170918-Eastman"/>
    <s v="Madera"/>
    <s v="Eastman"/>
    <m/>
    <m/>
    <n v="201709181604"/>
    <n v="201709190404"/>
    <n v="42996"/>
    <n v="0.6694444444444444"/>
    <n v="42996.66944444444"/>
    <n v="43109"/>
    <s v="13:21"/>
    <n v="43109.55625"/>
    <n v="429"/>
    <s v="Electrical Power"/>
    <n v="0"/>
    <m/>
    <n v="0"/>
    <n v="37.14624"/>
    <n v="-120.015509"/>
    <s v="non-HFTD"/>
    <s v="non-HFRA"/>
    <x v="1"/>
    <m/>
    <m/>
    <m/>
    <m/>
    <m/>
    <m/>
    <m/>
    <b v="0"/>
    <b v="0"/>
    <b v="0"/>
    <n v="2017"/>
    <n v="9"/>
    <b v="0"/>
    <n v="0"/>
    <b v="0"/>
    <b v="0"/>
    <b v="0"/>
    <s v="OEIS Non-CAT - Large"/>
    <n v="0"/>
    <n v="0"/>
    <s v="structures &lt;= 100 "/>
    <s v="fatality = 0"/>
    <n v="0"/>
    <b v="0"/>
    <b v="0"/>
    <b v="0"/>
    <b v="0"/>
    <b v="0"/>
    <b v="0"/>
    <b v="0"/>
    <m/>
    <m/>
    <m/>
    <m/>
    <m/>
    <m/>
    <n v="0"/>
    <n v="0"/>
    <m/>
    <m/>
    <m/>
    <m/>
    <x v="5"/>
    <n v="0"/>
  </r>
  <r>
    <m/>
    <m/>
    <s v="20170927-Lion"/>
    <s v="Tulare"/>
    <s v="Lion"/>
    <m/>
    <m/>
    <n v="201709271400"/>
    <n v="201709280200"/>
    <n v="43005"/>
    <n v="0.5833333333333334"/>
    <n v="43005.58333333334"/>
    <n v="43109"/>
    <s v="13:27"/>
    <n v="43109.56041666667"/>
    <n v="18900"/>
    <s v="Lightning"/>
    <n v="0"/>
    <m/>
    <n v="0"/>
    <n v="36.27138"/>
    <n v="-118.48555"/>
    <s v="HFTD"/>
    <s v="HFRA"/>
    <x v="0"/>
    <m/>
    <m/>
    <m/>
    <m/>
    <m/>
    <m/>
    <m/>
    <b v="1"/>
    <b v="1"/>
    <b v="0"/>
    <n v="2017"/>
    <n v="9"/>
    <b v="0"/>
    <n v="0"/>
    <b v="0"/>
    <b v="0"/>
    <b v="0"/>
    <s v="OEIS CAT - Large"/>
    <n v="1"/>
    <n v="0"/>
    <s v="structures &lt;= 100 "/>
    <s v="fatality = 0"/>
    <n v="0"/>
    <b v="1"/>
    <b v="0"/>
    <b v="1"/>
    <b v="1"/>
    <b v="0"/>
    <b v="1"/>
    <b v="1"/>
    <m/>
    <m/>
    <m/>
    <m/>
    <m/>
    <m/>
    <n v="0"/>
    <n v="0"/>
    <m/>
    <m/>
    <m/>
    <m/>
    <x v="5"/>
    <n v="0"/>
  </r>
  <r>
    <m/>
    <m/>
    <s v="20170929-Rucker"/>
    <s v="Santa Barbara"/>
    <s v="Rucker"/>
    <m/>
    <m/>
    <n v="201709291442"/>
    <n v="201709300242"/>
    <n v="43007"/>
    <n v="0.6125"/>
    <n v="43007.6125"/>
    <n v="43109"/>
    <s v="13:28"/>
    <n v="43109.56111111111"/>
    <n v="444"/>
    <s v="Miscellaneous"/>
    <n v="0"/>
    <m/>
    <n v="0"/>
    <n v="34.67403"/>
    <n v="-120.4393"/>
    <s v="non-HFTD"/>
    <s v="non-HFRA"/>
    <x v="0"/>
    <m/>
    <m/>
    <m/>
    <m/>
    <m/>
    <m/>
    <n v="592603"/>
    <b v="0"/>
    <b v="0"/>
    <b v="0"/>
    <n v="2017"/>
    <n v="9"/>
    <b v="0"/>
    <n v="0"/>
    <b v="0"/>
    <b v="0"/>
    <b v="0"/>
    <s v="OEIS Non-CAT - Large"/>
    <n v="0"/>
    <n v="0"/>
    <s v="structures &lt;= 100 "/>
    <s v="fatality = 0"/>
    <n v="0"/>
    <b v="0"/>
    <b v="0"/>
    <b v="0"/>
    <b v="0"/>
    <b v="0"/>
    <b v="1"/>
    <b v="0"/>
    <m/>
    <m/>
    <s v="KLPC"/>
    <s v="1"/>
    <n v="1.64"/>
    <s v="2017-09-29T20:56:00Z"/>
    <n v="23.02"/>
    <n v="13"/>
    <s v="E2332"/>
    <s v="65"/>
    <n v="5.64"/>
    <s v="2017-09-29T22:37:00Z"/>
    <x v="1"/>
    <n v="25"/>
  </r>
  <r>
    <m/>
    <s v="(2/17/2023) corrected the datetime based on SED report"/>
    <s v="20171008-Pocket"/>
    <s v="Sonoma"/>
    <s v="Pocket"/>
    <m/>
    <s v="Central LNU Complex"/>
    <n v="201710080000"/>
    <n v="201710081200"/>
    <n v="43016"/>
    <n v="0"/>
    <n v="43016"/>
    <n v="43039"/>
    <m/>
    <m/>
    <n v="17357"/>
    <s v="Electrical Power"/>
    <n v="6"/>
    <n v="2"/>
    <n v="0"/>
    <n v="38.76549"/>
    <n v="-122.90939"/>
    <s v="HFTD"/>
    <s v="HFRA"/>
    <x v="1"/>
    <s v="Yes"/>
    <s v="EIR20170112"/>
    <s v="EI171009B"/>
    <s v="1906698"/>
    <s v="17-0089338"/>
    <m/>
    <n v="515996"/>
    <b v="1"/>
    <b v="1"/>
    <b v="0"/>
    <n v="2017"/>
    <n v="10"/>
    <b v="1"/>
    <n v="0"/>
    <b v="0"/>
    <b v="0"/>
    <b v="0"/>
    <s v="OEIS CAT - Large"/>
    <n v="1"/>
    <n v="0"/>
    <s v="structures &lt;= 100 "/>
    <s v="fatality = 0"/>
    <n v="6"/>
    <b v="0"/>
    <b v="1"/>
    <b v="1"/>
    <b v="1"/>
    <b v="0"/>
    <b v="1"/>
    <b v="1"/>
    <m/>
    <m/>
    <s v="R38WW"/>
    <s v="222"/>
    <n v="4.21"/>
    <s v="2017-10-08T07:00:00Z"/>
    <n v="20.89"/>
    <n v="22"/>
    <s v="R38WW"/>
    <s v="222"/>
    <n v="4.21"/>
    <s v="2017-10-08T07:00:00Z"/>
    <x v="47"/>
    <n v="45"/>
  </r>
  <r>
    <m/>
    <m/>
    <s v="20171008-Lobo"/>
    <s v="Nevada"/>
    <s v="Lobo"/>
    <m/>
    <s v="Neu Wind Complex"/>
    <n v="201710080001"/>
    <n v="201710081201"/>
    <n v="43016"/>
    <n v="0.0006944444444444445"/>
    <n v="43016.00069444445"/>
    <n v="43030"/>
    <m/>
    <m/>
    <n v="821"/>
    <s v="Electrical Power"/>
    <n v="48"/>
    <n v="2"/>
    <n v="0"/>
    <n v="39.24549"/>
    <n v="-121.12792"/>
    <s v="HFTD"/>
    <s v="HFRA"/>
    <x v="1"/>
    <s v="Yes"/>
    <s v="EIR20170106"/>
    <s v="EI171008F"/>
    <m/>
    <m/>
    <m/>
    <m/>
    <b v="0"/>
    <b v="0"/>
    <b v="0"/>
    <n v="2017"/>
    <n v="10"/>
    <b v="0"/>
    <n v="0"/>
    <b v="0"/>
    <b v="0"/>
    <b v="0"/>
    <s v="OEIS Non-CAT - Large"/>
    <n v="0"/>
    <n v="0"/>
    <s v="structures &lt;= 100 "/>
    <s v="fatality = 0"/>
    <n v="48"/>
    <b v="1"/>
    <b v="0"/>
    <b v="1"/>
    <b v="1"/>
    <b v="0"/>
    <b v="1"/>
    <b v="1"/>
    <m/>
    <m/>
    <s v="RRRC1"/>
    <s v="2"/>
    <n v="4.05"/>
    <s v="2017-10-08T07:13:00Z"/>
    <n v="8.99"/>
    <n v="63"/>
    <s v="RRRC1"/>
    <s v="2"/>
    <n v="4.05"/>
    <s v="2017-10-08T07:13:00Z"/>
    <x v="4"/>
    <n v="158"/>
  </r>
  <r>
    <m/>
    <m/>
    <s v="20171008-Cherokee"/>
    <s v="Butte"/>
    <s v="Cherokee"/>
    <m/>
    <m/>
    <n v="201710082145"/>
    <n v="201710090945"/>
    <n v="43016"/>
    <n v="0.90625"/>
    <n v="43016.90625"/>
    <n v="43140"/>
    <s v="09:48"/>
    <n v="43140.40833333333"/>
    <n v="8417"/>
    <s v="Electrical Power"/>
    <n v="6"/>
    <n v="1"/>
    <n v="0"/>
    <n v="39.62496"/>
    <n v="-121.52966"/>
    <s v="HFTD"/>
    <s v="HFRA"/>
    <x v="1"/>
    <s v="Yes"/>
    <s v="EIR20170098"/>
    <s v="EI171008B"/>
    <s v="1894161"/>
    <s v="17-0085276"/>
    <m/>
    <n v="160479"/>
    <b v="1"/>
    <b v="1"/>
    <b v="0"/>
    <n v="2017"/>
    <n v="10"/>
    <b v="1"/>
    <n v="0"/>
    <b v="0"/>
    <b v="0"/>
    <b v="0"/>
    <s v="OEIS CAT - Large"/>
    <n v="1"/>
    <n v="0"/>
    <s v="structures &lt;= 100 "/>
    <s v="fatality = 0"/>
    <n v="6"/>
    <b v="1"/>
    <b v="0"/>
    <b v="1"/>
    <b v="1"/>
    <b v="0"/>
    <b v="1"/>
    <b v="1"/>
    <m/>
    <m/>
    <m/>
    <m/>
    <m/>
    <m/>
    <n v="0"/>
    <n v="0"/>
    <s v="JBGC1"/>
    <s v="2"/>
    <n v="7.97"/>
    <s v="2017-10-09T04:13:00Z"/>
    <x v="48"/>
    <n v="4"/>
  </r>
  <r>
    <m/>
    <m/>
    <s v="20171008-Tubbs"/>
    <s v="Napa"/>
    <s v="Tubbs"/>
    <m/>
    <s v="Central LNU Complex"/>
    <n v="201710082145"/>
    <n v="201710090945"/>
    <n v="43016"/>
    <n v="0.90625"/>
    <n v="43016.90625"/>
    <n v="43039"/>
    <m/>
    <m/>
    <n v="36807"/>
    <s v="Electrical Power"/>
    <n v="5636"/>
    <n v="317"/>
    <n v="22"/>
    <n v="38.60895"/>
    <n v="-122.62879"/>
    <s v="HFTD"/>
    <s v="HFRA"/>
    <x v="1"/>
    <m/>
    <s v="MIA201711908"/>
    <m/>
    <n v="1894671"/>
    <m/>
    <m/>
    <n v="317148822"/>
    <b v="1"/>
    <b v="0"/>
    <b v="1"/>
    <n v="2017"/>
    <n v="10"/>
    <b v="1"/>
    <n v="1"/>
    <b v="1"/>
    <b v="1"/>
    <b v="0"/>
    <s v="OEIS CAT - Destructive - Fatal"/>
    <n v="1"/>
    <n v="1"/>
    <s v="structures &gt; 500"/>
    <s v="fatality &gt; 0"/>
    <n v="5636"/>
    <b v="0"/>
    <b v="1"/>
    <b v="1"/>
    <b v="1"/>
    <b v="0"/>
    <b v="1"/>
    <b v="1"/>
    <m/>
    <m/>
    <s v="E2050"/>
    <s v="65"/>
    <n v="1.67"/>
    <s v="2017-10-09T05:38:00Z"/>
    <n v="32.99"/>
    <n v="16"/>
    <s v="E2050"/>
    <s v="65"/>
    <n v="1.67"/>
    <s v="2017-10-09T05:38:00Z"/>
    <x v="32"/>
    <n v="55"/>
  </r>
  <r>
    <m/>
    <s v="(2/17/2023) corrected the datetime based on SED report_x000a_(3/24/2023): correct lat/lon based on ignition tracker data"/>
    <s v="20171008-Atlas 1"/>
    <s v="Napa"/>
    <s v="Atlas 1"/>
    <m/>
    <s v="Southern Lnu Complex"/>
    <n v="201710082151"/>
    <n v="201710090951"/>
    <n v="43016"/>
    <n v="0.9104166666666667"/>
    <n v="43016.91041666667"/>
    <n v="43036"/>
    <m/>
    <m/>
    <n v="51624"/>
    <s v="Electrical Power"/>
    <n v="120"/>
    <n v="120"/>
    <n v="6"/>
    <n v="38.409797"/>
    <n v="-122.246232"/>
    <s v="HFTD"/>
    <s v="HFRA"/>
    <x v="1"/>
    <s v="Yes"/>
    <s v="EIR20170092"/>
    <s v="EI171008M"/>
    <s v="1893954, 1899743"/>
    <s v="17-0085211"/>
    <m/>
    <n v="494025"/>
    <b v="1"/>
    <b v="0"/>
    <b v="1"/>
    <n v="2017"/>
    <n v="10"/>
    <b v="1"/>
    <n v="1"/>
    <b v="1"/>
    <b v="1"/>
    <b v="0"/>
    <s v="OEIS CAT - Destructive - Fatal"/>
    <n v="1"/>
    <n v="0"/>
    <s v="100 &lt; structures &lt;= 500"/>
    <s v="fatality &gt; 0"/>
    <n v="120"/>
    <b v="1"/>
    <b v="0"/>
    <b v="1"/>
    <b v="1"/>
    <b v="0"/>
    <b v="1"/>
    <b v="1"/>
    <m/>
    <m/>
    <s v="ATLC1"/>
    <s v="2"/>
    <n v="4.61"/>
    <s v="2017-10-09T04:29:00Z"/>
    <n v="32.01"/>
    <n v="10"/>
    <s v="ATLC1"/>
    <s v="2"/>
    <n v="4.61"/>
    <s v="2017-10-09T04:29:00Z"/>
    <x v="49"/>
    <n v="17"/>
  </r>
  <r>
    <m/>
    <s v="(2/17/2023) added based on SED report"/>
    <s v="20171008-Norrbom"/>
    <s v="Sonoma"/>
    <s v="Norrbom"/>
    <s v="Nuns"/>
    <s v="Central LNU Complex"/>
    <n v="201710082200"/>
    <n v="201710091000"/>
    <n v="43016"/>
    <n v="0.9166666666666666"/>
    <n v="43016.91666666666"/>
    <m/>
    <m/>
    <m/>
    <n v="1836"/>
    <s v="Electrical Power"/>
    <m/>
    <m/>
    <m/>
    <n v="38.3305"/>
    <n v="-122.4458"/>
    <s v="HFTD"/>
    <s v="HFRA"/>
    <x v="1"/>
    <s v="Yes"/>
    <s v="EIR20170093"/>
    <s v="EI171008N"/>
    <s v="1907292"/>
    <s v="17-0089503"/>
    <m/>
    <n v="24938"/>
    <b v="0"/>
    <b v="0"/>
    <b v="0"/>
    <m/>
    <m/>
    <b v="1"/>
    <n v="0"/>
    <b v="0"/>
    <b v="0"/>
    <b v="0"/>
    <s v="OEIS Non-CAT - Large"/>
    <n v="0"/>
    <n v="0"/>
    <s v="structures &lt;= 100 "/>
    <s v="fatality = 0"/>
    <n v="0"/>
    <b v="0"/>
    <b v="1"/>
    <b v="1"/>
    <b v="1"/>
    <b v="0"/>
    <b v="1"/>
    <b v="1"/>
    <m/>
    <m/>
    <s v="F11WW"/>
    <s v="222"/>
    <n v="3.27"/>
    <s v="2017-10-09T06:00:00Z"/>
    <n v="40.31"/>
    <n v="6"/>
    <s v="KENWW"/>
    <s v="222"/>
    <n v="7.44"/>
    <s v="2017-10-09T06:00:00Z"/>
    <x v="50"/>
    <n v="40"/>
  </r>
  <r>
    <m/>
    <s v="(3/22/2021) New Acreage is combined with other fires per CALFIRE website (Nuns / Adobe / Norrbom/ Pressley / Partrick Fires / Oakmont (Central LNU Complex)). _x000a_(2/17/2023). Corrected datetime and lat/lon based on SED report. Cal Fire has Nuns burned 44,573 acres, Patrics burned 8,283 and  Adobe burned 2,700 which total to 56,56 acres. However, SED report has Patrics as 8,283 and Norrbom as 1836 and no seperated acreage reported for Adobe"/>
    <s v="20171008-Nuns"/>
    <s v="Sonoma"/>
    <s v="Nuns"/>
    <m/>
    <s v="Central LNU Complex"/>
    <n v="201710082218"/>
    <n v="201710091018"/>
    <n v="43016"/>
    <n v="0.9291666666666667"/>
    <n v="43016.92916666667"/>
    <n v="43039"/>
    <m/>
    <m/>
    <n v="56556"/>
    <s v="Electrical Power"/>
    <n v="1355"/>
    <n v="172"/>
    <n v="3"/>
    <n v="38.394887"/>
    <n v="-122.515959"/>
    <s v="HFTD"/>
    <s v="HFRA"/>
    <x v="1"/>
    <s v="Yes"/>
    <s v="EIR20170096"/>
    <s v="EI171008I"/>
    <s v="1894461, 1894587"/>
    <s v="17-0085286"/>
    <m/>
    <n v="14260788"/>
    <b v="1"/>
    <b v="0"/>
    <b v="1"/>
    <n v="2017"/>
    <n v="10"/>
    <b v="1"/>
    <n v="1"/>
    <b v="1"/>
    <b v="1"/>
    <b v="0"/>
    <s v="OEIS CAT - Destructive - Fatal"/>
    <n v="1"/>
    <n v="1"/>
    <s v="structures &gt; 500"/>
    <s v="fatality &gt; 0"/>
    <n v="1355"/>
    <b v="0"/>
    <b v="1"/>
    <b v="1"/>
    <b v="1"/>
    <b v="0"/>
    <b v="1"/>
    <b v="1"/>
    <m/>
    <m/>
    <s v="KENWW"/>
    <s v="222"/>
    <n v="1.65"/>
    <s v="2017-10-09T06:00:00Z"/>
    <n v="45.7"/>
    <n v="12"/>
    <s v="KENWW"/>
    <s v="222"/>
    <n v="1.65"/>
    <s v="2017-10-09T06:00:00Z"/>
    <x v="50"/>
    <n v="58"/>
  </r>
  <r>
    <m/>
    <s v="(2/17/2023) corrected the datetime based on SED report"/>
    <s v="20171008-La Porte"/>
    <s v="Butte"/>
    <s v="La Porte"/>
    <m/>
    <s v="Neu Wind Complex"/>
    <n v="201710082230"/>
    <n v="201710091030"/>
    <n v="43016"/>
    <n v="0.9375"/>
    <n v="43016.9375"/>
    <n v="43028"/>
    <m/>
    <m/>
    <n v="6151"/>
    <s v="Electrical Power"/>
    <n v="74"/>
    <n v="2"/>
    <n v="0"/>
    <n v="39.39455"/>
    <n v="-121.40613"/>
    <s v="HFTD"/>
    <s v="HFRA"/>
    <x v="1"/>
    <s v="Yes"/>
    <s v="EIR20170105"/>
    <s v="EI171008G"/>
    <s v="1898896"/>
    <s v="17-0086467"/>
    <m/>
    <n v="168232"/>
    <b v="1"/>
    <b v="1"/>
    <b v="0"/>
    <n v="2017"/>
    <n v="10"/>
    <b v="1"/>
    <n v="0"/>
    <b v="0"/>
    <b v="0"/>
    <b v="0"/>
    <s v="OEIS CAT - Large"/>
    <n v="1"/>
    <n v="0"/>
    <s v="structures &lt;= 100 "/>
    <s v="fatality = 0"/>
    <n v="74"/>
    <b v="1"/>
    <b v="0"/>
    <b v="1"/>
    <b v="1"/>
    <b v="0"/>
    <b v="1"/>
    <b v="1"/>
    <m/>
    <m/>
    <s v="BNGC1"/>
    <s v="2"/>
    <n v="1.43"/>
    <s v="2017-10-09T05:51:00Z"/>
    <n v="25.99"/>
    <n v="2"/>
    <s v="BNGC1"/>
    <s v="2"/>
    <n v="1.43"/>
    <s v="2017-10-09T05:51:00Z"/>
    <x v="28"/>
    <n v="2"/>
  </r>
  <r>
    <m/>
    <s v="(2/17/2023) added based on SED report except that acres is based on cal fire"/>
    <s v="20171008-Adobe"/>
    <s v="Sonoma"/>
    <s v="Adobe"/>
    <s v="Nuns"/>
    <m/>
    <n v="201710082234"/>
    <n v="201710091034"/>
    <n v="43016"/>
    <n v="0.9402777777777778"/>
    <n v="43016.94027777778"/>
    <n v="43109"/>
    <s v="13:33"/>
    <n v="43109.56458333333"/>
    <n v="3700"/>
    <s v="Electrical Power"/>
    <m/>
    <m/>
    <n v="1"/>
    <n v="38.428359"/>
    <n v="-122.548957"/>
    <s v="HFTD"/>
    <s v="HFRA"/>
    <x v="1"/>
    <s v="Yes"/>
    <s v="EIR20170101"/>
    <s v="EI171008C"/>
    <s v="1899428"/>
    <s v="17-0086782"/>
    <m/>
    <n v="978489"/>
    <b v="1"/>
    <b v="1"/>
    <b v="0"/>
    <n v="2017"/>
    <n v="10"/>
    <b v="1"/>
    <n v="1"/>
    <b v="0"/>
    <b v="0"/>
    <b v="0"/>
    <s v="OEIS CAT - Large"/>
    <n v="0"/>
    <n v="0"/>
    <s v="structures &lt;= 100 "/>
    <s v="fatality &gt; 0"/>
    <n v="0"/>
    <b v="1"/>
    <b v="0"/>
    <b v="1"/>
    <b v="1"/>
    <b v="0"/>
    <b v="1"/>
    <b v="1"/>
    <m/>
    <m/>
    <s v="KENWW"/>
    <s v="222"/>
    <n v="1.49"/>
    <s v="2017-10-09T06:00:00Z"/>
    <n v="45.7"/>
    <n v="22"/>
    <s v="KENWW"/>
    <s v="222"/>
    <n v="1.49"/>
    <s v="2017-10-09T06:00:00Z"/>
    <x v="50"/>
    <n v="72"/>
  </r>
  <r>
    <m/>
    <m/>
    <s v="20171008-Cascade"/>
    <s v="Yuba"/>
    <s v="Cascade"/>
    <m/>
    <s v="Neu Wind Complex"/>
    <n v="201710082303"/>
    <n v="201710091103"/>
    <n v="43016"/>
    <n v="0.9604166666666667"/>
    <n v="43016.96041666667"/>
    <n v="43027"/>
    <m/>
    <m/>
    <n v="9989"/>
    <s v="Electrical Power"/>
    <n v="264"/>
    <n v="10"/>
    <n v="4"/>
    <n v="39.32198"/>
    <n v="-121.4021"/>
    <s v="HFTD"/>
    <s v="HFRA"/>
    <x v="1"/>
    <s v="Yes"/>
    <s v="EIR20170094"/>
    <s v="EI171008O"/>
    <s v="1900477"/>
    <s v="17-0087249"/>
    <m/>
    <n v="10521"/>
    <b v="1"/>
    <b v="0"/>
    <b v="1"/>
    <n v="2017"/>
    <n v="10"/>
    <b v="1"/>
    <n v="1"/>
    <b v="1"/>
    <b v="1"/>
    <b v="0"/>
    <s v="OEIS CAT - Destructive - Fatal"/>
    <n v="1"/>
    <n v="0"/>
    <s v="100 &lt; structures &lt;= 500"/>
    <s v="fatality &gt; 0"/>
    <n v="264"/>
    <b v="1"/>
    <b v="0"/>
    <b v="1"/>
    <b v="1"/>
    <b v="0"/>
    <b v="1"/>
    <b v="1"/>
    <m/>
    <m/>
    <s v="BNGC1"/>
    <s v="2"/>
    <n v="4.15"/>
    <s v="2017-10-09T06:51:00Z"/>
    <n v="28.99"/>
    <n v="2"/>
    <s v="BNGC1"/>
    <s v="2"/>
    <n v="4.15"/>
    <s v="2017-10-09T06:51:00Z"/>
    <x v="35"/>
    <n v="2"/>
  </r>
  <r>
    <m/>
    <s v="(3/24/2023) replace with ignition tracker lat/lon, and change the ignition tracker non-HFTD to HFTD per Benson(ignition point is very close to HFTD)_x000a_(12/21/2023): change dx_risk_v4 HFRA designiation to TRUE because the location is very close to HFRA"/>
    <s v="20171008-Redwood Valley T"/>
    <s v="Mendocino"/>
    <s v="Redwood Valley T"/>
    <m/>
    <s v="Mendocino Lake Complex"/>
    <n v="201710082336"/>
    <n v="201710091136"/>
    <n v="43016"/>
    <n v="0.9833333333333333"/>
    <n v="43016.98333333333"/>
    <n v="43034"/>
    <m/>
    <m/>
    <n v="36523"/>
    <s v="Electrical Power"/>
    <n v="546"/>
    <n v="41"/>
    <n v="9"/>
    <n v="39.349217"/>
    <n v="-123.131367"/>
    <s v="HFTD"/>
    <s v="HFRA"/>
    <x v="1"/>
    <s v="Yes"/>
    <s v="EIR20170107"/>
    <s v="EI171008A"/>
    <m/>
    <m/>
    <s v="INT-10235"/>
    <n v="0"/>
    <b v="1"/>
    <b v="0"/>
    <b v="1"/>
    <n v="2017"/>
    <n v="10"/>
    <b v="1"/>
    <n v="1"/>
    <b v="1"/>
    <b v="1"/>
    <b v="0"/>
    <s v="OEIS CAT - Destructive - Fatal"/>
    <n v="1"/>
    <n v="1"/>
    <s v="structures &gt; 500"/>
    <s v="fatality &gt; 0"/>
    <n v="546"/>
    <b v="0"/>
    <b v="0"/>
    <b v="0"/>
    <b v="0"/>
    <b v="0"/>
    <b v="1"/>
    <b v="0"/>
    <m/>
    <m/>
    <s v="D9878"/>
    <s v="65"/>
    <n v="1.52"/>
    <s v="2017-10-09T05:55:00Z"/>
    <n v="24"/>
    <n v="4"/>
    <s v="D9878"/>
    <s v="65"/>
    <n v="1.52"/>
    <s v="2017-10-09T05:55:00Z"/>
    <x v="22"/>
    <n v="63"/>
  </r>
  <r>
    <m/>
    <s v="(2/17/2023) added based on SED report. Cal Fire also has acres as 8,283"/>
    <s v="20171008-Partrick"/>
    <s v="Napa"/>
    <s v="Partrick"/>
    <s v="Nuns"/>
    <s v="Central LNU Complex"/>
    <n v="201710082348"/>
    <n v="201710091148"/>
    <n v="43016"/>
    <n v="0.9916666666666667"/>
    <n v="43016.99166666667"/>
    <n v="43109"/>
    <s v="13:33"/>
    <n v="43109.56458333333"/>
    <n v="8283"/>
    <s v="Electrical Power"/>
    <m/>
    <m/>
    <n v="0"/>
    <n v="38.3145872922692"/>
    <n v="-122.373184764968"/>
    <s v="HFTD"/>
    <s v="HFRA"/>
    <x v="1"/>
    <s v="Yes"/>
    <s v="EIR20170091"/>
    <s v="EI171008K"/>
    <m/>
    <m/>
    <m/>
    <m/>
    <b v="1"/>
    <b v="1"/>
    <b v="0"/>
    <n v="2017"/>
    <n v="10"/>
    <b v="1"/>
    <n v="0"/>
    <b v="0"/>
    <b v="0"/>
    <b v="0"/>
    <s v="OEIS CAT - Large"/>
    <n v="1"/>
    <n v="0"/>
    <s v="structures &lt;= 100 "/>
    <s v="fatality = 0"/>
    <n v="0"/>
    <b v="1"/>
    <b v="0"/>
    <b v="1"/>
    <b v="1"/>
    <b v="0"/>
    <b v="1"/>
    <b v="1"/>
    <m/>
    <m/>
    <s v="F62WW"/>
    <s v="222"/>
    <n v="4.13"/>
    <s v="2017-10-09T06:00:00Z"/>
    <n v="32.91"/>
    <n v="18"/>
    <s v="KAPC"/>
    <s v="1"/>
    <n v="8.98"/>
    <s v="2017-10-09T07:15:00Z"/>
    <x v="51"/>
    <n v="50"/>
  </r>
  <r>
    <m/>
    <m/>
    <s v="20171009-37"/>
    <s v="Sonoma"/>
    <n v="37"/>
    <m/>
    <m/>
    <n v="201710091400"/>
    <n v="201710100200"/>
    <n v="43017"/>
    <n v="0.5833333333333334"/>
    <n v="43017.58333333334"/>
    <n v="43020"/>
    <m/>
    <m/>
    <n v="1660"/>
    <s v="Electrical Power"/>
    <n v="3"/>
    <n v="1"/>
    <n v="0"/>
    <n v="38.14242"/>
    <n v="-122.473"/>
    <s v="non-HFTD"/>
    <s v="non-HFRA"/>
    <x v="1"/>
    <m/>
    <s v="MIA201714838"/>
    <m/>
    <s v="1896785"/>
    <s v="17-0085731"/>
    <m/>
    <n v="126752"/>
    <b v="0"/>
    <b v="0"/>
    <b v="0"/>
    <n v="2017"/>
    <n v="10"/>
    <b v="1"/>
    <n v="0"/>
    <b v="0"/>
    <b v="0"/>
    <b v="0"/>
    <s v="OEIS Non-CAT - Large"/>
    <n v="0"/>
    <n v="0"/>
    <s v="structures &lt;= 100 "/>
    <s v="fatality = 0"/>
    <n v="3"/>
    <b v="0"/>
    <b v="0"/>
    <b v="0"/>
    <b v="0"/>
    <b v="0"/>
    <b v="0"/>
    <b v="0"/>
    <m/>
    <m/>
    <s v="KDVO"/>
    <s v="1"/>
    <n v="4.44"/>
    <s v="2017-10-09T20:55:00Z"/>
    <n v="16.11"/>
    <n v="6"/>
    <s v="NBRC1"/>
    <s v="2"/>
    <n v="8.859999999999999"/>
    <s v="2017-10-09T21:33:00Z"/>
    <x v="16"/>
    <n v="44"/>
  </r>
  <r>
    <m/>
    <m/>
    <s v="20171009-Sulphur"/>
    <s v="Lake"/>
    <s v="Sulphur"/>
    <m/>
    <s v="Mendocino Lake Complex"/>
    <n v="201710092359"/>
    <n v="201710101159"/>
    <n v="43016"/>
    <n v="0.9993055555555556"/>
    <n v="43017.99930555555"/>
    <n v="43034"/>
    <m/>
    <m/>
    <n v="2207"/>
    <s v="Electrical Power"/>
    <n v="162"/>
    <n v="8"/>
    <n v="0"/>
    <n v="39.01387"/>
    <n v="-122.64543"/>
    <s v="non-HFTD"/>
    <s v="non-HFRA"/>
    <x v="1"/>
    <s v="Yes"/>
    <s v="EIR20170109"/>
    <s v="EI171008D"/>
    <s v="1895279"/>
    <s v="17-006577, 17-0086584, 17-006595, 17-0085343"/>
    <m/>
    <n v="8208"/>
    <b v="0"/>
    <b v="0"/>
    <b v="0"/>
    <n v="2017"/>
    <n v="10"/>
    <b v="1"/>
    <n v="0"/>
    <b v="0"/>
    <b v="1"/>
    <b v="1"/>
    <s v="OEIS Non-CAT - Destructive - Non-fatal"/>
    <n v="0"/>
    <n v="0"/>
    <s v="100 &lt; structures &lt;= 500"/>
    <s v="fatality = 0"/>
    <n v="162"/>
    <b v="0"/>
    <b v="0"/>
    <b v="0"/>
    <b v="0"/>
    <b v="0"/>
    <b v="1"/>
    <b v="0"/>
    <m/>
    <m/>
    <m/>
    <m/>
    <m/>
    <m/>
    <n v="0"/>
    <n v="0"/>
    <s v="KELC1"/>
    <s v="2"/>
    <n v="7.77"/>
    <s v="2017-10-10T07:57:00Z"/>
    <x v="44"/>
    <n v="2"/>
  </r>
  <r>
    <m/>
    <m/>
    <s v="20171013-Table"/>
    <s v="El Dorado"/>
    <s v="Table"/>
    <m/>
    <m/>
    <n v="201710131316"/>
    <n v="201710140116"/>
    <n v="43021"/>
    <n v="0.5527777777777778"/>
    <n v="43021.55277777778"/>
    <n v="43109"/>
    <s v="13:36"/>
    <n v="43109.56666666667"/>
    <n v="426"/>
    <s v="Undetermined"/>
    <n v="0"/>
    <m/>
    <n v="0"/>
    <n v="38.848"/>
    <n v="-120.287"/>
    <s v="HFTD"/>
    <s v="HFRA"/>
    <x v="0"/>
    <m/>
    <m/>
    <m/>
    <m/>
    <m/>
    <m/>
    <m/>
    <b v="0"/>
    <b v="0"/>
    <b v="0"/>
    <n v="2017"/>
    <n v="10"/>
    <b v="1"/>
    <n v="0"/>
    <b v="0"/>
    <b v="0"/>
    <b v="0"/>
    <s v="OEIS Non-CAT - Large"/>
    <n v="0"/>
    <n v="0"/>
    <s v="structures &lt;= 100 "/>
    <s v="fatality = 0"/>
    <n v="0"/>
    <b v="1"/>
    <b v="0"/>
    <b v="1"/>
    <b v="1"/>
    <b v="0"/>
    <b v="1"/>
    <b v="1"/>
    <m/>
    <m/>
    <m/>
    <m/>
    <m/>
    <m/>
    <n v="0"/>
    <n v="0"/>
    <s v="RBXC1"/>
    <s v="2"/>
    <n v="8.19"/>
    <s v="2017-10-13T20:23:00Z"/>
    <x v="2"/>
    <n v="33"/>
  </r>
  <r>
    <m/>
    <s v="(2/17/2023) added based on SED report"/>
    <s v="20171013-Oakmont/Pythian"/>
    <s v="Sonoma"/>
    <s v="Oakmont/Pythian"/>
    <s v="Nuns"/>
    <s v="Central LNU Complex"/>
    <n v="201710131555"/>
    <n v="201710140355"/>
    <n v="43021"/>
    <n v="0.6631944444444444"/>
    <n v="43021.66319444445"/>
    <m/>
    <m/>
    <m/>
    <m/>
    <s v="Electrical Power"/>
    <m/>
    <m/>
    <m/>
    <n v="38.45276"/>
    <n v="-122.57286"/>
    <s v="HFTD"/>
    <s v="HFRA"/>
    <x v="1"/>
    <s v="Yes"/>
    <s v="MIT20170025"/>
    <m/>
    <s v="1900315"/>
    <s v="17-0087215"/>
    <m/>
    <n v="202160"/>
    <b v="0"/>
    <b v="0"/>
    <b v="0"/>
    <m/>
    <m/>
    <b v="1"/>
    <n v="0"/>
    <b v="0"/>
    <b v="0"/>
    <b v="0"/>
    <s v="OEIS Non-CAT - Large"/>
    <n v="0"/>
    <n v="0"/>
    <s v="structures &lt;= 100 "/>
    <s v="fatality = 0"/>
    <n v="0"/>
    <b v="0"/>
    <b v="1"/>
    <b v="1"/>
    <b v="1"/>
    <b v="0"/>
    <b v="1"/>
    <b v="1"/>
    <m/>
    <m/>
    <s v="KENWW"/>
    <s v="222"/>
    <n v="3.55"/>
    <s v="2017-10-13T23:00:00Z"/>
    <n v="8.210000000000001"/>
    <n v="18"/>
    <s v="RSAC1"/>
    <s v="2"/>
    <n v="7.72"/>
    <s v="2017-10-13T23:29:00Z"/>
    <x v="12"/>
    <n v="64"/>
  </r>
  <r>
    <m/>
    <m/>
    <s v="20171016-Bear"/>
    <s v="Santa Cruz"/>
    <s v="Bear"/>
    <m/>
    <m/>
    <n v="201710162230"/>
    <n v="201710171030"/>
    <n v="43024"/>
    <n v="0.9375"/>
    <n v="43024.9375"/>
    <n v="43109"/>
    <s v="13:41"/>
    <n v="43109.57013888889"/>
    <n v="391"/>
    <s v="Arson"/>
    <n v="6"/>
    <m/>
    <n v="0"/>
    <n v="37.18356"/>
    <n v="-122.07012"/>
    <s v="HFTD"/>
    <s v="HFRA"/>
    <x v="0"/>
    <m/>
    <m/>
    <m/>
    <m/>
    <m/>
    <m/>
    <m/>
    <b v="0"/>
    <b v="0"/>
    <b v="0"/>
    <n v="2017"/>
    <n v="10"/>
    <b v="0"/>
    <n v="0"/>
    <b v="0"/>
    <b v="0"/>
    <b v="0"/>
    <s v="OEIS Non-CAT - Large"/>
    <n v="0"/>
    <n v="0"/>
    <s v="structures &lt;= 100 "/>
    <s v="fatality = 0"/>
    <n v="6"/>
    <b v="0"/>
    <b v="1"/>
    <b v="1"/>
    <b v="1"/>
    <b v="0"/>
    <b v="1"/>
    <b v="1"/>
    <m/>
    <m/>
    <s v="D3546"/>
    <s v="65"/>
    <n v="4.07"/>
    <s v="2017-10-17T06:20:00Z"/>
    <n v="2.01"/>
    <n v="56"/>
    <s v="D8979"/>
    <s v="65"/>
    <n v="7.53"/>
    <s v="2017-10-17T04:39:00Z"/>
    <x v="41"/>
    <n v="378"/>
  </r>
  <r>
    <m/>
    <s v="ignition tracker only has size as 300-999. assume 700"/>
    <s v="20171020-Unamed 2"/>
    <s v="Kings"/>
    <s v="Unamed 2"/>
    <m/>
    <m/>
    <n v="201710201236"/>
    <n v="201710210036"/>
    <n v="43028"/>
    <n v="0.525"/>
    <n v="43028.525"/>
    <m/>
    <m/>
    <m/>
    <n v="700"/>
    <s v="Electrical Power"/>
    <m/>
    <m/>
    <m/>
    <n v="36.035986"/>
    <n v="-120.057971"/>
    <s v="non-HFTD"/>
    <s v="non-HFRA"/>
    <x v="1"/>
    <s v="Yes"/>
    <n v="20170449"/>
    <m/>
    <s v="1906078"/>
    <m/>
    <s v="INT-10298"/>
    <n v="603172"/>
    <b v="0"/>
    <b v="0"/>
    <b v="0"/>
    <n v="2017"/>
    <n v="10"/>
    <b v="0"/>
    <n v="0"/>
    <b v="0"/>
    <b v="0"/>
    <b v="0"/>
    <s v="OEIS Non-CAT - Large"/>
    <n v="0"/>
    <n v="0"/>
    <s v="structures &lt;= 100 "/>
    <s v="fatality = 0"/>
    <n v="0"/>
    <b v="0"/>
    <b v="0"/>
    <b v="0"/>
    <b v="0"/>
    <b v="0"/>
    <b v="0"/>
    <b v="0"/>
    <m/>
    <m/>
    <s v="KTLC1"/>
    <s v="2"/>
    <n v="0.38"/>
    <s v="2017-10-20T19:50:00Z"/>
    <n v="28.99"/>
    <n v="31"/>
    <s v="KTLC1"/>
    <s v="2"/>
    <n v="0.38"/>
    <s v="2017-10-20T19:50:00Z"/>
    <x v="35"/>
    <n v="37"/>
  </r>
  <r>
    <s v="Not in PG&amp;E service territory"/>
    <m/>
    <s v="20171204-Thomas"/>
    <s v="Santa Barbara, Ventura"/>
    <s v="Thomas"/>
    <m/>
    <m/>
    <n v="201712041828"/>
    <n v="201712050628"/>
    <n v="43073"/>
    <n v="0.7694444444444445"/>
    <n v="43073.76944444444"/>
    <n v="43112"/>
    <s v="11:24"/>
    <n v="43112.475"/>
    <n v="281893"/>
    <s v="Power line"/>
    <n v="1063"/>
    <n v="280"/>
    <n v="2"/>
    <n v="34.41521"/>
    <n v="-119.09124"/>
    <m/>
    <s v="HFRA"/>
    <x v="1"/>
    <m/>
    <m/>
    <m/>
    <m/>
    <m/>
    <m/>
    <m/>
    <b v="1"/>
    <b v="0"/>
    <b v="1"/>
    <n v="2017"/>
    <n v="12"/>
    <b v="1"/>
    <n v="1"/>
    <b v="1"/>
    <b v="1"/>
    <b v="0"/>
    <s v="OEIS CAT - Destructive - Fatal"/>
    <n v="1"/>
    <n v="1"/>
    <s v="structures &gt; 500"/>
    <s v="fatality &gt; 0"/>
    <n v="1063"/>
    <b v="0"/>
    <b v="1"/>
    <b v="1"/>
    <b v="1"/>
    <b v="0"/>
    <b v="0"/>
    <b v="1"/>
    <m/>
    <m/>
    <s v="AT490"/>
    <s v="65"/>
    <n v="3.89"/>
    <s v="2017-12-05T01:57:00Z"/>
    <n v="24"/>
    <n v="152"/>
    <s v="AT184"/>
    <s v="65"/>
    <n v="6.91"/>
    <s v="2017-12-05T01:57:00Z"/>
    <x v="48"/>
    <n v="173"/>
  </r>
  <r>
    <m/>
    <m/>
    <s v="20180502-Nees"/>
    <s v="Merced"/>
    <s v="Nees"/>
    <m/>
    <m/>
    <n v="201805021600"/>
    <n v="201805030400"/>
    <n v="43222"/>
    <n v="0.6666666666666666"/>
    <n v="43222.66666666666"/>
    <n v="43469"/>
    <s v="10:26"/>
    <n v="43469.43472222222"/>
    <n v="1756"/>
    <s v="Undetermined"/>
    <n v="0"/>
    <m/>
    <n v="0"/>
    <n v="36.85156"/>
    <n v="-120.77206"/>
    <s v="non-HFTD"/>
    <s v="non-HFRA"/>
    <x v="0"/>
    <m/>
    <m/>
    <m/>
    <m/>
    <m/>
    <m/>
    <m/>
    <b v="0"/>
    <b v="0"/>
    <b v="0"/>
    <n v="2018"/>
    <n v="5"/>
    <b v="0"/>
    <n v="0"/>
    <b v="0"/>
    <b v="0"/>
    <b v="0"/>
    <s v="OEIS Non-CAT - Large"/>
    <n v="0"/>
    <n v="0"/>
    <s v="structures &lt;= 100 "/>
    <s v="fatality = 0"/>
    <n v="0"/>
    <b v="0"/>
    <b v="0"/>
    <b v="0"/>
    <b v="0"/>
    <b v="0"/>
    <b v="0"/>
    <b v="0"/>
    <m/>
    <m/>
    <m/>
    <m/>
    <m/>
    <m/>
    <n v="0"/>
    <n v="0"/>
    <s v="PCEC1"/>
    <s v="2"/>
    <n v="8.6"/>
    <s v="2018-05-02T23:27:00Z"/>
    <x v="3"/>
    <n v="2"/>
  </r>
  <r>
    <m/>
    <m/>
    <s v="20180530-Grant"/>
    <s v="Alameda"/>
    <s v="Grant"/>
    <m/>
    <m/>
    <n v="201805301321"/>
    <n v="201805310121"/>
    <n v="43250"/>
    <n v="0.55625"/>
    <n v="43250.55625"/>
    <n v="43469"/>
    <s v="10:20"/>
    <n v="43469.43055555555"/>
    <n v="640"/>
    <s v="Undetermined"/>
    <n v="1"/>
    <m/>
    <n v="0"/>
    <n v="37.75375"/>
    <n v="-121.57918"/>
    <s v="non-HFTD"/>
    <s v="non-HFRA"/>
    <x v="0"/>
    <m/>
    <m/>
    <m/>
    <m/>
    <m/>
    <m/>
    <m/>
    <b v="0"/>
    <b v="0"/>
    <b v="0"/>
    <n v="2018"/>
    <n v="5"/>
    <b v="0"/>
    <n v="0"/>
    <b v="0"/>
    <b v="0"/>
    <b v="0"/>
    <s v="OEIS Non-CAT - Large"/>
    <n v="0"/>
    <n v="0"/>
    <s v="structures &lt;= 100 "/>
    <s v="fatality = 0"/>
    <n v="1"/>
    <b v="0"/>
    <b v="0"/>
    <b v="0"/>
    <b v="0"/>
    <b v="0"/>
    <b v="0"/>
    <b v="0"/>
    <m/>
    <m/>
    <s v="AATC1"/>
    <s v="2"/>
    <n v="4.51"/>
    <s v="2018-05-30T21:12:00Z"/>
    <n v="44.98"/>
    <n v="22"/>
    <s v="VAQC1"/>
    <s v="2"/>
    <n v="8.83"/>
    <s v="2018-05-30T19:45:00Z"/>
    <x v="52"/>
    <n v="64"/>
  </r>
  <r>
    <m/>
    <m/>
    <s v="20180604-Airline"/>
    <s v="San Benito"/>
    <s v="Airline"/>
    <m/>
    <m/>
    <n v="201806041701"/>
    <n v="201806050501"/>
    <n v="43255"/>
    <n v="0.7090277777777778"/>
    <n v="43255.70902777778"/>
    <n v="43469"/>
    <s v="10:15"/>
    <n v="43469.42708333334"/>
    <n v="1314"/>
    <s v="Undetermined"/>
    <n v="0"/>
    <m/>
    <n v="0"/>
    <n v="36.40755"/>
    <n v="-120.99322"/>
    <s v="non-HFTD"/>
    <s v="HFRA"/>
    <x v="1"/>
    <s v="Yes"/>
    <n v="20180235"/>
    <s v="EI180605A"/>
    <s v="101226"/>
    <s v="18-0047273"/>
    <m/>
    <n v="319671"/>
    <b v="0"/>
    <b v="0"/>
    <b v="0"/>
    <n v="2018"/>
    <n v="6"/>
    <b v="0"/>
    <n v="0"/>
    <b v="0"/>
    <b v="0"/>
    <b v="0"/>
    <s v="OEIS Non-CAT - Large"/>
    <n v="0"/>
    <n v="0"/>
    <s v="structures &lt;= 100 "/>
    <s v="fatality = 0"/>
    <n v="0"/>
    <b v="0"/>
    <b v="0"/>
    <b v="1"/>
    <b v="1"/>
    <b v="1"/>
    <b v="0"/>
    <b v="1"/>
    <m/>
    <m/>
    <m/>
    <m/>
    <m/>
    <m/>
    <n v="0"/>
    <n v="0"/>
    <s v="PCLC1"/>
    <s v="2"/>
    <n v="9.609999999999999"/>
    <s v="2018-06-04T23:37:00Z"/>
    <x v="11"/>
    <n v="4"/>
  </r>
  <r>
    <m/>
    <m/>
    <s v="20180604-Eastern"/>
    <s v="San Benito"/>
    <s v="Eastern"/>
    <m/>
    <m/>
    <n v="201806041730"/>
    <n v="201806050530"/>
    <n v="43255"/>
    <n v="0.7291666666666666"/>
    <n v="43255.72916666666"/>
    <n v="43469"/>
    <s v="10:14"/>
    <n v="43469.42638888889"/>
    <n v="513"/>
    <s v="Undetermined"/>
    <n v="0"/>
    <m/>
    <n v="0"/>
    <n v="36.378333"/>
    <n v="-120.901167"/>
    <s v="non-HFTD"/>
    <s v="HFRA"/>
    <x v="1"/>
    <s v="Yes"/>
    <s v="EIR20180131"/>
    <s v="EI180605B"/>
    <s v="101226"/>
    <s v="18-0047273"/>
    <m/>
    <n v="319671"/>
    <b v="0"/>
    <b v="0"/>
    <b v="0"/>
    <n v="2018"/>
    <n v="6"/>
    <b v="0"/>
    <n v="0"/>
    <b v="0"/>
    <b v="0"/>
    <b v="0"/>
    <s v="OEIS Non-CAT - Large"/>
    <n v="0"/>
    <n v="0"/>
    <s v="structures &lt;= 100 "/>
    <s v="fatality = 0"/>
    <n v="0"/>
    <b v="0"/>
    <b v="0"/>
    <b v="1"/>
    <b v="1"/>
    <b v="1"/>
    <b v="0"/>
    <b v="1"/>
    <m/>
    <m/>
    <s v="HDZC1"/>
    <s v="2"/>
    <n v="2.54"/>
    <s v="2018-06-05T00:07:00Z"/>
    <n v="23"/>
    <n v="2"/>
    <s v="HDZC1"/>
    <s v="2"/>
    <n v="2.54"/>
    <s v="2018-06-05T00:07:00Z"/>
    <x v="26"/>
    <n v="4"/>
  </r>
  <r>
    <m/>
    <m/>
    <s v="20180604-Oneals"/>
    <s v="Madera"/>
    <s v="Oneals"/>
    <m/>
    <m/>
    <n v="201806041744"/>
    <n v="201806050544"/>
    <n v="43255"/>
    <n v="0.7388888888888889"/>
    <n v="43255.73888888889"/>
    <n v="43469"/>
    <s v="10:14"/>
    <n v="43469.42638888889"/>
    <n v="300"/>
    <s v="Undetermined"/>
    <n v="0"/>
    <m/>
    <n v="0"/>
    <n v="37.10181"/>
    <n v="-119.623981"/>
    <s v="HFTD"/>
    <s v="HFRA"/>
    <x v="0"/>
    <m/>
    <m/>
    <m/>
    <m/>
    <m/>
    <m/>
    <m/>
    <b v="0"/>
    <b v="0"/>
    <b v="0"/>
    <n v="2018"/>
    <n v="6"/>
    <b v="0"/>
    <n v="0"/>
    <b v="0"/>
    <b v="0"/>
    <b v="0"/>
    <s v="OEIS Non-CAT - Large"/>
    <n v="0"/>
    <n v="0"/>
    <s v="structures &lt;= 100 "/>
    <s v="fatality = 0"/>
    <n v="0"/>
    <b v="1"/>
    <b v="0"/>
    <b v="1"/>
    <b v="1"/>
    <b v="0"/>
    <b v="1"/>
    <b v="1"/>
    <m/>
    <m/>
    <m/>
    <m/>
    <m/>
    <m/>
    <n v="0"/>
    <n v="0"/>
    <s v="PRHC1"/>
    <s v="2"/>
    <n v="6.74"/>
    <s v="2018-06-05T01:27:00Z"/>
    <x v="12"/>
    <n v="9"/>
  </r>
  <r>
    <m/>
    <m/>
    <s v="20180609-Apple"/>
    <s v="Tehama"/>
    <s v="Apple"/>
    <m/>
    <m/>
    <n v="201806091410"/>
    <n v="201806100210"/>
    <n v="43260"/>
    <n v="0.5902777777777778"/>
    <n v="43260.59027777778"/>
    <n v="43469"/>
    <s v="10:10"/>
    <n v="43469.42361111111"/>
    <n v="2956"/>
    <s v="Undetermined"/>
    <n v="5"/>
    <m/>
    <n v="0"/>
    <n v="39.94355"/>
    <n v="-122.3571"/>
    <s v="non-HFTD"/>
    <s v="non-HFRA"/>
    <x v="0"/>
    <m/>
    <m/>
    <m/>
    <m/>
    <m/>
    <m/>
    <m/>
    <b v="0"/>
    <b v="0"/>
    <b v="0"/>
    <n v="2018"/>
    <n v="6"/>
    <b v="0"/>
    <n v="0"/>
    <b v="0"/>
    <b v="0"/>
    <b v="0"/>
    <s v="OEIS Non-CAT - Large"/>
    <n v="0"/>
    <n v="0"/>
    <s v="structures &lt;= 100 "/>
    <s v="fatality = 0"/>
    <n v="5"/>
    <b v="0"/>
    <b v="0"/>
    <b v="0"/>
    <b v="0"/>
    <b v="0"/>
    <b v="0"/>
    <b v="0"/>
    <m/>
    <m/>
    <m/>
    <m/>
    <m/>
    <m/>
    <n v="0"/>
    <n v="0"/>
    <s v="CRGC1"/>
    <s v="2"/>
    <n v="9.93"/>
    <s v="2018-06-09T21:55:00Z"/>
    <x v="31"/>
    <n v="2"/>
  </r>
  <r>
    <m/>
    <m/>
    <s v="20180609-Chrome"/>
    <s v="Glenn"/>
    <s v="Chrome"/>
    <m/>
    <m/>
    <n v="201806091532"/>
    <n v="201806100332"/>
    <n v="43260"/>
    <n v="0.6472222222222223"/>
    <n v="43260.64722222222"/>
    <n v="43469"/>
    <s v="10:09"/>
    <n v="43469.42291666667"/>
    <n v="2290"/>
    <s v="Undetermined"/>
    <n v="1"/>
    <m/>
    <n v="0"/>
    <n v="39.64978"/>
    <n v="-122.58218"/>
    <s v="HFTD"/>
    <s v="HFRA"/>
    <x v="0"/>
    <m/>
    <m/>
    <m/>
    <m/>
    <m/>
    <m/>
    <n v="179721"/>
    <b v="0"/>
    <b v="0"/>
    <b v="0"/>
    <n v="2018"/>
    <n v="6"/>
    <b v="0"/>
    <n v="0"/>
    <b v="0"/>
    <b v="0"/>
    <b v="0"/>
    <s v="OEIS Non-CAT - Large"/>
    <n v="0"/>
    <n v="0"/>
    <s v="structures &lt;= 100 "/>
    <s v="fatality = 0"/>
    <n v="1"/>
    <b v="1"/>
    <b v="0"/>
    <b v="1"/>
    <b v="1"/>
    <b v="0"/>
    <b v="1"/>
    <b v="1"/>
    <m/>
    <m/>
    <m/>
    <m/>
    <m/>
    <m/>
    <n v="0"/>
    <n v="0"/>
    <s v="ECKC1"/>
    <s v="2"/>
    <n v="7.57"/>
    <s v="2018-06-09T23:24:00Z"/>
    <x v="14"/>
    <n v="2"/>
  </r>
  <r>
    <m/>
    <m/>
    <s v="20180611-Lions"/>
    <s v="Madera"/>
    <s v="Lions"/>
    <m/>
    <m/>
    <n v="201806111200"/>
    <n v="201806120000"/>
    <n v="43262"/>
    <n v="0.5"/>
    <n v="43262.5"/>
    <n v="43469"/>
    <s v="10:03"/>
    <n v="43469.41875"/>
    <n v="4064"/>
    <s v="Undetermined"/>
    <n v="0"/>
    <m/>
    <n v="0"/>
    <n v="37.571"/>
    <n v="-119.118"/>
    <s v="non-HFTD"/>
    <s v="non-HFRA"/>
    <x v="0"/>
    <m/>
    <m/>
    <m/>
    <m/>
    <m/>
    <m/>
    <m/>
    <b v="0"/>
    <b v="0"/>
    <b v="0"/>
    <n v="2018"/>
    <n v="6"/>
    <b v="0"/>
    <n v="0"/>
    <b v="0"/>
    <b v="0"/>
    <b v="0"/>
    <s v="OEIS Non-CAT - Large"/>
    <n v="0"/>
    <n v="0"/>
    <s v="structures &lt;= 100 "/>
    <s v="fatality = 0"/>
    <n v="0"/>
    <b v="0"/>
    <b v="0"/>
    <b v="0"/>
    <b v="0"/>
    <b v="0"/>
    <b v="0"/>
    <b v="0"/>
    <m/>
    <m/>
    <m/>
    <m/>
    <m/>
    <m/>
    <n v="0"/>
    <n v="0"/>
    <s v="D5868"/>
    <s v="65"/>
    <n v="8.43"/>
    <s v="2018-06-11T18:53:00Z"/>
    <x v="2"/>
    <n v="8"/>
  </r>
  <r>
    <m/>
    <m/>
    <s v="20180614-Tumbleweed"/>
    <s v="Lassen"/>
    <s v="Tumbleweed"/>
    <m/>
    <m/>
    <n v="201806141745"/>
    <n v="201806150545"/>
    <n v="43265"/>
    <n v="0.7395833333333334"/>
    <n v="43265.73958333334"/>
    <n v="43469"/>
    <s v="10:06"/>
    <n v="43469.42083333333"/>
    <n v="646"/>
    <s v="Undetermined"/>
    <n v="0"/>
    <m/>
    <n v="0"/>
    <n v="40.3768"/>
    <n v="-120.36403"/>
    <s v="non-HFTD"/>
    <s v="non-HFRA"/>
    <x v="0"/>
    <m/>
    <m/>
    <m/>
    <m/>
    <m/>
    <m/>
    <m/>
    <b v="0"/>
    <b v="0"/>
    <b v="0"/>
    <n v="2018"/>
    <n v="6"/>
    <b v="0"/>
    <n v="0"/>
    <b v="0"/>
    <b v="0"/>
    <b v="0"/>
    <s v="OEIS Non-CAT - Large"/>
    <n v="0"/>
    <n v="0"/>
    <s v="structures &lt;= 100 "/>
    <s v="fatality = 0"/>
    <n v="0"/>
    <b v="0"/>
    <b v="0"/>
    <b v="0"/>
    <b v="0"/>
    <b v="0"/>
    <b v="0"/>
    <b v="0"/>
    <m/>
    <m/>
    <m/>
    <m/>
    <m/>
    <m/>
    <n v="0"/>
    <n v="0"/>
    <s v="CF087"/>
    <s v="59"/>
    <n v="9.51"/>
    <s v="2018-06-15T01:30:00Z"/>
    <x v="53"/>
    <n v="9"/>
  </r>
  <r>
    <m/>
    <m/>
    <s v="20180615-Planada"/>
    <s v="Merced"/>
    <s v="Planada"/>
    <m/>
    <m/>
    <n v="201806151034"/>
    <n v="201806152234"/>
    <n v="43266"/>
    <n v="0.4402777777777778"/>
    <n v="43266.44027777778"/>
    <n v="43469"/>
    <s v="10:06"/>
    <n v="43469.42083333333"/>
    <n v="4564"/>
    <s v="Undetermined"/>
    <n v="0"/>
    <m/>
    <n v="0"/>
    <n v="37.39339"/>
    <n v="-120.34207"/>
    <s v="non-HFTD"/>
    <s v="non-HFRA"/>
    <x v="0"/>
    <m/>
    <m/>
    <m/>
    <m/>
    <m/>
    <m/>
    <m/>
    <b v="0"/>
    <b v="0"/>
    <b v="0"/>
    <n v="2018"/>
    <n v="6"/>
    <b v="0"/>
    <n v="0"/>
    <b v="0"/>
    <b v="0"/>
    <b v="0"/>
    <s v="OEIS Non-CAT - Large"/>
    <n v="0"/>
    <n v="0"/>
    <s v="structures &lt;= 100 "/>
    <s v="fatality = 0"/>
    <n v="0"/>
    <b v="0"/>
    <b v="0"/>
    <b v="0"/>
    <b v="0"/>
    <b v="0"/>
    <b v="0"/>
    <b v="0"/>
    <m/>
    <m/>
    <m/>
    <m/>
    <m/>
    <m/>
    <n v="0"/>
    <n v="0"/>
    <s v="F0864"/>
    <s v="65"/>
    <n v="9.960000000000001"/>
    <s v="2018-06-15T17:54:00Z"/>
    <x v="13"/>
    <n v="16"/>
  </r>
  <r>
    <m/>
    <m/>
    <s v="20180620-Yankee"/>
    <s v="San Luis Obispo"/>
    <s v="Yankee"/>
    <m/>
    <m/>
    <n v="201806201822"/>
    <n v="201806210622"/>
    <n v="43271"/>
    <n v="0.7652777777777777"/>
    <n v="43271.76527777778"/>
    <n v="43469"/>
    <s v="10:03"/>
    <n v="43469.41875"/>
    <n v="1500"/>
    <s v="Undetermined"/>
    <n v="0"/>
    <m/>
    <n v="0"/>
    <n v="35.73629"/>
    <n v="-120.75593"/>
    <s v="HFTD"/>
    <s v="HFRA"/>
    <x v="0"/>
    <m/>
    <m/>
    <m/>
    <m/>
    <m/>
    <m/>
    <m/>
    <b v="0"/>
    <b v="0"/>
    <b v="0"/>
    <n v="2018"/>
    <n v="6"/>
    <b v="0"/>
    <n v="0"/>
    <b v="0"/>
    <b v="0"/>
    <b v="0"/>
    <s v="OEIS Non-CAT - Large"/>
    <n v="0"/>
    <n v="0"/>
    <s v="structures &lt;= 100 "/>
    <s v="fatality = 0"/>
    <n v="0"/>
    <b v="1"/>
    <b v="0"/>
    <b v="1"/>
    <b v="1"/>
    <b v="0"/>
    <b v="1"/>
    <b v="1"/>
    <m/>
    <m/>
    <m/>
    <m/>
    <m/>
    <m/>
    <n v="0"/>
    <n v="0"/>
    <s v="RBYC1"/>
    <s v="2"/>
    <n v="9.24"/>
    <s v="2018-06-21T02:12:00Z"/>
    <x v="54"/>
    <n v="12"/>
  </r>
  <r>
    <m/>
    <m/>
    <s v="20180623-Lane"/>
    <s v="Tehama"/>
    <s v="Lane"/>
    <m/>
    <m/>
    <n v="201806231138"/>
    <n v="201806232338"/>
    <n v="43274"/>
    <n v="0.4847222222222222"/>
    <n v="43274.48472222222"/>
    <n v="43469"/>
    <s v="10:02"/>
    <n v="43469.41805555556"/>
    <n v="3716"/>
    <s v="Undetermined"/>
    <n v="0"/>
    <m/>
    <n v="0"/>
    <n v="40.35068"/>
    <n v="-121.77867"/>
    <s v="HFTD"/>
    <s v="HFRA"/>
    <x v="0"/>
    <m/>
    <m/>
    <m/>
    <m/>
    <m/>
    <m/>
    <m/>
    <b v="0"/>
    <b v="0"/>
    <b v="0"/>
    <n v="2018"/>
    <n v="6"/>
    <b v="0"/>
    <n v="0"/>
    <b v="0"/>
    <b v="0"/>
    <b v="0"/>
    <s v="OEIS Non-CAT - Large"/>
    <n v="0"/>
    <n v="0"/>
    <s v="structures &lt;= 100 "/>
    <s v="fatality = 0"/>
    <n v="0"/>
    <b v="1"/>
    <b v="0"/>
    <b v="1"/>
    <b v="1"/>
    <b v="0"/>
    <b v="1"/>
    <b v="1"/>
    <m/>
    <m/>
    <s v="LSNC1"/>
    <s v="2"/>
    <n v="3.45"/>
    <s v="2018-06-23T17:50:00Z"/>
    <n v="8.99"/>
    <n v="2"/>
    <s v="TR145"/>
    <s v="2"/>
    <n v="7.33"/>
    <s v="2018-06-23T18:47:00Z"/>
    <x v="31"/>
    <n v="6"/>
  </r>
  <r>
    <m/>
    <m/>
    <s v="20180623-Bascom"/>
    <s v="Shasta"/>
    <s v="Bascom"/>
    <m/>
    <m/>
    <n v="201806231254"/>
    <n v="201806240054"/>
    <n v="43274"/>
    <n v="0.5375"/>
    <n v="43274.5375"/>
    <n v="43469"/>
    <s v="10:02"/>
    <n v="43469.41805555556"/>
    <n v="328"/>
    <s v="Undetermined"/>
    <n v="0"/>
    <m/>
    <n v="0"/>
    <n v="40.52909"/>
    <n v="-122.17457"/>
    <s v="HFTD"/>
    <s v="HFRA"/>
    <x v="0"/>
    <m/>
    <m/>
    <m/>
    <m/>
    <m/>
    <m/>
    <n v="12408"/>
    <b v="0"/>
    <b v="0"/>
    <b v="0"/>
    <n v="2018"/>
    <n v="6"/>
    <b v="1"/>
    <n v="0"/>
    <b v="0"/>
    <b v="0"/>
    <b v="0"/>
    <s v="OEIS Non-CAT - Large"/>
    <n v="0"/>
    <n v="0"/>
    <s v="structures &lt;= 100 "/>
    <s v="fatality = 0"/>
    <n v="0"/>
    <b v="1"/>
    <b v="0"/>
    <b v="1"/>
    <b v="1"/>
    <b v="0"/>
    <b v="1"/>
    <b v="1"/>
    <m/>
    <m/>
    <m/>
    <m/>
    <m/>
    <m/>
    <n v="0"/>
    <n v="0"/>
    <s v="KRDD"/>
    <s v="1"/>
    <n v="6.54"/>
    <s v="2018-06-23T19:53:00Z"/>
    <x v="55"/>
    <n v="45"/>
  </r>
  <r>
    <m/>
    <m/>
    <s v="20180623-Pawnee"/>
    <s v="Lake"/>
    <s v="Pawnee"/>
    <m/>
    <m/>
    <n v="201806231721"/>
    <n v="201806240521"/>
    <n v="43274"/>
    <n v="0.7229166666666667"/>
    <n v="43274.72291666667"/>
    <n v="43469"/>
    <s v="10:01"/>
    <n v="43469.41736111111"/>
    <n v="15185"/>
    <s v="Undetermined"/>
    <n v="22"/>
    <m/>
    <n v="0"/>
    <n v="39.0674"/>
    <n v="-122.59848"/>
    <s v="non-HFTD"/>
    <s v="non-HFRA"/>
    <x v="0"/>
    <m/>
    <m/>
    <m/>
    <m/>
    <m/>
    <m/>
    <n v="170008"/>
    <b v="1"/>
    <b v="1"/>
    <b v="0"/>
    <n v="2018"/>
    <n v="6"/>
    <b v="1"/>
    <n v="0"/>
    <b v="0"/>
    <b v="0"/>
    <b v="0"/>
    <s v="OEIS CAT - Large"/>
    <n v="1"/>
    <n v="0"/>
    <s v="structures &lt;= 100 "/>
    <s v="fatality = 0"/>
    <n v="22"/>
    <b v="0"/>
    <b v="0"/>
    <b v="0"/>
    <b v="0"/>
    <b v="0"/>
    <b v="1"/>
    <b v="0"/>
    <m/>
    <m/>
    <m/>
    <m/>
    <m/>
    <m/>
    <n v="0"/>
    <n v="0"/>
    <m/>
    <m/>
    <m/>
    <m/>
    <x v="5"/>
    <n v="0"/>
  </r>
  <r>
    <m/>
    <m/>
    <s v="20180624-Creek"/>
    <s v="Shasta"/>
    <s v="Creek"/>
    <m/>
    <m/>
    <n v="201806241229"/>
    <n v="201806250029"/>
    <n v="43275"/>
    <n v="0.5201388888888889"/>
    <n v="43275.52013888889"/>
    <n v="43469"/>
    <s v="10:01"/>
    <n v="43469.41736111111"/>
    <n v="1678"/>
    <s v="Undetermined"/>
    <n v="11"/>
    <m/>
    <n v="0"/>
    <n v="40.50318"/>
    <n v="-122.42308"/>
    <s v="non-HFTD"/>
    <s v="non-HFRA"/>
    <x v="0"/>
    <m/>
    <m/>
    <m/>
    <m/>
    <m/>
    <m/>
    <m/>
    <b v="0"/>
    <b v="0"/>
    <b v="0"/>
    <n v="2018"/>
    <n v="6"/>
    <b v="1"/>
    <n v="0"/>
    <b v="0"/>
    <b v="0"/>
    <b v="0"/>
    <s v="OEIS Non-CAT - Large"/>
    <n v="0"/>
    <n v="0"/>
    <s v="structures &lt;= 100 "/>
    <s v="fatality = 0"/>
    <n v="11"/>
    <b v="0"/>
    <b v="0"/>
    <b v="0"/>
    <b v="0"/>
    <b v="0"/>
    <b v="1"/>
    <b v="0"/>
    <m/>
    <m/>
    <s v="E6886"/>
    <s v="65"/>
    <n v="1.37"/>
    <s v="2018-06-24T18:52:00Z"/>
    <n v="14"/>
    <n v="8"/>
    <s v="RRAC1"/>
    <s v="2"/>
    <n v="6.93"/>
    <s v="2018-06-24T19:24:00Z"/>
    <x v="20"/>
    <n v="39"/>
  </r>
  <r>
    <m/>
    <s v="(6/18/2022):  corrected the lat"/>
    <s v="20180626-San Ardo"/>
    <s v="Monterey"/>
    <s v="San Ardo"/>
    <m/>
    <m/>
    <n v="201806260711"/>
    <n v="201806261911"/>
    <n v="43277"/>
    <n v="0.2993055555555555"/>
    <n v="43277.29930555556"/>
    <n v="43637"/>
    <s v="08:51"/>
    <n v="43637.36875"/>
    <n v="375"/>
    <s v="Undetermined"/>
    <m/>
    <m/>
    <m/>
    <n v="39.95515"/>
    <n v="-120.86256"/>
    <s v="HFTD"/>
    <s v="HFRA"/>
    <x v="0"/>
    <m/>
    <m/>
    <m/>
    <m/>
    <m/>
    <m/>
    <m/>
    <b v="0"/>
    <b v="0"/>
    <b v="0"/>
    <n v="2018"/>
    <n v="6"/>
    <b v="0"/>
    <n v="0"/>
    <b v="0"/>
    <b v="0"/>
    <b v="0"/>
    <s v="OEIS Non-CAT - Large"/>
    <n v="0"/>
    <n v="0"/>
    <s v="structures &lt;= 100 "/>
    <s v="fatality = 0"/>
    <n v="0"/>
    <b v="1"/>
    <b v="0"/>
    <b v="1"/>
    <b v="1"/>
    <b v="0"/>
    <b v="1"/>
    <b v="1"/>
    <m/>
    <m/>
    <s v="CTSPG"/>
    <s v="59"/>
    <n v="3.66"/>
    <s v="2018-06-26T13:52:00Z"/>
    <n v="3.11"/>
    <n v="12"/>
    <s v="CTSPG"/>
    <s v="59"/>
    <n v="3.66"/>
    <s v="2018-06-26T13:52:00Z"/>
    <x v="56"/>
    <n v="14"/>
  </r>
  <r>
    <m/>
    <m/>
    <s v="20180626-Shippee"/>
    <s v="Butte"/>
    <s v="Shippee"/>
    <m/>
    <m/>
    <n v="201806261256"/>
    <n v="201806270056"/>
    <n v="43277"/>
    <n v="0.5388888888888889"/>
    <n v="43277.53888888889"/>
    <n v="43469"/>
    <s v="09:59"/>
    <n v="43469.41597222222"/>
    <n v="347"/>
    <s v="Undetermined"/>
    <n v="0"/>
    <m/>
    <n v="0"/>
    <n v="39.59872"/>
    <n v="-121.78208"/>
    <s v="non-HFTD"/>
    <s v="non-HFRA"/>
    <x v="1"/>
    <s v="Yes"/>
    <n v="20180378"/>
    <m/>
    <s v="118900"/>
    <m/>
    <m/>
    <m/>
    <b v="0"/>
    <b v="0"/>
    <b v="0"/>
    <n v="2018"/>
    <n v="6"/>
    <b v="0"/>
    <n v="0"/>
    <b v="0"/>
    <b v="0"/>
    <b v="0"/>
    <s v="OEIS Non-CAT - Large"/>
    <n v="0"/>
    <n v="0"/>
    <s v="structures &lt;= 100 "/>
    <s v="fatality = 0"/>
    <n v="0"/>
    <b v="0"/>
    <b v="0"/>
    <b v="0"/>
    <b v="0"/>
    <b v="0"/>
    <b v="0"/>
    <b v="0"/>
    <m/>
    <m/>
    <m/>
    <m/>
    <m/>
    <m/>
    <n v="0"/>
    <n v="0"/>
    <s v="CICC1"/>
    <s v="2"/>
    <n v="7.85"/>
    <s v="2018-06-26T20:54:00Z"/>
    <x v="10"/>
    <n v="2"/>
  </r>
  <r>
    <m/>
    <m/>
    <s v="20180627-Hyatt"/>
    <s v="Lassen"/>
    <s v="Hyatt"/>
    <m/>
    <m/>
    <n v="201806271509"/>
    <n v="201806280309"/>
    <n v="43278"/>
    <n v="0.63125"/>
    <n v="43278.63125"/>
    <n v="43469"/>
    <s v="09:59"/>
    <n v="43469.41597222222"/>
    <n v="441"/>
    <s v="Undetermined"/>
    <n v="4"/>
    <m/>
    <n v="0"/>
    <n v="40.316137"/>
    <n v="-120.45053"/>
    <s v="HFTD"/>
    <s v="HFRA"/>
    <x v="0"/>
    <m/>
    <m/>
    <m/>
    <m/>
    <m/>
    <m/>
    <m/>
    <b v="0"/>
    <b v="0"/>
    <b v="0"/>
    <n v="2018"/>
    <n v="6"/>
    <b v="0"/>
    <n v="0"/>
    <b v="0"/>
    <b v="0"/>
    <b v="0"/>
    <s v="OEIS Non-CAT - Large"/>
    <n v="0"/>
    <n v="0"/>
    <s v="structures &lt;= 100 "/>
    <s v="fatality = 0"/>
    <n v="4"/>
    <b v="1"/>
    <b v="0"/>
    <b v="1"/>
    <b v="1"/>
    <b v="0"/>
    <b v="0"/>
    <b v="1"/>
    <m/>
    <m/>
    <s v="D5697"/>
    <s v="65"/>
    <n v="4.35"/>
    <s v="2018-06-27T23:00:00Z"/>
    <n v="24.99"/>
    <n v="15"/>
    <s v="D2000"/>
    <s v="65"/>
    <n v="8.800000000000001"/>
    <s v="2018-06-27T21:14:00Z"/>
    <x v="23"/>
    <n v="40"/>
  </r>
  <r>
    <m/>
    <m/>
    <s v="20180628-Flat"/>
    <s v="Trinity"/>
    <s v="Flat"/>
    <m/>
    <m/>
    <n v="201806281801"/>
    <n v="201806290601"/>
    <n v="43279"/>
    <n v="0.7506944444444444"/>
    <n v="43279.75069444445"/>
    <n v="43469"/>
    <s v="09:59"/>
    <n v="43469.41597222222"/>
    <n v="300"/>
    <s v="Undetermined"/>
    <n v="0"/>
    <m/>
    <n v="0"/>
    <n v="40.60402"/>
    <n v="-122.9144"/>
    <s v="HFTD"/>
    <s v="HFRA"/>
    <x v="0"/>
    <m/>
    <m/>
    <m/>
    <m/>
    <m/>
    <m/>
    <m/>
    <b v="0"/>
    <b v="0"/>
    <b v="0"/>
    <n v="2018"/>
    <n v="6"/>
    <b v="0"/>
    <n v="0"/>
    <b v="0"/>
    <b v="0"/>
    <b v="0"/>
    <s v="OEIS Non-CAT - Large"/>
    <n v="0"/>
    <n v="0"/>
    <s v="structures &lt;= 100 "/>
    <s v="fatality = 0"/>
    <n v="0"/>
    <b v="1"/>
    <b v="0"/>
    <b v="1"/>
    <b v="1"/>
    <b v="0"/>
    <b v="1"/>
    <b v="1"/>
    <m/>
    <m/>
    <m/>
    <m/>
    <m/>
    <m/>
    <n v="0"/>
    <n v="0"/>
    <s v="KO54"/>
    <s v="1"/>
    <n v="9.82"/>
    <s v="2018-06-29T00:55:00Z"/>
    <x v="57"/>
    <n v="14"/>
  </r>
  <r>
    <m/>
    <m/>
    <s v="20180629-Waverly"/>
    <s v="San Joaquin"/>
    <s v="Waverly"/>
    <m/>
    <m/>
    <n v="201806291511"/>
    <n v="201806300311"/>
    <n v="43280"/>
    <n v="0.6326388888888889"/>
    <n v="43280.63263888889"/>
    <n v="43469"/>
    <s v="09:58"/>
    <n v="43469.41527777778"/>
    <n v="12300"/>
    <s v="Undetermined"/>
    <n v="1"/>
    <m/>
    <n v="0"/>
    <n v="38.052055"/>
    <n v="-120.945482"/>
    <s v="non-HFTD"/>
    <s v="non-HFRA"/>
    <x v="1"/>
    <s v="Yes"/>
    <n v="20180396"/>
    <s v="EI180629A"/>
    <s v="121215"/>
    <s v="18-0055786"/>
    <m/>
    <n v="10065"/>
    <b v="1"/>
    <b v="1"/>
    <b v="0"/>
    <n v="2018"/>
    <n v="6"/>
    <b v="0"/>
    <n v="0"/>
    <b v="0"/>
    <b v="0"/>
    <b v="0"/>
    <s v="OEIS CAT - Large"/>
    <n v="1"/>
    <n v="0"/>
    <s v="structures &lt;= 100 "/>
    <s v="fatality = 0"/>
    <n v="1"/>
    <b v="0"/>
    <b v="0"/>
    <b v="0"/>
    <b v="0"/>
    <b v="0"/>
    <b v="0"/>
    <b v="0"/>
    <m/>
    <m/>
    <m/>
    <m/>
    <m/>
    <m/>
    <n v="0"/>
    <n v="0"/>
    <s v="LOKWW"/>
    <s v="223"/>
    <n v="7.52"/>
    <s v="2018-06-29T23:00:00Z"/>
    <x v="58"/>
    <n v="4"/>
  </r>
  <r>
    <m/>
    <m/>
    <s v="20180630-County"/>
    <s v="Napa And Yolo"/>
    <s v="County"/>
    <m/>
    <m/>
    <n v="201806301412"/>
    <n v="201806310212"/>
    <n v="43281"/>
    <n v="0.5916666666666667"/>
    <n v="43281.59166666667"/>
    <n v="43469"/>
    <s v="09:57"/>
    <n v="43469.41458333333"/>
    <n v="90288"/>
    <s v="Electrical Power"/>
    <n v="29"/>
    <m/>
    <n v="0"/>
    <n v="38.80583"/>
    <n v="-122.18183"/>
    <s v="non-HFTD"/>
    <s v="non-HFRA"/>
    <x v="1"/>
    <m/>
    <m/>
    <m/>
    <m/>
    <m/>
    <m/>
    <n v="651680"/>
    <b v="1"/>
    <b v="1"/>
    <b v="0"/>
    <n v="2018"/>
    <n v="6"/>
    <b v="1"/>
    <n v="0"/>
    <b v="0"/>
    <b v="0"/>
    <b v="0"/>
    <s v="OEIS CAT - Large"/>
    <n v="1"/>
    <n v="0"/>
    <s v="structures &lt;= 100 "/>
    <s v="fatality = 0"/>
    <n v="29"/>
    <b v="0"/>
    <b v="0"/>
    <b v="0"/>
    <b v="0"/>
    <b v="0"/>
    <b v="0"/>
    <b v="0"/>
    <m/>
    <m/>
    <m/>
    <m/>
    <m/>
    <m/>
    <n v="0"/>
    <n v="0"/>
    <s v="BKSC1"/>
    <s v="2"/>
    <n v="5.07"/>
    <s v="2018-06-30T20:59:00Z"/>
    <x v="14"/>
    <n v="2"/>
  </r>
  <r>
    <m/>
    <m/>
    <s v="20180704-Shingle"/>
    <s v="El Dorado"/>
    <s v="Shingle"/>
    <m/>
    <m/>
    <n v="201807041709"/>
    <n v="201807050509"/>
    <n v="43285"/>
    <n v="0.7145833333333333"/>
    <n v="43285.71458333333"/>
    <n v="43469"/>
    <s v="09:56"/>
    <n v="43469.41388888889"/>
    <n v="316"/>
    <s v="Undetermined"/>
    <n v="0"/>
    <m/>
    <n v="0"/>
    <n v="38.539806"/>
    <n v="-121.059979"/>
    <s v="non-HFTD"/>
    <s v="non-HFRA"/>
    <x v="0"/>
    <m/>
    <m/>
    <m/>
    <m/>
    <m/>
    <m/>
    <m/>
    <b v="0"/>
    <b v="0"/>
    <b v="0"/>
    <n v="2018"/>
    <n v="7"/>
    <b v="0"/>
    <n v="0"/>
    <b v="0"/>
    <b v="0"/>
    <b v="0"/>
    <s v="OEIS Non-CAT - Large"/>
    <n v="0"/>
    <n v="0"/>
    <s v="structures &lt;= 100 "/>
    <s v="fatality = 0"/>
    <n v="0"/>
    <b v="0"/>
    <b v="0"/>
    <b v="0"/>
    <b v="0"/>
    <b v="0"/>
    <b v="0"/>
    <b v="0"/>
    <m/>
    <m/>
    <m/>
    <m/>
    <m/>
    <m/>
    <n v="0"/>
    <n v="0"/>
    <s v="SLHWW"/>
    <s v="223"/>
    <n v="6.28"/>
    <s v="2018-07-05T00:00:00Z"/>
    <x v="59"/>
    <n v="93"/>
  </r>
  <r>
    <s v="Not in PG&amp;E service territory"/>
    <m/>
    <s v="20180705-Klamathon"/>
    <s v="Siskiyou"/>
    <s v="Klamathon"/>
    <m/>
    <m/>
    <n v="201807051231"/>
    <n v="201807060031"/>
    <n v="43286"/>
    <n v="0.5215277777777778"/>
    <n v="43286.52152777778"/>
    <n v="43469"/>
    <s v="09:55"/>
    <n v="43469.41319444445"/>
    <n v="38008"/>
    <s v="Undetermined"/>
    <n v="83"/>
    <m/>
    <n v="1"/>
    <n v="41.893332"/>
    <n v="-122.534655"/>
    <s v="HFTD"/>
    <s v="HFRA"/>
    <x v="0"/>
    <m/>
    <m/>
    <m/>
    <m/>
    <m/>
    <m/>
    <m/>
    <b v="1"/>
    <b v="1"/>
    <b v="0"/>
    <n v="2018"/>
    <n v="7"/>
    <b v="0"/>
    <n v="1"/>
    <b v="0"/>
    <b v="0"/>
    <b v="0"/>
    <s v="OEIS CAT - Large"/>
    <n v="1"/>
    <n v="0"/>
    <s v="structures &lt;= 100 "/>
    <s v="fatality &gt; 0"/>
    <n v="83"/>
    <b v="1"/>
    <b v="0"/>
    <b v="1"/>
    <b v="1"/>
    <b v="0"/>
    <b v="0"/>
    <b v="1"/>
    <m/>
    <m/>
    <s v="CTHRN"/>
    <s v="59"/>
    <n v="1.92"/>
    <s v="2018-07-05T20:26:00Z"/>
    <n v="14.29"/>
    <n v="6"/>
    <s v="CTAND"/>
    <s v="59"/>
    <n v="7.51"/>
    <s v="2018-07-05T20:17:00Z"/>
    <x v="60"/>
    <n v="26"/>
  </r>
  <r>
    <m/>
    <m/>
    <s v="20180706-Irish"/>
    <s v="Amador"/>
    <s v="Irish"/>
    <m/>
    <m/>
    <n v="201807061442"/>
    <n v="201807070242"/>
    <n v="43287"/>
    <n v="0.6125"/>
    <n v="43287.6125"/>
    <n v="43469"/>
    <s v="09:54"/>
    <n v="43469.4125"/>
    <n v="825"/>
    <s v="Undetermined"/>
    <n v="1"/>
    <m/>
    <n v="0"/>
    <n v="38.42623"/>
    <n v="-120.95408"/>
    <s v="HFTD"/>
    <s v="HFRA"/>
    <x v="0"/>
    <m/>
    <m/>
    <m/>
    <m/>
    <m/>
    <m/>
    <m/>
    <b v="0"/>
    <b v="0"/>
    <b v="0"/>
    <n v="2018"/>
    <n v="7"/>
    <b v="0"/>
    <n v="0"/>
    <b v="0"/>
    <b v="0"/>
    <b v="0"/>
    <s v="OEIS Non-CAT - Large"/>
    <n v="0"/>
    <n v="0"/>
    <s v="structures &lt;= 100 "/>
    <s v="fatality = 0"/>
    <n v="1"/>
    <b v="1"/>
    <b v="0"/>
    <b v="1"/>
    <b v="1"/>
    <b v="0"/>
    <b v="1"/>
    <b v="1"/>
    <m/>
    <m/>
    <s v="CFAC1"/>
    <s v="2"/>
    <n v="3.44"/>
    <s v="2018-07-06T22:05:00Z"/>
    <n v="18.01"/>
    <n v="2"/>
    <s v="CFAC1"/>
    <s v="2"/>
    <n v="3.44"/>
    <s v="2018-07-06T22:05:00Z"/>
    <x v="31"/>
    <n v="9"/>
  </r>
  <r>
    <m/>
    <m/>
    <s v="20180708-Grant"/>
    <s v="Alameda"/>
    <s v="Grant"/>
    <m/>
    <m/>
    <n v="201807081738"/>
    <n v="201807090538"/>
    <n v="43289"/>
    <n v="0.7347222222222223"/>
    <n v="43289.73472222222"/>
    <n v="43469"/>
    <s v="09:53"/>
    <n v="43469.41180555556"/>
    <n v="640"/>
    <s v="Undetermined"/>
    <n v="0"/>
    <m/>
    <n v="0"/>
    <n v="37.75646"/>
    <n v="-121.60646"/>
    <s v="non-HFTD"/>
    <s v="non-HFRA"/>
    <x v="0"/>
    <m/>
    <m/>
    <m/>
    <m/>
    <m/>
    <m/>
    <m/>
    <b v="0"/>
    <b v="0"/>
    <b v="0"/>
    <n v="2018"/>
    <n v="7"/>
    <b v="0"/>
    <n v="0"/>
    <b v="0"/>
    <b v="0"/>
    <b v="0"/>
    <s v="OEIS Non-CAT - Large"/>
    <n v="0"/>
    <n v="0"/>
    <s v="structures &lt;= 100 "/>
    <s v="fatality = 0"/>
    <n v="0"/>
    <b v="0"/>
    <b v="0"/>
    <b v="0"/>
    <b v="0"/>
    <b v="0"/>
    <b v="0"/>
    <b v="0"/>
    <m/>
    <m/>
    <s v="AATC1"/>
    <s v="2"/>
    <n v="4.39"/>
    <s v="2018-07-09T01:12:00Z"/>
    <n v="32.01"/>
    <n v="14"/>
    <s v="AATC1"/>
    <s v="2"/>
    <n v="4.39"/>
    <s v="2018-07-09T01:12:00Z"/>
    <x v="49"/>
    <n v="54"/>
  </r>
  <r>
    <m/>
    <m/>
    <s v="20180709-Dale"/>
    <s v="Tehama"/>
    <s v="Dale"/>
    <m/>
    <m/>
    <n v="201807091830"/>
    <n v="201807100630"/>
    <n v="43290"/>
    <n v="0.7708333333333334"/>
    <n v="43290.77083333334"/>
    <n v="43469"/>
    <s v="09:52"/>
    <n v="43469.41111111111"/>
    <n v="856"/>
    <s v="Undetermined"/>
    <n v="0"/>
    <m/>
    <n v="0"/>
    <n v="40.33682"/>
    <n v="-121.93908"/>
    <s v="HFTD"/>
    <s v="HFRA"/>
    <x v="0"/>
    <m/>
    <m/>
    <m/>
    <m/>
    <m/>
    <m/>
    <m/>
    <b v="0"/>
    <b v="0"/>
    <b v="0"/>
    <n v="2018"/>
    <n v="7"/>
    <b v="0"/>
    <n v="0"/>
    <b v="0"/>
    <b v="0"/>
    <b v="0"/>
    <s v="OEIS Non-CAT - Large"/>
    <n v="0"/>
    <n v="0"/>
    <s v="structures &lt;= 100 "/>
    <s v="fatality = 0"/>
    <n v="0"/>
    <b v="1"/>
    <b v="0"/>
    <b v="1"/>
    <b v="1"/>
    <b v="0"/>
    <b v="1"/>
    <b v="1"/>
    <m/>
    <m/>
    <m/>
    <m/>
    <m/>
    <m/>
    <n v="0"/>
    <n v="0"/>
    <s v="TR145"/>
    <s v="2"/>
    <n v="5.98"/>
    <s v="2018-07-10T01:47:00Z"/>
    <x v="27"/>
    <n v="2"/>
  </r>
  <r>
    <m/>
    <m/>
    <s v="20180712-Stoney"/>
    <s v="Butte"/>
    <s v="Stoney"/>
    <m/>
    <m/>
    <n v="201807122245"/>
    <n v="201807131045"/>
    <n v="43293"/>
    <n v="0.9479166666666666"/>
    <n v="43293.94791666666"/>
    <n v="43469"/>
    <s v="09:48"/>
    <n v="43469.40833333333"/>
    <n v="962"/>
    <s v="Undetermined"/>
    <n v="0"/>
    <m/>
    <n v="0"/>
    <n v="39.77124"/>
    <n v="-121.76859"/>
    <s v="non-HFTD"/>
    <s v="HFRA"/>
    <x v="0"/>
    <m/>
    <m/>
    <m/>
    <m/>
    <m/>
    <m/>
    <n v="108693"/>
    <b v="0"/>
    <b v="0"/>
    <b v="0"/>
    <n v="2018"/>
    <n v="7"/>
    <b v="0"/>
    <n v="0"/>
    <b v="0"/>
    <b v="0"/>
    <b v="0"/>
    <s v="OEIS Non-CAT - Large"/>
    <n v="0"/>
    <n v="0"/>
    <s v="structures &lt;= 100 "/>
    <s v="fatality = 0"/>
    <n v="0"/>
    <b v="0"/>
    <b v="0"/>
    <b v="1"/>
    <b v="1"/>
    <b v="1"/>
    <b v="0"/>
    <b v="1"/>
    <m/>
    <m/>
    <s v="D8204"/>
    <s v="65"/>
    <n v="3.95"/>
    <s v="2018-07-13T06:39:00Z"/>
    <n v="13"/>
    <n v="40"/>
    <s v="D8204"/>
    <s v="65"/>
    <n v="3.95"/>
    <s v="2018-07-13T06:39:00Z"/>
    <x v="19"/>
    <n v="80"/>
  </r>
  <r>
    <m/>
    <m/>
    <s v="20180713-Ferguson"/>
    <s v="Mariposa"/>
    <s v="Ferguson"/>
    <m/>
    <m/>
    <n v="201807132136"/>
    <n v="201807140936"/>
    <n v="43294"/>
    <n v="0.9"/>
    <n v="43294.9"/>
    <n v="43469"/>
    <s v="09:48"/>
    <n v="43469.40833333333"/>
    <n v="96901"/>
    <s v="Undetermined"/>
    <n v="10"/>
    <m/>
    <n v="2"/>
    <n v="37.652"/>
    <n v="-119.881"/>
    <s v="HFTD"/>
    <s v="HFRA"/>
    <x v="0"/>
    <m/>
    <m/>
    <m/>
    <m/>
    <m/>
    <m/>
    <n v="11291022"/>
    <b v="1"/>
    <b v="1"/>
    <b v="0"/>
    <n v="2018"/>
    <n v="7"/>
    <b v="0"/>
    <n v="1"/>
    <b v="0"/>
    <b v="0"/>
    <b v="0"/>
    <s v="OEIS CAT - Large"/>
    <n v="1"/>
    <n v="0"/>
    <s v="structures &lt;= 100 "/>
    <s v="fatality &gt; 0"/>
    <n v="10"/>
    <b v="1"/>
    <b v="0"/>
    <b v="1"/>
    <b v="1"/>
    <b v="0"/>
    <b v="1"/>
    <b v="1"/>
    <n v="118500000"/>
    <s v="https://en.wikipedia.org/wiki/Ferguson_Fire"/>
    <m/>
    <m/>
    <m/>
    <m/>
    <n v="0"/>
    <n v="0"/>
    <s v="CNFC1"/>
    <s v="2"/>
    <n v="8.130000000000001"/>
    <s v="2018-07-14T05:00:00Z"/>
    <x v="4"/>
    <n v="8"/>
  </r>
  <r>
    <m/>
    <m/>
    <s v="20180718-Eighty Eight"/>
    <s v="Yolo"/>
    <s v="Eighty Eight"/>
    <m/>
    <m/>
    <n v="201807181424"/>
    <n v="201807190224"/>
    <n v="43299"/>
    <n v="0.6"/>
    <n v="43299.6"/>
    <n v="43469"/>
    <s v="09:40"/>
    <n v="43469.40277777778"/>
    <n v="822"/>
    <s v="Undetermined"/>
    <n v="0"/>
    <m/>
    <n v="0"/>
    <n v="38.59694444"/>
    <n v="-121.99388889"/>
    <s v="non-HFTD"/>
    <s v="non-HFRA"/>
    <x v="0"/>
    <m/>
    <m/>
    <m/>
    <m/>
    <m/>
    <m/>
    <m/>
    <b v="0"/>
    <b v="0"/>
    <b v="0"/>
    <n v="2018"/>
    <n v="7"/>
    <b v="0"/>
    <n v="0"/>
    <b v="0"/>
    <b v="0"/>
    <b v="0"/>
    <s v="OEIS Non-CAT - Large"/>
    <n v="0"/>
    <n v="0"/>
    <s v="structures &lt;= 100 "/>
    <s v="fatality = 0"/>
    <n v="0"/>
    <b v="0"/>
    <b v="0"/>
    <b v="0"/>
    <b v="0"/>
    <b v="0"/>
    <b v="0"/>
    <b v="0"/>
    <m/>
    <m/>
    <m/>
    <m/>
    <m/>
    <m/>
    <n v="0"/>
    <n v="0"/>
    <m/>
    <m/>
    <m/>
    <m/>
    <x v="5"/>
    <n v="0"/>
  </r>
  <r>
    <m/>
    <m/>
    <s v="20180722-Country"/>
    <s v="Santa Clara"/>
    <s v="Country"/>
    <m/>
    <m/>
    <n v="201807221306"/>
    <n v="201807230106"/>
    <n v="43303"/>
    <n v="0.5458333333333333"/>
    <n v="43303.54583333333"/>
    <n v="43469"/>
    <s v="09:37"/>
    <n v="43469.40069444444"/>
    <n v="320"/>
    <s v="Undetermined"/>
    <n v="1"/>
    <m/>
    <n v="0"/>
    <n v="37.449425"/>
    <n v="-121.88807"/>
    <s v="non-HFTD"/>
    <s v="non-HFRA"/>
    <x v="0"/>
    <m/>
    <m/>
    <m/>
    <m/>
    <m/>
    <m/>
    <n v="4992"/>
    <b v="0"/>
    <b v="0"/>
    <b v="0"/>
    <n v="2018"/>
    <n v="7"/>
    <b v="0"/>
    <n v="0"/>
    <b v="0"/>
    <b v="0"/>
    <b v="0"/>
    <s v="OEIS Non-CAT - Large"/>
    <n v="0"/>
    <n v="0"/>
    <s v="structures &lt;= 100 "/>
    <s v="fatality = 0"/>
    <n v="1"/>
    <b v="0"/>
    <b v="0"/>
    <b v="0"/>
    <b v="0"/>
    <b v="0"/>
    <b v="0"/>
    <b v="0"/>
    <m/>
    <m/>
    <s v="E3968"/>
    <s v="65"/>
    <n v="1.6"/>
    <s v="2018-07-22T21:06:00Z"/>
    <n v="14"/>
    <n v="9"/>
    <s v="PEAC1"/>
    <s v="2"/>
    <n v="7.56"/>
    <s v="2018-07-22T20:18:00Z"/>
    <x v="20"/>
    <n v="137"/>
  </r>
  <r>
    <m/>
    <m/>
    <s v="20180723-Carr"/>
    <s v="Shasta And Trinity"/>
    <s v="Carr"/>
    <m/>
    <m/>
    <n v="201807231315"/>
    <n v="201807240115"/>
    <n v="43304"/>
    <n v="0.5520833333333334"/>
    <n v="43304.55208333334"/>
    <n v="43342"/>
    <s v="09:37"/>
    <n v="43342.40069444444"/>
    <n v="229651"/>
    <s v="Vehicle"/>
    <n v="1614"/>
    <m/>
    <n v="3"/>
    <n v="40.65428"/>
    <n v="-122.62357"/>
    <s v="HFTD"/>
    <s v="HFRA"/>
    <x v="0"/>
    <m/>
    <m/>
    <m/>
    <m/>
    <m/>
    <m/>
    <n v="40770919"/>
    <b v="1"/>
    <b v="0"/>
    <b v="1"/>
    <n v="2018"/>
    <n v="7"/>
    <b v="0"/>
    <n v="1"/>
    <b v="1"/>
    <b v="1"/>
    <b v="0"/>
    <s v="OEIS CAT - Destructive - Fatal"/>
    <n v="1"/>
    <n v="1"/>
    <s v="structures &gt; 500"/>
    <s v="fatality &gt; 0"/>
    <n v="1614"/>
    <b v="1"/>
    <b v="0"/>
    <b v="1"/>
    <b v="1"/>
    <b v="0"/>
    <b v="1"/>
    <b v="1"/>
    <m/>
    <m/>
    <s v="WYTC1"/>
    <s v="123"/>
    <n v="0.92"/>
    <s v="2018-07-23T21:00:00Z"/>
    <n v="6.53"/>
    <n v="2"/>
    <s v="MMOC1"/>
    <s v="2"/>
    <n v="8.630000000000001"/>
    <s v="2018-07-23T21:00:00Z"/>
    <x v="27"/>
    <n v="18"/>
  </r>
  <r>
    <m/>
    <m/>
    <s v="20180727-Ranch"/>
    <s v="Colusa, Glenn, Lake And Mendocino"/>
    <s v="Ranch"/>
    <m/>
    <s v="Mendocino Complex"/>
    <n v="201807271205"/>
    <n v="201807280005"/>
    <n v="43308"/>
    <n v="0.5034722222222222"/>
    <n v="43308.50347222222"/>
    <m/>
    <m/>
    <m/>
    <n v="410203"/>
    <s v="Human"/>
    <n v="246"/>
    <m/>
    <n v="1"/>
    <n v="39.243283"/>
    <n v="-123.103367"/>
    <s v="HFTD"/>
    <s v="HFRA"/>
    <x v="0"/>
    <m/>
    <m/>
    <m/>
    <m/>
    <m/>
    <m/>
    <n v="13036262.24"/>
    <b v="1"/>
    <b v="0"/>
    <b v="1"/>
    <n v="2018"/>
    <n v="7"/>
    <b v="0"/>
    <n v="1"/>
    <b v="1"/>
    <b v="1"/>
    <b v="0"/>
    <s v="OEIS CAT - Destructive - Fatal"/>
    <n v="1"/>
    <n v="0"/>
    <s v="100 &lt; structures &lt;= 500"/>
    <s v="fatality &gt; 0"/>
    <n v="246"/>
    <b v="1"/>
    <b v="0"/>
    <b v="1"/>
    <b v="1"/>
    <b v="0"/>
    <b v="1"/>
    <b v="1"/>
    <m/>
    <m/>
    <m/>
    <m/>
    <m/>
    <m/>
    <n v="0"/>
    <n v="0"/>
    <s v="COWC1"/>
    <s v="2"/>
    <n v="8.27"/>
    <s v="2018-07-27T20:01:00Z"/>
    <x v="35"/>
    <n v="40"/>
  </r>
  <r>
    <m/>
    <m/>
    <s v="20180727-River"/>
    <s v="Colusa, Lake And Mendocino"/>
    <s v="River"/>
    <m/>
    <s v="Mendocino Complex"/>
    <n v="201807271301"/>
    <n v="201807280101"/>
    <n v="43308"/>
    <n v="0.5423611111111111"/>
    <n v="43308.54236111111"/>
    <m/>
    <m/>
    <m/>
    <n v="48920"/>
    <s v="Undetermined"/>
    <n v="35"/>
    <m/>
    <n v="0"/>
    <n v="39.04786"/>
    <n v="-123.11971"/>
    <s v="HFTD"/>
    <s v="HFRA"/>
    <x v="0"/>
    <m/>
    <m/>
    <m/>
    <m/>
    <m/>
    <m/>
    <n v="1854752.758"/>
    <b v="1"/>
    <b v="1"/>
    <b v="0"/>
    <n v="2018"/>
    <n v="7"/>
    <b v="0"/>
    <n v="0"/>
    <b v="0"/>
    <b v="0"/>
    <b v="0"/>
    <s v="OEIS CAT - Large"/>
    <n v="1"/>
    <n v="0"/>
    <s v="structures &lt;= 100 "/>
    <s v="fatality = 0"/>
    <n v="35"/>
    <b v="1"/>
    <b v="0"/>
    <b v="1"/>
    <b v="1"/>
    <b v="0"/>
    <b v="1"/>
    <b v="1"/>
    <m/>
    <m/>
    <s v="HPDC1"/>
    <s v="2"/>
    <n v="2.41"/>
    <s v="2018-07-27T20:15:00Z"/>
    <n v="21"/>
    <n v="2"/>
    <s v="COWC1"/>
    <s v="2"/>
    <n v="5.93"/>
    <s v="2018-07-27T20:01:00Z"/>
    <x v="35"/>
    <n v="9"/>
  </r>
  <r>
    <m/>
    <m/>
    <s v="20180727-Whaleback"/>
    <s v="Lassen"/>
    <s v="Whaleback"/>
    <m/>
    <m/>
    <n v="201807271332"/>
    <n v="201807280132"/>
    <n v="43308"/>
    <n v="0.5638888888888889"/>
    <n v="43308.56388888889"/>
    <n v="43469"/>
    <s v="09:32"/>
    <n v="43469.39722222222"/>
    <n v="18703"/>
    <s v="Undetermined"/>
    <n v="0"/>
    <m/>
    <n v="0"/>
    <n v="40.633536"/>
    <n v="-120.868091"/>
    <s v="HFTD"/>
    <s v="HFRA"/>
    <x v="0"/>
    <m/>
    <m/>
    <m/>
    <m/>
    <m/>
    <m/>
    <m/>
    <b v="1"/>
    <b v="1"/>
    <b v="0"/>
    <n v="2018"/>
    <n v="7"/>
    <b v="0"/>
    <n v="0"/>
    <b v="0"/>
    <b v="0"/>
    <b v="0"/>
    <s v="OEIS CAT - Large"/>
    <n v="1"/>
    <n v="0"/>
    <s v="structures &lt;= 100 "/>
    <s v="fatality = 0"/>
    <n v="0"/>
    <b v="1"/>
    <b v="0"/>
    <b v="1"/>
    <b v="1"/>
    <b v="0"/>
    <b v="1"/>
    <b v="1"/>
    <m/>
    <m/>
    <m/>
    <m/>
    <m/>
    <m/>
    <n v="0"/>
    <n v="0"/>
    <s v="GORC1"/>
    <s v="2"/>
    <n v="8.57"/>
    <s v="2018-07-27T21:04:00Z"/>
    <x v="19"/>
    <n v="2"/>
  </r>
  <r>
    <m/>
    <m/>
    <s v="20180727-Breckenridge"/>
    <s v="Kern"/>
    <s v="Breckenridge"/>
    <m/>
    <m/>
    <n v="201807271612"/>
    <n v="201807280412"/>
    <n v="43308"/>
    <n v="0.675"/>
    <n v="43308.675"/>
    <n v="43469"/>
    <s v="09:32"/>
    <n v="43469.39722222222"/>
    <n v="993"/>
    <s v="Undetermined"/>
    <n v="0"/>
    <m/>
    <n v="0"/>
    <n v="35.387408"/>
    <n v="-118.817934"/>
    <s v="non-HFTD"/>
    <s v="HFRA"/>
    <x v="0"/>
    <m/>
    <m/>
    <m/>
    <m/>
    <m/>
    <m/>
    <m/>
    <b v="0"/>
    <b v="0"/>
    <b v="0"/>
    <n v="2018"/>
    <n v="7"/>
    <b v="0"/>
    <n v="0"/>
    <b v="0"/>
    <b v="0"/>
    <b v="0"/>
    <s v="OEIS Non-CAT - Large"/>
    <n v="0"/>
    <n v="0"/>
    <s v="structures &lt;= 100 "/>
    <s v="fatality = 0"/>
    <n v="0"/>
    <b v="0"/>
    <b v="0"/>
    <b v="1"/>
    <b v="1"/>
    <b v="0"/>
    <b v="0"/>
    <b v="0"/>
    <m/>
    <m/>
    <s v="C6825"/>
    <s v="65"/>
    <n v="3.77"/>
    <s v="2018-07-27T22:36:00Z"/>
    <n v="14"/>
    <n v="18"/>
    <s v="AU562"/>
    <s v="65"/>
    <n v="7.14"/>
    <s v="2018-07-27T23:57:00Z"/>
    <x v="7"/>
    <n v="34"/>
  </r>
  <r>
    <m/>
    <m/>
    <s v="20180731-Eel"/>
    <s v="Mendocino"/>
    <s v="Eel"/>
    <m/>
    <m/>
    <n v="201807311528"/>
    <n v="201807320328"/>
    <n v="43312"/>
    <n v="0.6444444444444445"/>
    <n v="43312.64444444444"/>
    <n v="43469"/>
    <s v="09:29"/>
    <n v="43469.39513888889"/>
    <n v="972"/>
    <s v="Undetermined"/>
    <n v="0"/>
    <m/>
    <n v="0"/>
    <n v="39.832"/>
    <n v="-123.048"/>
    <s v="HFTD"/>
    <s v="HFRA"/>
    <x v="0"/>
    <m/>
    <m/>
    <m/>
    <m/>
    <m/>
    <m/>
    <m/>
    <b v="0"/>
    <b v="0"/>
    <b v="0"/>
    <n v="2018"/>
    <n v="7"/>
    <b v="0"/>
    <n v="0"/>
    <b v="0"/>
    <b v="0"/>
    <b v="0"/>
    <s v="OEIS Non-CAT - Large"/>
    <n v="0"/>
    <n v="0"/>
    <s v="structures &lt;= 100 "/>
    <s v="fatality = 0"/>
    <n v="0"/>
    <b v="1"/>
    <b v="0"/>
    <b v="1"/>
    <b v="1"/>
    <b v="0"/>
    <b v="1"/>
    <b v="1"/>
    <m/>
    <m/>
    <s v="EELC1"/>
    <s v="2"/>
    <n v="1.99"/>
    <s v="2018-07-31T22:45:00Z"/>
    <n v="12.01"/>
    <n v="2"/>
    <s v="MASC1"/>
    <s v="2"/>
    <n v="5.72"/>
    <s v="2018-07-31T23:04:00Z"/>
    <x v="3"/>
    <n v="4"/>
  </r>
  <r>
    <m/>
    <m/>
    <s v="20180731-Butte"/>
    <s v="Sutter"/>
    <s v="Butte"/>
    <m/>
    <m/>
    <n v="201807311734"/>
    <n v="201807320534"/>
    <n v="43312"/>
    <n v="0.7319444444444444"/>
    <n v="43312.73194444444"/>
    <n v="43469"/>
    <s v="09:28"/>
    <n v="43469.39444444444"/>
    <n v="1200"/>
    <s v="Undetermined"/>
    <n v="0"/>
    <m/>
    <n v="0"/>
    <n v="39.186144"/>
    <n v="-121.79288"/>
    <s v="non-HFTD"/>
    <s v="non-HFRA"/>
    <x v="0"/>
    <m/>
    <m/>
    <m/>
    <m/>
    <m/>
    <m/>
    <m/>
    <b v="0"/>
    <b v="0"/>
    <b v="0"/>
    <n v="2018"/>
    <n v="7"/>
    <b v="0"/>
    <n v="0"/>
    <b v="0"/>
    <b v="0"/>
    <b v="0"/>
    <s v="OEIS Non-CAT - Large"/>
    <n v="0"/>
    <n v="0"/>
    <s v="structures &lt;= 100 "/>
    <s v="fatality = 0"/>
    <n v="0"/>
    <b v="0"/>
    <b v="0"/>
    <b v="0"/>
    <b v="0"/>
    <b v="0"/>
    <b v="0"/>
    <b v="0"/>
    <m/>
    <m/>
    <m/>
    <m/>
    <m/>
    <m/>
    <n v="0"/>
    <n v="0"/>
    <s v="E9574"/>
    <s v="65"/>
    <n v="8.58"/>
    <s v="2018-08-01T00:22:00Z"/>
    <x v="41"/>
    <n v="57"/>
  </r>
  <r>
    <m/>
    <m/>
    <s v="20180801-Sunset"/>
    <s v="Placer"/>
    <s v="Sunset"/>
    <m/>
    <m/>
    <n v="201808011311"/>
    <n v="201808020111"/>
    <n v="43313"/>
    <n v="0.5493055555555556"/>
    <n v="43313.54930555556"/>
    <n v="43469"/>
    <s v="09:28"/>
    <n v="43469.39444444444"/>
    <n v="700"/>
    <s v="Undetermined"/>
    <n v="0"/>
    <m/>
    <n v="0"/>
    <n v="38.82426"/>
    <n v="-121.451307"/>
    <s v="non-HFTD"/>
    <s v="non-HFRA"/>
    <x v="0"/>
    <m/>
    <m/>
    <m/>
    <m/>
    <m/>
    <m/>
    <m/>
    <b v="0"/>
    <b v="0"/>
    <b v="0"/>
    <n v="2018"/>
    <n v="8"/>
    <b v="0"/>
    <n v="0"/>
    <b v="0"/>
    <b v="0"/>
    <b v="0"/>
    <s v="OEIS Non-CAT - Large"/>
    <n v="0"/>
    <n v="0"/>
    <s v="structures &lt;= 100 "/>
    <s v="fatality = 0"/>
    <n v="0"/>
    <b v="0"/>
    <b v="0"/>
    <b v="0"/>
    <b v="0"/>
    <b v="0"/>
    <b v="0"/>
    <b v="0"/>
    <m/>
    <m/>
    <m/>
    <m/>
    <m/>
    <m/>
    <n v="0"/>
    <n v="0"/>
    <s v="AR944"/>
    <s v="65"/>
    <n v="8.99"/>
    <s v="2018-08-01T20:30:00Z"/>
    <x v="4"/>
    <n v="8"/>
  </r>
  <r>
    <m/>
    <m/>
    <s v="20180801-Donnell"/>
    <s v="Tuolumne"/>
    <s v="Donnell"/>
    <m/>
    <m/>
    <n v="201808011748"/>
    <n v="201808020548"/>
    <n v="43313"/>
    <n v="0.7416666666666667"/>
    <n v="43313.74166666667"/>
    <n v="43469"/>
    <s v="09:26"/>
    <n v="43469.39305555556"/>
    <n v="36450"/>
    <s v="Undetermined"/>
    <n v="54"/>
    <m/>
    <n v="0"/>
    <n v="38.349"/>
    <n v="-119.929"/>
    <s v="HFTD"/>
    <s v="HFRA"/>
    <x v="0"/>
    <m/>
    <m/>
    <m/>
    <m/>
    <m/>
    <m/>
    <m/>
    <b v="1"/>
    <b v="1"/>
    <b v="0"/>
    <n v="2018"/>
    <n v="8"/>
    <b v="0"/>
    <n v="0"/>
    <b v="0"/>
    <b v="0"/>
    <b v="0"/>
    <s v="OEIS CAT - Large"/>
    <n v="1"/>
    <n v="0"/>
    <s v="structures &lt;= 100 "/>
    <s v="fatality = 0"/>
    <n v="54"/>
    <b v="1"/>
    <b v="0"/>
    <b v="1"/>
    <b v="1"/>
    <b v="0"/>
    <b v="1"/>
    <b v="1"/>
    <m/>
    <m/>
    <m/>
    <m/>
    <m/>
    <m/>
    <n v="0"/>
    <n v="0"/>
    <m/>
    <m/>
    <m/>
    <m/>
    <x v="5"/>
    <n v="0"/>
  </r>
  <r>
    <m/>
    <m/>
    <s v="20180803-Tarina"/>
    <s v="Kern"/>
    <s v="Tarina"/>
    <m/>
    <m/>
    <n v="201808031448"/>
    <n v="201808040248"/>
    <n v="43315"/>
    <n v="0.6166666666666667"/>
    <n v="43315.61666666667"/>
    <n v="43469"/>
    <s v="09:26"/>
    <n v="43469.39305555556"/>
    <n v="2950"/>
    <s v="Undetermined"/>
    <n v="0"/>
    <m/>
    <n v="0"/>
    <n v="35.37444"/>
    <n v="-118.83556"/>
    <s v="non-HFTD"/>
    <s v="HFRA"/>
    <x v="0"/>
    <m/>
    <m/>
    <m/>
    <m/>
    <m/>
    <m/>
    <m/>
    <b v="0"/>
    <b v="0"/>
    <b v="0"/>
    <n v="2018"/>
    <n v="8"/>
    <b v="0"/>
    <n v="0"/>
    <b v="0"/>
    <b v="0"/>
    <b v="0"/>
    <s v="OEIS Non-CAT - Large"/>
    <n v="0"/>
    <n v="0"/>
    <s v="structures &lt;= 100 "/>
    <s v="fatality = 0"/>
    <n v="0"/>
    <b v="0"/>
    <b v="0"/>
    <b v="1"/>
    <b v="1"/>
    <b v="0"/>
    <b v="0"/>
    <b v="0"/>
    <m/>
    <m/>
    <s v="F0196"/>
    <s v="65"/>
    <n v="4.04"/>
    <s v="2018-08-03T20:50:00Z"/>
    <n v="24"/>
    <n v="20"/>
    <s v="F0196"/>
    <s v="65"/>
    <n v="4.04"/>
    <s v="2018-08-03T20:50:00Z"/>
    <x v="22"/>
    <n v="41"/>
  </r>
  <r>
    <m/>
    <m/>
    <s v="20180806-Turkey"/>
    <s v="Monterey"/>
    <s v="Turkey"/>
    <m/>
    <m/>
    <n v="201808061259"/>
    <n v="201808070059"/>
    <n v="43318"/>
    <n v="0.5409722222222222"/>
    <n v="43318.54097222222"/>
    <n v="43469"/>
    <s v="09:23"/>
    <n v="43469.39097222222"/>
    <n v="2225"/>
    <s v="Undetermined"/>
    <n v="0"/>
    <m/>
    <n v="0"/>
    <n v="35.847778"/>
    <n v="-120.343056"/>
    <s v="non-HFTD"/>
    <s v="non-HFRA"/>
    <x v="0"/>
    <m/>
    <m/>
    <m/>
    <m/>
    <m/>
    <m/>
    <m/>
    <b v="0"/>
    <b v="0"/>
    <b v="0"/>
    <n v="2018"/>
    <n v="8"/>
    <b v="0"/>
    <n v="0"/>
    <b v="0"/>
    <b v="0"/>
    <b v="0"/>
    <s v="OEIS Non-CAT - Large"/>
    <n v="0"/>
    <n v="0"/>
    <s v="structures &lt;= 100 "/>
    <s v="fatality = 0"/>
    <n v="0"/>
    <b v="0"/>
    <b v="0"/>
    <b v="0"/>
    <b v="0"/>
    <b v="0"/>
    <b v="0"/>
    <b v="0"/>
    <m/>
    <m/>
    <m/>
    <m/>
    <m/>
    <m/>
    <n v="0"/>
    <n v="0"/>
    <s v="PKFC1"/>
    <s v="2"/>
    <n v="6.14"/>
    <s v="2018-08-06T20:55:00Z"/>
    <x v="31"/>
    <n v="2"/>
  </r>
  <r>
    <m/>
    <m/>
    <s v="20180806-Five"/>
    <s v="Kings"/>
    <s v="Five"/>
    <m/>
    <m/>
    <n v="201808061729"/>
    <n v="201808070529"/>
    <n v="43318"/>
    <n v="0.7284722222222222"/>
    <n v="43318.72847222222"/>
    <n v="43469"/>
    <s v="09:23"/>
    <n v="43469.39097222222"/>
    <n v="2995"/>
    <s v="Undetermined"/>
    <n v="0"/>
    <m/>
    <n v="0"/>
    <n v="35.97896"/>
    <n v="-119.98329"/>
    <s v="non-HFTD"/>
    <s v="non-HFRA"/>
    <x v="0"/>
    <m/>
    <m/>
    <m/>
    <m/>
    <m/>
    <m/>
    <m/>
    <b v="0"/>
    <b v="0"/>
    <b v="0"/>
    <n v="2018"/>
    <n v="8"/>
    <b v="0"/>
    <n v="0"/>
    <b v="0"/>
    <b v="0"/>
    <b v="0"/>
    <s v="OEIS Non-CAT - Large"/>
    <n v="0"/>
    <n v="0"/>
    <s v="structures &lt;= 100 "/>
    <s v="fatality = 0"/>
    <n v="0"/>
    <b v="0"/>
    <b v="0"/>
    <b v="0"/>
    <b v="0"/>
    <b v="0"/>
    <b v="0"/>
    <b v="0"/>
    <m/>
    <m/>
    <s v="CF085"/>
    <s v="59"/>
    <n v="2.07"/>
    <s v="2018-08-07T00:11:00Z"/>
    <n v="21.74"/>
    <n v="11"/>
    <s v="KTLC1"/>
    <s v="2"/>
    <n v="5.38"/>
    <s v="2018-08-07T00:50:00Z"/>
    <x v="28"/>
    <n v="13"/>
  </r>
  <r>
    <m/>
    <m/>
    <s v="20180809-Hirz"/>
    <s v="Shasta"/>
    <s v="Hirz"/>
    <m/>
    <m/>
    <n v="201808090155"/>
    <n v="201808091355"/>
    <n v="43321"/>
    <n v="0.0798611111111111"/>
    <n v="43321.07986111111"/>
    <n v="43469"/>
    <s v="09:21"/>
    <n v="43469.38958333333"/>
    <n v="46150"/>
    <s v="Undetermined"/>
    <n v="0"/>
    <m/>
    <n v="0"/>
    <n v="40.896"/>
    <n v="-122.219"/>
    <s v="HFTD"/>
    <s v="HFRA"/>
    <x v="0"/>
    <m/>
    <m/>
    <m/>
    <m/>
    <m/>
    <m/>
    <m/>
    <b v="1"/>
    <b v="1"/>
    <b v="0"/>
    <n v="2018"/>
    <n v="8"/>
    <b v="0"/>
    <n v="0"/>
    <b v="0"/>
    <b v="0"/>
    <b v="0"/>
    <s v="OEIS CAT - Large"/>
    <n v="1"/>
    <n v="0"/>
    <s v="structures &lt;= 100 "/>
    <s v="fatality = 0"/>
    <n v="0"/>
    <b v="1"/>
    <b v="0"/>
    <b v="1"/>
    <b v="1"/>
    <b v="0"/>
    <b v="1"/>
    <b v="1"/>
    <m/>
    <m/>
    <m/>
    <m/>
    <m/>
    <m/>
    <n v="0"/>
    <n v="0"/>
    <s v="CTANT"/>
    <s v="59"/>
    <n v="7.91"/>
    <s v="2018-08-09T09:15:00Z"/>
    <x v="61"/>
    <n v="7"/>
  </r>
  <r>
    <m/>
    <m/>
    <s v="20180809-Hat"/>
    <s v="Shasta"/>
    <s v="Hat"/>
    <m/>
    <m/>
    <n v="201808091434"/>
    <n v="201808100234"/>
    <n v="43321"/>
    <n v="0.6069444444444444"/>
    <n v="43321.60694444444"/>
    <n v="43469"/>
    <s v="09:21"/>
    <n v="43469.38958333333"/>
    <n v="1900"/>
    <s v="Undetermined"/>
    <n v="0"/>
    <m/>
    <n v="0"/>
    <n v="40.99344"/>
    <n v="-121.52225"/>
    <s v="HFTD"/>
    <s v="HFRA"/>
    <x v="0"/>
    <m/>
    <m/>
    <m/>
    <m/>
    <m/>
    <m/>
    <n v="12717791"/>
    <b v="0"/>
    <b v="0"/>
    <b v="0"/>
    <n v="2018"/>
    <n v="8"/>
    <b v="1"/>
    <n v="0"/>
    <b v="0"/>
    <b v="0"/>
    <b v="0"/>
    <s v="OEIS Non-CAT - Large"/>
    <n v="0"/>
    <n v="0"/>
    <s v="structures &lt;= 100 "/>
    <s v="fatality = 0"/>
    <n v="0"/>
    <b v="1"/>
    <b v="0"/>
    <b v="1"/>
    <b v="1"/>
    <b v="0"/>
    <b v="1"/>
    <b v="1"/>
    <m/>
    <m/>
    <m/>
    <m/>
    <m/>
    <m/>
    <n v="0"/>
    <n v="0"/>
    <s v="SDRC1"/>
    <s v="2"/>
    <n v="5.63"/>
    <s v="2018-08-09T22:13:00Z"/>
    <x v="20"/>
    <n v="14"/>
  </r>
  <r>
    <m/>
    <m/>
    <s v="20180810-Nelson"/>
    <s v="Solano"/>
    <s v="Nelson"/>
    <m/>
    <m/>
    <n v="201808101657"/>
    <n v="201808110457"/>
    <n v="43322"/>
    <n v="0.70625"/>
    <n v="43322.70625"/>
    <n v="43469"/>
    <s v="09:20"/>
    <n v="43469.38888888889"/>
    <n v="2162"/>
    <s v="Undetermined"/>
    <n v="1"/>
    <m/>
    <n v="0"/>
    <n v="38.431278"/>
    <n v="-122.043747"/>
    <s v="HFTD"/>
    <s v="HFRA"/>
    <x v="0"/>
    <m/>
    <m/>
    <m/>
    <m/>
    <m/>
    <m/>
    <m/>
    <b v="0"/>
    <b v="0"/>
    <b v="0"/>
    <n v="2018"/>
    <n v="8"/>
    <b v="0"/>
    <n v="0"/>
    <b v="0"/>
    <b v="0"/>
    <b v="0"/>
    <s v="OEIS Non-CAT - Large"/>
    <n v="0"/>
    <n v="0"/>
    <s v="structures &lt;= 100 "/>
    <s v="fatality = 0"/>
    <n v="1"/>
    <b v="1"/>
    <b v="0"/>
    <b v="1"/>
    <b v="1"/>
    <b v="0"/>
    <b v="1"/>
    <b v="1"/>
    <m/>
    <m/>
    <m/>
    <m/>
    <m/>
    <m/>
    <n v="0"/>
    <n v="0"/>
    <m/>
    <m/>
    <m/>
    <m/>
    <x v="5"/>
    <n v="0"/>
  </r>
  <r>
    <m/>
    <m/>
    <s v="20180811-Gulch"/>
    <s v="Monterey"/>
    <s v="Gulch"/>
    <m/>
    <m/>
    <n v="201808111412"/>
    <n v="201808120212"/>
    <n v="43323"/>
    <n v="0.5916666666666667"/>
    <n v="43323.59166666667"/>
    <n v="43469"/>
    <s v="09:20"/>
    <n v="43469.38888888889"/>
    <n v="650"/>
    <s v="Undetermined"/>
    <n v="0"/>
    <m/>
    <n v="0"/>
    <n v="36.00912"/>
    <n v="-120.82226"/>
    <s v="non-HFTD"/>
    <s v="non-HFRA"/>
    <x v="0"/>
    <m/>
    <m/>
    <m/>
    <m/>
    <m/>
    <m/>
    <m/>
    <b v="0"/>
    <b v="0"/>
    <b v="0"/>
    <n v="2018"/>
    <n v="8"/>
    <b v="0"/>
    <n v="0"/>
    <b v="0"/>
    <b v="0"/>
    <b v="0"/>
    <s v="OEIS Non-CAT - Large"/>
    <n v="0"/>
    <n v="0"/>
    <s v="structures &lt;= 100 "/>
    <s v="fatality = 0"/>
    <n v="0"/>
    <b v="0"/>
    <b v="0"/>
    <b v="0"/>
    <b v="0"/>
    <b v="0"/>
    <b v="0"/>
    <b v="0"/>
    <m/>
    <m/>
    <m/>
    <m/>
    <m/>
    <m/>
    <n v="0"/>
    <n v="0"/>
    <m/>
    <m/>
    <m/>
    <m/>
    <x v="5"/>
    <n v="0"/>
  </r>
  <r>
    <m/>
    <m/>
    <s v="20180815-River"/>
    <s v="Tulare"/>
    <s v="River"/>
    <m/>
    <m/>
    <n v="201808151714"/>
    <n v="201808160514"/>
    <n v="43327"/>
    <n v="0.7180555555555556"/>
    <n v="43327.71805555555"/>
    <n v="43469"/>
    <s v="09:19"/>
    <n v="43469.38819444444"/>
    <n v="668"/>
    <s v="Undetermined"/>
    <n v="0"/>
    <m/>
    <n v="0"/>
    <n v="35.79012"/>
    <n v="-118.7393"/>
    <s v="HFTD"/>
    <s v="HFRA"/>
    <x v="0"/>
    <m/>
    <m/>
    <m/>
    <m/>
    <m/>
    <m/>
    <m/>
    <b v="0"/>
    <b v="0"/>
    <b v="0"/>
    <n v="2018"/>
    <n v="8"/>
    <b v="0"/>
    <n v="0"/>
    <b v="0"/>
    <b v="0"/>
    <b v="0"/>
    <s v="OEIS Non-CAT - Large"/>
    <n v="0"/>
    <n v="0"/>
    <s v="structures &lt;= 100 "/>
    <s v="fatality = 0"/>
    <n v="0"/>
    <b v="1"/>
    <b v="0"/>
    <b v="1"/>
    <b v="1"/>
    <b v="0"/>
    <b v="1"/>
    <b v="1"/>
    <m/>
    <m/>
    <m/>
    <m/>
    <m/>
    <m/>
    <n v="0"/>
    <n v="0"/>
    <s v="WOCC1"/>
    <s v="2"/>
    <n v="7.81"/>
    <s v="2018-08-16T00:13:00Z"/>
    <x v="10"/>
    <n v="28"/>
  </r>
  <r>
    <m/>
    <m/>
    <s v="20180816-Mill Creek 1"/>
    <s v="Humboldt"/>
    <s v="Mill Creek 1"/>
    <m/>
    <m/>
    <n v="201808160918"/>
    <n v="201808162118"/>
    <n v="43328"/>
    <n v="0.3875"/>
    <n v="43328.3875"/>
    <n v="43469"/>
    <s v="09:17"/>
    <n v="43469.38680555556"/>
    <n v="3674"/>
    <s v="Undetermined"/>
    <n v="0"/>
    <m/>
    <n v="0"/>
    <n v="41.14"/>
    <n v="-123.66"/>
    <s v="HFTD"/>
    <s v="HFRA"/>
    <x v="0"/>
    <m/>
    <m/>
    <m/>
    <m/>
    <m/>
    <m/>
    <m/>
    <b v="0"/>
    <b v="0"/>
    <b v="0"/>
    <n v="2018"/>
    <n v="8"/>
    <b v="0"/>
    <n v="0"/>
    <b v="0"/>
    <b v="0"/>
    <b v="0"/>
    <s v="OEIS Non-CAT - Large"/>
    <n v="0"/>
    <n v="0"/>
    <s v="structures &lt;= 100 "/>
    <s v="fatality = 0"/>
    <n v="0"/>
    <b v="1"/>
    <b v="0"/>
    <b v="1"/>
    <b v="1"/>
    <b v="0"/>
    <b v="1"/>
    <b v="1"/>
    <m/>
    <m/>
    <s v="BIIC1"/>
    <s v="2"/>
    <n v="3.2"/>
    <s v="2018-08-16T15:40:00Z"/>
    <n v="8.99"/>
    <n v="2"/>
    <s v="BIIC1"/>
    <s v="2"/>
    <n v="3.2"/>
    <s v="2018-08-16T15:40:00Z"/>
    <x v="4"/>
    <n v="4"/>
  </r>
  <r>
    <m/>
    <m/>
    <s v="20180818-Call"/>
    <s v="Kern"/>
    <s v="Call"/>
    <m/>
    <m/>
    <n v="201808181517"/>
    <n v="201808190317"/>
    <n v="43330"/>
    <n v="0.6368055555555555"/>
    <n v="43330.63680555556"/>
    <n v="43469"/>
    <s v="09:16"/>
    <n v="43469.38611111111"/>
    <n v="367"/>
    <s v="Undetermined"/>
    <n v="0"/>
    <m/>
    <n v="0"/>
    <n v="35.524"/>
    <n v="-118.669"/>
    <s v="HFTD"/>
    <s v="HFRA"/>
    <x v="0"/>
    <m/>
    <m/>
    <m/>
    <m/>
    <m/>
    <m/>
    <m/>
    <b v="0"/>
    <b v="0"/>
    <b v="0"/>
    <n v="2018"/>
    <n v="8"/>
    <b v="0"/>
    <n v="0"/>
    <b v="0"/>
    <b v="0"/>
    <b v="0"/>
    <s v="OEIS Non-CAT - Large"/>
    <n v="0"/>
    <n v="0"/>
    <s v="structures &lt;= 100 "/>
    <s v="fatality = 0"/>
    <n v="0"/>
    <b v="1"/>
    <b v="0"/>
    <b v="1"/>
    <b v="1"/>
    <b v="0"/>
    <b v="1"/>
    <b v="1"/>
    <m/>
    <m/>
    <s v="DEMC1"/>
    <s v="2"/>
    <n v="2.23"/>
    <s v="2018-08-18T21:25:00Z"/>
    <n v="18.99"/>
    <n v="2"/>
    <s v="DEMC1"/>
    <s v="2"/>
    <n v="2.23"/>
    <s v="2018-08-18T21:25:00Z"/>
    <x v="20"/>
    <n v="4"/>
  </r>
  <r>
    <m/>
    <m/>
    <s v="20180819-Front"/>
    <s v="Santa Barbara"/>
    <s v="Front"/>
    <m/>
    <m/>
    <n v="201808191337"/>
    <n v="201808200137"/>
    <n v="43331"/>
    <n v="0.5673611111111111"/>
    <n v="43331.56736111111"/>
    <n v="43469"/>
    <s v="09:16"/>
    <n v="43469.38611111111"/>
    <n v="1014"/>
    <s v="Undetermined"/>
    <n v="0"/>
    <m/>
    <n v="0"/>
    <n v="35.11416667"/>
    <n v="-120.09222222"/>
    <s v="HFTD"/>
    <s v="HFRA"/>
    <x v="0"/>
    <m/>
    <m/>
    <m/>
    <m/>
    <m/>
    <m/>
    <m/>
    <b v="0"/>
    <b v="0"/>
    <b v="0"/>
    <n v="2018"/>
    <n v="8"/>
    <b v="0"/>
    <n v="0"/>
    <b v="0"/>
    <b v="0"/>
    <b v="0"/>
    <s v="OEIS Non-CAT - Large"/>
    <n v="0"/>
    <n v="0"/>
    <s v="structures &lt;= 100 "/>
    <s v="fatality = 0"/>
    <n v="0"/>
    <b v="0"/>
    <b v="1"/>
    <b v="1"/>
    <b v="1"/>
    <b v="0"/>
    <b v="1"/>
    <b v="1"/>
    <m/>
    <m/>
    <s v="BRHC1"/>
    <s v="2"/>
    <n v="4.93"/>
    <s v="2018-08-19T21:35:00Z"/>
    <n v="12.01"/>
    <n v="2"/>
    <s v="BRHC1"/>
    <s v="2"/>
    <n v="4.93"/>
    <s v="2018-08-19T21:35:00Z"/>
    <x v="27"/>
    <n v="2"/>
  </r>
  <r>
    <m/>
    <m/>
    <s v="20180903-North"/>
    <s v="Placer"/>
    <s v="North"/>
    <m/>
    <m/>
    <n v="201809031638"/>
    <n v="201809040438"/>
    <n v="43346"/>
    <n v="0.6930555555555555"/>
    <n v="43346.69305555556"/>
    <n v="43469"/>
    <s v="09:10"/>
    <n v="43469.38194444445"/>
    <n v="1120"/>
    <s v="Undetermined"/>
    <n v="0"/>
    <m/>
    <n v="0"/>
    <n v="39.268611"/>
    <n v="-120.658333"/>
    <s v="HFTD"/>
    <s v="HFRA"/>
    <x v="0"/>
    <m/>
    <m/>
    <m/>
    <m/>
    <m/>
    <m/>
    <n v="20415"/>
    <b v="0"/>
    <b v="0"/>
    <b v="0"/>
    <n v="2018"/>
    <n v="9"/>
    <b v="0"/>
    <n v="0"/>
    <b v="0"/>
    <b v="0"/>
    <b v="0"/>
    <s v="OEIS Non-CAT - Large"/>
    <n v="0"/>
    <n v="0"/>
    <s v="structures &lt;= 100 "/>
    <s v="fatality = 0"/>
    <n v="0"/>
    <b v="1"/>
    <b v="0"/>
    <b v="1"/>
    <b v="1"/>
    <b v="0"/>
    <b v="1"/>
    <b v="1"/>
    <m/>
    <m/>
    <s v="KBLU"/>
    <s v="1"/>
    <n v="2.71"/>
    <s v="2018-09-03T22:52:00Z"/>
    <n v="18.41"/>
    <n v="3"/>
    <s v="KBLU"/>
    <s v="1"/>
    <n v="2.71"/>
    <s v="2018-09-03T22:52:00Z"/>
    <x v="62"/>
    <n v="16"/>
  </r>
  <r>
    <m/>
    <m/>
    <s v="20180904-Kerlin"/>
    <s v="Trinity"/>
    <s v="Kerlin"/>
    <m/>
    <m/>
    <n v="201809041520"/>
    <n v="201809050320"/>
    <n v="43347"/>
    <n v="0.6388888888888888"/>
    <n v="43347.63888888889"/>
    <n v="43469"/>
    <s v="09:08"/>
    <n v="43469.38055555556"/>
    <n v="1751"/>
    <s v="Undetermined"/>
    <n v="0"/>
    <m/>
    <n v="0"/>
    <n v="40.616251"/>
    <n v="-123.52019"/>
    <s v="HFTD"/>
    <s v="HFRA"/>
    <x v="0"/>
    <m/>
    <m/>
    <m/>
    <m/>
    <m/>
    <m/>
    <m/>
    <b v="0"/>
    <b v="0"/>
    <b v="0"/>
    <n v="2018"/>
    <n v="9"/>
    <b v="0"/>
    <n v="0"/>
    <b v="0"/>
    <b v="0"/>
    <b v="0"/>
    <s v="OEIS Non-CAT - Large"/>
    <n v="0"/>
    <n v="0"/>
    <s v="structures &lt;= 100 "/>
    <s v="fatality = 0"/>
    <n v="0"/>
    <b v="1"/>
    <b v="0"/>
    <b v="1"/>
    <b v="1"/>
    <b v="0"/>
    <b v="1"/>
    <b v="1"/>
    <m/>
    <m/>
    <m/>
    <m/>
    <m/>
    <m/>
    <n v="0"/>
    <n v="0"/>
    <s v="UDWC1"/>
    <s v="2"/>
    <n v="7.38"/>
    <s v="2018-09-04T22:24:00Z"/>
    <x v="2"/>
    <n v="2"/>
  </r>
  <r>
    <m/>
    <m/>
    <s v="20180905-Delta"/>
    <s v="Shasta"/>
    <s v="Delta"/>
    <m/>
    <m/>
    <n v="201809051251"/>
    <n v="201809060051"/>
    <n v="43348"/>
    <n v="0.5354166666666667"/>
    <n v="43348.53541666667"/>
    <n v="43469"/>
    <s v="09:07"/>
    <n v="43469.37986111111"/>
    <n v="63311"/>
    <s v="Undetermined"/>
    <n v="42"/>
    <m/>
    <n v="0"/>
    <n v="40.923"/>
    <n v="-122.408"/>
    <s v="HFTD"/>
    <s v="HFRA"/>
    <x v="0"/>
    <m/>
    <m/>
    <m/>
    <m/>
    <m/>
    <m/>
    <m/>
    <b v="1"/>
    <b v="1"/>
    <b v="0"/>
    <n v="2018"/>
    <n v="9"/>
    <b v="0"/>
    <n v="0"/>
    <b v="0"/>
    <b v="0"/>
    <b v="0"/>
    <s v="OEIS CAT - Large"/>
    <n v="1"/>
    <n v="0"/>
    <s v="structures &lt;= 100 "/>
    <s v="fatality = 0"/>
    <n v="42"/>
    <b v="1"/>
    <b v="0"/>
    <b v="1"/>
    <b v="1"/>
    <b v="0"/>
    <b v="1"/>
    <b v="1"/>
    <m/>
    <m/>
    <s v="SLFC1"/>
    <s v="2"/>
    <n v="1.48"/>
    <s v="2018-09-05T20:19:00Z"/>
    <n v="17"/>
    <n v="16"/>
    <s v="SLFC1"/>
    <s v="2"/>
    <n v="1.48"/>
    <s v="2018-09-05T20:19:00Z"/>
    <x v="12"/>
    <n v="16"/>
  </r>
  <r>
    <m/>
    <m/>
    <s v="20180908-Tulloch"/>
    <s v="Tuolumne"/>
    <s v="Tulloch"/>
    <m/>
    <m/>
    <n v="201809081334"/>
    <n v="201809090134"/>
    <n v="43351"/>
    <n v="0.5652777777777778"/>
    <n v="43351.56527777778"/>
    <n v="43469"/>
    <s v="09:06"/>
    <n v="43469.37916666667"/>
    <n v="573"/>
    <s v="Undetermined"/>
    <n v="0"/>
    <m/>
    <n v="0"/>
    <n v="37.83388"/>
    <n v="-120.61746"/>
    <s v="non-HFTD"/>
    <s v="non-HFRA"/>
    <x v="0"/>
    <m/>
    <m/>
    <m/>
    <m/>
    <m/>
    <m/>
    <m/>
    <b v="0"/>
    <b v="0"/>
    <b v="0"/>
    <n v="2018"/>
    <n v="9"/>
    <b v="0"/>
    <n v="0"/>
    <b v="0"/>
    <b v="0"/>
    <b v="0"/>
    <s v="OEIS Non-CAT - Large"/>
    <n v="0"/>
    <n v="0"/>
    <s v="structures &lt;= 100 "/>
    <s v="fatality = 0"/>
    <n v="0"/>
    <b v="0"/>
    <b v="0"/>
    <b v="0"/>
    <b v="0"/>
    <b v="0"/>
    <b v="0"/>
    <b v="0"/>
    <m/>
    <m/>
    <s v="LRMC1"/>
    <s v="106"/>
    <n v="2.11"/>
    <s v="2018-09-08T21:00:00Z"/>
    <n v="10.25"/>
    <n v="2"/>
    <s v="D1155"/>
    <s v="65"/>
    <n v="6.37"/>
    <s v="2018-09-08T20:14:00Z"/>
    <x v="31"/>
    <n v="33"/>
  </r>
  <r>
    <m/>
    <m/>
    <s v="20180908-Snell"/>
    <s v="Napa"/>
    <s v="Snell"/>
    <m/>
    <m/>
    <n v="201809081429"/>
    <n v="201809090229"/>
    <n v="43351"/>
    <n v="0.6034722222222222"/>
    <n v="43351.60347222222"/>
    <n v="43469"/>
    <s v="09:06"/>
    <n v="43469.37916666667"/>
    <n v="2490"/>
    <s v="Under Investigation"/>
    <n v="0"/>
    <m/>
    <n v="0"/>
    <n v="38.69601"/>
    <n v="-122.44468"/>
    <s v="HFTD"/>
    <s v="HFRA"/>
    <x v="0"/>
    <m/>
    <m/>
    <m/>
    <m/>
    <m/>
    <m/>
    <m/>
    <b v="0"/>
    <b v="0"/>
    <b v="0"/>
    <n v="2018"/>
    <n v="9"/>
    <b v="0"/>
    <n v="0"/>
    <b v="0"/>
    <b v="0"/>
    <b v="0"/>
    <s v="OEIS Non-CAT - Large"/>
    <n v="0"/>
    <n v="0"/>
    <s v="structures &lt;= 100 "/>
    <s v="fatality = 0"/>
    <n v="0"/>
    <b v="0"/>
    <b v="1"/>
    <b v="1"/>
    <b v="1"/>
    <b v="0"/>
    <b v="1"/>
    <b v="1"/>
    <m/>
    <m/>
    <s v="PG051"/>
    <s v="229"/>
    <n v="3.54"/>
    <s v="2018-09-08T20:50:00Z"/>
    <n v="20.6"/>
    <n v="20"/>
    <s v="PG085"/>
    <s v="229"/>
    <n v="7.89"/>
    <s v="2018-09-08T22:10:00Z"/>
    <x v="63"/>
    <n v="68"/>
  </r>
  <r>
    <m/>
    <m/>
    <s v="20180913-Metz"/>
    <s v="Monterey"/>
    <s v="Metz"/>
    <m/>
    <m/>
    <n v="201809131537"/>
    <n v="201809140337"/>
    <n v="43356"/>
    <n v="0.6506944444444445"/>
    <n v="43356.65069444444"/>
    <n v="43469"/>
    <s v="09:04"/>
    <n v="43469.37777777778"/>
    <n v="400"/>
    <s v="Undetermined"/>
    <n v="0"/>
    <m/>
    <n v="0"/>
    <n v="36.35502"/>
    <n v="-121.1563"/>
    <s v="non-HFTD"/>
    <s v="non-HFRA"/>
    <x v="0"/>
    <m/>
    <m/>
    <m/>
    <m/>
    <m/>
    <m/>
    <m/>
    <b v="0"/>
    <b v="0"/>
    <b v="0"/>
    <n v="2018"/>
    <n v="9"/>
    <b v="0"/>
    <n v="0"/>
    <b v="0"/>
    <b v="0"/>
    <b v="0"/>
    <s v="OEIS Non-CAT - Large"/>
    <n v="0"/>
    <n v="0"/>
    <s v="structures &lt;= 100 "/>
    <s v="fatality = 0"/>
    <n v="0"/>
    <b v="0"/>
    <b v="0"/>
    <b v="0"/>
    <b v="0"/>
    <b v="0"/>
    <b v="0"/>
    <b v="0"/>
    <m/>
    <m/>
    <m/>
    <m/>
    <m/>
    <m/>
    <n v="0"/>
    <n v="0"/>
    <s v="PCLC1"/>
    <s v="2"/>
    <n v="8.01"/>
    <s v="2018-09-13T23:37:00Z"/>
    <x v="20"/>
    <n v="3"/>
  </r>
  <r>
    <m/>
    <m/>
    <s v="20180922-Oak"/>
    <s v="Madera"/>
    <s v="Oak"/>
    <m/>
    <m/>
    <n v="201809221544"/>
    <n v="201809230344"/>
    <n v="43365"/>
    <n v="0.6555555555555556"/>
    <n v="43365.65555555555"/>
    <n v="43469"/>
    <s v="09:03"/>
    <n v="43469.37708333333"/>
    <n v="360"/>
    <s v="Undetermined"/>
    <n v="0"/>
    <m/>
    <n v="0"/>
    <n v="37.38789"/>
    <n v="-119.68912"/>
    <s v="HFTD"/>
    <s v="HFRA"/>
    <x v="0"/>
    <m/>
    <m/>
    <m/>
    <m/>
    <m/>
    <m/>
    <m/>
    <b v="0"/>
    <b v="0"/>
    <b v="0"/>
    <n v="2018"/>
    <n v="9"/>
    <b v="0"/>
    <n v="0"/>
    <b v="0"/>
    <b v="0"/>
    <b v="0"/>
    <s v="OEIS Non-CAT - Large"/>
    <n v="0"/>
    <n v="0"/>
    <s v="structures &lt;= 100 "/>
    <s v="fatality = 0"/>
    <n v="0"/>
    <b v="0"/>
    <b v="1"/>
    <b v="1"/>
    <b v="1"/>
    <b v="0"/>
    <b v="1"/>
    <b v="1"/>
    <m/>
    <m/>
    <s v="MIAC1"/>
    <s v="2"/>
    <n v="3.77"/>
    <s v="2018-09-22T21:59:00Z"/>
    <n v="18.01"/>
    <n v="58"/>
    <s v="MIAC1"/>
    <s v="2"/>
    <n v="3.77"/>
    <s v="2018-09-22T21:59:00Z"/>
    <x v="31"/>
    <n v="142"/>
  </r>
  <r>
    <m/>
    <m/>
    <s v="20181007-Sun"/>
    <s v="Tehama"/>
    <s v="Sun"/>
    <m/>
    <m/>
    <n v="201810071251"/>
    <n v="201810080051"/>
    <n v="43380"/>
    <n v="0.5354166666666667"/>
    <n v="43380.53541666667"/>
    <n v="43469"/>
    <s v="08:57"/>
    <n v="43469.37291666667"/>
    <n v="3889"/>
    <s v="Undetermined"/>
    <n v="0"/>
    <m/>
    <n v="0"/>
    <n v="40.22027778"/>
    <n v="-122.18"/>
    <s v="HFTD"/>
    <s v="HFRA"/>
    <x v="0"/>
    <m/>
    <m/>
    <m/>
    <m/>
    <m/>
    <m/>
    <n v="7128"/>
    <b v="0"/>
    <b v="0"/>
    <b v="0"/>
    <n v="2018"/>
    <n v="10"/>
    <b v="1"/>
    <n v="0"/>
    <b v="0"/>
    <b v="0"/>
    <b v="0"/>
    <s v="OEIS Non-CAT - Large"/>
    <n v="0"/>
    <n v="0"/>
    <s v="structures &lt;= 100 "/>
    <s v="fatality = 0"/>
    <n v="0"/>
    <b v="1"/>
    <b v="0"/>
    <b v="1"/>
    <b v="1"/>
    <b v="0"/>
    <b v="1"/>
    <b v="1"/>
    <m/>
    <m/>
    <m/>
    <m/>
    <m/>
    <m/>
    <n v="0"/>
    <n v="0"/>
    <s v="KRBL"/>
    <s v="1"/>
    <n v="6.14"/>
    <s v="2018-10-07T19:54:00Z"/>
    <x v="64"/>
    <n v="16"/>
  </r>
  <r>
    <m/>
    <s v="(2/17/2023): add 1 structure destroyed and lat/lon based on https://www.dailyrepublic.com/all-dr-news/solano-news/fairfield/officials-report-branscombe-fire-fully-contained"/>
    <s v="20181007-Branscombe"/>
    <s v="Solano"/>
    <s v="Branscombe"/>
    <m/>
    <m/>
    <n v="201810071300"/>
    <n v="201810080100"/>
    <n v="43380"/>
    <n v="0.5416666666666666"/>
    <n v="43380.54166666666"/>
    <m/>
    <m/>
    <m/>
    <n v="4500"/>
    <s v="Undetermined"/>
    <n v="1"/>
    <m/>
    <n v="0"/>
    <n v="38.237"/>
    <n v="-121.952"/>
    <s v="non-HFTD"/>
    <s v="non-HFRA"/>
    <x v="0"/>
    <m/>
    <m/>
    <m/>
    <m/>
    <m/>
    <m/>
    <m/>
    <b v="0"/>
    <b v="0"/>
    <b v="0"/>
    <n v="2018"/>
    <n v="10"/>
    <b v="1"/>
    <n v="0"/>
    <b v="0"/>
    <b v="0"/>
    <b v="0"/>
    <s v="OEIS Non-CAT - Large"/>
    <n v="0"/>
    <n v="0"/>
    <s v="structures &lt;= 100 "/>
    <s v="fatality = 0"/>
    <n v="1"/>
    <b v="0"/>
    <b v="0"/>
    <b v="0"/>
    <b v="0"/>
    <b v="0"/>
    <b v="0"/>
    <b v="0"/>
    <m/>
    <m/>
    <s v="SFXC1"/>
    <s v="188"/>
    <n v="4.12"/>
    <s v="2018-10-07T20:30:00Z"/>
    <n v="32.23"/>
    <n v="11"/>
    <s v="UCJP"/>
    <s v="62"/>
    <n v="7.07"/>
    <s v="2018-10-07T19:50:00Z"/>
    <x v="65"/>
    <n v="65"/>
  </r>
  <r>
    <m/>
    <m/>
    <s v="20181030-June"/>
    <s v="Butte"/>
    <s v="June"/>
    <m/>
    <m/>
    <n v="201810301446"/>
    <n v="201810310246"/>
    <n v="43403"/>
    <n v="0.6152777777777778"/>
    <n v="43403.61527777778"/>
    <n v="43469"/>
    <s v="08:50"/>
    <n v="43469.36805555555"/>
    <n v="550"/>
    <s v="Undetermined"/>
    <n v="0"/>
    <m/>
    <n v="0"/>
    <n v="39.36529"/>
    <n v="-121.51707"/>
    <s v="non-HFTD"/>
    <s v="non-HFRA"/>
    <x v="0"/>
    <m/>
    <m/>
    <m/>
    <m/>
    <m/>
    <m/>
    <m/>
    <b v="0"/>
    <b v="0"/>
    <b v="0"/>
    <n v="2018"/>
    <n v="10"/>
    <b v="1"/>
    <n v="0"/>
    <b v="0"/>
    <b v="0"/>
    <b v="0"/>
    <s v="OEIS Non-CAT - Large"/>
    <n v="0"/>
    <n v="0"/>
    <s v="structures &lt;= 100 "/>
    <s v="fatality = 0"/>
    <n v="0"/>
    <b v="0"/>
    <b v="0"/>
    <b v="0"/>
    <b v="0"/>
    <b v="0"/>
    <b v="0"/>
    <b v="0"/>
    <m/>
    <m/>
    <m/>
    <m/>
    <m/>
    <m/>
    <n v="0"/>
    <n v="0"/>
    <s v="BNGC1"/>
    <s v="2"/>
    <n v="7.07"/>
    <s v="2018-10-30T21:51:00Z"/>
    <x v="3"/>
    <n v="4"/>
  </r>
  <r>
    <m/>
    <s v="(3/24/2023): added second igniton point using ignition tracker info, not in original cal fire data"/>
    <s v="20181108-Camp D"/>
    <s v="Butte"/>
    <s v="Camp D"/>
    <s v="Camp T"/>
    <m/>
    <n v="201811080645"/>
    <n v="201811081845"/>
    <n v="43412"/>
    <n v="0.28125"/>
    <n v="43412.28125"/>
    <n v="43429"/>
    <s v="08:00"/>
    <n v="43429.33333333334"/>
    <n v="153336"/>
    <s v="Electrical Power"/>
    <n v="18804"/>
    <m/>
    <n v="85"/>
    <n v="39.79846999"/>
    <n v="-121.486279"/>
    <s v="HFTD"/>
    <s v="HFRA"/>
    <x v="1"/>
    <s v="Yes"/>
    <s v="20180938B"/>
    <s v="EI171008S"/>
    <s v="211086"/>
    <s v="18-0098064"/>
    <m/>
    <n v="826291590"/>
    <b v="1"/>
    <b v="0"/>
    <b v="1"/>
    <n v="2018"/>
    <n v="11"/>
    <b v="1"/>
    <n v="1"/>
    <b v="1"/>
    <b v="1"/>
    <b v="0"/>
    <s v="OEIS CAT - Destructive - Fatal"/>
    <n v="1"/>
    <n v="1"/>
    <s v="structures &gt; 500"/>
    <s v="fatality &gt; 0"/>
    <n v="18804"/>
    <b v="1"/>
    <b v="0"/>
    <b v="1"/>
    <b v="1"/>
    <b v="0"/>
    <b v="1"/>
    <b v="1"/>
    <m/>
    <m/>
    <s v="JBGC1"/>
    <s v="2"/>
    <n v="4.33"/>
    <s v="2018-11-08T14:13:00Z"/>
    <n v="40"/>
    <n v="2"/>
    <s v="PG131"/>
    <s v="229"/>
    <n v="8.140000000000001"/>
    <s v="2018-11-08T14:00:00Z"/>
    <x v="66"/>
    <n v="72"/>
  </r>
  <r>
    <m/>
    <m/>
    <s v="20181108-Nurse"/>
    <s v="Solano"/>
    <s v="Nurse"/>
    <m/>
    <m/>
    <n v="201811081328"/>
    <n v="201811090128"/>
    <n v="43412"/>
    <n v="0.5611111111111111"/>
    <n v="43412.56111111111"/>
    <n v="43469"/>
    <s v="08:47"/>
    <n v="43469.36597222222"/>
    <n v="1500"/>
    <s v="Undetermined"/>
    <n v="0"/>
    <m/>
    <n v="0"/>
    <n v="38.21396"/>
    <n v="-121.9424"/>
    <s v="non-HFTD"/>
    <s v="non-HFRA"/>
    <x v="0"/>
    <m/>
    <m/>
    <m/>
    <m/>
    <m/>
    <m/>
    <m/>
    <b v="0"/>
    <b v="0"/>
    <b v="0"/>
    <n v="2018"/>
    <n v="11"/>
    <b v="1"/>
    <n v="0"/>
    <b v="0"/>
    <b v="0"/>
    <b v="0"/>
    <s v="OEIS Non-CAT - Large"/>
    <n v="0"/>
    <n v="0"/>
    <s v="structures &lt;= 100 "/>
    <s v="fatality = 0"/>
    <n v="0"/>
    <b v="0"/>
    <b v="0"/>
    <b v="0"/>
    <b v="0"/>
    <b v="0"/>
    <b v="0"/>
    <b v="0"/>
    <m/>
    <m/>
    <s v="KSUU"/>
    <s v="1"/>
    <n v="3.67"/>
    <s v="2018-11-08T20:56:00Z"/>
    <n v="35.68"/>
    <n v="10"/>
    <s v="UCJP"/>
    <s v="62"/>
    <n v="7.26"/>
    <s v="2018-11-08T21:00:00Z"/>
    <x v="67"/>
    <n v="53"/>
  </r>
  <r>
    <m/>
    <m/>
    <s v="20190507-Refuge"/>
    <s v="Kern"/>
    <s v="Refuge"/>
    <m/>
    <m/>
    <n v="201905071547"/>
    <n v="201905080347"/>
    <n v="43592"/>
    <n v="0.6576388888888889"/>
    <n v="43592.65763888889"/>
    <n v="43594"/>
    <s v="09:37"/>
    <n v="43594.40069444444"/>
    <n v="2500"/>
    <s v="Unknown"/>
    <m/>
    <m/>
    <n v="0"/>
    <n v="35.72057"/>
    <n v="-119.62762"/>
    <s v="non-HFTD"/>
    <s v="non-HFRA"/>
    <x v="0"/>
    <m/>
    <m/>
    <m/>
    <m/>
    <m/>
    <m/>
    <m/>
    <b v="0"/>
    <b v="0"/>
    <b v="0"/>
    <n v="2019"/>
    <n v="5"/>
    <b v="0"/>
    <n v="0"/>
    <b v="0"/>
    <b v="0"/>
    <b v="0"/>
    <s v="OEIS Non-CAT - Large"/>
    <n v="0"/>
    <n v="0"/>
    <s v="structures &lt;= 100 "/>
    <s v="fatality = 0"/>
    <n v="0"/>
    <b v="0"/>
    <b v="0"/>
    <b v="0"/>
    <b v="0"/>
    <b v="0"/>
    <b v="0"/>
    <b v="0"/>
    <m/>
    <m/>
    <m/>
    <m/>
    <m/>
    <m/>
    <n v="0"/>
    <n v="0"/>
    <m/>
    <m/>
    <m/>
    <m/>
    <x v="5"/>
    <n v="0"/>
  </r>
  <r>
    <m/>
    <m/>
    <s v="20190529-Belmont"/>
    <s v="San Luis Obispo"/>
    <s v="Belmont"/>
    <m/>
    <m/>
    <n v="201905291710"/>
    <n v="201905300510"/>
    <n v="43614"/>
    <n v="0.7152777777777778"/>
    <n v="43614.71527777778"/>
    <n v="43619"/>
    <s v="08:44"/>
    <n v="43619.36388888889"/>
    <n v="835"/>
    <s v="Unknown"/>
    <m/>
    <m/>
    <n v="0"/>
    <n v="35.30759"/>
    <n v="-119.96498"/>
    <s v="non-HFTD"/>
    <s v="non-HFRA"/>
    <x v="0"/>
    <m/>
    <m/>
    <m/>
    <m/>
    <m/>
    <m/>
    <m/>
    <b v="0"/>
    <b v="0"/>
    <b v="0"/>
    <n v="2019"/>
    <n v="5"/>
    <b v="0"/>
    <n v="0"/>
    <b v="0"/>
    <b v="0"/>
    <b v="0"/>
    <s v="OEIS Non-CAT - Large"/>
    <n v="0"/>
    <n v="0"/>
    <s v="structures &lt;= 100 "/>
    <s v="fatality = 0"/>
    <n v="0"/>
    <b v="0"/>
    <b v="0"/>
    <b v="0"/>
    <b v="0"/>
    <b v="0"/>
    <b v="0"/>
    <b v="0"/>
    <m/>
    <m/>
    <m/>
    <m/>
    <m/>
    <m/>
    <n v="0"/>
    <n v="0"/>
    <s v="TWMC1"/>
    <s v="2"/>
    <n v="8.84"/>
    <s v="2019-05-29T23:13:00Z"/>
    <x v="14"/>
    <n v="7"/>
  </r>
  <r>
    <m/>
    <m/>
    <s v="20190605-Boulder"/>
    <s v="San Luis Obispo"/>
    <s v="Boulder"/>
    <m/>
    <m/>
    <n v="201906051049"/>
    <n v="201906052249"/>
    <n v="43621"/>
    <n v="0.4506944444444445"/>
    <n v="43621.45069444444"/>
    <n v="43627"/>
    <s v="14:49"/>
    <n v="43627.61736111111"/>
    <n v="1127"/>
    <s v="Unknown"/>
    <m/>
    <m/>
    <n v="0"/>
    <n v="35.343761"/>
    <n v="-119.913717"/>
    <s v="non-HFTD"/>
    <s v="non-HFRA"/>
    <x v="0"/>
    <m/>
    <m/>
    <m/>
    <m/>
    <m/>
    <m/>
    <m/>
    <b v="0"/>
    <b v="0"/>
    <b v="0"/>
    <n v="2019"/>
    <n v="6"/>
    <b v="0"/>
    <n v="0"/>
    <b v="0"/>
    <b v="0"/>
    <b v="0"/>
    <s v="OEIS Non-CAT - Large"/>
    <n v="0"/>
    <n v="0"/>
    <s v="structures &lt;= 100 "/>
    <s v="fatality = 0"/>
    <n v="0"/>
    <b v="0"/>
    <b v="0"/>
    <b v="0"/>
    <b v="0"/>
    <b v="0"/>
    <b v="0"/>
    <b v="0"/>
    <m/>
    <m/>
    <m/>
    <m/>
    <m/>
    <m/>
    <n v="0"/>
    <n v="0"/>
    <m/>
    <m/>
    <m/>
    <m/>
    <x v="5"/>
    <n v="0"/>
  </r>
  <r>
    <m/>
    <m/>
    <s v="20190607-Stuhr"/>
    <s v="Stanislaus"/>
    <s v="Stuhr"/>
    <m/>
    <m/>
    <n v="201906071655"/>
    <n v="201906080455"/>
    <n v="43623"/>
    <n v="0.7048611111111112"/>
    <n v="43623.70486111111"/>
    <n v="43627"/>
    <s v="17:14"/>
    <n v="43627.71805555555"/>
    <n v="600"/>
    <s v="Unknown"/>
    <m/>
    <m/>
    <n v="0"/>
    <n v="37.25988"/>
    <n v="-121.09375"/>
    <s v="non-HFTD"/>
    <s v="non-HFRA"/>
    <x v="0"/>
    <m/>
    <m/>
    <m/>
    <m/>
    <m/>
    <m/>
    <m/>
    <b v="0"/>
    <b v="0"/>
    <b v="0"/>
    <n v="2019"/>
    <n v="6"/>
    <b v="0"/>
    <n v="0"/>
    <b v="0"/>
    <b v="0"/>
    <b v="0"/>
    <s v="OEIS Non-CAT - Large"/>
    <n v="0"/>
    <n v="0"/>
    <s v="structures &lt;= 100 "/>
    <s v="fatality = 0"/>
    <n v="0"/>
    <b v="0"/>
    <b v="0"/>
    <b v="0"/>
    <b v="0"/>
    <b v="0"/>
    <b v="0"/>
    <b v="0"/>
    <m/>
    <m/>
    <m/>
    <m/>
    <m/>
    <m/>
    <n v="0"/>
    <n v="0"/>
    <s v="AU767"/>
    <s v="65"/>
    <n v="7.04"/>
    <s v="2019-06-07T23:29:00Z"/>
    <x v="35"/>
    <n v="22"/>
  </r>
  <r>
    <m/>
    <m/>
    <s v="20190608-West Butte"/>
    <s v="Sutter"/>
    <s v="West Butte"/>
    <m/>
    <m/>
    <n v="201906081437"/>
    <n v="201906090237"/>
    <n v="43624"/>
    <n v="0.6090277777777777"/>
    <n v="43624.60902777778"/>
    <n v="43633"/>
    <s v="15:16"/>
    <n v="43633.63611111111"/>
    <n v="1350"/>
    <s v="Unknown"/>
    <m/>
    <m/>
    <n v="0"/>
    <n v="39.28926"/>
    <n v="121.85906"/>
    <s v="non-HFTD"/>
    <s v="non-HFRA"/>
    <x v="0"/>
    <m/>
    <m/>
    <m/>
    <m/>
    <m/>
    <m/>
    <m/>
    <b v="0"/>
    <b v="0"/>
    <b v="0"/>
    <n v="2019"/>
    <n v="6"/>
    <b v="0"/>
    <n v="0"/>
    <b v="0"/>
    <b v="0"/>
    <b v="0"/>
    <s v="OEIS Non-CAT - Large"/>
    <n v="0"/>
    <n v="0"/>
    <s v="structures &lt;= 100 "/>
    <s v="fatality = 0"/>
    <n v="0"/>
    <b v="0"/>
    <b v="0"/>
    <b v="0"/>
    <b v="0"/>
    <b v="0"/>
    <b v="0"/>
    <b v="0"/>
    <m/>
    <m/>
    <m/>
    <m/>
    <m/>
    <m/>
    <n v="0"/>
    <n v="0"/>
    <m/>
    <m/>
    <m/>
    <m/>
    <x v="5"/>
    <n v="0"/>
  </r>
  <r>
    <m/>
    <m/>
    <s v="20190608-Sand"/>
    <s v="Yolo"/>
    <s v="Sand"/>
    <m/>
    <m/>
    <n v="201906081450"/>
    <n v="201906090250"/>
    <n v="43624"/>
    <n v="0.6180555555555556"/>
    <n v="43624.61805555555"/>
    <n v="43633"/>
    <s v="10:40"/>
    <n v="43633.44444444445"/>
    <n v="2512"/>
    <s v="Unknown"/>
    <n v="7"/>
    <m/>
    <n v="0"/>
    <n v="38.88978"/>
    <n v="-122.23922"/>
    <s v="non-HFTD"/>
    <s v="non-HFRA"/>
    <x v="0"/>
    <m/>
    <m/>
    <m/>
    <m/>
    <m/>
    <m/>
    <n v="135305"/>
    <b v="0"/>
    <b v="0"/>
    <b v="0"/>
    <n v="2019"/>
    <n v="6"/>
    <b v="1"/>
    <n v="0"/>
    <b v="0"/>
    <b v="0"/>
    <b v="0"/>
    <s v="OEIS Non-CAT - Large"/>
    <n v="0"/>
    <n v="0"/>
    <s v="structures &lt;= 100 "/>
    <s v="fatality = 0"/>
    <n v="7"/>
    <b v="0"/>
    <b v="0"/>
    <b v="0"/>
    <b v="0"/>
    <b v="0"/>
    <b v="0"/>
    <b v="0"/>
    <m/>
    <m/>
    <m/>
    <m/>
    <m/>
    <m/>
    <n v="0"/>
    <n v="0"/>
    <s v="PG358"/>
    <s v="229"/>
    <n v="8.039999999999999"/>
    <s v="2019-06-08T21:20:00Z"/>
    <x v="68"/>
    <n v="28"/>
  </r>
  <r>
    <m/>
    <m/>
    <s v="20190612-Mcmillan"/>
    <s v="San Luis Obispo"/>
    <s v="Mcmillan"/>
    <m/>
    <m/>
    <n v="201906121248"/>
    <n v="201906130048"/>
    <n v="43628"/>
    <n v="0.5333333333333333"/>
    <n v="43628.53333333333"/>
    <n v="43640"/>
    <s v="10:25"/>
    <n v="43640.43402777778"/>
    <n v="1764"/>
    <s v="Unknown"/>
    <m/>
    <m/>
    <n v="0"/>
    <n v="35.66318"/>
    <n v="-120.41128"/>
    <s v="non-HFTD"/>
    <s v="non-HFRA"/>
    <x v="0"/>
    <m/>
    <m/>
    <m/>
    <m/>
    <m/>
    <m/>
    <m/>
    <b v="0"/>
    <b v="0"/>
    <b v="0"/>
    <n v="2019"/>
    <n v="6"/>
    <b v="0"/>
    <n v="0"/>
    <b v="0"/>
    <b v="0"/>
    <b v="0"/>
    <s v="OEIS Non-CAT - Large"/>
    <n v="0"/>
    <n v="0"/>
    <s v="structures &lt;= 100 "/>
    <s v="fatality = 0"/>
    <n v="0"/>
    <b v="0"/>
    <b v="0"/>
    <b v="0"/>
    <b v="0"/>
    <b v="0"/>
    <b v="0"/>
    <b v="0"/>
    <m/>
    <m/>
    <m/>
    <m/>
    <m/>
    <m/>
    <n v="0"/>
    <n v="0"/>
    <s v="PG147"/>
    <s v="229"/>
    <n v="6.9"/>
    <s v="2019-06-12T20:40:00Z"/>
    <x v="69"/>
    <n v="12"/>
  </r>
  <r>
    <m/>
    <m/>
    <s v="20190626-Rock"/>
    <s v="Stanislaus"/>
    <s v="Rock"/>
    <m/>
    <m/>
    <n v="201906260854"/>
    <n v="201906262054"/>
    <n v="43642"/>
    <n v="0.3708333333333333"/>
    <n v="43642.37083333333"/>
    <n v="43643"/>
    <s v="19:06"/>
    <n v="43643.79583333333"/>
    <n v="2422"/>
    <s v="Under Investigation"/>
    <m/>
    <m/>
    <n v="0"/>
    <n v="37.46577"/>
    <n v="-121.28312"/>
    <s v="HFTD"/>
    <s v="HFRA"/>
    <x v="0"/>
    <m/>
    <m/>
    <m/>
    <m/>
    <m/>
    <m/>
    <m/>
    <b v="0"/>
    <b v="0"/>
    <b v="0"/>
    <n v="2019"/>
    <n v="6"/>
    <b v="0"/>
    <n v="0"/>
    <b v="0"/>
    <b v="0"/>
    <b v="0"/>
    <s v="OEIS Non-CAT - Large"/>
    <n v="0"/>
    <n v="0"/>
    <s v="structures &lt;= 100 "/>
    <s v="fatality = 0"/>
    <n v="0"/>
    <b v="1"/>
    <b v="0"/>
    <b v="1"/>
    <b v="1"/>
    <b v="0"/>
    <b v="1"/>
    <b v="1"/>
    <m/>
    <m/>
    <s v="WESC1"/>
    <s v="106"/>
    <n v="4.44"/>
    <s v="2019-06-26T16:24:00Z"/>
    <n v="5.99"/>
    <n v="2"/>
    <s v="DBLC1"/>
    <s v="2"/>
    <n v="9.460000000000001"/>
    <s v="2019-06-26T15:00:00Z"/>
    <x v="13"/>
    <n v="4"/>
  </r>
  <r>
    <m/>
    <m/>
    <s v="20190626-Lonoak"/>
    <s v="Monterey"/>
    <s v="Lonoak"/>
    <m/>
    <m/>
    <n v="201906260918"/>
    <n v="201906262118"/>
    <n v="43642"/>
    <n v="0.3875"/>
    <n v="43642.3875"/>
    <n v="43642"/>
    <s v="18:02"/>
    <n v="43642.75138888889"/>
    <n v="2546"/>
    <s v="Under Investigation"/>
    <m/>
    <m/>
    <n v="0"/>
    <n v="36.28426"/>
    <n v="-120.94771"/>
    <s v="non-HFTD"/>
    <s v="non-HFRA"/>
    <x v="1"/>
    <s v="Yes"/>
    <n v="20190449"/>
    <s v="EI190625A"/>
    <s v="428969"/>
    <s v="19-0071999"/>
    <m/>
    <n v="52017"/>
    <b v="0"/>
    <b v="0"/>
    <b v="0"/>
    <n v="2019"/>
    <n v="6"/>
    <b v="0"/>
    <n v="0"/>
    <b v="0"/>
    <b v="0"/>
    <b v="0"/>
    <s v="OEIS Non-CAT - Large"/>
    <n v="0"/>
    <n v="0"/>
    <s v="structures &lt;= 100 "/>
    <s v="fatality = 0"/>
    <n v="0"/>
    <b v="0"/>
    <b v="0"/>
    <b v="0"/>
    <b v="0"/>
    <b v="0"/>
    <b v="0"/>
    <b v="0"/>
    <m/>
    <m/>
    <m/>
    <m/>
    <m/>
    <m/>
    <n v="0"/>
    <n v="0"/>
    <s v="PG260"/>
    <s v="229"/>
    <n v="8.67"/>
    <s v="2019-06-26T17:00:00Z"/>
    <x v="39"/>
    <n v="14"/>
  </r>
  <r>
    <m/>
    <m/>
    <s v="20190708-Gillis"/>
    <s v="San Luis Obispo"/>
    <s v="Gillis"/>
    <m/>
    <m/>
    <n v="201907081644"/>
    <n v="201907090444"/>
    <n v="43654"/>
    <n v="0.6972222222222222"/>
    <n v="43654.69722222222"/>
    <n v="43655"/>
    <s v="18:22"/>
    <n v="43655.76527777778"/>
    <n v="974"/>
    <s v="Under Investigation"/>
    <m/>
    <m/>
    <n v="0"/>
    <n v="35.63111111"/>
    <n v="-120.26916667"/>
    <s v="non-HFTD"/>
    <s v="non-HFRA"/>
    <x v="0"/>
    <m/>
    <m/>
    <m/>
    <m/>
    <m/>
    <m/>
    <m/>
    <b v="0"/>
    <b v="0"/>
    <b v="0"/>
    <n v="2019"/>
    <n v="7"/>
    <b v="0"/>
    <n v="0"/>
    <b v="0"/>
    <b v="0"/>
    <b v="0"/>
    <s v="OEIS Non-CAT - Large"/>
    <n v="0"/>
    <n v="0"/>
    <s v="structures &lt;= 100 "/>
    <s v="fatality = 0"/>
    <n v="0"/>
    <b v="0"/>
    <b v="0"/>
    <b v="0"/>
    <b v="0"/>
    <b v="0"/>
    <b v="0"/>
    <b v="0"/>
    <m/>
    <m/>
    <s v="PG147"/>
    <s v="229"/>
    <n v="4.22"/>
    <s v="2019-07-09T00:30:00Z"/>
    <n v="24.34"/>
    <n v="12"/>
    <s v="PG147"/>
    <s v="229"/>
    <n v="4.22"/>
    <s v="2019-07-09T00:30:00Z"/>
    <x v="70"/>
    <n v="12"/>
  </r>
  <r>
    <m/>
    <m/>
    <s v="20190729-Lake"/>
    <s v="Monterey"/>
    <s v="Lake"/>
    <m/>
    <m/>
    <n v="201907291543"/>
    <n v="201907300343"/>
    <n v="43675"/>
    <n v="0.6548611111111111"/>
    <n v="43675.65486111111"/>
    <m/>
    <m/>
    <m/>
    <n v="316"/>
    <s v="Under Investigation"/>
    <m/>
    <m/>
    <m/>
    <n v="35.908333"/>
    <n v="-120.984167"/>
    <s v="HFTD"/>
    <s v="HFRA"/>
    <x v="0"/>
    <m/>
    <m/>
    <m/>
    <m/>
    <m/>
    <m/>
    <m/>
    <b v="0"/>
    <b v="0"/>
    <b v="0"/>
    <n v="2019"/>
    <n v="7"/>
    <b v="0"/>
    <n v="0"/>
    <b v="0"/>
    <b v="0"/>
    <b v="0"/>
    <s v="OEIS Non-CAT - Large"/>
    <n v="0"/>
    <n v="0"/>
    <s v="structures &lt;= 100 "/>
    <s v="fatality = 0"/>
    <n v="0"/>
    <b v="1"/>
    <b v="0"/>
    <b v="1"/>
    <b v="1"/>
    <b v="0"/>
    <b v="1"/>
    <b v="1"/>
    <m/>
    <m/>
    <s v="PG360"/>
    <s v="229"/>
    <n v="3.11"/>
    <s v="2019-07-29T23:20:00Z"/>
    <n v="17.09"/>
    <n v="12"/>
    <s v="PG495"/>
    <s v="229"/>
    <n v="8.800000000000001"/>
    <s v="2019-07-29T23:10:00Z"/>
    <x v="71"/>
    <n v="48"/>
  </r>
  <r>
    <m/>
    <m/>
    <s v="20190731-Mesa"/>
    <s v="Kern"/>
    <s v="Mesa"/>
    <m/>
    <m/>
    <n v="201907311713"/>
    <n v="201907320513"/>
    <n v="43677"/>
    <n v="0.7173611111111111"/>
    <n v="43677.71736111111"/>
    <m/>
    <m/>
    <m/>
    <n v="448"/>
    <s v="Under Investigation"/>
    <m/>
    <m/>
    <n v="0"/>
    <n v="35.60989"/>
    <n v="-118.41204"/>
    <s v="HFTD"/>
    <s v="HFRA"/>
    <x v="0"/>
    <m/>
    <m/>
    <m/>
    <m/>
    <m/>
    <m/>
    <m/>
    <b v="0"/>
    <b v="0"/>
    <b v="0"/>
    <n v="2019"/>
    <n v="7"/>
    <b v="0"/>
    <n v="0"/>
    <b v="0"/>
    <b v="0"/>
    <b v="0"/>
    <s v="OEIS Non-CAT - Large"/>
    <n v="0"/>
    <n v="0"/>
    <s v="structures &lt;= 100 "/>
    <s v="fatality = 0"/>
    <n v="0"/>
    <b v="0"/>
    <b v="1"/>
    <b v="1"/>
    <b v="1"/>
    <b v="0"/>
    <b v="1"/>
    <b v="1"/>
    <m/>
    <m/>
    <s v="SE258"/>
    <s v="231"/>
    <n v="0.86"/>
    <s v="2019-08-01T00:10:00Z"/>
    <n v="27.63"/>
    <n v="37"/>
    <s v="SE258"/>
    <s v="231"/>
    <n v="0.86"/>
    <s v="2019-08-01T00:10:00Z"/>
    <x v="72"/>
    <n v="131"/>
  </r>
  <r>
    <m/>
    <m/>
    <s v="20190803-Marsh Complex"/>
    <s v="Contra Costa"/>
    <s v="Marsh Complex"/>
    <m/>
    <m/>
    <n v="201908030316"/>
    <n v="201908031516"/>
    <n v="43680"/>
    <n v="0.1361111111111111"/>
    <n v="43680.13611111111"/>
    <n v="43683"/>
    <s v="18:42"/>
    <n v="43683.77916666667"/>
    <n v="757"/>
    <s v="Under Investigation"/>
    <m/>
    <m/>
    <m/>
    <n v="37.908362"/>
    <n v="-121.872941"/>
    <s v="HFTD"/>
    <s v="HFRA"/>
    <x v="0"/>
    <m/>
    <m/>
    <m/>
    <m/>
    <m/>
    <m/>
    <m/>
    <b v="0"/>
    <b v="0"/>
    <b v="0"/>
    <n v="2019"/>
    <n v="8"/>
    <b v="0"/>
    <n v="0"/>
    <b v="0"/>
    <b v="0"/>
    <b v="0"/>
    <s v="OEIS Non-CAT - Large"/>
    <n v="0"/>
    <n v="0"/>
    <s v="structures &lt;= 100 "/>
    <s v="fatality = 0"/>
    <n v="0"/>
    <b v="1"/>
    <b v="0"/>
    <b v="1"/>
    <b v="1"/>
    <b v="0"/>
    <b v="1"/>
    <b v="1"/>
    <m/>
    <m/>
    <s v="PIBC1"/>
    <s v="2"/>
    <n v="2.94"/>
    <s v="2019-08-03T10:28:00Z"/>
    <n v="22.01"/>
    <n v="50"/>
    <s v="PIBC1"/>
    <s v="2"/>
    <n v="2.94"/>
    <s v="2019-08-03T10:28:00Z"/>
    <x v="14"/>
    <n v="458"/>
  </r>
  <r>
    <m/>
    <m/>
    <s v="20190808-W1 Mcdonald"/>
    <s v="Lassen"/>
    <s v="W1 Mcdonald"/>
    <m/>
    <m/>
    <n v="201908081842"/>
    <n v="201908090642"/>
    <n v="43685"/>
    <n v="0.7791666666666667"/>
    <n v="43685.77916666667"/>
    <n v="43688"/>
    <s v="11:35"/>
    <n v="43688.48263888889"/>
    <n v="1020"/>
    <s v="Under Investigation"/>
    <m/>
    <m/>
    <n v="0"/>
    <n v="40.943799"/>
    <n v="-120.275298"/>
    <s v="HFTD"/>
    <s v="HFRA"/>
    <x v="0"/>
    <m/>
    <m/>
    <m/>
    <m/>
    <m/>
    <m/>
    <m/>
    <b v="0"/>
    <b v="0"/>
    <b v="0"/>
    <n v="2019"/>
    <n v="8"/>
    <b v="0"/>
    <n v="0"/>
    <b v="0"/>
    <b v="0"/>
    <b v="0"/>
    <s v="OEIS Non-CAT - Large"/>
    <n v="0"/>
    <n v="0"/>
    <s v="structures &lt;= 100 "/>
    <s v="fatality = 0"/>
    <n v="0"/>
    <b v="1"/>
    <b v="0"/>
    <b v="1"/>
    <b v="1"/>
    <b v="0"/>
    <b v="0"/>
    <b v="1"/>
    <m/>
    <m/>
    <m/>
    <m/>
    <m/>
    <m/>
    <n v="0"/>
    <n v="0"/>
    <s v="BDOC1"/>
    <s v="2"/>
    <n v="8.279999999999999"/>
    <s v="2019-08-09T00:59:00Z"/>
    <x v="26"/>
    <n v="2"/>
  </r>
  <r>
    <m/>
    <m/>
    <s v="20190815-Hunter"/>
    <s v="Mariposa"/>
    <s v="Hunter"/>
    <m/>
    <m/>
    <n v="201908151515"/>
    <n v="201908160315"/>
    <n v="43692"/>
    <n v="0.6354166666666666"/>
    <n v="43692.63541666666"/>
    <m/>
    <m/>
    <m/>
    <n v="423"/>
    <s v="Under Investigation"/>
    <m/>
    <m/>
    <n v="0"/>
    <n v="37.532028"/>
    <n v="-120.208019"/>
    <s v="non-HFTD"/>
    <s v="non-HFRA"/>
    <x v="0"/>
    <m/>
    <m/>
    <m/>
    <m/>
    <m/>
    <m/>
    <n v="16363"/>
    <b v="0"/>
    <b v="0"/>
    <b v="0"/>
    <n v="2019"/>
    <n v="8"/>
    <b v="0"/>
    <n v="0"/>
    <b v="0"/>
    <b v="0"/>
    <b v="0"/>
    <s v="OEIS Non-CAT - Large"/>
    <n v="0"/>
    <n v="0"/>
    <s v="structures &lt;= 100 "/>
    <s v="fatality = 0"/>
    <n v="0"/>
    <b v="0"/>
    <b v="0"/>
    <b v="0"/>
    <b v="0"/>
    <b v="0"/>
    <b v="0"/>
    <b v="0"/>
    <m/>
    <m/>
    <m/>
    <m/>
    <m/>
    <m/>
    <n v="0"/>
    <n v="0"/>
    <s v="PG575"/>
    <s v="229"/>
    <n v="8.550000000000001"/>
    <s v="2019-08-15T23:10:00Z"/>
    <x v="73"/>
    <n v="24"/>
  </r>
  <r>
    <m/>
    <m/>
    <s v="20190816-Gaines"/>
    <s v="Mariposa"/>
    <s v="Gaines"/>
    <m/>
    <m/>
    <n v="201908161411"/>
    <n v="201908170211"/>
    <n v="43693"/>
    <n v="0.5909722222222222"/>
    <n v="43693.59097222222"/>
    <m/>
    <m/>
    <m/>
    <n v="1300"/>
    <s v="Under Investigation"/>
    <m/>
    <m/>
    <n v="0"/>
    <n v="37.536069"/>
    <n v="-120.177018"/>
    <s v="HFTD"/>
    <s v="HFRA"/>
    <x v="0"/>
    <m/>
    <m/>
    <m/>
    <m/>
    <m/>
    <m/>
    <m/>
    <b v="0"/>
    <b v="0"/>
    <b v="0"/>
    <n v="2019"/>
    <n v="8"/>
    <b v="0"/>
    <n v="0"/>
    <b v="0"/>
    <b v="0"/>
    <b v="0"/>
    <s v="OEIS Non-CAT - Large"/>
    <n v="0"/>
    <n v="0"/>
    <s v="structures &lt;= 100 "/>
    <s v="fatality = 0"/>
    <n v="0"/>
    <b v="1"/>
    <b v="0"/>
    <b v="1"/>
    <b v="1"/>
    <b v="0"/>
    <b v="1"/>
    <b v="1"/>
    <m/>
    <m/>
    <m/>
    <m/>
    <m/>
    <m/>
    <n v="0"/>
    <n v="0"/>
    <s v="PG575"/>
    <s v="229"/>
    <n v="6.86"/>
    <s v="2019-08-16T21:00:00Z"/>
    <x v="74"/>
    <n v="36"/>
  </r>
  <r>
    <m/>
    <m/>
    <s v="20190822-Mountain"/>
    <s v="Shasta"/>
    <s v="Mountain"/>
    <m/>
    <m/>
    <n v="201908221102"/>
    <n v="201908222302"/>
    <n v="43699"/>
    <n v="0.4597222222222222"/>
    <n v="43699.45972222222"/>
    <n v="43703"/>
    <s v="17:00"/>
    <n v="43703.70833333334"/>
    <n v="600"/>
    <s v="Under Investigation"/>
    <n v="14"/>
    <m/>
    <m/>
    <n v="40.715556"/>
    <n v="-122.241944"/>
    <s v="HFTD"/>
    <s v="HFRA"/>
    <x v="0"/>
    <m/>
    <m/>
    <m/>
    <m/>
    <m/>
    <m/>
    <n v="871893"/>
    <b v="0"/>
    <b v="0"/>
    <b v="0"/>
    <n v="2019"/>
    <n v="8"/>
    <b v="0"/>
    <n v="0"/>
    <b v="0"/>
    <b v="0"/>
    <b v="0"/>
    <s v="OEIS Non-CAT - Large"/>
    <n v="0"/>
    <n v="0"/>
    <s v="structures &lt;= 100 "/>
    <s v="fatality = 0"/>
    <n v="14"/>
    <b v="1"/>
    <b v="0"/>
    <b v="1"/>
    <b v="1"/>
    <b v="0"/>
    <b v="1"/>
    <b v="1"/>
    <m/>
    <m/>
    <s v="PG519"/>
    <s v="229"/>
    <n v="4.16"/>
    <s v="2019-08-22T17:10:00Z"/>
    <n v="31.56"/>
    <n v="36"/>
    <s v="PG519"/>
    <s v="229"/>
    <n v="4.16"/>
    <s v="2019-08-22T17:10:00Z"/>
    <x v="75"/>
    <n v="93"/>
  </r>
  <r>
    <m/>
    <m/>
    <s v="20190824-Long Valley"/>
    <s v="Lassen"/>
    <s v="Long Valley"/>
    <m/>
    <m/>
    <n v="201908241725"/>
    <n v="201908250525"/>
    <n v="43701"/>
    <n v="0.7256944444444444"/>
    <n v="43701.72569444445"/>
    <n v="43704"/>
    <s v="09:01"/>
    <n v="43704.37569444445"/>
    <n v="2438"/>
    <s v="Under Investigation"/>
    <m/>
    <m/>
    <n v="0"/>
    <n v="39.892222"/>
    <n v="-120.029722"/>
    <s v="HFTD"/>
    <s v="HFRA"/>
    <x v="0"/>
    <m/>
    <m/>
    <m/>
    <m/>
    <m/>
    <m/>
    <m/>
    <b v="0"/>
    <b v="0"/>
    <b v="0"/>
    <n v="2019"/>
    <n v="8"/>
    <b v="0"/>
    <n v="0"/>
    <b v="0"/>
    <b v="0"/>
    <b v="0"/>
    <s v="OEIS Non-CAT - Large"/>
    <n v="0"/>
    <n v="0"/>
    <s v="structures &lt;= 100 "/>
    <s v="fatality = 0"/>
    <n v="0"/>
    <b v="1"/>
    <b v="0"/>
    <b v="1"/>
    <b v="1"/>
    <b v="0"/>
    <b v="0"/>
    <b v="1"/>
    <m/>
    <m/>
    <s v="AV084"/>
    <s v="65"/>
    <n v="3.45"/>
    <s v="2019-08-25T00:16:00Z"/>
    <n v="17"/>
    <n v="27"/>
    <s v="AV084"/>
    <s v="65"/>
    <n v="3.45"/>
    <s v="2019-08-25T00:16:00Z"/>
    <x v="12"/>
    <n v="27"/>
  </r>
  <r>
    <m/>
    <m/>
    <s v="20190828-R-1"/>
    <s v="Lassen"/>
    <s v="R-1"/>
    <m/>
    <m/>
    <n v="201908281948"/>
    <n v="201908290748"/>
    <n v="43705"/>
    <n v="0.825"/>
    <n v="43705.825"/>
    <n v="43712"/>
    <s v="16:22"/>
    <n v="43712.68194444444"/>
    <n v="3380"/>
    <s v="Lightning"/>
    <m/>
    <m/>
    <m/>
    <n v="40.593"/>
    <n v="-120.581"/>
    <s v="HFTD"/>
    <s v="HFRA"/>
    <x v="0"/>
    <m/>
    <m/>
    <m/>
    <m/>
    <m/>
    <m/>
    <m/>
    <b v="0"/>
    <b v="0"/>
    <b v="0"/>
    <n v="2019"/>
    <n v="8"/>
    <b v="1"/>
    <n v="0"/>
    <b v="0"/>
    <b v="0"/>
    <b v="0"/>
    <s v="OEIS Non-CAT - Large"/>
    <n v="0"/>
    <n v="0"/>
    <s v="structures &lt;= 100 "/>
    <s v="fatality = 0"/>
    <n v="0"/>
    <b v="1"/>
    <b v="0"/>
    <b v="1"/>
    <b v="1"/>
    <b v="0"/>
    <b v="0"/>
    <b v="1"/>
    <m/>
    <m/>
    <m/>
    <m/>
    <m/>
    <m/>
    <n v="0"/>
    <n v="0"/>
    <s v="HLKC1"/>
    <s v="2"/>
    <n v="5.81"/>
    <s v="2019-08-29T02:40:00Z"/>
    <x v="16"/>
    <n v="2"/>
  </r>
  <r>
    <m/>
    <m/>
    <s v="20190831-Creek"/>
    <s v="Tulare"/>
    <s v="Creek"/>
    <m/>
    <m/>
    <n v="201908311531"/>
    <n v="201908320331"/>
    <n v="43708"/>
    <n v="0.6465277777777778"/>
    <n v="43708.64652777778"/>
    <m/>
    <m/>
    <m/>
    <n v="756"/>
    <s v="Under Investigation"/>
    <m/>
    <m/>
    <n v="0"/>
    <n v="36.40193"/>
    <n v="-119.030621"/>
    <s v="non-HFTD"/>
    <s v="non-HFRA"/>
    <x v="0"/>
    <m/>
    <m/>
    <m/>
    <m/>
    <m/>
    <m/>
    <m/>
    <b v="0"/>
    <b v="0"/>
    <b v="0"/>
    <n v="2019"/>
    <n v="8"/>
    <b v="0"/>
    <n v="0"/>
    <b v="0"/>
    <b v="0"/>
    <b v="0"/>
    <s v="OEIS Non-CAT - Large"/>
    <n v="0"/>
    <n v="0"/>
    <s v="structures &lt;= 100 "/>
    <s v="fatality = 0"/>
    <n v="0"/>
    <b v="0"/>
    <b v="0"/>
    <b v="0"/>
    <b v="0"/>
    <b v="0"/>
    <b v="0"/>
    <b v="0"/>
    <m/>
    <m/>
    <s v="SE324"/>
    <s v="231"/>
    <n v="1.21"/>
    <s v="2019-08-31T21:50:00Z"/>
    <n v="14.16"/>
    <n v="36"/>
    <s v="PG426"/>
    <s v="229"/>
    <n v="6.56"/>
    <s v="2019-08-31T23:00:00Z"/>
    <x v="76"/>
    <n v="100"/>
  </r>
  <r>
    <m/>
    <m/>
    <s v="20190904-Walker"/>
    <s v="Plumas"/>
    <s v="Walker"/>
    <m/>
    <m/>
    <n v="201909041517"/>
    <n v="201909050317"/>
    <n v="43712"/>
    <n v="0.6368055555555555"/>
    <n v="43712.63680555556"/>
    <m/>
    <m/>
    <m/>
    <n v="54612"/>
    <s v="Under Investigation"/>
    <m/>
    <m/>
    <n v="0"/>
    <n v="40.061389"/>
    <n v="-120.680556"/>
    <s v="HFTD"/>
    <s v="HFRA"/>
    <x v="0"/>
    <m/>
    <m/>
    <m/>
    <m/>
    <m/>
    <m/>
    <m/>
    <b v="1"/>
    <b v="1"/>
    <b v="0"/>
    <n v="2019"/>
    <n v="9"/>
    <b v="0"/>
    <n v="0"/>
    <b v="0"/>
    <b v="0"/>
    <b v="0"/>
    <s v="OEIS CAT - Large"/>
    <n v="1"/>
    <n v="0"/>
    <s v="structures &lt;= 100 "/>
    <s v="fatality = 0"/>
    <n v="0"/>
    <b v="1"/>
    <b v="0"/>
    <b v="1"/>
    <b v="1"/>
    <b v="0"/>
    <b v="1"/>
    <b v="1"/>
    <m/>
    <m/>
    <m/>
    <m/>
    <m/>
    <m/>
    <n v="0"/>
    <n v="0"/>
    <m/>
    <m/>
    <m/>
    <m/>
    <x v="5"/>
    <n v="0"/>
  </r>
  <r>
    <m/>
    <m/>
    <s v="20190905-Red Bank"/>
    <s v="Tehama"/>
    <s v="Red Bank"/>
    <m/>
    <m/>
    <n v="201909051319"/>
    <n v="201909060119"/>
    <n v="43713"/>
    <n v="0.5548611111111111"/>
    <n v="43713.55486111111"/>
    <n v="43721"/>
    <s v="19:00"/>
    <n v="43721.79166666666"/>
    <n v="8838"/>
    <s v="Lightning"/>
    <n v="2"/>
    <m/>
    <n v="0"/>
    <n v="40.12"/>
    <n v="-122.64"/>
    <s v="HFTD"/>
    <s v="HFRA"/>
    <x v="0"/>
    <m/>
    <m/>
    <m/>
    <m/>
    <m/>
    <m/>
    <m/>
    <b v="1"/>
    <b v="1"/>
    <b v="0"/>
    <n v="2019"/>
    <n v="9"/>
    <b v="0"/>
    <n v="0"/>
    <b v="0"/>
    <b v="0"/>
    <b v="0"/>
    <s v="OEIS CAT - Large"/>
    <n v="1"/>
    <n v="0"/>
    <s v="structures &lt;= 100 "/>
    <s v="fatality = 0"/>
    <n v="2"/>
    <b v="1"/>
    <b v="0"/>
    <b v="1"/>
    <b v="1"/>
    <b v="0"/>
    <b v="1"/>
    <b v="1"/>
    <m/>
    <m/>
    <m/>
    <m/>
    <m/>
    <m/>
    <n v="0"/>
    <n v="0"/>
    <m/>
    <m/>
    <m/>
    <m/>
    <x v="5"/>
    <n v="0"/>
  </r>
  <r>
    <m/>
    <m/>
    <s v="20190905-South"/>
    <s v="Tehama"/>
    <s v="South"/>
    <m/>
    <m/>
    <n v="201909051959"/>
    <n v="201909060759"/>
    <n v="43713"/>
    <n v="0.8326388888888889"/>
    <n v="43713.83263888889"/>
    <n v="43801"/>
    <s v="16:12"/>
    <n v="43801.675"/>
    <n v="5332"/>
    <s v="Lightning"/>
    <m/>
    <m/>
    <m/>
    <n v="40.109"/>
    <n v="-122.789"/>
    <s v="HFTD"/>
    <s v="HFRA"/>
    <x v="0"/>
    <m/>
    <m/>
    <m/>
    <m/>
    <m/>
    <m/>
    <m/>
    <b v="1"/>
    <b v="1"/>
    <b v="0"/>
    <n v="2019"/>
    <n v="9"/>
    <b v="0"/>
    <n v="0"/>
    <b v="0"/>
    <b v="0"/>
    <b v="0"/>
    <s v="OEIS CAT - Large"/>
    <n v="1"/>
    <n v="0"/>
    <s v="structures &lt;= 100 "/>
    <s v="fatality = 0"/>
    <n v="0"/>
    <b v="1"/>
    <b v="0"/>
    <b v="1"/>
    <b v="1"/>
    <b v="0"/>
    <b v="1"/>
    <b v="1"/>
    <m/>
    <m/>
    <m/>
    <m/>
    <m/>
    <m/>
    <n v="0"/>
    <n v="0"/>
    <m/>
    <m/>
    <m/>
    <m/>
    <x v="5"/>
    <n v="0"/>
  </r>
  <r>
    <m/>
    <s v="(3/22/2021) Corrected start date to  09/06/2019"/>
    <s v="20190906-Broder"/>
    <s v="Tulare"/>
    <s v="Broder"/>
    <m/>
    <m/>
    <n v="201909061239"/>
    <n v="201909070039"/>
    <n v="43714"/>
    <n v="0.5270833333333333"/>
    <n v="43714.52708333333"/>
    <m/>
    <m/>
    <m/>
    <n v="381"/>
    <s v="Lightning"/>
    <m/>
    <m/>
    <n v="0"/>
    <n v="36.151"/>
    <n v="-118.185"/>
    <s v="HFTD"/>
    <s v="HFRA"/>
    <x v="0"/>
    <m/>
    <m/>
    <m/>
    <m/>
    <m/>
    <m/>
    <m/>
    <b v="0"/>
    <b v="0"/>
    <b v="0"/>
    <n v="2019"/>
    <n v="9"/>
    <b v="0"/>
    <n v="0"/>
    <b v="0"/>
    <b v="0"/>
    <b v="0"/>
    <s v="OEIS Non-CAT - Large"/>
    <n v="0"/>
    <n v="0"/>
    <s v="structures &lt;= 100 "/>
    <s v="fatality = 0"/>
    <n v="0"/>
    <b v="1"/>
    <b v="0"/>
    <b v="1"/>
    <b v="1"/>
    <b v="0"/>
    <b v="1"/>
    <b v="1"/>
    <m/>
    <m/>
    <m/>
    <m/>
    <m/>
    <m/>
    <n v="0"/>
    <n v="0"/>
    <s v="BKRC1"/>
    <s v="2"/>
    <n v="5.82"/>
    <s v="2019-09-06T18:52:00Z"/>
    <x v="27"/>
    <n v="2"/>
  </r>
  <r>
    <s v="Not in PG&amp;E service territory"/>
    <m/>
    <s v="20190907-Lime"/>
    <s v="Siskiyou"/>
    <s v="Lime"/>
    <m/>
    <m/>
    <n v="201909070836"/>
    <n v="201909072036"/>
    <n v="43715"/>
    <n v="0.3583333333333333"/>
    <n v="43715.35833333333"/>
    <m/>
    <m/>
    <m/>
    <n v="1872"/>
    <s v="Lightning"/>
    <m/>
    <m/>
    <n v="0"/>
    <n v="41.862237"/>
    <n v="-122.662258"/>
    <s v="HFTD"/>
    <s v="HFRA"/>
    <x v="0"/>
    <m/>
    <m/>
    <m/>
    <m/>
    <m/>
    <m/>
    <m/>
    <b v="0"/>
    <b v="0"/>
    <b v="0"/>
    <n v="2019"/>
    <n v="9"/>
    <b v="0"/>
    <n v="0"/>
    <b v="0"/>
    <b v="0"/>
    <b v="0"/>
    <s v="OEIS Non-CAT - Large"/>
    <n v="0"/>
    <n v="0"/>
    <s v="structures &lt;= 100 "/>
    <s v="fatality = 0"/>
    <n v="0"/>
    <b v="1"/>
    <b v="0"/>
    <b v="1"/>
    <b v="1"/>
    <b v="0"/>
    <b v="0"/>
    <b v="1"/>
    <m/>
    <m/>
    <m/>
    <m/>
    <m/>
    <m/>
    <n v="0"/>
    <n v="0"/>
    <s v="OKNC1"/>
    <s v="2"/>
    <n v="9.81"/>
    <s v="2019-09-07T16:22:00Z"/>
    <x v="77"/>
    <n v="2"/>
  </r>
  <r>
    <m/>
    <m/>
    <s v="20190907-Swedes"/>
    <s v="Butte"/>
    <s v="Swedes"/>
    <m/>
    <m/>
    <n v="201909071506"/>
    <n v="201909080306"/>
    <n v="43715"/>
    <n v="0.6291666666666667"/>
    <n v="43715.62916666667"/>
    <n v="43721"/>
    <s v="19:00"/>
    <n v="43721.79166666666"/>
    <n v="496"/>
    <s v="Under Investigation"/>
    <n v="2"/>
    <m/>
    <n v="0"/>
    <n v="35.45296"/>
    <n v="-121.412619"/>
    <s v="non-HFTD"/>
    <s v="non-HFRA"/>
    <x v="0"/>
    <m/>
    <m/>
    <m/>
    <m/>
    <m/>
    <m/>
    <n v="2721"/>
    <b v="0"/>
    <b v="0"/>
    <b v="0"/>
    <n v="2019"/>
    <n v="9"/>
    <b v="0"/>
    <n v="0"/>
    <b v="0"/>
    <b v="0"/>
    <b v="0"/>
    <s v="OEIS Non-CAT - Large"/>
    <n v="0"/>
    <n v="0"/>
    <s v="structures &lt;= 100 "/>
    <s v="fatality = 0"/>
    <n v="2"/>
    <b v="0"/>
    <b v="0"/>
    <b v="0"/>
    <b v="0"/>
    <b v="0"/>
    <b v="0"/>
    <b v="0"/>
    <m/>
    <m/>
    <m/>
    <m/>
    <m/>
    <m/>
    <n v="0"/>
    <n v="0"/>
    <m/>
    <m/>
    <m/>
    <m/>
    <x v="5"/>
    <n v="0"/>
  </r>
  <r>
    <m/>
    <m/>
    <s v="20190920-Baseline"/>
    <s v="Placer"/>
    <s v="Baseline"/>
    <m/>
    <m/>
    <n v="201909201502"/>
    <n v="201909210302"/>
    <n v="43728"/>
    <n v="0.6263888888888889"/>
    <n v="43728.62638888889"/>
    <m/>
    <m/>
    <m/>
    <n v="604"/>
    <s v="Under Investigation"/>
    <m/>
    <m/>
    <n v="0"/>
    <n v="38.751648"/>
    <n v="-121.432636"/>
    <s v="non-HFTD"/>
    <s v="non-HFRA"/>
    <x v="0"/>
    <m/>
    <m/>
    <m/>
    <m/>
    <m/>
    <m/>
    <m/>
    <b v="0"/>
    <b v="0"/>
    <b v="0"/>
    <n v="2019"/>
    <n v="9"/>
    <b v="0"/>
    <n v="0"/>
    <b v="0"/>
    <b v="0"/>
    <b v="0"/>
    <s v="OEIS Non-CAT - Large"/>
    <n v="0"/>
    <n v="0"/>
    <s v="structures &lt;= 100 "/>
    <s v="fatality = 0"/>
    <n v="0"/>
    <b v="0"/>
    <b v="0"/>
    <b v="0"/>
    <b v="0"/>
    <b v="0"/>
    <b v="0"/>
    <b v="0"/>
    <m/>
    <m/>
    <m/>
    <m/>
    <m/>
    <m/>
    <n v="0"/>
    <n v="0"/>
    <s v="KSMF"/>
    <s v="1"/>
    <n v="9.42"/>
    <s v="2019-09-20T21:53:00Z"/>
    <x v="36"/>
    <n v="54"/>
  </r>
  <r>
    <m/>
    <m/>
    <s v="20190928-Hwy"/>
    <s v="Butte"/>
    <s v="Hwy"/>
    <m/>
    <m/>
    <n v="201909281748"/>
    <n v="201909290548"/>
    <n v="43736"/>
    <n v="0.7416666666666667"/>
    <n v="43736.74166666667"/>
    <n v="43736"/>
    <s v="18:40"/>
    <n v="43736.77777777778"/>
    <n v="300"/>
    <s v="Under Investigation"/>
    <m/>
    <m/>
    <n v="0"/>
    <n v="39.622137"/>
    <n v="-121.693472"/>
    <s v="non-HFTD"/>
    <s v="non-HFRA"/>
    <x v="1"/>
    <s v="Yes"/>
    <n v="20191140"/>
    <m/>
    <s v="628264"/>
    <m/>
    <m/>
    <m/>
    <b v="0"/>
    <b v="0"/>
    <b v="0"/>
    <n v="2019"/>
    <n v="9"/>
    <b v="0"/>
    <n v="0"/>
    <b v="0"/>
    <b v="0"/>
    <b v="0"/>
    <s v="OEIS Non-CAT - Large"/>
    <n v="0"/>
    <n v="0"/>
    <s v="structures &lt;= 100 "/>
    <s v="fatality = 0"/>
    <n v="0"/>
    <b v="0"/>
    <b v="0"/>
    <b v="0"/>
    <b v="0"/>
    <b v="0"/>
    <b v="0"/>
    <b v="0"/>
    <m/>
    <m/>
    <s v="CICC1"/>
    <s v="2"/>
    <n v="3.82"/>
    <s v="2019-09-28T23:54:00Z"/>
    <n v="21"/>
    <n v="2"/>
    <s v="PG339"/>
    <s v="229"/>
    <n v="9.550000000000001"/>
    <s v="2019-09-29T01:10:00Z"/>
    <x v="78"/>
    <n v="93"/>
  </r>
  <r>
    <m/>
    <m/>
    <s v="20191006-Briceburg"/>
    <s v="Mariposa"/>
    <s v="Briceburg"/>
    <m/>
    <m/>
    <n v="201910061615"/>
    <n v="201910070415"/>
    <n v="43744"/>
    <n v="0.6770833333333334"/>
    <n v="43744.67708333334"/>
    <m/>
    <m/>
    <m/>
    <n v="5563"/>
    <m/>
    <n v="1"/>
    <m/>
    <n v="0"/>
    <n v="37.604638"/>
    <n v="-119.96606"/>
    <s v="HFTD"/>
    <s v="HFRA"/>
    <x v="0"/>
    <m/>
    <m/>
    <m/>
    <m/>
    <m/>
    <m/>
    <m/>
    <b v="1"/>
    <b v="1"/>
    <b v="0"/>
    <n v="2019"/>
    <n v="10"/>
    <b v="0"/>
    <n v="0"/>
    <b v="0"/>
    <b v="0"/>
    <b v="0"/>
    <s v="OEIS CAT - Large"/>
    <n v="1"/>
    <n v="0"/>
    <s v="structures &lt;= 100 "/>
    <s v="fatality = 0"/>
    <n v="1"/>
    <b v="0"/>
    <b v="1"/>
    <b v="1"/>
    <b v="1"/>
    <b v="0"/>
    <b v="1"/>
    <b v="1"/>
    <m/>
    <m/>
    <s v="PG421"/>
    <s v="229"/>
    <n v="4.27"/>
    <s v="2019-10-06T22:50:00Z"/>
    <n v="7.96"/>
    <n v="12"/>
    <s v="PG575"/>
    <s v="229"/>
    <n v="6.85"/>
    <s v="2019-10-06T23:20:00Z"/>
    <x v="79"/>
    <n v="66"/>
  </r>
  <r>
    <m/>
    <m/>
    <s v="20191006-American"/>
    <s v="Napa"/>
    <s v="American"/>
    <m/>
    <m/>
    <n v="201910061636"/>
    <n v="201910070436"/>
    <n v="43744"/>
    <n v="0.6916666666666667"/>
    <n v="43744.69166666667"/>
    <n v="43745"/>
    <s v="18:34"/>
    <n v="43745.77361111111"/>
    <n v="526"/>
    <m/>
    <n v="1"/>
    <m/>
    <n v="0"/>
    <n v="38.165873"/>
    <n v="-122.211671"/>
    <s v="non-HFTD"/>
    <s v="non-HFRA"/>
    <x v="0"/>
    <m/>
    <m/>
    <m/>
    <m/>
    <m/>
    <m/>
    <m/>
    <b v="0"/>
    <b v="0"/>
    <b v="0"/>
    <n v="2019"/>
    <n v="10"/>
    <b v="0"/>
    <n v="0"/>
    <b v="0"/>
    <b v="0"/>
    <b v="0"/>
    <s v="OEIS Non-CAT - Large"/>
    <n v="0"/>
    <n v="0"/>
    <s v="structures &lt;= 100 "/>
    <s v="fatality = 0"/>
    <n v="1"/>
    <b v="0"/>
    <b v="0"/>
    <b v="0"/>
    <b v="0"/>
    <b v="0"/>
    <b v="0"/>
    <b v="0"/>
    <m/>
    <m/>
    <s v="F1818"/>
    <s v="65"/>
    <n v="4.72"/>
    <s v="2019-10-06T22:39:00Z"/>
    <n v="18.99"/>
    <n v="42"/>
    <s v="F1818"/>
    <s v="65"/>
    <n v="4.72"/>
    <s v="2019-10-06T22:39:00Z"/>
    <x v="20"/>
    <n v="82"/>
  </r>
  <r>
    <m/>
    <m/>
    <s v="20191011-Caples"/>
    <s v="El Dorado"/>
    <s v="Caples"/>
    <m/>
    <m/>
    <n v="201910111247"/>
    <n v="201910120047"/>
    <n v="43749"/>
    <n v="0.5326388888888889"/>
    <n v="43749.53263888889"/>
    <m/>
    <m/>
    <m/>
    <n v="3435"/>
    <m/>
    <m/>
    <m/>
    <n v="0"/>
    <n v="38.724"/>
    <n v="-120.145"/>
    <s v="HFTD"/>
    <s v="HFRA"/>
    <x v="0"/>
    <m/>
    <m/>
    <m/>
    <m/>
    <m/>
    <m/>
    <m/>
    <b v="0"/>
    <b v="0"/>
    <b v="0"/>
    <n v="2019"/>
    <n v="10"/>
    <b v="0"/>
    <n v="0"/>
    <b v="0"/>
    <b v="0"/>
    <b v="0"/>
    <s v="OEIS Non-CAT - Large"/>
    <n v="0"/>
    <n v="0"/>
    <s v="structures &lt;= 100 "/>
    <s v="fatality = 0"/>
    <n v="0"/>
    <b v="1"/>
    <b v="0"/>
    <b v="1"/>
    <b v="1"/>
    <b v="0"/>
    <b v="1"/>
    <b v="1"/>
    <m/>
    <m/>
    <m/>
    <m/>
    <m/>
    <m/>
    <n v="0"/>
    <n v="0"/>
    <s v="OWNC1"/>
    <s v="2"/>
    <n v="5.27"/>
    <s v="2019-10-11T20:02:00Z"/>
    <x v="13"/>
    <n v="28"/>
  </r>
  <r>
    <m/>
    <m/>
    <s v="20191017-Real"/>
    <s v="Santa Barbara"/>
    <s v="Real"/>
    <m/>
    <m/>
    <n v="201910171631"/>
    <n v="201910180431"/>
    <n v="43755"/>
    <n v="0.6881944444444444"/>
    <n v="43755.68819444445"/>
    <n v="43759"/>
    <s v="06:00"/>
    <n v="43759.25"/>
    <n v="420"/>
    <m/>
    <m/>
    <m/>
    <n v="0"/>
    <n v="34.484722"/>
    <n v="-120.190833"/>
    <s v="HFTD"/>
    <s v="HFRA"/>
    <x v="0"/>
    <m/>
    <m/>
    <m/>
    <m/>
    <m/>
    <m/>
    <m/>
    <b v="0"/>
    <b v="0"/>
    <b v="0"/>
    <n v="2019"/>
    <n v="10"/>
    <b v="0"/>
    <n v="0"/>
    <b v="0"/>
    <b v="0"/>
    <b v="0"/>
    <s v="OEIS Non-CAT - Large"/>
    <n v="0"/>
    <n v="0"/>
    <s v="structures &lt;= 100 "/>
    <s v="fatality = 0"/>
    <n v="0"/>
    <b v="1"/>
    <b v="0"/>
    <b v="1"/>
    <b v="1"/>
    <b v="0"/>
    <b v="1"/>
    <b v="1"/>
    <m/>
    <m/>
    <s v="GVTC1"/>
    <s v="2"/>
    <n v="2.57"/>
    <s v="2019-10-18T00:09:00Z"/>
    <n v="53.02"/>
    <n v="15"/>
    <s v="GVTC1"/>
    <s v="2"/>
    <n v="2.57"/>
    <s v="2019-10-18T00:09:00Z"/>
    <x v="80"/>
    <n v="60"/>
  </r>
  <r>
    <m/>
    <m/>
    <s v="20191023-Kincade"/>
    <s v="Sonoma"/>
    <s v="Kincade"/>
    <m/>
    <m/>
    <n v="201910232127"/>
    <n v="201910240927"/>
    <n v="43761"/>
    <n v="0.89375"/>
    <n v="43761.89375"/>
    <n v="43775"/>
    <s v="19:00"/>
    <n v="43775.79166666666"/>
    <n v="77758"/>
    <s v="Electrical Power"/>
    <n v="374"/>
    <n v="60"/>
    <n v="0"/>
    <n v="38.792458"/>
    <n v="-122.780053"/>
    <s v="HFTD"/>
    <s v="HFRA"/>
    <x v="1"/>
    <s v="Yes"/>
    <n v="20191611"/>
    <s v="EI191023A"/>
    <m/>
    <m/>
    <s v="INT-12817"/>
    <n v="1272117"/>
    <b v="1"/>
    <b v="0"/>
    <b v="1"/>
    <n v="2019"/>
    <n v="10"/>
    <b v="1"/>
    <n v="0"/>
    <b v="0"/>
    <b v="1"/>
    <b v="1"/>
    <s v="OEIS CAT - Destructive - Non-fatal"/>
    <n v="1"/>
    <n v="0"/>
    <s v="100 &lt; structures &lt;= 500"/>
    <s v="fatality = 0"/>
    <n v="374"/>
    <b v="0"/>
    <b v="1"/>
    <b v="1"/>
    <b v="1"/>
    <b v="0"/>
    <b v="1"/>
    <b v="1"/>
    <m/>
    <m/>
    <s v="PG305"/>
    <s v="229"/>
    <n v="2.18"/>
    <s v="2019-10-24T05:10:00Z"/>
    <n v="79.63"/>
    <n v="84"/>
    <s v="PG305"/>
    <s v="229"/>
    <n v="2.18"/>
    <s v="2019-10-24T05:10:00Z"/>
    <x v="81"/>
    <n v="196"/>
  </r>
  <r>
    <m/>
    <m/>
    <s v="20191026-Rawson"/>
    <s v="Tehama"/>
    <s v="Rawson"/>
    <m/>
    <m/>
    <n v="201910260247"/>
    <n v="201910261447"/>
    <n v="43764"/>
    <n v="0.1159722222222222"/>
    <n v="43764.11597222222"/>
    <n v="43766"/>
    <s v="07:22"/>
    <n v="43766.30694444444"/>
    <n v="605"/>
    <m/>
    <m/>
    <m/>
    <n v="0"/>
    <n v="40.00171"/>
    <n v="-122.25421"/>
    <s v="non-HFTD"/>
    <s v="non-HFRA"/>
    <x v="0"/>
    <m/>
    <m/>
    <m/>
    <m/>
    <m/>
    <m/>
    <n v="20988"/>
    <b v="0"/>
    <b v="0"/>
    <b v="0"/>
    <n v="2019"/>
    <n v="10"/>
    <b v="1"/>
    <n v="0"/>
    <b v="0"/>
    <b v="0"/>
    <b v="0"/>
    <s v="OEIS Non-CAT - Large"/>
    <n v="0"/>
    <n v="0"/>
    <s v="structures &lt;= 100 "/>
    <s v="fatality = 0"/>
    <n v="0"/>
    <b v="0"/>
    <b v="0"/>
    <b v="0"/>
    <b v="0"/>
    <b v="0"/>
    <b v="0"/>
    <b v="0"/>
    <m/>
    <m/>
    <m/>
    <m/>
    <m/>
    <m/>
    <n v="0"/>
    <n v="0"/>
    <s v="PG603"/>
    <s v="229"/>
    <n v="8.039999999999999"/>
    <s v="2019-10-26T10:00:00Z"/>
    <x v="82"/>
    <n v="14"/>
  </r>
  <r>
    <m/>
    <m/>
    <s v="20191027-Burris"/>
    <s v="Mendocino"/>
    <s v="Burris"/>
    <m/>
    <m/>
    <n v="201910271454"/>
    <n v="201910280254"/>
    <n v="43765"/>
    <n v="0.6208333333333333"/>
    <n v="43765.62083333333"/>
    <n v="43772"/>
    <s v="18:52"/>
    <n v="43772.78611111111"/>
    <n v="703"/>
    <m/>
    <m/>
    <m/>
    <n v="0"/>
    <n v="39.22431"/>
    <n v="-123.12887"/>
    <s v="HFTD"/>
    <s v="HFRA"/>
    <x v="0"/>
    <m/>
    <m/>
    <m/>
    <m/>
    <m/>
    <m/>
    <m/>
    <b v="0"/>
    <b v="0"/>
    <b v="0"/>
    <n v="2019"/>
    <n v="10"/>
    <b v="1"/>
    <n v="0"/>
    <b v="0"/>
    <b v="0"/>
    <b v="0"/>
    <s v="OEIS Non-CAT - Large"/>
    <n v="0"/>
    <n v="0"/>
    <s v="structures &lt;= 100 "/>
    <s v="fatality = 0"/>
    <n v="0"/>
    <b v="1"/>
    <b v="0"/>
    <b v="1"/>
    <b v="1"/>
    <b v="0"/>
    <b v="1"/>
    <b v="1"/>
    <m/>
    <m/>
    <s v="PG187"/>
    <s v="229"/>
    <n v="2.58"/>
    <s v="2019-10-27T21:10:00Z"/>
    <n v="38.36"/>
    <n v="12"/>
    <s v="PG187"/>
    <s v="229"/>
    <n v="2.58"/>
    <s v="2019-10-27T21:10:00Z"/>
    <x v="83"/>
    <n v="86"/>
  </r>
  <r>
    <m/>
    <m/>
    <s v="20191027-Grizzly"/>
    <s v="Solano"/>
    <s v="Grizzly"/>
    <m/>
    <m/>
    <n v="201910271456"/>
    <n v="201910280256"/>
    <n v="43765"/>
    <n v="0.6222222222222222"/>
    <n v="43765.62222222222"/>
    <m/>
    <m/>
    <m/>
    <n v="2400"/>
    <s v="Electrical Power"/>
    <m/>
    <m/>
    <m/>
    <n v="38.1430245"/>
    <n v="-121.958302"/>
    <s v="non-HFTD"/>
    <s v="non-HFRA"/>
    <x v="1"/>
    <s v="Yes"/>
    <n v="20191324"/>
    <s v="EI191027J"/>
    <s v="689855, 690154"/>
    <s v="19-0117497"/>
    <m/>
    <n v="202824"/>
    <b v="0"/>
    <b v="0"/>
    <b v="0"/>
    <n v="2019"/>
    <n v="10"/>
    <b v="1"/>
    <n v="0"/>
    <b v="0"/>
    <b v="0"/>
    <b v="0"/>
    <s v="OEIS Non-CAT - Large"/>
    <n v="0"/>
    <n v="0"/>
    <s v="structures &lt;= 100 "/>
    <s v="fatality = 0"/>
    <n v="0"/>
    <b v="0"/>
    <b v="0"/>
    <b v="0"/>
    <b v="0"/>
    <b v="0"/>
    <b v="0"/>
    <b v="0"/>
    <m/>
    <m/>
    <m/>
    <m/>
    <m/>
    <m/>
    <n v="0"/>
    <n v="0"/>
    <s v="F1818"/>
    <s v="65"/>
    <n v="9.140000000000001"/>
    <s v="2019-10-27T22:49:00Z"/>
    <x v="80"/>
    <n v="142"/>
  </r>
  <r>
    <m/>
    <m/>
    <s v="20191103-Ranch"/>
    <s v="Tehama"/>
    <s v="Ranch"/>
    <m/>
    <m/>
    <n v="201911031416"/>
    <n v="201911040216"/>
    <n v="43772"/>
    <n v="0.5944444444444444"/>
    <n v="43772.59444444445"/>
    <n v="43783"/>
    <s v="18:02"/>
    <n v="43783.75138888889"/>
    <n v="2534"/>
    <m/>
    <m/>
    <m/>
    <n v="0"/>
    <n v="40.036379"/>
    <n v="-122.637837"/>
    <s v="HFTD"/>
    <s v="HFRA"/>
    <x v="0"/>
    <m/>
    <m/>
    <m/>
    <m/>
    <m/>
    <m/>
    <m/>
    <b v="0"/>
    <b v="0"/>
    <b v="0"/>
    <n v="2019"/>
    <n v="11"/>
    <b v="0"/>
    <n v="0"/>
    <b v="0"/>
    <b v="0"/>
    <b v="0"/>
    <s v="OEIS Non-CAT - Large"/>
    <n v="0"/>
    <n v="0"/>
    <s v="structures &lt;= 100 "/>
    <s v="fatality = 0"/>
    <n v="0"/>
    <b v="1"/>
    <b v="0"/>
    <b v="1"/>
    <b v="1"/>
    <b v="0"/>
    <b v="1"/>
    <b v="1"/>
    <m/>
    <m/>
    <s v="PG336"/>
    <s v="229"/>
    <n v="4.53"/>
    <s v="2019-11-03T22:00:00Z"/>
    <n v="8.25"/>
    <n v="12"/>
    <s v="PG336"/>
    <s v="229"/>
    <n v="4.53"/>
    <s v="2019-11-03T22:00:00Z"/>
    <x v="84"/>
    <n v="14"/>
  </r>
  <r>
    <m/>
    <m/>
    <s v="20191125-Foothills"/>
    <s v="Placer"/>
    <s v="Foothills"/>
    <m/>
    <m/>
    <n v="201911251239"/>
    <n v="201911260039"/>
    <n v="43794"/>
    <n v="0.5270833333333333"/>
    <n v="43794.52708333333"/>
    <m/>
    <m/>
    <m/>
    <n v="355"/>
    <m/>
    <m/>
    <m/>
    <n v="0"/>
    <n v="38.838992"/>
    <n v="-121.325842"/>
    <s v="non-HFTD"/>
    <s v="non-HFRA"/>
    <x v="0"/>
    <m/>
    <m/>
    <m/>
    <m/>
    <m/>
    <m/>
    <m/>
    <b v="0"/>
    <b v="0"/>
    <b v="0"/>
    <n v="2019"/>
    <n v="11"/>
    <b v="0"/>
    <n v="0"/>
    <b v="0"/>
    <b v="0"/>
    <b v="0"/>
    <s v="OEIS Non-CAT - Large"/>
    <n v="0"/>
    <n v="0"/>
    <s v="structures &lt;= 100 "/>
    <s v="fatality = 0"/>
    <n v="0"/>
    <b v="0"/>
    <b v="0"/>
    <b v="0"/>
    <b v="0"/>
    <b v="0"/>
    <b v="0"/>
    <b v="0"/>
    <m/>
    <m/>
    <s v="LICC1"/>
    <s v="2"/>
    <n v="4.31"/>
    <s v="2019-11-25T21:13:00Z"/>
    <n v="31"/>
    <n v="35"/>
    <s v="KLHM"/>
    <s v="1"/>
    <n v="5.04"/>
    <s v="2019-11-25T20:35:00Z"/>
    <x v="85"/>
    <n v="68"/>
  </r>
  <r>
    <m/>
    <m/>
    <s v="20191125-Cave"/>
    <s v="Santa Barbara"/>
    <s v="Cave"/>
    <m/>
    <m/>
    <n v="201911251959"/>
    <n v="201911260759"/>
    <n v="43794"/>
    <n v="0.8326388888888889"/>
    <n v="43794.83263888889"/>
    <n v="43813"/>
    <s v="08:22"/>
    <n v="43813.34861111111"/>
    <n v="3126"/>
    <m/>
    <m/>
    <m/>
    <m/>
    <n v="34.5025"/>
    <n v="-119.785"/>
    <s v="HFTD"/>
    <s v="HFRA"/>
    <x v="0"/>
    <m/>
    <m/>
    <m/>
    <m/>
    <m/>
    <m/>
    <m/>
    <b v="0"/>
    <b v="0"/>
    <b v="0"/>
    <n v="2019"/>
    <n v="11"/>
    <b v="0"/>
    <n v="0"/>
    <b v="0"/>
    <b v="0"/>
    <b v="0"/>
    <s v="OEIS Non-CAT - Large"/>
    <n v="0"/>
    <n v="0"/>
    <s v="structures &lt;= 100 "/>
    <s v="fatality = 0"/>
    <n v="0"/>
    <b v="0"/>
    <b v="1"/>
    <b v="1"/>
    <b v="1"/>
    <b v="0"/>
    <b v="1"/>
    <b v="1"/>
    <m/>
    <m/>
    <s v="AV377"/>
    <s v="65"/>
    <n v="4.13"/>
    <s v="2019-11-26T04:45:00Z"/>
    <n v="55.99"/>
    <n v="240"/>
    <s v="MTIC1"/>
    <s v="2"/>
    <n v="8.25"/>
    <s v="2019-11-26T03:47:00Z"/>
    <x v="86"/>
    <n v="395"/>
  </r>
  <r>
    <m/>
    <m/>
    <s v="20200503-Interstate 5"/>
    <s v="Kings"/>
    <s v="Interstate 5"/>
    <m/>
    <m/>
    <n v="202005031552"/>
    <n v="202005040352"/>
    <n v="43954"/>
    <n v="0.6611111111111111"/>
    <n v="43954.66111111111"/>
    <n v="43954"/>
    <s v="13:31"/>
    <n v="43954.56319444445"/>
    <n v="2060"/>
    <s v="Under Investigation"/>
    <n v="0"/>
    <n v="0"/>
    <n v="0"/>
    <n v="36.075003"/>
    <n v="-120.106407"/>
    <s v="non-HFTD"/>
    <s v="non-HFRA"/>
    <x v="0"/>
    <m/>
    <m/>
    <m/>
    <m/>
    <m/>
    <m/>
    <m/>
    <b v="0"/>
    <b v="0"/>
    <b v="0"/>
    <n v="2020"/>
    <n v="5"/>
    <b v="0"/>
    <n v="0"/>
    <b v="0"/>
    <b v="0"/>
    <b v="0"/>
    <s v="OEIS Non-CAT - Large"/>
    <n v="0"/>
    <n v="0"/>
    <s v="structures &lt;= 100 "/>
    <s v="fatality = 0"/>
    <n v="0"/>
    <b v="0"/>
    <b v="0"/>
    <b v="0"/>
    <b v="0"/>
    <b v="0"/>
    <b v="0"/>
    <b v="0"/>
    <m/>
    <m/>
    <s v="KTLC1"/>
    <s v="2"/>
    <n v="4.18"/>
    <s v="2020-05-03T23:50:00Z"/>
    <n v="24"/>
    <n v="43"/>
    <s v="KTLC1"/>
    <s v="2"/>
    <n v="4.18"/>
    <s v="2020-05-03T23:50:00Z"/>
    <x v="22"/>
    <n v="138"/>
  </r>
  <r>
    <m/>
    <m/>
    <s v="20200527-Range"/>
    <s v="San Luis Obispo"/>
    <s v="Range"/>
    <m/>
    <m/>
    <n v="202005271933"/>
    <n v="202005280733"/>
    <n v="43978"/>
    <n v="0.8145833333333333"/>
    <n v="43978.81458333333"/>
    <n v="43979"/>
    <s v="06:45"/>
    <n v="43979.28125"/>
    <n v="5000"/>
    <s v="Under Investigation"/>
    <n v="0"/>
    <n v="0"/>
    <n v="0"/>
    <n v="35.34237"/>
    <n v="-120.70524"/>
    <s v="HFTD"/>
    <s v="HFRA"/>
    <x v="0"/>
    <m/>
    <m/>
    <m/>
    <m/>
    <m/>
    <m/>
    <m/>
    <b v="0"/>
    <b v="0"/>
    <b v="0"/>
    <n v="2020"/>
    <n v="5"/>
    <b v="0"/>
    <n v="0"/>
    <b v="0"/>
    <b v="0"/>
    <b v="0"/>
    <s v="OEIS Non-CAT - Large"/>
    <n v="0"/>
    <n v="0"/>
    <s v="structures &lt;= 100 "/>
    <s v="fatality = 0"/>
    <n v="0"/>
    <b v="1"/>
    <b v="0"/>
    <b v="1"/>
    <b v="1"/>
    <b v="0"/>
    <b v="1"/>
    <b v="1"/>
    <m/>
    <m/>
    <s v="PG223"/>
    <s v="229"/>
    <n v="3.6"/>
    <s v="2020-05-28T01:50:00Z"/>
    <n v="29.8"/>
    <n v="26"/>
    <s v="PG210"/>
    <s v="229"/>
    <n v="7.19"/>
    <s v="2020-05-28T01:40:00Z"/>
    <x v="87"/>
    <n v="182"/>
  </r>
  <r>
    <m/>
    <m/>
    <s v="20200531-Scorpion"/>
    <s v="Santa Barbara"/>
    <s v="Scorpion"/>
    <m/>
    <m/>
    <n v="202005311809"/>
    <n v="202005320609"/>
    <n v="43982"/>
    <n v="0.75625"/>
    <n v="43982.75625"/>
    <m/>
    <m/>
    <m/>
    <n v="1395"/>
    <s v="Under Investigation"/>
    <n v="0"/>
    <n v="0"/>
    <n v="0"/>
    <n v="34.01389"/>
    <n v="-119.74577"/>
    <s v="non-HFTD"/>
    <s v="non-HFRA"/>
    <x v="0"/>
    <m/>
    <m/>
    <m/>
    <m/>
    <m/>
    <m/>
    <m/>
    <b v="0"/>
    <b v="0"/>
    <b v="0"/>
    <n v="2020"/>
    <n v="5"/>
    <b v="0"/>
    <n v="0"/>
    <b v="0"/>
    <b v="0"/>
    <b v="0"/>
    <s v="OEIS Non-CAT - Large"/>
    <n v="0"/>
    <n v="0"/>
    <s v="structures &lt;= 100 "/>
    <s v="fatality = 0"/>
    <n v="0"/>
    <b v="0"/>
    <b v="0"/>
    <b v="0"/>
    <b v="0"/>
    <b v="0"/>
    <b v="0"/>
    <b v="0"/>
    <m/>
    <m/>
    <s v="SNCC1"/>
    <s v="2"/>
    <n v="2.22"/>
    <s v="2020-06-01T01:13:00Z"/>
    <n v="19"/>
    <n v="14"/>
    <s v="SNCC1"/>
    <s v="2"/>
    <n v="2.22"/>
    <s v="2020-06-01T01:13:00Z"/>
    <x v="88"/>
    <n v="14"/>
  </r>
  <r>
    <m/>
    <m/>
    <s v="20200601-Amoruso"/>
    <s v="Placer"/>
    <s v="Amoruso"/>
    <m/>
    <m/>
    <n v="202006011552"/>
    <n v="202006020352"/>
    <n v="43983"/>
    <n v="0.6611111111111111"/>
    <n v="43983.66111111111"/>
    <m/>
    <m/>
    <m/>
    <n v="650"/>
    <s v="Under Investigation"/>
    <n v="0"/>
    <n v="0"/>
    <n v="0"/>
    <n v="38.824371"/>
    <n v="-121.390862"/>
    <s v="non-HFTD"/>
    <s v="non-HFRA"/>
    <x v="0"/>
    <m/>
    <m/>
    <m/>
    <m/>
    <m/>
    <m/>
    <m/>
    <b v="0"/>
    <b v="0"/>
    <b v="0"/>
    <n v="2020"/>
    <n v="6"/>
    <b v="0"/>
    <n v="0"/>
    <b v="0"/>
    <b v="0"/>
    <b v="0"/>
    <s v="OEIS Non-CAT - Large"/>
    <n v="0"/>
    <n v="0"/>
    <s v="structures &lt;= 100 "/>
    <s v="fatality = 0"/>
    <n v="0"/>
    <b v="0"/>
    <b v="0"/>
    <b v="0"/>
    <b v="0"/>
    <b v="0"/>
    <b v="0"/>
    <b v="0"/>
    <m/>
    <m/>
    <m/>
    <m/>
    <m/>
    <m/>
    <n v="0"/>
    <n v="0"/>
    <s v="LICC1"/>
    <s v="2"/>
    <n v="7.74"/>
    <s v="2020-06-01T23:13:00Z"/>
    <x v="89"/>
    <n v="48"/>
  </r>
  <r>
    <m/>
    <m/>
    <s v="20200603-Wildlife"/>
    <s v="Solano"/>
    <s v="Wildlife"/>
    <m/>
    <m/>
    <n v="202006031826"/>
    <n v="202006040626"/>
    <n v="43985"/>
    <n v="0.7680555555555556"/>
    <n v="43985.76805555556"/>
    <n v="43986"/>
    <s v="09:26"/>
    <n v="43986.39305555556"/>
    <n v="300"/>
    <s v="Under Investigation"/>
    <n v="0"/>
    <n v="0"/>
    <n v="0"/>
    <n v="38.232281"/>
    <n v="-122.042199"/>
    <s v="non-HFTD"/>
    <s v="non-HFRA"/>
    <x v="0"/>
    <m/>
    <m/>
    <m/>
    <m/>
    <m/>
    <m/>
    <n v="179183"/>
    <b v="0"/>
    <b v="0"/>
    <b v="0"/>
    <n v="2020"/>
    <n v="6"/>
    <b v="0"/>
    <n v="0"/>
    <b v="0"/>
    <b v="0"/>
    <b v="0"/>
    <s v="OEIS Non-CAT - Large"/>
    <n v="0"/>
    <n v="0"/>
    <s v="structures &lt;= 100 "/>
    <s v="fatality = 0"/>
    <n v="0"/>
    <b v="0"/>
    <b v="0"/>
    <b v="0"/>
    <b v="0"/>
    <b v="0"/>
    <b v="0"/>
    <b v="0"/>
    <m/>
    <m/>
    <s v="SFXC1"/>
    <s v="188"/>
    <n v="1.13"/>
    <s v="2020-06-04T01:00:00Z"/>
    <n v="22.77"/>
    <n v="31"/>
    <s v="F1818"/>
    <s v="65"/>
    <n v="6.93"/>
    <s v="2020-06-04T00:54:00Z"/>
    <x v="90"/>
    <n v="100"/>
  </r>
  <r>
    <m/>
    <m/>
    <s v="20200606-Quail"/>
    <s v="Solano"/>
    <s v="Quail"/>
    <m/>
    <m/>
    <n v="202006061636"/>
    <n v="202006070436"/>
    <n v="43988"/>
    <n v="0.6916666666666667"/>
    <n v="43988.69166666667"/>
    <n v="43992"/>
    <s v="07:48"/>
    <n v="43992.325"/>
    <n v="1837"/>
    <s v="Under Investigation"/>
    <n v="3"/>
    <n v="0"/>
    <n v="0"/>
    <n v="38.470809"/>
    <n v="-122.038208"/>
    <s v="HFTD"/>
    <s v="HFRA"/>
    <x v="0"/>
    <m/>
    <m/>
    <m/>
    <m/>
    <m/>
    <m/>
    <m/>
    <b v="0"/>
    <b v="0"/>
    <b v="0"/>
    <n v="2020"/>
    <n v="6"/>
    <b v="0"/>
    <n v="0"/>
    <b v="0"/>
    <b v="0"/>
    <b v="0"/>
    <s v="OEIS Non-CAT - Large"/>
    <n v="0"/>
    <n v="0"/>
    <s v="structures &lt;= 100 "/>
    <s v="fatality = 0"/>
    <n v="3"/>
    <b v="1"/>
    <b v="0"/>
    <b v="1"/>
    <b v="1"/>
    <b v="0"/>
    <b v="1"/>
    <b v="1"/>
    <m/>
    <m/>
    <s v="TG583"/>
    <s v="1008"/>
    <n v="4.25"/>
    <s v="2020-06-07T00:20:00Z"/>
    <n v="33.1"/>
    <n v="24"/>
    <s v="HF006"/>
    <s v="224"/>
    <n v="6.09"/>
    <s v="2020-06-07T00:15:00Z"/>
    <x v="91"/>
    <n v="92"/>
  </r>
  <r>
    <m/>
    <m/>
    <s v="20200612-Grant"/>
    <s v="Sacramento"/>
    <s v="Grant"/>
    <m/>
    <m/>
    <n v="202006121241"/>
    <n v="202006130041"/>
    <n v="43994"/>
    <n v="0.5284722222222222"/>
    <n v="43994.52847222222"/>
    <n v="43999"/>
    <s v="08:11"/>
    <n v="43999.34097222222"/>
    <n v="5042"/>
    <s v="Under Investigation"/>
    <n v="0"/>
    <n v="1"/>
    <n v="0"/>
    <n v="38.520981"/>
    <n v="-121.201927"/>
    <s v="non-HFTD"/>
    <s v="non-HFRA"/>
    <x v="0"/>
    <m/>
    <m/>
    <m/>
    <m/>
    <m/>
    <m/>
    <m/>
    <b v="1"/>
    <b v="1"/>
    <b v="0"/>
    <n v="2020"/>
    <n v="6"/>
    <b v="0"/>
    <n v="0"/>
    <b v="0"/>
    <b v="0"/>
    <b v="0"/>
    <s v="OEIS CAT - Large"/>
    <n v="1"/>
    <n v="0"/>
    <s v="structures &lt;= 100 "/>
    <s v="fatality = 0"/>
    <n v="0"/>
    <b v="0"/>
    <b v="0"/>
    <b v="0"/>
    <b v="0"/>
    <b v="0"/>
    <b v="0"/>
    <b v="0"/>
    <m/>
    <m/>
    <s v="SLHWW"/>
    <s v="223"/>
    <n v="3.36"/>
    <s v="2020-06-12T20:15:00Z"/>
    <n v="23.88"/>
    <n v="32"/>
    <s v="SLHWW"/>
    <s v="223"/>
    <n v="3.36"/>
    <s v="2020-06-12T20:15:00Z"/>
    <x v="92"/>
    <n v="98"/>
  </r>
  <r>
    <m/>
    <m/>
    <s v="20200614-Drum"/>
    <s v="Santa Barbara"/>
    <s v="Drum"/>
    <m/>
    <m/>
    <n v="202006141503"/>
    <n v="202006150303"/>
    <n v="43996"/>
    <n v="0.6270833333333333"/>
    <n v="43996.62708333333"/>
    <m/>
    <m/>
    <m/>
    <n v="696"/>
    <s v="Electrical Power"/>
    <n v="0"/>
    <n v="0"/>
    <n v="0"/>
    <n v="34.63309"/>
    <n v="-120.28867"/>
    <s v="HFTD"/>
    <s v="HFRA"/>
    <x v="1"/>
    <s v="Yes"/>
    <n v="20200585"/>
    <s v="EI200614A"/>
    <m/>
    <s v="20-0061004"/>
    <m/>
    <n v="66502"/>
    <b v="0"/>
    <b v="0"/>
    <b v="0"/>
    <n v="2020"/>
    <n v="6"/>
    <b v="0"/>
    <n v="0"/>
    <b v="0"/>
    <b v="0"/>
    <b v="0"/>
    <s v="OEIS Non-CAT - Large"/>
    <n v="0"/>
    <n v="0"/>
    <s v="structures &lt;= 100 "/>
    <s v="fatality = 0"/>
    <n v="0"/>
    <b v="1"/>
    <b v="0"/>
    <b v="1"/>
    <b v="1"/>
    <b v="0"/>
    <b v="1"/>
    <b v="1"/>
    <m/>
    <m/>
    <s v="PG765"/>
    <s v="229"/>
    <n v="1.32"/>
    <s v="2020-06-14T21:40:00Z"/>
    <n v="29.67"/>
    <n v="12"/>
    <s v="PG778"/>
    <s v="229"/>
    <n v="8.74"/>
    <s v="2020-06-14T22:50:00Z"/>
    <x v="93"/>
    <n v="62"/>
  </r>
  <r>
    <m/>
    <m/>
    <s v="20200615-Avila"/>
    <s v="San Luis Obispo"/>
    <s v="Avila"/>
    <m/>
    <m/>
    <n v="202006151644"/>
    <n v="202006160444"/>
    <n v="43997"/>
    <n v="0.6972222222222222"/>
    <n v="43997.69722222222"/>
    <n v="44001"/>
    <s v="07:27"/>
    <n v="44001.31041666667"/>
    <n v="445"/>
    <s v="Under Investigation"/>
    <n v="0"/>
    <n v="0"/>
    <n v="0"/>
    <n v="35.17977"/>
    <n v="-120.69959"/>
    <s v="HFTD"/>
    <s v="HFRA"/>
    <x v="0"/>
    <m/>
    <m/>
    <m/>
    <m/>
    <m/>
    <m/>
    <n v="4869"/>
    <b v="0"/>
    <b v="0"/>
    <b v="0"/>
    <n v="2020"/>
    <n v="6"/>
    <b v="0"/>
    <n v="0"/>
    <b v="0"/>
    <b v="0"/>
    <b v="0"/>
    <s v="OEIS Non-CAT - Large"/>
    <n v="0"/>
    <n v="0"/>
    <s v="structures &lt;= 100 "/>
    <s v="fatality = 0"/>
    <n v="0"/>
    <b v="1"/>
    <b v="0"/>
    <b v="0"/>
    <b v="0"/>
    <b v="0"/>
    <b v="1"/>
    <b v="1"/>
    <m/>
    <m/>
    <s v="PSLC1"/>
    <s v="122"/>
    <n v="3.42"/>
    <s v="2020-06-15T23:36:00Z"/>
    <n v="40.97"/>
    <n v="51"/>
    <s v="PSLC1"/>
    <s v="122"/>
    <n v="3.42"/>
    <s v="2020-06-15T23:36:00Z"/>
    <x v="94"/>
    <n v="179"/>
  </r>
  <r>
    <m/>
    <m/>
    <s v="20200616-Bitter"/>
    <s v="San Benito"/>
    <s v="Bitter"/>
    <m/>
    <m/>
    <n v="202006161411"/>
    <n v="202006170211"/>
    <n v="43998"/>
    <n v="0.5909722222222222"/>
    <n v="43998.59097222222"/>
    <n v="44003"/>
    <s v="19:27"/>
    <n v="44003.81041666667"/>
    <n v="895"/>
    <s v="Under Investigation"/>
    <n v="0"/>
    <n v="0"/>
    <n v="0"/>
    <n v="36.3011"/>
    <n v="-120.92925"/>
    <s v="non-HFTD"/>
    <s v="non-HFRA"/>
    <x v="0"/>
    <m/>
    <m/>
    <m/>
    <m/>
    <m/>
    <m/>
    <m/>
    <b v="0"/>
    <b v="0"/>
    <b v="0"/>
    <n v="2020"/>
    <n v="6"/>
    <b v="0"/>
    <n v="0"/>
    <b v="0"/>
    <b v="0"/>
    <b v="0"/>
    <s v="OEIS Non-CAT - Large"/>
    <n v="0"/>
    <n v="0"/>
    <s v="structures &lt;= 100 "/>
    <s v="fatality = 0"/>
    <n v="0"/>
    <b v="0"/>
    <b v="0"/>
    <b v="0"/>
    <b v="0"/>
    <b v="0"/>
    <b v="0"/>
    <b v="0"/>
    <m/>
    <m/>
    <m/>
    <m/>
    <m/>
    <m/>
    <n v="0"/>
    <n v="0"/>
    <s v="HDZC1"/>
    <s v="2"/>
    <n v="6.95"/>
    <s v="2020-06-16T22:07:00Z"/>
    <x v="95"/>
    <n v="16"/>
  </r>
  <r>
    <m/>
    <m/>
    <s v="20200616-Walker"/>
    <s v="Calaveras"/>
    <s v="Walker"/>
    <m/>
    <m/>
    <n v="202006161658"/>
    <n v="202006170458"/>
    <n v="43998"/>
    <n v="0.7069444444444445"/>
    <n v="43998.70694444444"/>
    <n v="44002"/>
    <s v="19:10"/>
    <n v="44002.79861111111"/>
    <n v="1455"/>
    <s v="Under Investigation"/>
    <n v="2"/>
    <n v="0"/>
    <n v="0"/>
    <n v="38.07741"/>
    <n v="-120.72958"/>
    <s v="HFTD"/>
    <s v="HFRA"/>
    <x v="0"/>
    <m/>
    <m/>
    <m/>
    <m/>
    <m/>
    <m/>
    <m/>
    <b v="0"/>
    <b v="0"/>
    <b v="0"/>
    <n v="2020"/>
    <n v="6"/>
    <b v="0"/>
    <n v="0"/>
    <b v="0"/>
    <b v="0"/>
    <b v="0"/>
    <s v="OEIS Non-CAT - Large"/>
    <n v="0"/>
    <n v="0"/>
    <s v="structures &lt;= 100 "/>
    <s v="fatality = 0"/>
    <n v="2"/>
    <b v="1"/>
    <b v="0"/>
    <b v="1"/>
    <b v="1"/>
    <b v="0"/>
    <b v="1"/>
    <b v="1"/>
    <n v="1743364"/>
    <s v="https://upload.wikimedia.org/wikipedia/commons/c/c9/2020_National_Large_Incident_YTD_Report.pdf"/>
    <s v="PG314"/>
    <s v="229"/>
    <n v="0.88"/>
    <s v="2020-06-16T23:30:00Z"/>
    <n v="17.17"/>
    <n v="48"/>
    <s v="PG334"/>
    <s v="229"/>
    <n v="7.66"/>
    <s v="2020-06-16T23:50:00Z"/>
    <x v="96"/>
    <n v="134"/>
  </r>
  <r>
    <m/>
    <m/>
    <s v="20200622-Grade"/>
    <s v="Tulare"/>
    <s v="Grade"/>
    <m/>
    <m/>
    <n v="202006220816"/>
    <n v="202006222016"/>
    <n v="44004"/>
    <n v="0.3444444444444444"/>
    <n v="44004.34444444445"/>
    <n v="44008"/>
    <s v="06:39"/>
    <n v="44008.27708333333"/>
    <n v="1050"/>
    <s v="Under Investigation"/>
    <n v="0"/>
    <n v="0"/>
    <n v="0"/>
    <n v="36.5537"/>
    <n v="-119.19677"/>
    <s v="non-HFTD"/>
    <s v="non-HFRA"/>
    <x v="0"/>
    <m/>
    <m/>
    <m/>
    <m/>
    <m/>
    <m/>
    <m/>
    <b v="0"/>
    <b v="0"/>
    <b v="0"/>
    <n v="2020"/>
    <n v="6"/>
    <b v="0"/>
    <n v="0"/>
    <b v="0"/>
    <b v="0"/>
    <b v="0"/>
    <s v="OEIS Non-CAT - Large"/>
    <n v="0"/>
    <n v="0"/>
    <s v="structures &lt;= 100 "/>
    <s v="fatality = 0"/>
    <n v="0"/>
    <b v="0"/>
    <b v="0"/>
    <b v="0"/>
    <b v="0"/>
    <b v="0"/>
    <b v="0"/>
    <b v="0"/>
    <m/>
    <m/>
    <s v="PG327"/>
    <s v="229"/>
    <n v="4.9"/>
    <s v="2020-06-22T16:10:00Z"/>
    <n v="13.74"/>
    <n v="24"/>
    <s v="PG327"/>
    <s v="229"/>
    <n v="4.9"/>
    <s v="2020-06-22T16:10:00Z"/>
    <x v="97"/>
    <n v="48"/>
  </r>
  <r>
    <m/>
    <m/>
    <s v="20200622-Rico"/>
    <s v="Monterey"/>
    <s v="Rico"/>
    <m/>
    <m/>
    <n v="202006221555"/>
    <n v="202006230355"/>
    <n v="44004"/>
    <n v="0.6631944444444444"/>
    <n v="44004.66319444445"/>
    <n v="44005"/>
    <s v="07:07"/>
    <n v="44005.29652777778"/>
    <n v="338"/>
    <s v="Under Investigation"/>
    <n v="0"/>
    <n v="0"/>
    <n v="0"/>
    <n v="35.9789"/>
    <n v="-120.87858"/>
    <s v="non-HFTD"/>
    <s v="non-HFRA"/>
    <x v="0"/>
    <m/>
    <m/>
    <m/>
    <m/>
    <m/>
    <m/>
    <m/>
    <b v="0"/>
    <b v="0"/>
    <b v="0"/>
    <n v="2020"/>
    <n v="6"/>
    <b v="0"/>
    <n v="0"/>
    <b v="0"/>
    <b v="0"/>
    <b v="0"/>
    <s v="OEIS Non-CAT - Large"/>
    <n v="0"/>
    <n v="0"/>
    <s v="structures &lt;= 100 "/>
    <s v="fatality = 0"/>
    <n v="0"/>
    <b v="0"/>
    <b v="0"/>
    <b v="0"/>
    <b v="0"/>
    <b v="0"/>
    <b v="0"/>
    <b v="0"/>
    <m/>
    <m/>
    <m/>
    <m/>
    <m/>
    <m/>
    <n v="0"/>
    <n v="0"/>
    <s v="PG360"/>
    <s v="229"/>
    <n v="7.17"/>
    <s v="2020-06-22T22:10:00Z"/>
    <x v="98"/>
    <n v="26"/>
  </r>
  <r>
    <m/>
    <m/>
    <s v="20200623-R-2"/>
    <s v="Lassen"/>
    <s v="R-2"/>
    <m/>
    <m/>
    <n v="202006232112"/>
    <n v="202006240912"/>
    <n v="44005"/>
    <n v="0.8833333333333333"/>
    <n v="44005.88333333333"/>
    <n v="44008"/>
    <s v="18:00"/>
    <n v="44008.75"/>
    <n v="563"/>
    <s v="Under Investigation"/>
    <n v="0"/>
    <n v="0"/>
    <n v="0"/>
    <n v="40.43203"/>
    <n v="-120.28147"/>
    <s v="HFTD"/>
    <s v="HFRA"/>
    <x v="0"/>
    <m/>
    <m/>
    <m/>
    <m/>
    <m/>
    <m/>
    <m/>
    <b v="0"/>
    <b v="0"/>
    <b v="0"/>
    <n v="2020"/>
    <n v="6"/>
    <b v="0"/>
    <n v="0"/>
    <b v="0"/>
    <b v="0"/>
    <b v="0"/>
    <s v="OEIS Non-CAT - Large"/>
    <n v="0"/>
    <n v="0"/>
    <s v="structures &lt;= 100 "/>
    <s v="fatality = 0"/>
    <n v="0"/>
    <b v="1"/>
    <b v="0"/>
    <b v="1"/>
    <b v="1"/>
    <b v="0"/>
    <b v="0"/>
    <b v="1"/>
    <m/>
    <m/>
    <m/>
    <m/>
    <m/>
    <m/>
    <n v="0"/>
    <n v="0"/>
    <s v="BUFC1"/>
    <s v="2"/>
    <n v="9.390000000000001"/>
    <s v="2020-06-24T04:40:00Z"/>
    <x v="23"/>
    <n v="2"/>
  </r>
  <r>
    <m/>
    <m/>
    <s v="20200628-Pass"/>
    <s v="Merced"/>
    <s v="Pass"/>
    <m/>
    <m/>
    <n v="202006281328"/>
    <n v="202006290128"/>
    <n v="44010"/>
    <n v="0.5611111111111111"/>
    <n v="44010.56111111111"/>
    <n v="44015"/>
    <s v="07:34"/>
    <n v="44015.31527777778"/>
    <n v="2192"/>
    <s v="Under Investigation"/>
    <n v="0"/>
    <n v="0"/>
    <n v="0"/>
    <n v="37.06641"/>
    <n v="-121.21912"/>
    <s v="HFTD"/>
    <s v="HFRA"/>
    <x v="0"/>
    <m/>
    <m/>
    <m/>
    <m/>
    <m/>
    <m/>
    <m/>
    <b v="0"/>
    <b v="0"/>
    <b v="0"/>
    <n v="2020"/>
    <n v="6"/>
    <b v="0"/>
    <n v="0"/>
    <b v="0"/>
    <b v="0"/>
    <b v="0"/>
    <s v="OEIS Non-CAT - Large"/>
    <n v="0"/>
    <n v="0"/>
    <s v="structures &lt;= 100 "/>
    <s v="fatality = 0"/>
    <n v="0"/>
    <b v="1"/>
    <b v="0"/>
    <b v="1"/>
    <b v="1"/>
    <b v="0"/>
    <b v="1"/>
    <b v="1"/>
    <m/>
    <m/>
    <s v="AT423"/>
    <s v="65"/>
    <n v="2.36"/>
    <s v="2020-06-28T20:34:00Z"/>
    <n v="51"/>
    <n v="48"/>
    <s v="AT423"/>
    <s v="65"/>
    <n v="2.36"/>
    <s v="2020-06-28T20:34:00Z"/>
    <x v="99"/>
    <n v="62"/>
  </r>
  <r>
    <m/>
    <m/>
    <s v="20200701-Bena"/>
    <s v="Kern"/>
    <s v="Bena"/>
    <m/>
    <m/>
    <n v="202007011632"/>
    <n v="202007020432"/>
    <n v="44013"/>
    <n v="0.6888888888888889"/>
    <n v="44013.68888888889"/>
    <n v="44015"/>
    <s v="07:30"/>
    <n v="44015.3125"/>
    <n v="2900"/>
    <m/>
    <n v="0"/>
    <n v="0"/>
    <n v="0"/>
    <n v="35.310132"/>
    <n v="-118.702732"/>
    <s v="HFTD"/>
    <s v="HFRA"/>
    <x v="0"/>
    <m/>
    <m/>
    <m/>
    <m/>
    <m/>
    <m/>
    <m/>
    <b v="0"/>
    <b v="0"/>
    <b v="0"/>
    <n v="2020"/>
    <n v="7"/>
    <b v="0"/>
    <n v="0"/>
    <b v="0"/>
    <b v="0"/>
    <b v="0"/>
    <s v="OEIS Non-CAT - Large"/>
    <n v="0"/>
    <n v="0"/>
    <s v="structures &lt;= 100 "/>
    <s v="fatality = 0"/>
    <n v="0"/>
    <b v="1"/>
    <b v="0"/>
    <b v="1"/>
    <b v="1"/>
    <b v="0"/>
    <b v="1"/>
    <b v="1"/>
    <m/>
    <m/>
    <s v="PG449"/>
    <s v="229"/>
    <n v="4.1"/>
    <s v="2020-07-01T23:30:00Z"/>
    <n v="25.43"/>
    <n v="25"/>
    <s v="PG449"/>
    <s v="229"/>
    <n v="4.1"/>
    <s v="2020-07-01T23:30:00Z"/>
    <x v="100"/>
    <n v="108"/>
  </r>
  <r>
    <m/>
    <m/>
    <s v="20200702-Bonadelle"/>
    <s v="Madera"/>
    <s v="Bonadelle"/>
    <m/>
    <m/>
    <n v="202007021527"/>
    <n v="202007030327"/>
    <n v="44014"/>
    <n v="0.64375"/>
    <n v="44014.64375"/>
    <n v="44015"/>
    <s v="07:33"/>
    <n v="44015.31458333333"/>
    <n v="597"/>
    <m/>
    <n v="0"/>
    <n v="0"/>
    <n v="0"/>
    <n v="36.9678542"/>
    <n v="-119.9252132"/>
    <s v="non-HFTD"/>
    <s v="non-HFRA"/>
    <x v="0"/>
    <m/>
    <m/>
    <m/>
    <m/>
    <m/>
    <m/>
    <m/>
    <b v="0"/>
    <b v="0"/>
    <b v="0"/>
    <n v="2020"/>
    <n v="7"/>
    <b v="0"/>
    <n v="0"/>
    <b v="0"/>
    <b v="0"/>
    <b v="0"/>
    <s v="OEIS Non-CAT - Large"/>
    <n v="0"/>
    <n v="0"/>
    <s v="structures &lt;= 100 "/>
    <s v="fatality = 0"/>
    <n v="0"/>
    <b v="0"/>
    <b v="0"/>
    <b v="0"/>
    <b v="0"/>
    <b v="0"/>
    <b v="0"/>
    <b v="0"/>
    <m/>
    <m/>
    <m/>
    <m/>
    <m/>
    <m/>
    <n v="0"/>
    <n v="0"/>
    <s v="CF078"/>
    <s v="59"/>
    <n v="8.130000000000001"/>
    <s v="2020-07-02T21:49:00Z"/>
    <x v="101"/>
    <n v="120"/>
  </r>
  <r>
    <m/>
    <m/>
    <s v="20200705-Lake"/>
    <s v="San Luis Obispo"/>
    <s v="Lake"/>
    <m/>
    <m/>
    <n v="202007050709"/>
    <n v="202007051909"/>
    <n v="44017"/>
    <n v="0.2979166666666667"/>
    <n v="44017.29791666667"/>
    <m/>
    <m/>
    <m/>
    <n v="588"/>
    <m/>
    <n v="0"/>
    <n v="0"/>
    <n v="0"/>
    <n v="35.351065"/>
    <n v="-120.00485"/>
    <s v="non-HFTD"/>
    <s v="non-HFRA"/>
    <x v="0"/>
    <m/>
    <m/>
    <m/>
    <m/>
    <m/>
    <m/>
    <m/>
    <b v="0"/>
    <b v="0"/>
    <b v="0"/>
    <n v="2020"/>
    <n v="7"/>
    <b v="0"/>
    <n v="0"/>
    <b v="0"/>
    <b v="0"/>
    <b v="0"/>
    <s v="OEIS Non-CAT - Large"/>
    <n v="0"/>
    <n v="0"/>
    <s v="structures &lt;= 100 "/>
    <s v="fatality = 0"/>
    <n v="0"/>
    <b v="0"/>
    <b v="0"/>
    <b v="0"/>
    <b v="0"/>
    <b v="0"/>
    <b v="0"/>
    <b v="0"/>
    <m/>
    <m/>
    <m/>
    <m/>
    <m/>
    <m/>
    <n v="0"/>
    <n v="0"/>
    <s v="PG907"/>
    <s v="229"/>
    <n v="6.77"/>
    <s v="2020-07-05T14:00:00Z"/>
    <x v="102"/>
    <n v="24"/>
  </r>
  <r>
    <m/>
    <m/>
    <s v="20200705-Park"/>
    <s v="Santa Clara"/>
    <s v="Park"/>
    <m/>
    <m/>
    <n v="202007050713"/>
    <n v="202007051913"/>
    <n v="44017"/>
    <n v="0.3006944444444444"/>
    <n v="44017.30069444444"/>
    <n v="44018"/>
    <s v="19:23"/>
    <n v="44018.80763888889"/>
    <n v="343"/>
    <s v="Under Investigation"/>
    <n v="0"/>
    <n v="0"/>
    <n v="0"/>
    <n v="37.166733"/>
    <n v="-121.567505"/>
    <s v="HFTD"/>
    <s v="HFRA"/>
    <x v="0"/>
    <m/>
    <m/>
    <m/>
    <m/>
    <m/>
    <m/>
    <m/>
    <b v="0"/>
    <b v="0"/>
    <b v="0"/>
    <n v="2020"/>
    <n v="7"/>
    <b v="0"/>
    <n v="0"/>
    <b v="0"/>
    <b v="0"/>
    <b v="0"/>
    <s v="OEIS Non-CAT - Large"/>
    <n v="0"/>
    <n v="0"/>
    <s v="structures &lt;= 100 "/>
    <s v="fatality = 0"/>
    <n v="0"/>
    <b v="1"/>
    <b v="0"/>
    <b v="1"/>
    <b v="1"/>
    <b v="0"/>
    <b v="1"/>
    <b v="1"/>
    <m/>
    <m/>
    <s v="CZRC1"/>
    <s v="2"/>
    <n v="2.15"/>
    <s v="2020-07-05T15:02:00Z"/>
    <n v="8"/>
    <n v="29"/>
    <s v="CZRC1"/>
    <s v="2"/>
    <n v="2.15"/>
    <s v="2020-07-05T15:02:00Z"/>
    <x v="103"/>
    <n v="116"/>
  </r>
  <r>
    <m/>
    <m/>
    <s v="20200705-Crews"/>
    <s v="Santa Clara"/>
    <s v="Crews"/>
    <m/>
    <m/>
    <n v="202007051455"/>
    <n v="202007060255"/>
    <n v="44017"/>
    <n v="0.6215277777777778"/>
    <n v="44017.62152777778"/>
    <n v="44025"/>
    <s v="19:06"/>
    <n v="44025.79583333333"/>
    <n v="5513"/>
    <s v="Under Investigation"/>
    <n v="7"/>
    <n v="0"/>
    <n v="0"/>
    <n v="37.034839"/>
    <n v="-121.501532"/>
    <s v="HFTD"/>
    <s v="HFRA"/>
    <x v="0"/>
    <m/>
    <m/>
    <m/>
    <m/>
    <m/>
    <m/>
    <n v="146783"/>
    <b v="1"/>
    <b v="1"/>
    <b v="0"/>
    <n v="2020"/>
    <n v="7"/>
    <b v="0"/>
    <n v="0"/>
    <b v="0"/>
    <b v="0"/>
    <b v="0"/>
    <s v="OEIS CAT - Large"/>
    <n v="1"/>
    <n v="0"/>
    <s v="structures &lt;= 100 "/>
    <s v="fatality = 0"/>
    <n v="7"/>
    <b v="1"/>
    <b v="0"/>
    <b v="1"/>
    <b v="1"/>
    <b v="0"/>
    <b v="1"/>
    <b v="1"/>
    <m/>
    <m/>
    <s v="PG509"/>
    <s v="229"/>
    <n v="2.69"/>
    <s v="2020-07-05T22:50:00Z"/>
    <n v="23.97"/>
    <n v="73"/>
    <s v="PG509"/>
    <s v="229"/>
    <n v="2.69"/>
    <s v="2020-07-05T22:50:00Z"/>
    <x v="104"/>
    <n v="143"/>
  </r>
  <r>
    <m/>
    <m/>
    <s v="20200713-Mineral"/>
    <s v="Fresno"/>
    <s v="Mineral"/>
    <m/>
    <m/>
    <n v="202007131640"/>
    <n v="202007140440"/>
    <n v="44025"/>
    <n v="0.6944444444444444"/>
    <n v="44025.69444444445"/>
    <n v="44038"/>
    <s v="19:41"/>
    <n v="44038.82013888889"/>
    <n v="29667"/>
    <s v="Under Investigation"/>
    <n v="7"/>
    <n v="0"/>
    <n v="0"/>
    <n v="36.09493"/>
    <n v="-120.52193"/>
    <s v="non-HFTD"/>
    <s v="HFRA"/>
    <x v="0"/>
    <m/>
    <m/>
    <m/>
    <m/>
    <m/>
    <m/>
    <n v="381650"/>
    <b v="1"/>
    <b v="1"/>
    <b v="0"/>
    <n v="2020"/>
    <n v="7"/>
    <b v="0"/>
    <n v="0"/>
    <b v="0"/>
    <b v="0"/>
    <b v="0"/>
    <s v="OEIS CAT - Large"/>
    <n v="1"/>
    <n v="0"/>
    <s v="structures &lt;= 100 "/>
    <s v="fatality = 0"/>
    <n v="7"/>
    <b v="0"/>
    <b v="0"/>
    <b v="1"/>
    <b v="1"/>
    <b v="1"/>
    <b v="0"/>
    <b v="1"/>
    <m/>
    <m/>
    <m/>
    <m/>
    <m/>
    <m/>
    <n v="0"/>
    <n v="0"/>
    <s v="LDEC1"/>
    <s v="2"/>
    <n v="6.25"/>
    <s v="2020-07-13T23:20:00Z"/>
    <x v="11"/>
    <n v="41"/>
  </r>
  <r>
    <m/>
    <m/>
    <s v="20200715-Coyote"/>
    <s v="San Benito"/>
    <s v="Coyote"/>
    <m/>
    <m/>
    <n v="202007151404"/>
    <n v="202007160204"/>
    <n v="44027"/>
    <n v="0.5861111111111111"/>
    <n v="44027.58611111111"/>
    <n v="44030"/>
    <s v="07:36"/>
    <n v="44030.31666666667"/>
    <n v="1508"/>
    <m/>
    <n v="0"/>
    <n v="0"/>
    <n v="0"/>
    <n v="36.653"/>
    <n v="-121.04401"/>
    <s v="HFTD"/>
    <s v="HFRA"/>
    <x v="0"/>
    <m/>
    <m/>
    <m/>
    <m/>
    <m/>
    <m/>
    <m/>
    <b v="0"/>
    <b v="0"/>
    <b v="0"/>
    <n v="2020"/>
    <n v="7"/>
    <b v="0"/>
    <n v="0"/>
    <b v="0"/>
    <b v="0"/>
    <b v="0"/>
    <s v="OEIS Non-CAT - Large"/>
    <n v="0"/>
    <n v="0"/>
    <s v="structures &lt;= 100 "/>
    <s v="fatality = 0"/>
    <n v="0"/>
    <b v="1"/>
    <b v="0"/>
    <b v="1"/>
    <b v="1"/>
    <b v="0"/>
    <b v="1"/>
    <b v="1"/>
    <m/>
    <m/>
    <s v="PG391"/>
    <s v="229"/>
    <n v="2.88"/>
    <s v="2020-07-15T21:30:00Z"/>
    <n v="13.23"/>
    <n v="12"/>
    <s v="PG836"/>
    <s v="229"/>
    <n v="8.91"/>
    <s v="2020-07-15T22:00:00Z"/>
    <x v="105"/>
    <n v="36"/>
  </r>
  <r>
    <m/>
    <m/>
    <s v="20200715-Valley"/>
    <s v="Yuba"/>
    <s v="Valley"/>
    <m/>
    <m/>
    <n v="202007151718"/>
    <n v="202007160518"/>
    <n v="44027"/>
    <n v="0.7208333333333333"/>
    <n v="44027.72083333333"/>
    <n v="44027"/>
    <s v="19:11"/>
    <n v="44027.79930555556"/>
    <n v="500"/>
    <m/>
    <n v="0"/>
    <n v="0"/>
    <n v="0"/>
    <n v="39.10112"/>
    <n v="-121.33589"/>
    <s v="non-HFTD"/>
    <s v="non-HFRA"/>
    <x v="0"/>
    <m/>
    <m/>
    <m/>
    <m/>
    <m/>
    <m/>
    <m/>
    <b v="0"/>
    <b v="0"/>
    <b v="0"/>
    <n v="2020"/>
    <n v="7"/>
    <b v="0"/>
    <n v="0"/>
    <b v="0"/>
    <b v="0"/>
    <b v="0"/>
    <s v="OEIS Non-CAT - Large"/>
    <n v="0"/>
    <n v="0"/>
    <s v="structures &lt;= 100 "/>
    <s v="fatality = 0"/>
    <n v="0"/>
    <b v="0"/>
    <b v="0"/>
    <b v="0"/>
    <b v="0"/>
    <b v="0"/>
    <b v="0"/>
    <b v="0"/>
    <m/>
    <m/>
    <m/>
    <m/>
    <m/>
    <m/>
    <n v="0"/>
    <n v="0"/>
    <s v="D7902"/>
    <s v="65"/>
    <n v="7.51"/>
    <s v="2020-07-16T01:10:00Z"/>
    <x v="106"/>
    <n v="72"/>
  </r>
  <r>
    <s v="Not in PG&amp;E service territory"/>
    <m/>
    <s v="20200718-Badger"/>
    <s v="Siskiyou"/>
    <s v="Badger"/>
    <m/>
    <m/>
    <n v="202007181718"/>
    <n v="202007190518"/>
    <n v="44030"/>
    <n v="0.7208333333333333"/>
    <n v="44030.72083333333"/>
    <n v="44040"/>
    <s v="18:21"/>
    <n v="44040.76458333333"/>
    <n v="557"/>
    <s v="Under Investigation"/>
    <n v="0"/>
    <n v="0"/>
    <n v="0"/>
    <n v="41.79319"/>
    <n v="-122.69296"/>
    <s v="HFTD"/>
    <s v="HFRA"/>
    <x v="0"/>
    <m/>
    <m/>
    <m/>
    <m/>
    <m/>
    <m/>
    <m/>
    <b v="0"/>
    <b v="0"/>
    <b v="0"/>
    <n v="2020"/>
    <n v="7"/>
    <b v="0"/>
    <n v="0"/>
    <b v="0"/>
    <b v="0"/>
    <b v="0"/>
    <s v="OEIS Non-CAT - Large"/>
    <n v="0"/>
    <n v="0"/>
    <s v="structures &lt;= 100 "/>
    <s v="fatality = 0"/>
    <n v="0"/>
    <b v="1"/>
    <b v="0"/>
    <b v="1"/>
    <b v="1"/>
    <b v="0"/>
    <b v="0"/>
    <b v="1"/>
    <m/>
    <m/>
    <m/>
    <m/>
    <m/>
    <m/>
    <n v="0"/>
    <n v="0"/>
    <s v="CF114"/>
    <s v="59"/>
    <n v="7.51"/>
    <s v="2020-07-19T01:16:00Z"/>
    <x v="107"/>
    <n v="20"/>
  </r>
  <r>
    <m/>
    <m/>
    <s v="20200718-Hog"/>
    <s v="Lassen"/>
    <s v="Hog"/>
    <m/>
    <m/>
    <n v="202007181728"/>
    <n v="202007190528"/>
    <n v="44030"/>
    <n v="0.7277777777777777"/>
    <n v="44030.72777777778"/>
    <n v="44060"/>
    <s v="21:07"/>
    <n v="44060.87986111111"/>
    <n v="9564"/>
    <s v="Under Investigation"/>
    <n v="2"/>
    <n v="0"/>
    <n v="0"/>
    <n v="40.420886"/>
    <n v="-120.86375"/>
    <s v="HFTD"/>
    <s v="HFRA"/>
    <x v="0"/>
    <m/>
    <m/>
    <m/>
    <m/>
    <m/>
    <m/>
    <m/>
    <b v="1"/>
    <b v="1"/>
    <b v="0"/>
    <n v="2020"/>
    <n v="7"/>
    <b v="0"/>
    <n v="0"/>
    <b v="0"/>
    <b v="0"/>
    <b v="0"/>
    <s v="OEIS CAT - Large"/>
    <n v="1"/>
    <n v="0"/>
    <s v="structures &lt;= 100 "/>
    <s v="fatality = 0"/>
    <n v="2"/>
    <b v="1"/>
    <b v="0"/>
    <b v="1"/>
    <b v="1"/>
    <b v="0"/>
    <b v="1"/>
    <b v="1"/>
    <m/>
    <m/>
    <s v="CTFPE"/>
    <s v="59"/>
    <n v="3.81"/>
    <s v="2020-07-19T00:08:00Z"/>
    <n v="8.5"/>
    <n v="32"/>
    <s v="WWDC1"/>
    <s v="2"/>
    <n v="8.220000000000001"/>
    <s v="2020-07-18T23:56:00Z"/>
    <x v="108"/>
    <n v="34"/>
  </r>
  <r>
    <m/>
    <m/>
    <s v="20200719-Platina"/>
    <s v="Shasta"/>
    <s v="Platina"/>
    <m/>
    <m/>
    <n v="202007191705"/>
    <n v="202007200505"/>
    <n v="44031"/>
    <n v="0.7118055555555556"/>
    <n v="44031.71180555555"/>
    <n v="44039"/>
    <s v="19:20"/>
    <n v="44039.80555555555"/>
    <n v="340"/>
    <s v="Under Investigation"/>
    <n v="0"/>
    <n v="0"/>
    <n v="0"/>
    <n v="40.462621"/>
    <n v="-122.792645"/>
    <s v="HFTD"/>
    <s v="HFRA"/>
    <x v="0"/>
    <m/>
    <m/>
    <m/>
    <m/>
    <m/>
    <m/>
    <m/>
    <b v="0"/>
    <b v="0"/>
    <b v="0"/>
    <n v="2020"/>
    <n v="7"/>
    <b v="0"/>
    <n v="0"/>
    <b v="0"/>
    <b v="0"/>
    <b v="0"/>
    <s v="OEIS Non-CAT - Large"/>
    <n v="0"/>
    <n v="0"/>
    <s v="structures &lt;= 100 "/>
    <s v="fatality = 0"/>
    <n v="0"/>
    <b v="1"/>
    <b v="0"/>
    <b v="1"/>
    <b v="1"/>
    <b v="0"/>
    <b v="1"/>
    <b v="1"/>
    <m/>
    <m/>
    <s v="PLIC1"/>
    <s v="2"/>
    <n v="2.64"/>
    <s v="2020-07-20T00:54:00Z"/>
    <n v="20"/>
    <n v="2"/>
    <s v="PG768"/>
    <s v="229"/>
    <n v="8.44"/>
    <s v="2020-07-20T00:20:00Z"/>
    <x v="109"/>
    <n v="62"/>
  </r>
  <r>
    <m/>
    <m/>
    <s v="20200720-Gold"/>
    <s v="Lassen"/>
    <s v="Gold"/>
    <m/>
    <m/>
    <n v="202007201412"/>
    <n v="202007210212"/>
    <n v="44032"/>
    <n v="0.5916666666666667"/>
    <n v="44032.59166666667"/>
    <n v="44055"/>
    <s v="19:21"/>
    <n v="44055.80625"/>
    <n v="22634"/>
    <s v="Under Investigation"/>
    <n v="13"/>
    <n v="5"/>
    <n v="0"/>
    <n v="41.11037"/>
    <n v="-120.923293"/>
    <s v="HFTD"/>
    <s v="HFRA"/>
    <x v="0"/>
    <m/>
    <m/>
    <m/>
    <m/>
    <m/>
    <m/>
    <m/>
    <b v="1"/>
    <b v="1"/>
    <b v="0"/>
    <n v="2020"/>
    <n v="7"/>
    <b v="0"/>
    <n v="0"/>
    <b v="0"/>
    <b v="0"/>
    <b v="0"/>
    <s v="OEIS CAT - Large"/>
    <n v="1"/>
    <n v="0"/>
    <s v="structures &lt;= 100 "/>
    <s v="fatality = 0"/>
    <n v="13"/>
    <b v="1"/>
    <b v="0"/>
    <b v="1"/>
    <b v="1"/>
    <b v="0"/>
    <b v="1"/>
    <b v="1"/>
    <m/>
    <m/>
    <m/>
    <m/>
    <m/>
    <m/>
    <n v="0"/>
    <n v="0"/>
    <m/>
    <m/>
    <m/>
    <m/>
    <x v="5"/>
    <n v="0"/>
  </r>
  <r>
    <s v="Not in PG&amp;E service territory"/>
    <m/>
    <s v="20200724-July Complex"/>
    <s v="Siskiyou And Modoc"/>
    <s v="July Complex"/>
    <m/>
    <m/>
    <n v="202007240733"/>
    <n v="202007241933"/>
    <n v="44036"/>
    <n v="0.3145833333333333"/>
    <n v="44036.31458333333"/>
    <n v="44063"/>
    <s v="14:27"/>
    <n v="44063.60208333333"/>
    <n v="83261"/>
    <s v="Under Investigation"/>
    <n v="15"/>
    <n v="0"/>
    <n v="0"/>
    <n v="41.699"/>
    <n v="-121.477"/>
    <s v="non-HFTD"/>
    <s v="non-HFRA"/>
    <x v="0"/>
    <m/>
    <m/>
    <m/>
    <m/>
    <m/>
    <m/>
    <m/>
    <b v="1"/>
    <b v="1"/>
    <b v="0"/>
    <n v="2020"/>
    <n v="7"/>
    <b v="0"/>
    <n v="0"/>
    <b v="0"/>
    <b v="0"/>
    <b v="0"/>
    <s v="OEIS CAT - Large"/>
    <n v="1"/>
    <n v="0"/>
    <s v="structures &lt;= 100 "/>
    <s v="fatality = 0"/>
    <n v="15"/>
    <b v="0"/>
    <b v="0"/>
    <b v="0"/>
    <b v="0"/>
    <b v="0"/>
    <b v="0"/>
    <b v="0"/>
    <n v="35000000"/>
    <s v="https://upload.wikimedia.org/wikipedia/commons/c/c9/2020_National_Large_Incident_YTD_Report.pdf"/>
    <s v="IDWC1"/>
    <s v="2"/>
    <n v="1.75"/>
    <s v="2020-07-24T14:01:00Z"/>
    <n v="9"/>
    <n v="2"/>
    <s v="IDWC1"/>
    <s v="2"/>
    <n v="1.75"/>
    <s v="2020-07-24T14:01:00Z"/>
    <x v="110"/>
    <n v="2"/>
  </r>
  <r>
    <m/>
    <m/>
    <s v="20200727-Cottonwood"/>
    <s v="Merced"/>
    <s v="Cottonwood"/>
    <m/>
    <m/>
    <n v="202007270928"/>
    <n v="202007272128"/>
    <n v="44039"/>
    <n v="0.3944444444444444"/>
    <n v="44039.39444444444"/>
    <m/>
    <m/>
    <m/>
    <n v="788"/>
    <s v="Under Investigation"/>
    <n v="0"/>
    <n v="0"/>
    <n v="0"/>
    <n v="37.083806"/>
    <n v="-121.101634"/>
    <s v="non-HFTD"/>
    <s v="HFRA"/>
    <x v="0"/>
    <m/>
    <m/>
    <m/>
    <m/>
    <m/>
    <m/>
    <m/>
    <b v="0"/>
    <b v="0"/>
    <b v="0"/>
    <n v="2020"/>
    <n v="7"/>
    <b v="0"/>
    <n v="0"/>
    <b v="0"/>
    <b v="0"/>
    <b v="0"/>
    <s v="OEIS Non-CAT - Large"/>
    <n v="0"/>
    <n v="0"/>
    <s v="structures &lt;= 100 "/>
    <s v="fatality = 0"/>
    <n v="0"/>
    <b v="0"/>
    <b v="0"/>
    <b v="1"/>
    <b v="1"/>
    <b v="1"/>
    <b v="0"/>
    <b v="1"/>
    <m/>
    <m/>
    <s v="SLRC1"/>
    <s v="2"/>
    <n v="3.34"/>
    <s v="2020-07-27T17:02:00Z"/>
    <n v="14.01"/>
    <n v="2"/>
    <s v="AT423"/>
    <s v="65"/>
    <n v="5.49"/>
    <s v="2020-07-27T16:09:00Z"/>
    <x v="3"/>
    <n v="36"/>
  </r>
  <r>
    <m/>
    <m/>
    <s v="20200728-Branch"/>
    <s v="San Luis Obispo"/>
    <s v="Branch"/>
    <m/>
    <m/>
    <n v="202007281459"/>
    <n v="202007290259"/>
    <n v="44040"/>
    <n v="0.6243055555555556"/>
    <n v="44040.62430555555"/>
    <n v="44044"/>
    <s v="19:45"/>
    <n v="44044.82291666666"/>
    <n v="3022"/>
    <s v="Under Investigation"/>
    <n v="0"/>
    <n v="0"/>
    <n v="0"/>
    <n v="35.35146"/>
    <n v="-120.00521"/>
    <s v="non-HFTD"/>
    <s v="non-HFRA"/>
    <x v="0"/>
    <m/>
    <m/>
    <m/>
    <m/>
    <m/>
    <m/>
    <n v="30802"/>
    <b v="0"/>
    <b v="0"/>
    <b v="0"/>
    <n v="2020"/>
    <n v="7"/>
    <b v="0"/>
    <n v="0"/>
    <b v="0"/>
    <b v="0"/>
    <b v="0"/>
    <s v="OEIS Non-CAT - Large"/>
    <n v="0"/>
    <n v="0"/>
    <s v="structures &lt;= 100 "/>
    <s v="fatality = 0"/>
    <n v="0"/>
    <b v="0"/>
    <b v="0"/>
    <b v="0"/>
    <b v="0"/>
    <b v="0"/>
    <b v="0"/>
    <b v="0"/>
    <m/>
    <m/>
    <m/>
    <m/>
    <m/>
    <m/>
    <n v="0"/>
    <n v="0"/>
    <s v="PG907"/>
    <s v="229"/>
    <n v="6.75"/>
    <s v="2020-07-28T22:10:00Z"/>
    <x v="100"/>
    <n v="24"/>
  </r>
  <r>
    <m/>
    <m/>
    <s v="20200729-Clay"/>
    <s v="Sacramento"/>
    <s v="Clay"/>
    <m/>
    <m/>
    <n v="202007291805"/>
    <n v="202007300605"/>
    <n v="44041"/>
    <n v="0.7534722222222222"/>
    <n v="44041.75347222222"/>
    <n v="44042"/>
    <s v="07:27"/>
    <n v="44042.31041666667"/>
    <n v="730"/>
    <s v="Under Investigation"/>
    <n v="0"/>
    <n v="0"/>
    <n v="0"/>
    <n v="38.40329"/>
    <n v="-121.17197"/>
    <s v="non-HFTD"/>
    <s v="non-HFRA"/>
    <x v="0"/>
    <m/>
    <m/>
    <m/>
    <m/>
    <m/>
    <m/>
    <m/>
    <b v="0"/>
    <b v="0"/>
    <b v="0"/>
    <n v="2020"/>
    <n v="7"/>
    <b v="0"/>
    <n v="0"/>
    <b v="0"/>
    <b v="0"/>
    <b v="0"/>
    <s v="OEIS Non-CAT - Large"/>
    <n v="0"/>
    <n v="0"/>
    <s v="structures &lt;= 100 "/>
    <s v="fatality = 0"/>
    <n v="0"/>
    <b v="0"/>
    <b v="0"/>
    <b v="0"/>
    <b v="0"/>
    <b v="0"/>
    <b v="0"/>
    <b v="0"/>
    <m/>
    <m/>
    <m/>
    <m/>
    <m/>
    <m/>
    <n v="0"/>
    <n v="0"/>
    <s v="SILWW"/>
    <s v="223"/>
    <n v="8.17"/>
    <s v="2020-07-30T01:30:00Z"/>
    <x v="111"/>
    <n v="72"/>
  </r>
  <r>
    <m/>
    <m/>
    <s v="20200801-Stump"/>
    <s v="Tehama"/>
    <s v="Stump"/>
    <m/>
    <m/>
    <n v="202008011639"/>
    <n v="202008020439"/>
    <n v="44044"/>
    <n v="0.69375"/>
    <n v="44044.69375"/>
    <n v="44088"/>
    <s v="14:25"/>
    <n v="44088.60069444445"/>
    <n v="684"/>
    <m/>
    <n v="0"/>
    <n v="0"/>
    <n v="0"/>
    <n v="40.34659"/>
    <n v="-121.6415"/>
    <s v="HFTD"/>
    <s v="HFRA"/>
    <x v="0"/>
    <m/>
    <m/>
    <m/>
    <m/>
    <m/>
    <m/>
    <m/>
    <b v="0"/>
    <b v="0"/>
    <b v="0"/>
    <n v="2020"/>
    <n v="8"/>
    <b v="0"/>
    <n v="0"/>
    <b v="0"/>
    <b v="0"/>
    <b v="0"/>
    <s v="OEIS Non-CAT - Large"/>
    <n v="0"/>
    <n v="0"/>
    <s v="structures &lt;= 100 "/>
    <s v="fatality = 0"/>
    <n v="0"/>
    <b v="1"/>
    <b v="0"/>
    <b v="1"/>
    <b v="1"/>
    <b v="0"/>
    <b v="1"/>
    <b v="1"/>
    <m/>
    <m/>
    <s v="LSNC1"/>
    <s v="2"/>
    <n v="3.81"/>
    <s v="2020-08-01T23:50:00Z"/>
    <n v="7"/>
    <n v="2"/>
    <s v="PG193"/>
    <s v="229"/>
    <n v="7.99"/>
    <s v="2020-08-02T00:00:00Z"/>
    <x v="112"/>
    <n v="38"/>
  </r>
  <r>
    <m/>
    <m/>
    <s v="20200801-Pond"/>
    <s v="San Luis Obispo"/>
    <s v="Pond"/>
    <m/>
    <m/>
    <n v="202008011844"/>
    <n v="202008020644"/>
    <n v="44044"/>
    <n v="0.7805555555555556"/>
    <n v="44044.78055555555"/>
    <n v="44052"/>
    <s v="19:17"/>
    <n v="44052.80347222222"/>
    <n v="1962"/>
    <m/>
    <n v="1"/>
    <n v="1"/>
    <n v="0"/>
    <n v="35.43128"/>
    <n v="-120.47346"/>
    <s v="HFTD"/>
    <s v="HFRA"/>
    <x v="0"/>
    <m/>
    <m/>
    <m/>
    <m/>
    <m/>
    <m/>
    <n v="147490"/>
    <b v="0"/>
    <b v="0"/>
    <b v="0"/>
    <n v="2020"/>
    <n v="8"/>
    <b v="0"/>
    <n v="0"/>
    <b v="0"/>
    <b v="0"/>
    <b v="0"/>
    <s v="OEIS Non-CAT - Large"/>
    <n v="0"/>
    <n v="0"/>
    <s v="structures &lt;= 100 "/>
    <s v="fatality = 0"/>
    <n v="1"/>
    <b v="1"/>
    <b v="0"/>
    <b v="1"/>
    <b v="1"/>
    <b v="0"/>
    <b v="1"/>
    <b v="1"/>
    <m/>
    <m/>
    <s v="PG190"/>
    <s v="229"/>
    <n v="3.18"/>
    <s v="2020-08-02T01:10:00Z"/>
    <n v="16.22"/>
    <n v="60"/>
    <s v="E2260"/>
    <s v="65"/>
    <n v="8.93"/>
    <s v="2020-08-02T01:44:00Z"/>
    <x v="12"/>
    <n v="133"/>
  </r>
  <r>
    <m/>
    <m/>
    <s v="20200802-North"/>
    <s v="Lassen"/>
    <s v="North"/>
    <m/>
    <m/>
    <n v="202008021651"/>
    <n v="202008030451"/>
    <n v="44045"/>
    <n v="0.7020833333333333"/>
    <n v="44045.70208333333"/>
    <n v="44053"/>
    <s v="11:27"/>
    <n v="44053.47708333333"/>
    <n v="6882"/>
    <s v="Under Investigation"/>
    <n v="0"/>
    <n v="0"/>
    <n v="0"/>
    <n v="40.36764"/>
    <n v="-120.44811"/>
    <s v="non-HFTD"/>
    <s v="non-HFRA"/>
    <x v="0"/>
    <m/>
    <m/>
    <m/>
    <m/>
    <m/>
    <m/>
    <m/>
    <b v="1"/>
    <b v="1"/>
    <b v="0"/>
    <n v="2020"/>
    <n v="8"/>
    <b v="0"/>
    <n v="0"/>
    <b v="0"/>
    <b v="0"/>
    <b v="0"/>
    <s v="OEIS CAT - Large"/>
    <n v="1"/>
    <n v="0"/>
    <s v="structures &lt;= 100 "/>
    <s v="fatality = 0"/>
    <n v="0"/>
    <b v="0"/>
    <b v="0"/>
    <b v="0"/>
    <b v="0"/>
    <b v="0"/>
    <b v="0"/>
    <b v="0"/>
    <m/>
    <m/>
    <m/>
    <m/>
    <m/>
    <m/>
    <n v="0"/>
    <n v="0"/>
    <s v="D2000"/>
    <s v="65"/>
    <n v="7.85"/>
    <s v="2020-08-02T22:56:00Z"/>
    <x v="11"/>
    <n v="40"/>
  </r>
  <r>
    <m/>
    <m/>
    <s v="20200802-Sites"/>
    <s v="Colusa"/>
    <s v="Sites"/>
    <m/>
    <m/>
    <n v="202008021713"/>
    <n v="202008030513"/>
    <n v="44045"/>
    <n v="0.7173611111111111"/>
    <n v="44045.71736111111"/>
    <n v="44048"/>
    <s v="07:16"/>
    <n v="44048.30277777778"/>
    <n v="560"/>
    <m/>
    <n v="0"/>
    <n v="0"/>
    <n v="0"/>
    <n v="39.31313"/>
    <n v="-122.48525"/>
    <s v="HFTD"/>
    <s v="HFRA"/>
    <x v="0"/>
    <m/>
    <m/>
    <m/>
    <m/>
    <m/>
    <m/>
    <m/>
    <b v="0"/>
    <b v="0"/>
    <b v="0"/>
    <n v="2020"/>
    <n v="8"/>
    <b v="0"/>
    <n v="0"/>
    <b v="0"/>
    <b v="0"/>
    <b v="0"/>
    <s v="OEIS Non-CAT - Large"/>
    <n v="0"/>
    <n v="0"/>
    <s v="structures &lt;= 100 "/>
    <s v="fatality = 0"/>
    <n v="0"/>
    <b v="1"/>
    <b v="0"/>
    <b v="1"/>
    <b v="1"/>
    <b v="0"/>
    <b v="1"/>
    <b v="1"/>
    <m/>
    <m/>
    <s v="PG289"/>
    <s v="229"/>
    <n v="2.2"/>
    <s v="2020-08-03T00:00:00Z"/>
    <n v="21.12"/>
    <n v="24"/>
    <s v="PG324"/>
    <s v="229"/>
    <n v="8.960000000000001"/>
    <s v="2020-08-03T01:10:00Z"/>
    <x v="113"/>
    <n v="56"/>
  </r>
  <r>
    <m/>
    <m/>
    <s v="20200802-Beale"/>
    <s v="Yuba"/>
    <s v="Beale"/>
    <m/>
    <m/>
    <n v="202008022224"/>
    <n v="202008031024"/>
    <n v="44045"/>
    <n v="0.9333333333333333"/>
    <n v="44045.93333333333"/>
    <n v="44046"/>
    <s v="07:22"/>
    <n v="44046.30694444444"/>
    <n v="600"/>
    <m/>
    <n v="0"/>
    <n v="0"/>
    <n v="0"/>
    <n v="39.11307"/>
    <n v="-121.38178"/>
    <s v="non-HFTD"/>
    <s v="non-HFRA"/>
    <x v="0"/>
    <m/>
    <m/>
    <m/>
    <m/>
    <m/>
    <m/>
    <m/>
    <b v="0"/>
    <b v="0"/>
    <b v="0"/>
    <n v="2020"/>
    <n v="8"/>
    <b v="0"/>
    <n v="0"/>
    <b v="0"/>
    <b v="0"/>
    <b v="0"/>
    <s v="OEIS Non-CAT - Large"/>
    <n v="0"/>
    <n v="0"/>
    <s v="structures &lt;= 100 "/>
    <s v="fatality = 0"/>
    <n v="0"/>
    <b v="0"/>
    <b v="0"/>
    <b v="0"/>
    <b v="0"/>
    <b v="0"/>
    <b v="0"/>
    <b v="0"/>
    <m/>
    <m/>
    <m/>
    <m/>
    <m/>
    <m/>
    <n v="0"/>
    <n v="0"/>
    <s v="PG822"/>
    <s v="229"/>
    <n v="9.359999999999999"/>
    <s v="2020-08-03T06:20:00Z"/>
    <x v="114"/>
    <n v="36"/>
  </r>
  <r>
    <m/>
    <m/>
    <s v="20200803-Stagecoach"/>
    <s v="Kern"/>
    <s v="Stagecoach"/>
    <m/>
    <m/>
    <n v="202008031733"/>
    <n v="202008040533"/>
    <n v="44046"/>
    <n v="0.73125"/>
    <n v="44046.73125"/>
    <n v="44061"/>
    <s v="17:50"/>
    <n v="44061.74305555555"/>
    <n v="7760"/>
    <s v="Under Investigation"/>
    <n v="0"/>
    <n v="0"/>
    <n v="0"/>
    <n v="35.43044"/>
    <n v="-118.53361"/>
    <s v="HFTD"/>
    <s v="HFRA"/>
    <x v="0"/>
    <m/>
    <m/>
    <m/>
    <m/>
    <m/>
    <m/>
    <m/>
    <b v="1"/>
    <b v="1"/>
    <b v="0"/>
    <n v="2020"/>
    <n v="8"/>
    <b v="0"/>
    <n v="0"/>
    <b v="0"/>
    <b v="0"/>
    <b v="0"/>
    <s v="OEIS CAT - Large"/>
    <n v="1"/>
    <n v="0"/>
    <s v="structures &lt;= 100 "/>
    <s v="fatality = 0"/>
    <n v="0"/>
    <b v="1"/>
    <b v="0"/>
    <b v="1"/>
    <b v="1"/>
    <b v="0"/>
    <b v="1"/>
    <b v="1"/>
    <m/>
    <m/>
    <s v="SE304"/>
    <s v="231"/>
    <n v="2.76"/>
    <s v="2020-08-03T23:50:00Z"/>
    <n v="32.73"/>
    <n v="43"/>
    <s v="SE304"/>
    <s v="231"/>
    <n v="2.76"/>
    <s v="2020-08-03T23:50:00Z"/>
    <x v="115"/>
    <n v="74"/>
  </r>
  <r>
    <m/>
    <m/>
    <s v="20200804-Trimmer"/>
    <s v="Fresno"/>
    <s v="Trimmer"/>
    <m/>
    <m/>
    <n v="202008040944"/>
    <n v="202008042144"/>
    <n v="44047"/>
    <n v="0.4055555555555556"/>
    <n v="44047.40555555555"/>
    <n v="44063"/>
    <s v="14:23"/>
    <n v="44063.59930555556"/>
    <n v="594"/>
    <s v="Under Investigation"/>
    <n v="0"/>
    <n v="0"/>
    <n v="0"/>
    <n v="36.90933"/>
    <n v="-119.2439"/>
    <s v="HFTD"/>
    <s v="HFRA"/>
    <x v="0"/>
    <m/>
    <m/>
    <m/>
    <m/>
    <m/>
    <m/>
    <m/>
    <b v="0"/>
    <b v="0"/>
    <b v="0"/>
    <n v="2020"/>
    <n v="8"/>
    <b v="0"/>
    <n v="0"/>
    <b v="0"/>
    <b v="0"/>
    <b v="0"/>
    <s v="OEIS Non-CAT - Large"/>
    <n v="0"/>
    <n v="0"/>
    <s v="structures &lt;= 100 "/>
    <s v="fatality = 0"/>
    <n v="0"/>
    <b v="1"/>
    <b v="0"/>
    <b v="1"/>
    <b v="1"/>
    <b v="0"/>
    <b v="1"/>
    <b v="1"/>
    <m/>
    <m/>
    <s v="TRMC1"/>
    <s v="2"/>
    <n v="3.47"/>
    <s v="2020-08-04T16:52:00Z"/>
    <n v="5"/>
    <n v="2"/>
    <s v="PG658"/>
    <s v="229"/>
    <n v="9.81"/>
    <s v="2020-08-04T17:40:00Z"/>
    <x v="116"/>
    <n v="63"/>
  </r>
  <r>
    <m/>
    <m/>
    <s v="20200812-Soda"/>
    <s v="Kern"/>
    <s v="Soda"/>
    <m/>
    <m/>
    <n v="202008121143"/>
    <n v="202008122343"/>
    <n v="44055"/>
    <n v="0.4881944444444444"/>
    <n v="44055.48819444444"/>
    <n v="44055"/>
    <s v="16:22"/>
    <n v="44055.68194444444"/>
    <n v="424"/>
    <m/>
    <n v="0"/>
    <n v="0"/>
    <n v="0"/>
    <n v="34.962524"/>
    <n v="-119.444977"/>
    <s v="non-HFTD"/>
    <s v="non-HFRA"/>
    <x v="1"/>
    <s v="Yes"/>
    <n v="20200994"/>
    <m/>
    <s v="993745"/>
    <s v="20-0082550"/>
    <m/>
    <n v="4578"/>
    <b v="0"/>
    <b v="0"/>
    <b v="0"/>
    <n v="2020"/>
    <n v="8"/>
    <b v="0"/>
    <n v="0"/>
    <b v="0"/>
    <b v="0"/>
    <b v="0"/>
    <s v="OEIS Non-CAT - Large"/>
    <n v="0"/>
    <n v="0"/>
    <s v="structures &lt;= 100 "/>
    <s v="fatality = 0"/>
    <n v="0"/>
    <b v="0"/>
    <b v="0"/>
    <b v="0"/>
    <b v="0"/>
    <b v="0"/>
    <b v="0"/>
    <b v="0"/>
    <m/>
    <m/>
    <s v="PG632"/>
    <s v="229"/>
    <n v="3.66"/>
    <s v="2020-08-12T19:40:00Z"/>
    <n v="20.46"/>
    <n v="12"/>
    <s v="PG632"/>
    <s v="229"/>
    <n v="3.66"/>
    <s v="2020-08-12T19:40:00Z"/>
    <x v="117"/>
    <n v="36"/>
  </r>
  <r>
    <m/>
    <s v="(8/23/2022) Revised the cause to electrical power"/>
    <s v="20200813-Meiss"/>
    <s v="Sacramento"/>
    <s v="Meiss"/>
    <m/>
    <m/>
    <n v="202008131701"/>
    <n v="202008140501"/>
    <n v="44056"/>
    <n v="0.7090277777777778"/>
    <n v="44056.70902777778"/>
    <n v="44057"/>
    <s v="07:16"/>
    <n v="44057.30277777778"/>
    <n v="512"/>
    <m/>
    <n v="0"/>
    <n v="0"/>
    <n v="0"/>
    <n v="38.474502"/>
    <n v="-121.172572"/>
    <s v="non-HFTD"/>
    <s v="non-HFRA"/>
    <x v="1"/>
    <s v="Yes"/>
    <n v="20200755"/>
    <m/>
    <m/>
    <m/>
    <s v="INT-13808"/>
    <n v="0"/>
    <b v="0"/>
    <b v="0"/>
    <b v="0"/>
    <n v="2020"/>
    <n v="8"/>
    <b v="0"/>
    <n v="0"/>
    <b v="0"/>
    <b v="0"/>
    <b v="0"/>
    <s v="OEIS Non-CAT - Large"/>
    <n v="0"/>
    <n v="0"/>
    <s v="structures &lt;= 100 "/>
    <s v="fatality = 0"/>
    <n v="0"/>
    <b v="0"/>
    <b v="0"/>
    <b v="0"/>
    <b v="0"/>
    <b v="0"/>
    <b v="0"/>
    <b v="0"/>
    <m/>
    <m/>
    <s v="SLHWW"/>
    <s v="223"/>
    <n v="1.32"/>
    <s v="2020-08-14T00:15:00Z"/>
    <n v="13.82"/>
    <n v="17"/>
    <s v="SLHWW"/>
    <s v="223"/>
    <n v="1.32"/>
    <s v="2020-08-14T00:15:00Z"/>
    <x v="118"/>
    <n v="41"/>
  </r>
  <r>
    <m/>
    <m/>
    <s v="20200814-Loyalton"/>
    <s v="Sierra"/>
    <s v="Loyalton"/>
    <m/>
    <m/>
    <n v="202008141852"/>
    <n v="202008150652"/>
    <n v="44057"/>
    <n v="0.7861111111111111"/>
    <n v="44057.78611111111"/>
    <n v="44069"/>
    <s v="06:54"/>
    <n v="44069.2875"/>
    <n v="47029"/>
    <m/>
    <n v="35"/>
    <n v="0"/>
    <n v="0"/>
    <n v="39.702438"/>
    <n v="-120.143473"/>
    <s v="HFTD"/>
    <s v="HFRA"/>
    <x v="0"/>
    <m/>
    <m/>
    <m/>
    <m/>
    <m/>
    <m/>
    <m/>
    <b v="1"/>
    <b v="1"/>
    <b v="0"/>
    <n v="2020"/>
    <n v="8"/>
    <b v="0"/>
    <n v="0"/>
    <b v="0"/>
    <b v="0"/>
    <b v="0"/>
    <s v="OEIS CAT - Large"/>
    <n v="1"/>
    <n v="0"/>
    <s v="structures &lt;= 100 "/>
    <s v="fatality = 0"/>
    <n v="35"/>
    <b v="1"/>
    <b v="0"/>
    <b v="1"/>
    <b v="1"/>
    <b v="0"/>
    <b v="0"/>
    <b v="1"/>
    <n v="50000"/>
    <s v="https://upload.wikimedia.org/wikipedia/commons/c/c9/2020_National_Large_Incident_YTD_Report.pdf"/>
    <m/>
    <m/>
    <m/>
    <m/>
    <n v="0"/>
    <n v="0"/>
    <s v="CLDNV"/>
    <s v="22"/>
    <n v="9.57"/>
    <s v="2020-08-15T01:07:00Z"/>
    <x v="119"/>
    <n v="13"/>
  </r>
  <r>
    <m/>
    <m/>
    <s v="20200815-Whale"/>
    <s v="San Luis Obispo"/>
    <s v="Whale"/>
    <m/>
    <m/>
    <n v="202008151321"/>
    <n v="202008160121"/>
    <n v="44058"/>
    <n v="0.55625"/>
    <n v="44058.55625"/>
    <n v="44062"/>
    <s v="14:50"/>
    <n v="44062.61805555555"/>
    <n v="312"/>
    <m/>
    <n v="0"/>
    <n v="0"/>
    <n v="0"/>
    <n v="35.472114"/>
    <n v="-120.856731"/>
    <s v="non-HFTD"/>
    <s v="non-HFRA"/>
    <x v="0"/>
    <m/>
    <m/>
    <m/>
    <m/>
    <m/>
    <m/>
    <m/>
    <b v="0"/>
    <b v="0"/>
    <b v="0"/>
    <n v="2020"/>
    <n v="8"/>
    <b v="1"/>
    <n v="0"/>
    <b v="0"/>
    <b v="0"/>
    <b v="0"/>
    <s v="OEIS Non-CAT - Large"/>
    <n v="0"/>
    <n v="0"/>
    <s v="structures &lt;= 100 "/>
    <s v="fatality = 0"/>
    <n v="0"/>
    <b v="0"/>
    <b v="0"/>
    <b v="0"/>
    <b v="0"/>
    <b v="0"/>
    <b v="0"/>
    <b v="0"/>
    <m/>
    <m/>
    <s v="PG141"/>
    <s v="229"/>
    <n v="3.6"/>
    <s v="2020-08-15T19:30:00Z"/>
    <n v="26.01"/>
    <n v="36"/>
    <s v="PG141"/>
    <s v="229"/>
    <n v="3.6"/>
    <s v="2020-08-15T19:30:00Z"/>
    <x v="120"/>
    <n v="166"/>
  </r>
  <r>
    <m/>
    <m/>
    <s v="20200815-Hills"/>
    <s v="Fresno"/>
    <s v="Hills"/>
    <m/>
    <m/>
    <n v="202008151700"/>
    <n v="202008160500"/>
    <n v="44058"/>
    <n v="0.7083333333333334"/>
    <n v="44058.70833333334"/>
    <m/>
    <m/>
    <m/>
    <n v="2121"/>
    <m/>
    <n v="0"/>
    <n v="0"/>
    <n v="1"/>
    <n v="36.09876"/>
    <n v="-120.427342"/>
    <s v="non-HFTD"/>
    <s v="HFRA"/>
    <x v="0"/>
    <m/>
    <m/>
    <m/>
    <m/>
    <m/>
    <m/>
    <m/>
    <b v="1"/>
    <b v="1"/>
    <b v="0"/>
    <n v="2020"/>
    <n v="8"/>
    <b v="0"/>
    <n v="1"/>
    <b v="0"/>
    <b v="0"/>
    <b v="0"/>
    <s v="OEIS CAT - Large"/>
    <n v="0"/>
    <n v="0"/>
    <s v="structures &lt;= 100 "/>
    <s v="fatality &gt; 0"/>
    <n v="0"/>
    <b v="0"/>
    <b v="0"/>
    <b v="1"/>
    <b v="1"/>
    <b v="1"/>
    <b v="0"/>
    <b v="1"/>
    <m/>
    <m/>
    <s v="AU699"/>
    <s v="65"/>
    <n v="4.83"/>
    <s v="2020-08-15T23:55:00Z"/>
    <n v="11"/>
    <n v="23"/>
    <s v="LDEC1"/>
    <s v="2"/>
    <n v="7.07"/>
    <s v="2020-08-16T00:20:00Z"/>
    <x v="121"/>
    <n v="25"/>
  </r>
  <r>
    <m/>
    <s v=" Includes Hennessey, Gamble, 15-10, Spanish, Markley, 13-4, 11-16, Walbridge"/>
    <s v="20200816-Lnu Lightning Complex"/>
    <s v="Napa, Sonoma, Lake, Yolo And Solano"/>
    <s v="Lnu Lightning Complex"/>
    <m/>
    <m/>
    <n v="202008160640"/>
    <n v="202008161840"/>
    <n v="44059"/>
    <n v="0.2777777777777778"/>
    <n v="44059.27777777778"/>
    <n v="44106"/>
    <s v="10:38"/>
    <n v="44106.44305555556"/>
    <n v="363220"/>
    <m/>
    <n v="1479"/>
    <n v="0"/>
    <n v="0"/>
    <n v="38.48193"/>
    <n v="-122.14864"/>
    <s v="HFTD"/>
    <s v="HFRA"/>
    <x v="0"/>
    <m/>
    <m/>
    <m/>
    <m/>
    <m/>
    <m/>
    <n v="42806678"/>
    <b v="1"/>
    <b v="0"/>
    <b v="1"/>
    <n v="2020"/>
    <n v="8"/>
    <b v="1"/>
    <n v="0"/>
    <b v="0"/>
    <b v="1"/>
    <b v="1"/>
    <s v="OEIS CAT - Destructive - Non-fatal"/>
    <n v="1"/>
    <n v="1"/>
    <s v="structures &gt; 500"/>
    <s v="fatality = 0"/>
    <n v="1479"/>
    <b v="1"/>
    <b v="0"/>
    <b v="1"/>
    <b v="1"/>
    <b v="0"/>
    <b v="1"/>
    <b v="1"/>
    <n v="94646381"/>
    <s v="https://upload.wikimedia.org/wikipedia/commons/c/c9/2020_National_Large_Incident_YTD_Report.pdf"/>
    <s v="PG048"/>
    <s v="229"/>
    <n v="4"/>
    <s v="2020-08-16T13:10:00Z"/>
    <n v="13.3"/>
    <n v="26"/>
    <s v="TG583"/>
    <s v="1008"/>
    <n v="5.49"/>
    <s v="2020-08-16T12:50:00Z"/>
    <x v="122"/>
    <n v="133"/>
  </r>
  <r>
    <m/>
    <m/>
    <s v="20200816-Jones"/>
    <s v="Nevada"/>
    <s v="Jones"/>
    <m/>
    <m/>
    <n v="202008160650"/>
    <n v="202008161850"/>
    <n v="44059"/>
    <n v="0.2847222222222222"/>
    <n v="44059.28472222222"/>
    <n v="44071"/>
    <s v="16:19"/>
    <n v="44071.67986111111"/>
    <n v="705"/>
    <m/>
    <n v="21"/>
    <n v="3"/>
    <n v="0"/>
    <n v="39.29241"/>
    <n v="-121.100352"/>
    <s v="HFTD"/>
    <s v="HFRA"/>
    <x v="0"/>
    <m/>
    <m/>
    <m/>
    <m/>
    <m/>
    <m/>
    <n v="4640248"/>
    <b v="0"/>
    <b v="0"/>
    <b v="0"/>
    <n v="2020"/>
    <n v="8"/>
    <b v="0"/>
    <n v="0"/>
    <b v="0"/>
    <b v="0"/>
    <b v="0"/>
    <s v="OEIS Non-CAT - Large"/>
    <n v="0"/>
    <n v="0"/>
    <s v="structures &lt;= 100 "/>
    <s v="fatality = 0"/>
    <n v="21"/>
    <b v="0"/>
    <b v="1"/>
    <b v="1"/>
    <b v="1"/>
    <b v="0"/>
    <b v="1"/>
    <b v="1"/>
    <m/>
    <m/>
    <s v="PG348"/>
    <s v="229"/>
    <n v="4.27"/>
    <s v="2020-08-16T13:10:00Z"/>
    <n v="22.8"/>
    <n v="104"/>
    <s v="AV504"/>
    <s v="65"/>
    <n v="7.06"/>
    <s v="2020-08-16T13:16:00Z"/>
    <x v="121"/>
    <n v="347"/>
  </r>
  <r>
    <m/>
    <s v=" Includes Warnella"/>
    <s v="20200816-Czu Lightning Complex"/>
    <s v="Santa Cruz And San Mateo"/>
    <s v="Czu Lightning Complex"/>
    <m/>
    <m/>
    <n v="202008160800"/>
    <n v="202008162000"/>
    <n v="44059"/>
    <n v="0.3333333333333333"/>
    <n v="44059.33333333334"/>
    <m/>
    <m/>
    <m/>
    <n v="86509"/>
    <s v="Lightning"/>
    <n v="1490"/>
    <n v="140"/>
    <n v="1"/>
    <n v="37.17162"/>
    <n v="-122.22275"/>
    <s v="HFTD"/>
    <s v="HFRA"/>
    <x v="0"/>
    <m/>
    <m/>
    <m/>
    <m/>
    <m/>
    <m/>
    <n v="21158165"/>
    <b v="1"/>
    <b v="0"/>
    <b v="1"/>
    <n v="2020"/>
    <n v="8"/>
    <b v="1"/>
    <n v="1"/>
    <b v="1"/>
    <b v="1"/>
    <b v="0"/>
    <s v="OEIS CAT - Destructive - Fatal"/>
    <n v="1"/>
    <n v="1"/>
    <s v="structures &gt; 500"/>
    <s v="fatality &gt; 0"/>
    <n v="1490"/>
    <b v="1"/>
    <b v="0"/>
    <b v="1"/>
    <b v="1"/>
    <b v="0"/>
    <b v="1"/>
    <b v="1"/>
    <m/>
    <m/>
    <s v="BNDC1"/>
    <s v="2"/>
    <n v="3.94"/>
    <s v="2020-08-16T14:50:00Z"/>
    <n v="16"/>
    <n v="28"/>
    <s v="PG192"/>
    <s v="229"/>
    <n v="9.66"/>
    <s v="2020-08-16T14:30:00Z"/>
    <x v="53"/>
    <n v="173"/>
  </r>
  <r>
    <m/>
    <m/>
    <s v="20200816-Elk"/>
    <s v="Glenn"/>
    <s v="Elk"/>
    <m/>
    <m/>
    <n v="202008161014"/>
    <n v="202008162214"/>
    <n v="44059"/>
    <n v="0.4263888888888889"/>
    <n v="44059.42638888889"/>
    <n v="44060"/>
    <s v="21:01"/>
    <n v="44060.87569444445"/>
    <n v="727"/>
    <m/>
    <n v="0"/>
    <n v="0"/>
    <n v="0"/>
    <n v="39.52452"/>
    <n v="-122.427358"/>
    <s v="HFTD"/>
    <s v="HFRA"/>
    <x v="0"/>
    <m/>
    <m/>
    <m/>
    <m/>
    <m/>
    <m/>
    <m/>
    <b v="0"/>
    <b v="0"/>
    <b v="0"/>
    <n v="2020"/>
    <n v="8"/>
    <b v="1"/>
    <n v="0"/>
    <b v="0"/>
    <b v="0"/>
    <b v="0"/>
    <s v="OEIS Non-CAT - Large"/>
    <n v="0"/>
    <n v="0"/>
    <s v="structures &lt;= 100 "/>
    <s v="fatality = 0"/>
    <n v="0"/>
    <b v="1"/>
    <b v="0"/>
    <b v="1"/>
    <b v="1"/>
    <b v="0"/>
    <b v="1"/>
    <b v="1"/>
    <m/>
    <m/>
    <s v="UWNC1"/>
    <s v="106"/>
    <n v="4.98"/>
    <s v="2020-08-16T17:00:00Z"/>
    <n v="23.2"/>
    <n v="26"/>
    <s v="PG294"/>
    <s v="229"/>
    <n v="5.49"/>
    <s v="2020-08-16T16:50:00Z"/>
    <x v="123"/>
    <n v="49"/>
  </r>
  <r>
    <m/>
    <m/>
    <s v="20200816-River"/>
    <s v="Monterey"/>
    <s v="River"/>
    <m/>
    <m/>
    <n v="202008161456"/>
    <n v="202008170256"/>
    <n v="44059"/>
    <n v="0.6222222222222222"/>
    <n v="44059.62222222222"/>
    <m/>
    <m/>
    <m/>
    <n v="48088"/>
    <m/>
    <n v="30"/>
    <n v="13"/>
    <n v="0"/>
    <n v="36.60239"/>
    <n v="-121.62161"/>
    <s v="non-HFTD"/>
    <s v="non-HFRA"/>
    <x v="0"/>
    <m/>
    <m/>
    <m/>
    <m/>
    <m/>
    <m/>
    <n v="958882"/>
    <b v="1"/>
    <b v="1"/>
    <b v="0"/>
    <n v="2020"/>
    <n v="8"/>
    <b v="1"/>
    <n v="0"/>
    <b v="0"/>
    <b v="0"/>
    <b v="0"/>
    <s v="OEIS CAT - Large"/>
    <n v="1"/>
    <n v="0"/>
    <s v="structures &lt;= 100 "/>
    <s v="fatality = 0"/>
    <n v="30"/>
    <b v="0"/>
    <b v="0"/>
    <b v="0"/>
    <b v="0"/>
    <b v="0"/>
    <b v="0"/>
    <b v="0"/>
    <n v="24493709"/>
    <s v="https://upload.wikimedia.org/wikipedia/commons/c/c9/2020_National_Large_Incident_YTD_Report.pdf"/>
    <s v="KSNS"/>
    <s v="1"/>
    <n v="4.3"/>
    <s v="2020-08-16T22:55:00Z"/>
    <n v="19.56"/>
    <n v="13"/>
    <s v="PG797"/>
    <s v="229"/>
    <n v="7.18"/>
    <s v="2020-08-16T22:30:00Z"/>
    <x v="124"/>
    <n v="69"/>
  </r>
  <r>
    <m/>
    <s v=" Includes Doe"/>
    <s v="20200816-August Complex"/>
    <s v="Mendocino, Humboldt, Trinity, Tehama, Glenn, Lake And Colusa"/>
    <s v="August Complex"/>
    <m/>
    <m/>
    <n v="202008162037"/>
    <n v="202008170837"/>
    <n v="44059"/>
    <n v="0.8590277777777777"/>
    <n v="44059.85902777778"/>
    <m/>
    <m/>
    <m/>
    <n v="1032648"/>
    <s v="Lightning"/>
    <n v="446"/>
    <n v="0"/>
    <n v="1"/>
    <n v="39.776"/>
    <n v="-122.673"/>
    <s v="HFTD"/>
    <s v="HFRA"/>
    <x v="0"/>
    <m/>
    <m/>
    <m/>
    <m/>
    <m/>
    <m/>
    <n v="9888326"/>
    <b v="1"/>
    <b v="0"/>
    <b v="1"/>
    <n v="2020"/>
    <n v="8"/>
    <b v="1"/>
    <n v="1"/>
    <b v="1"/>
    <b v="1"/>
    <b v="0"/>
    <s v="OEIS CAT - Destructive - Fatal"/>
    <n v="1"/>
    <n v="0"/>
    <s v="100 &lt; structures &lt;= 500"/>
    <s v="fatality &gt; 0"/>
    <n v="446"/>
    <b v="1"/>
    <b v="0"/>
    <b v="1"/>
    <b v="1"/>
    <b v="0"/>
    <b v="1"/>
    <b v="1"/>
    <n v="115511217.89"/>
    <s v="https://upload.wikimedia.org/wikipedia/commons/c/c9/2020_National_Large_Incident_YTD_Report.pdf"/>
    <s v="PG524"/>
    <s v="229"/>
    <n v="4.8"/>
    <s v="2020-08-17T03:50:00Z"/>
    <n v="5.04"/>
    <n v="12"/>
    <s v="PG497"/>
    <s v="229"/>
    <n v="8.75"/>
    <s v="2020-08-17T03:50:00Z"/>
    <x v="125"/>
    <n v="40"/>
  </r>
  <r>
    <m/>
    <s v="(2/17/2023) add time based on wiki"/>
    <s v="20200817-North Complex"/>
    <s v="Plumas, Butte"/>
    <s v="North Complex"/>
    <m/>
    <m/>
    <n v="202008170900"/>
    <n v="202008172100"/>
    <n v="44060"/>
    <n v="0.375"/>
    <n v="44060.375"/>
    <m/>
    <m/>
    <m/>
    <n v="318935"/>
    <s v="Lightning"/>
    <n v="2352"/>
    <n v="15"/>
    <m/>
    <n v="39.85879648"/>
    <n v="-120.9281152"/>
    <s v="non-HFTD"/>
    <s v="HFRA"/>
    <x v="0"/>
    <m/>
    <m/>
    <m/>
    <m/>
    <m/>
    <m/>
    <m/>
    <b v="1"/>
    <b v="0"/>
    <b v="1"/>
    <n v="2020"/>
    <n v="8"/>
    <b v="1"/>
    <n v="0"/>
    <b v="0"/>
    <b v="1"/>
    <b v="1"/>
    <s v="OEIS CAT - Destructive - Non-fatal"/>
    <n v="1"/>
    <n v="1"/>
    <s v="structures &gt; 500"/>
    <s v="fatality = 0"/>
    <n v="2352"/>
    <b v="0"/>
    <b v="1"/>
    <b v="1"/>
    <b v="1"/>
    <b v="0"/>
    <b v="1"/>
    <b v="1"/>
    <m/>
    <m/>
    <m/>
    <m/>
    <m/>
    <m/>
    <n v="0"/>
    <n v="0"/>
    <s v="CHAC1"/>
    <s v="2"/>
    <n v="9.92"/>
    <s v="2020-08-17T16:47:00Z"/>
    <x v="121"/>
    <n v="93"/>
  </r>
  <r>
    <m/>
    <m/>
    <s v="20200818-Scu Lightning Complex"/>
    <s v="Santa Clara, Alameda, Contra Costa, San Joaquin And Stanislaus"/>
    <s v="Scu Lightning Complex"/>
    <m/>
    <m/>
    <n v="202008180925"/>
    <n v="202008182125"/>
    <n v="44061"/>
    <n v="0.3923611111111111"/>
    <n v="44061.39236111111"/>
    <n v="44105"/>
    <s v="10:29"/>
    <n v="44105.43680555555"/>
    <n v="396624"/>
    <m/>
    <n v="222"/>
    <n v="26"/>
    <n v="0"/>
    <n v="37.439437"/>
    <n v="-121.30435"/>
    <s v="HFTD"/>
    <s v="HFRA"/>
    <x v="0"/>
    <m/>
    <m/>
    <m/>
    <m/>
    <m/>
    <m/>
    <n v="4197405"/>
    <b v="1"/>
    <b v="0"/>
    <b v="1"/>
    <n v="2020"/>
    <n v="8"/>
    <b v="0"/>
    <n v="0"/>
    <b v="0"/>
    <b v="1"/>
    <b v="1"/>
    <s v="OEIS CAT - Destructive - Non-fatal"/>
    <n v="1"/>
    <n v="0"/>
    <s v="100 &lt; structures &lt;= 500"/>
    <s v="fatality = 0"/>
    <n v="222"/>
    <b v="1"/>
    <b v="0"/>
    <b v="1"/>
    <b v="1"/>
    <b v="0"/>
    <b v="1"/>
    <b v="1"/>
    <m/>
    <m/>
    <m/>
    <m/>
    <m/>
    <m/>
    <n v="0"/>
    <n v="0"/>
    <s v="DBLC1"/>
    <s v="2"/>
    <n v="7.63"/>
    <s v="2020-08-18T17:00:00Z"/>
    <x v="46"/>
    <n v="1"/>
  </r>
  <r>
    <m/>
    <m/>
    <s v="20200818-Carmel"/>
    <s v="Monterey"/>
    <s v="Carmel"/>
    <m/>
    <m/>
    <n v="202008181424"/>
    <n v="202008190224"/>
    <n v="44061"/>
    <n v="0.6"/>
    <n v="44061.6"/>
    <m/>
    <m/>
    <m/>
    <n v="6905"/>
    <s v="Unknown"/>
    <n v="73"/>
    <n v="7"/>
    <n v="0"/>
    <n v="36.4463"/>
    <n v="-121.68181"/>
    <s v="HFTD"/>
    <s v="HFRA"/>
    <x v="0"/>
    <m/>
    <m/>
    <m/>
    <m/>
    <m/>
    <m/>
    <n v="3569443"/>
    <b v="1"/>
    <b v="1"/>
    <b v="0"/>
    <n v="2020"/>
    <n v="8"/>
    <b v="0"/>
    <n v="0"/>
    <b v="0"/>
    <b v="0"/>
    <b v="0"/>
    <s v="OEIS CAT - Large"/>
    <n v="1"/>
    <n v="0"/>
    <s v="structures &lt;= 100 "/>
    <s v="fatality = 0"/>
    <n v="73"/>
    <b v="1"/>
    <b v="0"/>
    <b v="1"/>
    <b v="1"/>
    <b v="0"/>
    <b v="1"/>
    <b v="1"/>
    <m/>
    <m/>
    <s v="PG203"/>
    <s v="229"/>
    <n v="3.45"/>
    <s v="2020-08-18T22:20:00Z"/>
    <n v="16.66"/>
    <n v="36"/>
    <s v="CAHC1"/>
    <s v="2"/>
    <n v="8.27"/>
    <s v="2020-08-18T22:11:00Z"/>
    <x v="88"/>
    <n v="93"/>
  </r>
  <r>
    <m/>
    <m/>
    <s v="20200818-Woodward"/>
    <s v="Marin"/>
    <s v="Woodward"/>
    <m/>
    <m/>
    <n v="202008181427"/>
    <n v="202008190227"/>
    <n v="44061"/>
    <n v="0.6020833333333333"/>
    <n v="44061.60208333333"/>
    <n v="44106"/>
    <s v="07:21"/>
    <n v="44106.30625"/>
    <n v="4929"/>
    <m/>
    <n v="0"/>
    <n v="0"/>
    <n v="0"/>
    <n v="38.018089"/>
    <n v="-122.836701"/>
    <s v="HFTD"/>
    <s v="HFRA"/>
    <x v="0"/>
    <m/>
    <m/>
    <m/>
    <m/>
    <m/>
    <m/>
    <m/>
    <b v="0"/>
    <b v="0"/>
    <b v="0"/>
    <n v="2020"/>
    <n v="8"/>
    <b v="0"/>
    <n v="0"/>
    <b v="0"/>
    <b v="0"/>
    <b v="0"/>
    <s v="OEIS Non-CAT - Large"/>
    <n v="0"/>
    <n v="0"/>
    <s v="structures &lt;= 100 "/>
    <s v="fatality = 0"/>
    <n v="0"/>
    <b v="1"/>
    <b v="0"/>
    <b v="1"/>
    <b v="1"/>
    <b v="0"/>
    <b v="1"/>
    <b v="1"/>
    <m/>
    <m/>
    <s v="PG046"/>
    <s v="229"/>
    <n v="4.58"/>
    <s v="2020-08-18T22:10:00Z"/>
    <n v="26.74"/>
    <n v="11"/>
    <s v="PG046"/>
    <s v="229"/>
    <n v="4.58"/>
    <s v="2020-08-18T22:10:00Z"/>
    <x v="126"/>
    <n v="135"/>
  </r>
  <r>
    <m/>
    <m/>
    <s v="20200818-Salt"/>
    <s v="Calaveras"/>
    <s v="Salt"/>
    <m/>
    <m/>
    <n v="202008181633"/>
    <n v="202008190433"/>
    <n v="44061"/>
    <n v="0.6895833333333333"/>
    <n v="44061.68958333333"/>
    <m/>
    <m/>
    <m/>
    <n v="1789"/>
    <s v="Under Investigation"/>
    <n v="0"/>
    <n v="0"/>
    <n v="0"/>
    <n v="38.027921"/>
    <n v="-120.763258"/>
    <s v="HFTD"/>
    <s v="HFRA"/>
    <x v="0"/>
    <m/>
    <m/>
    <m/>
    <m/>
    <m/>
    <m/>
    <m/>
    <b v="0"/>
    <b v="0"/>
    <b v="0"/>
    <n v="2020"/>
    <n v="8"/>
    <b v="1"/>
    <n v="0"/>
    <b v="0"/>
    <b v="0"/>
    <b v="0"/>
    <s v="OEIS Non-CAT - Large"/>
    <n v="0"/>
    <n v="0"/>
    <s v="structures &lt;= 100 "/>
    <s v="fatality = 0"/>
    <n v="0"/>
    <b v="1"/>
    <b v="0"/>
    <b v="1"/>
    <b v="1"/>
    <b v="0"/>
    <b v="1"/>
    <b v="1"/>
    <m/>
    <m/>
    <s v="PG314"/>
    <s v="229"/>
    <n v="3.03"/>
    <s v="2020-08-18T22:40:00Z"/>
    <n v="19"/>
    <n v="12"/>
    <s v="PG334"/>
    <s v="229"/>
    <n v="6.36"/>
    <s v="2020-08-19T00:30:00Z"/>
    <x v="127"/>
    <n v="95"/>
  </r>
  <r>
    <m/>
    <m/>
    <s v="20200818-Creek"/>
    <s v="Mendocino"/>
    <s v="Creek"/>
    <m/>
    <m/>
    <n v="202008181758"/>
    <n v="202008190558"/>
    <n v="44061"/>
    <n v="0.7486111111111111"/>
    <n v="44061.74861111111"/>
    <n v="44064"/>
    <s v="21:00"/>
    <n v="44064.875"/>
    <n v="820"/>
    <s v="Under Investigation"/>
    <n v="2"/>
    <n v="0"/>
    <n v="0"/>
    <n v="39.8174372"/>
    <n v="-123.2111007"/>
    <s v="HFTD"/>
    <s v="non-HFRA"/>
    <x v="0"/>
    <m/>
    <m/>
    <m/>
    <m/>
    <m/>
    <m/>
    <n v="10791"/>
    <b v="0"/>
    <b v="0"/>
    <b v="0"/>
    <n v="2020"/>
    <n v="8"/>
    <b v="0"/>
    <n v="0"/>
    <b v="0"/>
    <b v="0"/>
    <b v="0"/>
    <s v="OEIS Non-CAT - Large"/>
    <n v="0"/>
    <n v="0"/>
    <s v="structures &lt;= 100 "/>
    <s v="fatality = 0"/>
    <n v="2"/>
    <b v="0"/>
    <b v="0"/>
    <b v="0"/>
    <b v="0"/>
    <b v="0"/>
    <b v="0"/>
    <b v="0"/>
    <m/>
    <m/>
    <s v="PG353"/>
    <s v="229"/>
    <n v="4.66"/>
    <s v="2020-08-19T00:30:00Z"/>
    <n v="18.34"/>
    <n v="23"/>
    <s v="PG596"/>
    <s v="229"/>
    <n v="6.6"/>
    <s v="2020-08-19T01:50:00Z"/>
    <x v="88"/>
    <n v="49"/>
  </r>
  <r>
    <m/>
    <s v="Tehama/Glenn Zone"/>
    <s v="20200819-Butte/Tehama/Glenn Lightning Complex"/>
    <s v="Tehama And Glenn"/>
    <s v="Butte/Tehama/Glenn Lightning Complex"/>
    <m/>
    <m/>
    <n v="202008190912"/>
    <n v="202008192112"/>
    <n v="44062"/>
    <n v="0.3833333333333334"/>
    <n v="44062.38333333333"/>
    <n v="44113"/>
    <s v="15:20"/>
    <n v="44113.63888888889"/>
    <n v="19609"/>
    <m/>
    <n v="14"/>
    <n v="1"/>
    <n v="0"/>
    <n v="40.09571"/>
    <n v="-122.4393"/>
    <s v="HFTD"/>
    <s v="HFRA"/>
    <x v="0"/>
    <m/>
    <m/>
    <m/>
    <m/>
    <m/>
    <m/>
    <m/>
    <b v="1"/>
    <b v="1"/>
    <b v="0"/>
    <n v="2020"/>
    <n v="8"/>
    <b v="1"/>
    <n v="0"/>
    <b v="0"/>
    <b v="0"/>
    <b v="0"/>
    <s v="OEIS CAT - Large"/>
    <n v="1"/>
    <n v="0"/>
    <s v="structures &lt;= 100 "/>
    <s v="fatality = 0"/>
    <n v="14"/>
    <b v="1"/>
    <b v="0"/>
    <b v="1"/>
    <b v="1"/>
    <b v="0"/>
    <b v="1"/>
    <b v="1"/>
    <m/>
    <m/>
    <s v="PG276"/>
    <s v="229"/>
    <n v="1.01"/>
    <s v="2020-08-19T16:50:00Z"/>
    <n v="7.09"/>
    <n v="12"/>
    <s v="PG603"/>
    <s v="229"/>
    <n v="6.48"/>
    <s v="2020-08-19T17:00:00Z"/>
    <x v="128"/>
    <n v="36"/>
  </r>
  <r>
    <m/>
    <m/>
    <s v="20200820-Moc"/>
    <s v="Tuolumne"/>
    <s v="Moc"/>
    <m/>
    <m/>
    <n v="202008201426"/>
    <n v="202008210226"/>
    <n v="44063"/>
    <n v="0.6013888888888889"/>
    <n v="44063.60138888889"/>
    <n v="44073"/>
    <s v="19:14"/>
    <n v="44073.80138888889"/>
    <n v="2857"/>
    <s v="Equipment"/>
    <n v="0"/>
    <n v="0"/>
    <n v="0"/>
    <n v="37.813779"/>
    <n v="-120.312565"/>
    <s v="HFTD"/>
    <s v="HFRA"/>
    <x v="0"/>
    <m/>
    <m/>
    <m/>
    <m/>
    <m/>
    <m/>
    <m/>
    <b v="0"/>
    <b v="0"/>
    <b v="0"/>
    <n v="2020"/>
    <n v="8"/>
    <b v="0"/>
    <n v="0"/>
    <b v="0"/>
    <b v="0"/>
    <b v="0"/>
    <s v="OEIS Non-CAT - Large"/>
    <n v="0"/>
    <n v="0"/>
    <s v="structures &lt;= 100 "/>
    <s v="fatality = 0"/>
    <n v="0"/>
    <b v="1"/>
    <b v="0"/>
    <b v="1"/>
    <b v="1"/>
    <b v="0"/>
    <b v="1"/>
    <b v="1"/>
    <m/>
    <m/>
    <s v="PG792"/>
    <s v="229"/>
    <n v="1.75"/>
    <s v="2020-08-20T22:10:00Z"/>
    <n v="13.96"/>
    <n v="32"/>
    <s v="PG186"/>
    <s v="229"/>
    <n v="6.31"/>
    <s v="2020-08-20T22:10:00Z"/>
    <x v="129"/>
    <n v="204"/>
  </r>
  <r>
    <m/>
    <m/>
    <s v="20200822-Sheep"/>
    <s v="Plumas"/>
    <s v="Sheep"/>
    <m/>
    <m/>
    <n v="202008222202"/>
    <n v="202008231002"/>
    <n v="44065"/>
    <n v="0.9180555555555555"/>
    <n v="44065.91805555556"/>
    <n v="44083"/>
    <s v="09:00"/>
    <n v="44083.375"/>
    <n v="29570"/>
    <m/>
    <n v="26"/>
    <n v="0"/>
    <n v="0"/>
    <n v="40.274"/>
    <n v="-120.757"/>
    <s v="HFTD"/>
    <s v="HFRA"/>
    <x v="0"/>
    <m/>
    <m/>
    <m/>
    <m/>
    <m/>
    <m/>
    <m/>
    <b v="1"/>
    <b v="1"/>
    <b v="0"/>
    <n v="2020"/>
    <n v="8"/>
    <b v="0"/>
    <n v="0"/>
    <b v="0"/>
    <b v="0"/>
    <b v="0"/>
    <s v="OEIS CAT - Large"/>
    <n v="1"/>
    <n v="0"/>
    <s v="structures &lt;= 100 "/>
    <s v="fatality = 0"/>
    <n v="26"/>
    <b v="1"/>
    <b v="0"/>
    <b v="1"/>
    <b v="1"/>
    <b v="0"/>
    <b v="1"/>
    <b v="1"/>
    <m/>
    <m/>
    <m/>
    <m/>
    <m/>
    <m/>
    <n v="0"/>
    <n v="0"/>
    <s v="PIEC1"/>
    <s v="2"/>
    <n v="6.35"/>
    <s v="2020-08-23T05:15:00Z"/>
    <x v="13"/>
    <n v="12"/>
  </r>
  <r>
    <m/>
    <m/>
    <s v="20200823-W-5 Cold Springs"/>
    <s v="Lassen"/>
    <s v="W-5 Cold Springs"/>
    <m/>
    <m/>
    <n v="202008230824"/>
    <n v="202008232024"/>
    <n v="44066"/>
    <n v="0.35"/>
    <n v="44066.35"/>
    <n v="44090"/>
    <s v="11:18"/>
    <n v="44090.47083333333"/>
    <n v="84817"/>
    <s v="Lightning"/>
    <n v="1"/>
    <n v="0"/>
    <n v="0"/>
    <n v="41.028611"/>
    <n v="-120.281389"/>
    <s v="HFTD"/>
    <s v="HFRA"/>
    <x v="0"/>
    <m/>
    <m/>
    <m/>
    <m/>
    <m/>
    <m/>
    <m/>
    <b v="1"/>
    <b v="1"/>
    <b v="0"/>
    <n v="2020"/>
    <n v="8"/>
    <b v="1"/>
    <n v="0"/>
    <b v="0"/>
    <b v="0"/>
    <b v="0"/>
    <s v="OEIS CAT - Large"/>
    <n v="1"/>
    <n v="0"/>
    <s v="structures &lt;= 100 "/>
    <s v="fatality = 0"/>
    <n v="1"/>
    <b v="1"/>
    <b v="0"/>
    <b v="1"/>
    <b v="1"/>
    <b v="0"/>
    <b v="0"/>
    <b v="1"/>
    <n v="10300000"/>
    <s v="https://upload.wikimedia.org/wikipedia/commons/c/c9/2020_National_Large_Incident_YTD_Report.pdf"/>
    <s v="BDOC1"/>
    <s v="2"/>
    <n v="3.41"/>
    <s v="2020-08-23T15:59:00Z"/>
    <n v="5.99"/>
    <n v="2"/>
    <s v="BDOC1"/>
    <s v="2"/>
    <n v="3.41"/>
    <s v="2020-08-23T15:59:00Z"/>
    <x v="46"/>
    <n v="2"/>
  </r>
  <r>
    <m/>
    <m/>
    <s v="20200826-R-8 Pinecone"/>
    <s v="Lassen"/>
    <s v="R-8 Pinecone"/>
    <m/>
    <m/>
    <n v="202008260803"/>
    <n v="202008262003"/>
    <n v="44069"/>
    <n v="0.3354166666666666"/>
    <n v="44069.33541666667"/>
    <n v="44074"/>
    <s v="14:19"/>
    <n v="44074.59652777778"/>
    <n v="567"/>
    <m/>
    <n v="0"/>
    <n v="0"/>
    <n v="0"/>
    <n v="40.773"/>
    <n v="-120.536"/>
    <s v="HFTD"/>
    <s v="HFRA"/>
    <x v="0"/>
    <m/>
    <m/>
    <m/>
    <m/>
    <m/>
    <m/>
    <m/>
    <b v="0"/>
    <b v="0"/>
    <b v="0"/>
    <n v="2020"/>
    <n v="8"/>
    <b v="0"/>
    <n v="0"/>
    <b v="0"/>
    <b v="0"/>
    <b v="0"/>
    <s v="OEIS Non-CAT - Large"/>
    <n v="0"/>
    <n v="0"/>
    <s v="structures &lt;= 100 "/>
    <s v="fatality = 0"/>
    <n v="0"/>
    <b v="1"/>
    <b v="0"/>
    <b v="1"/>
    <b v="1"/>
    <b v="0"/>
    <b v="0"/>
    <b v="1"/>
    <m/>
    <m/>
    <m/>
    <m/>
    <m/>
    <m/>
    <n v="0"/>
    <n v="0"/>
    <m/>
    <m/>
    <m/>
    <m/>
    <x v="5"/>
    <n v="0"/>
  </r>
  <r>
    <m/>
    <m/>
    <s v="20200830-Hensley"/>
    <s v="Madera"/>
    <s v="Hensley"/>
    <m/>
    <m/>
    <n v="202008301111"/>
    <n v="202008302311"/>
    <n v="44073"/>
    <n v="0.4659722222222222"/>
    <n v="44073.46597222222"/>
    <n v="44073"/>
    <s v="19:11"/>
    <n v="44073.79930555556"/>
    <n v="688"/>
    <m/>
    <n v="0"/>
    <n v="0"/>
    <n v="0"/>
    <n v="37.08053"/>
    <n v="-119.88673"/>
    <s v="non-HFTD"/>
    <s v="non-HFRA"/>
    <x v="0"/>
    <m/>
    <m/>
    <m/>
    <m/>
    <m/>
    <m/>
    <m/>
    <b v="0"/>
    <b v="0"/>
    <b v="0"/>
    <n v="2020"/>
    <n v="8"/>
    <b v="0"/>
    <n v="0"/>
    <b v="0"/>
    <b v="0"/>
    <b v="0"/>
    <s v="OEIS Non-CAT - Large"/>
    <n v="0"/>
    <n v="0"/>
    <s v="structures &lt;= 100 "/>
    <s v="fatality = 0"/>
    <n v="0"/>
    <b v="0"/>
    <b v="0"/>
    <b v="0"/>
    <b v="0"/>
    <b v="0"/>
    <b v="0"/>
    <b v="0"/>
    <m/>
    <m/>
    <m/>
    <m/>
    <m/>
    <m/>
    <n v="0"/>
    <n v="0"/>
    <s v="PG887"/>
    <s v="229"/>
    <n v="6.9"/>
    <s v="2020-08-30T18:30:00Z"/>
    <x v="130"/>
    <n v="48"/>
  </r>
  <r>
    <m/>
    <m/>
    <s v="20200901-Hobo"/>
    <s v="Trinity"/>
    <s v="Hobo"/>
    <m/>
    <m/>
    <n v="202009010937"/>
    <n v="202009012137"/>
    <n v="44075"/>
    <n v="0.4006944444444445"/>
    <n v="44075.40069444444"/>
    <n v="44084"/>
    <s v="11:23"/>
    <n v="44084.47430555556"/>
    <n v="413"/>
    <s v="Under Investigation"/>
    <n v="0"/>
    <n v="0"/>
    <n v="0"/>
    <n v="40.82126"/>
    <n v="-123.12461"/>
    <s v="HFTD"/>
    <s v="HFRA"/>
    <x v="0"/>
    <m/>
    <m/>
    <m/>
    <m/>
    <m/>
    <m/>
    <m/>
    <b v="0"/>
    <b v="0"/>
    <b v="0"/>
    <n v="2020"/>
    <n v="9"/>
    <b v="0"/>
    <n v="0"/>
    <b v="0"/>
    <b v="0"/>
    <b v="0"/>
    <s v="OEIS Non-CAT - Large"/>
    <n v="0"/>
    <n v="0"/>
    <s v="structures &lt;= 100 "/>
    <s v="fatality = 0"/>
    <n v="0"/>
    <b v="1"/>
    <b v="0"/>
    <b v="1"/>
    <b v="1"/>
    <b v="0"/>
    <b v="1"/>
    <b v="1"/>
    <m/>
    <m/>
    <s v="BABC1"/>
    <s v="2"/>
    <n v="4.79"/>
    <s v="2020-09-01T16:32:00Z"/>
    <n v="5.99"/>
    <n v="2"/>
    <s v="CTOMS"/>
    <s v="59"/>
    <n v="9.029999999999999"/>
    <s v="2020-09-01T17:18:00Z"/>
    <x v="131"/>
    <n v="12"/>
  </r>
  <r>
    <m/>
    <m/>
    <s v="20200904-Creek"/>
    <s v="Fresno And Madera"/>
    <s v="Creek"/>
    <m/>
    <m/>
    <n v="202009041821"/>
    <n v="202009050621"/>
    <n v="44078"/>
    <n v="0.7645833333333333"/>
    <n v="44078.76458333333"/>
    <m/>
    <m/>
    <m/>
    <n v="379895"/>
    <s v="Under Investigation"/>
    <n v="856"/>
    <n v="71"/>
    <n v="0"/>
    <n v="37.19147"/>
    <n v="-119.261175"/>
    <s v="HFTD"/>
    <s v="HFRA"/>
    <x v="0"/>
    <m/>
    <m/>
    <m/>
    <m/>
    <m/>
    <m/>
    <n v="49989643"/>
    <b v="1"/>
    <b v="0"/>
    <b v="1"/>
    <n v="2020"/>
    <n v="9"/>
    <b v="0"/>
    <n v="0"/>
    <b v="0"/>
    <b v="1"/>
    <b v="1"/>
    <s v="OEIS CAT - Destructive - Non-fatal"/>
    <n v="1"/>
    <n v="1"/>
    <s v="structures &gt; 500"/>
    <s v="fatality = 0"/>
    <n v="856"/>
    <b v="0"/>
    <b v="1"/>
    <b v="1"/>
    <b v="1"/>
    <b v="0"/>
    <b v="1"/>
    <b v="1"/>
    <m/>
    <m/>
    <s v="SE379"/>
    <s v="231"/>
    <n v="2.12"/>
    <s v="2020-09-05T00:30:00Z"/>
    <n v="9.640000000000001"/>
    <n v="98"/>
    <s v="QUPC1"/>
    <s v="106"/>
    <n v="9.99"/>
    <s v="2020-09-05T00:30:00Z"/>
    <x v="132"/>
    <n v="214"/>
  </r>
  <r>
    <m/>
    <m/>
    <s v="20200907-Oak"/>
    <s v="Mendocino"/>
    <s v="Oak"/>
    <m/>
    <m/>
    <n v="202009071326"/>
    <n v="202009080126"/>
    <n v="44081"/>
    <n v="0.5597222222222222"/>
    <n v="44081.55972222222"/>
    <n v="44088"/>
    <s v="19:38"/>
    <n v="44088.81805555556"/>
    <n v="1100"/>
    <s v="Under Investigation"/>
    <n v="56"/>
    <n v="1"/>
    <n v="0"/>
    <n v="39.4935"/>
    <n v="-123.3965"/>
    <s v="HFTD"/>
    <s v="HFRA"/>
    <x v="0"/>
    <m/>
    <m/>
    <m/>
    <m/>
    <m/>
    <m/>
    <n v="858873"/>
    <b v="0"/>
    <b v="0"/>
    <b v="0"/>
    <n v="2020"/>
    <n v="9"/>
    <b v="0"/>
    <n v="0"/>
    <b v="0"/>
    <b v="0"/>
    <b v="0"/>
    <s v="OEIS Non-CAT - Large"/>
    <n v="0"/>
    <n v="0"/>
    <s v="structures &lt;= 100 "/>
    <s v="fatality = 0"/>
    <n v="56"/>
    <b v="1"/>
    <b v="0"/>
    <b v="1"/>
    <b v="1"/>
    <b v="0"/>
    <b v="1"/>
    <b v="1"/>
    <m/>
    <m/>
    <s v="PG118"/>
    <s v="229"/>
    <n v="1.67"/>
    <s v="2020-09-07T21:20:00Z"/>
    <n v="18.26"/>
    <n v="12"/>
    <s v="PG135"/>
    <s v="229"/>
    <n v="9.710000000000001"/>
    <s v="2020-09-07T20:50:00Z"/>
    <x v="133"/>
    <n v="66"/>
  </r>
  <r>
    <m/>
    <m/>
    <s v="20200908-Willow"/>
    <s v="Yuba"/>
    <s v="Willow"/>
    <m/>
    <m/>
    <n v="202009080604"/>
    <n v="202009081804"/>
    <n v="44082"/>
    <n v="0.2527777777777778"/>
    <n v="44082.25277777778"/>
    <n v="44088"/>
    <s v="17:35"/>
    <n v="44088.73263888889"/>
    <n v="1311"/>
    <m/>
    <n v="41"/>
    <n v="10"/>
    <n v="0"/>
    <n v="39.3637"/>
    <n v="-121.32361"/>
    <s v="HFTD"/>
    <s v="HFRA"/>
    <x v="0"/>
    <m/>
    <m/>
    <m/>
    <m/>
    <m/>
    <m/>
    <n v="4330276"/>
    <b v="0"/>
    <b v="0"/>
    <b v="0"/>
    <n v="2020"/>
    <n v="9"/>
    <b v="1"/>
    <n v="0"/>
    <b v="0"/>
    <b v="0"/>
    <b v="0"/>
    <s v="OEIS Non-CAT - Large"/>
    <n v="0"/>
    <n v="0"/>
    <s v="structures &lt;= 100 "/>
    <s v="fatality = 0"/>
    <n v="41"/>
    <b v="1"/>
    <b v="0"/>
    <b v="1"/>
    <b v="1"/>
    <b v="0"/>
    <b v="1"/>
    <b v="1"/>
    <m/>
    <m/>
    <s v="PG381"/>
    <s v="229"/>
    <n v="4.4"/>
    <s v="2020-09-08T12:20:00Z"/>
    <n v="33.55"/>
    <n v="56"/>
    <s v="PG904"/>
    <s v="229"/>
    <n v="7.23"/>
    <s v="2020-09-08T13:40:00Z"/>
    <x v="134"/>
    <n v="192"/>
  </r>
  <r>
    <m/>
    <m/>
    <s v="20200908-Fork"/>
    <s v="El Dorado"/>
    <s v="Fork"/>
    <m/>
    <m/>
    <n v="202009081303"/>
    <n v="202009090103"/>
    <n v="44082"/>
    <n v="0.54375"/>
    <n v="44082.54375"/>
    <n v="44144"/>
    <s v="17:48"/>
    <n v="44144.74166666667"/>
    <n v="1673"/>
    <s v="Under Investigation"/>
    <n v="0"/>
    <n v="0"/>
    <n v="0"/>
    <n v="38.99"/>
    <n v="-120.394"/>
    <s v="HFTD"/>
    <s v="HFRA"/>
    <x v="0"/>
    <m/>
    <m/>
    <m/>
    <m/>
    <m/>
    <m/>
    <m/>
    <b v="0"/>
    <b v="0"/>
    <b v="0"/>
    <n v="2020"/>
    <n v="9"/>
    <b v="1"/>
    <n v="0"/>
    <b v="0"/>
    <b v="0"/>
    <b v="0"/>
    <s v="OEIS Non-CAT - Large"/>
    <n v="0"/>
    <n v="0"/>
    <s v="structures &lt;= 100 "/>
    <s v="fatality = 0"/>
    <n v="0"/>
    <b v="1"/>
    <b v="0"/>
    <b v="1"/>
    <b v="1"/>
    <b v="0"/>
    <b v="1"/>
    <b v="1"/>
    <m/>
    <m/>
    <s v="RBXC1"/>
    <s v="2"/>
    <n v="4.62"/>
    <s v="2020-09-08T20:23:00Z"/>
    <n v="32"/>
    <n v="31"/>
    <s v="HLLC1"/>
    <s v="2"/>
    <n v="5.68"/>
    <s v="2020-09-08T19:09:00Z"/>
    <x v="135"/>
    <n v="45"/>
  </r>
  <r>
    <m/>
    <m/>
    <s v="20200912-Bullfrog"/>
    <s v="Fresno"/>
    <s v="Bullfrog"/>
    <m/>
    <m/>
    <n v="202009121357"/>
    <n v="202009130157"/>
    <n v="44086"/>
    <n v="0.58125"/>
    <n v="44086.58125"/>
    <n v="44144"/>
    <s v="14:06"/>
    <n v="44144.5875"/>
    <n v="1185"/>
    <m/>
    <n v="0"/>
    <n v="0"/>
    <n v="0"/>
    <n v="37.135474"/>
    <n v="-119.027309"/>
    <s v="non-HFTD"/>
    <s v="non-HFRA"/>
    <x v="0"/>
    <m/>
    <m/>
    <m/>
    <m/>
    <m/>
    <m/>
    <m/>
    <b v="0"/>
    <b v="0"/>
    <b v="0"/>
    <n v="2020"/>
    <n v="9"/>
    <b v="0"/>
    <n v="0"/>
    <b v="0"/>
    <b v="0"/>
    <b v="0"/>
    <s v="OEIS Non-CAT - Large"/>
    <n v="0"/>
    <n v="0"/>
    <s v="structures &lt;= 100 "/>
    <s v="fatality = 0"/>
    <n v="0"/>
    <b v="0"/>
    <b v="0"/>
    <b v="0"/>
    <b v="0"/>
    <b v="0"/>
    <b v="0"/>
    <b v="0"/>
    <m/>
    <m/>
    <m/>
    <m/>
    <m/>
    <m/>
    <n v="0"/>
    <n v="0"/>
    <s v="QUPC1"/>
    <s v="106"/>
    <n v="9.99"/>
    <s v="2020-09-12T21:45:00Z"/>
    <x v="136"/>
    <n v="46"/>
  </r>
  <r>
    <s v="Not in PG&amp;E service territory"/>
    <m/>
    <s v="20200916-Fox"/>
    <s v="Siskiyou"/>
    <s v="Fox"/>
    <m/>
    <m/>
    <n v="202009161108"/>
    <n v="202009162308"/>
    <n v="44090"/>
    <n v="0.4638888888888889"/>
    <n v="44090.46388888889"/>
    <n v="44104"/>
    <s v="08:31"/>
    <n v="44104.35486111111"/>
    <n v="2188"/>
    <m/>
    <n v="0"/>
    <n v="0"/>
    <n v="0"/>
    <n v="41.211022"/>
    <n v="-122.847359"/>
    <s v="non-HFTD"/>
    <s v="non-HFRA"/>
    <x v="0"/>
    <m/>
    <m/>
    <m/>
    <m/>
    <m/>
    <m/>
    <m/>
    <b v="0"/>
    <b v="0"/>
    <b v="0"/>
    <n v="2020"/>
    <n v="9"/>
    <b v="0"/>
    <n v="0"/>
    <b v="0"/>
    <b v="0"/>
    <b v="0"/>
    <s v="OEIS Non-CAT - Large"/>
    <n v="0"/>
    <n v="0"/>
    <s v="structures &lt;= 100 "/>
    <s v="fatality = 0"/>
    <n v="0"/>
    <b v="0"/>
    <b v="0"/>
    <b v="0"/>
    <b v="0"/>
    <b v="0"/>
    <b v="0"/>
    <b v="0"/>
    <m/>
    <m/>
    <m/>
    <m/>
    <m/>
    <m/>
    <n v="0"/>
    <n v="0"/>
    <s v="CLNC1"/>
    <s v="2"/>
    <n v="6.23"/>
    <s v="2020-09-16T18:16:00Z"/>
    <x v="103"/>
    <n v="2"/>
  </r>
  <r>
    <m/>
    <m/>
    <s v="20200926-Glass"/>
    <s v="Napa And Sonoma"/>
    <s v="Glass"/>
    <m/>
    <m/>
    <n v="202009260348"/>
    <n v="202009261548"/>
    <n v="44100"/>
    <n v="0.1583333333333333"/>
    <n v="44100.15833333333"/>
    <n v="44124"/>
    <s v="11:00"/>
    <n v="44124.45833333334"/>
    <n v="67484"/>
    <s v="Under Investigation"/>
    <n v="1555"/>
    <n v="282"/>
    <n v="0"/>
    <n v="38.56295"/>
    <n v="-122.49745"/>
    <s v="HFTD"/>
    <s v="HFRA"/>
    <x v="0"/>
    <m/>
    <m/>
    <m/>
    <m/>
    <m/>
    <m/>
    <n v="221131080"/>
    <b v="1"/>
    <b v="0"/>
    <b v="1"/>
    <n v="2020"/>
    <n v="9"/>
    <b v="0"/>
    <n v="0"/>
    <b v="0"/>
    <b v="1"/>
    <b v="1"/>
    <s v="OEIS CAT - Destructive - Non-fatal"/>
    <n v="1"/>
    <n v="1"/>
    <s v="structures &gt; 500"/>
    <s v="fatality = 0"/>
    <n v="1555"/>
    <b v="0"/>
    <b v="1"/>
    <b v="1"/>
    <b v="1"/>
    <b v="0"/>
    <b v="1"/>
    <b v="1"/>
    <m/>
    <m/>
    <s v="PG199"/>
    <s v="229"/>
    <n v="3.49"/>
    <s v="2020-09-26T10:10:00Z"/>
    <n v="12.86"/>
    <n v="87"/>
    <s v="PG162"/>
    <s v="229"/>
    <n v="5.68"/>
    <s v="2020-09-26T10:20:00Z"/>
    <x v="137"/>
    <n v="272"/>
  </r>
  <r>
    <m/>
    <m/>
    <s v="20200927-Zogg"/>
    <s v="Shasta And Tehama"/>
    <s v="Zogg"/>
    <m/>
    <m/>
    <n v="202009271603"/>
    <n v="202009280403"/>
    <n v="44101"/>
    <n v="0.66875"/>
    <n v="44101.66875"/>
    <n v="44117"/>
    <s v="17:02"/>
    <n v="44117.70972222222"/>
    <n v="56338"/>
    <s v="Electrical Power"/>
    <n v="204"/>
    <n v="27"/>
    <n v="4"/>
    <n v="40.53927"/>
    <n v="-122.56656"/>
    <s v="HFTD"/>
    <s v="HFRA"/>
    <x v="1"/>
    <s v="Yes"/>
    <n v="20201368"/>
    <s v="EI200927A"/>
    <s v="1095236"/>
    <s v="20-0102112"/>
    <m/>
    <n v="8354758"/>
    <b v="1"/>
    <b v="0"/>
    <b v="1"/>
    <n v="2020"/>
    <n v="9"/>
    <b v="1"/>
    <n v="1"/>
    <b v="1"/>
    <b v="1"/>
    <b v="0"/>
    <s v="OEIS CAT - Destructive - Fatal"/>
    <n v="1"/>
    <n v="0"/>
    <s v="100 &lt; structures &lt;= 500"/>
    <s v="fatality &gt; 0"/>
    <n v="204"/>
    <b v="1"/>
    <b v="0"/>
    <b v="1"/>
    <b v="1"/>
    <b v="0"/>
    <b v="1"/>
    <b v="1"/>
    <m/>
    <m/>
    <s v="MMOC1"/>
    <s v="2"/>
    <n v="3.92"/>
    <s v="2020-09-28T00:00:00Z"/>
    <n v="36"/>
    <n v="26"/>
    <s v="MMOC1"/>
    <s v="2"/>
    <n v="3.92"/>
    <s v="2020-09-28T00:00:00Z"/>
    <x v="138"/>
    <n v="158"/>
  </r>
  <r>
    <m/>
    <m/>
    <s v="20210119-Wolf"/>
    <s v="Kern"/>
    <s v="Wolf"/>
    <m/>
    <m/>
    <n v="202101191147"/>
    <n v="202101192347"/>
    <n v="44215"/>
    <n v="0.4909722222222222"/>
    <n v="44215.49097222222"/>
    <n v="44216"/>
    <s v="07:12"/>
    <n v="44216.3"/>
    <n v="685"/>
    <s v="Electrical Power"/>
    <m/>
    <m/>
    <m/>
    <n v="34.99432"/>
    <n v="-119.185309"/>
    <s v="non-HFTD"/>
    <s v="non-HFRA"/>
    <x v="1"/>
    <s v="Yes"/>
    <n v="20210059"/>
    <m/>
    <m/>
    <s v="21-0010873"/>
    <m/>
    <n v="4116"/>
    <b v="0"/>
    <b v="0"/>
    <b v="0"/>
    <n v="2021"/>
    <n v="1"/>
    <b v="0"/>
    <n v="0"/>
    <b v="0"/>
    <b v="0"/>
    <b v="0"/>
    <s v="OEIS Non-CAT - Large"/>
    <n v="0"/>
    <n v="0"/>
    <s v="structures &lt;= 100 "/>
    <s v="fatality = 0"/>
    <n v="0"/>
    <b v="0"/>
    <b v="0"/>
    <b v="0"/>
    <b v="0"/>
    <b v="0"/>
    <b v="0"/>
    <b v="0"/>
    <m/>
    <m/>
    <m/>
    <m/>
    <m/>
    <m/>
    <n v="0"/>
    <n v="0"/>
    <s v="AU491"/>
    <s v="65"/>
    <n v="7.23"/>
    <s v="2021-01-19T20:36:00Z"/>
    <x v="139"/>
    <n v="22"/>
  </r>
  <r>
    <s v="Not in PG&amp;E service territory"/>
    <m/>
    <s v="20210327-Refuge"/>
    <s v="Siskiyou"/>
    <s v="Refuge"/>
    <m/>
    <m/>
    <n v="202103271702"/>
    <n v="202103280502"/>
    <n v="44282"/>
    <n v="0.7097222222222223"/>
    <n v="44282.70972222222"/>
    <n v="44284"/>
    <s v="17:21"/>
    <n v="44284.72291666667"/>
    <n v="873"/>
    <s v="Under Investigation"/>
    <m/>
    <m/>
    <m/>
    <n v="41.927772"/>
    <n v="-121.627082"/>
    <m/>
    <s v="non-HFRA"/>
    <x v="0"/>
    <m/>
    <m/>
    <m/>
    <m/>
    <m/>
    <m/>
    <m/>
    <b v="0"/>
    <b v="0"/>
    <b v="0"/>
    <n v="2021"/>
    <n v="3"/>
    <b v="0"/>
    <n v="0"/>
    <b v="0"/>
    <b v="0"/>
    <b v="0"/>
    <s v="OEIS Non-CAT - Large"/>
    <n v="0"/>
    <n v="0"/>
    <s v="structures &lt;= 100 "/>
    <s v="fatality = 0"/>
    <n v="0"/>
    <b v="0"/>
    <b v="0"/>
    <b v="0"/>
    <b v="0"/>
    <b v="0"/>
    <b v="0"/>
    <b v="0"/>
    <m/>
    <m/>
    <m/>
    <m/>
    <m/>
    <m/>
    <n v="0"/>
    <n v="0"/>
    <s v="LKNC1"/>
    <s v="2"/>
    <n v="6.2"/>
    <s v="2021-03-28T00:32:00Z"/>
    <x v="89"/>
    <n v="2"/>
  </r>
  <r>
    <m/>
    <m/>
    <s v="20210508-Gunnison"/>
    <s v="Butte"/>
    <s v="Gunnison"/>
    <m/>
    <m/>
    <n v="202105081344"/>
    <n v="202105090144"/>
    <n v="44324"/>
    <n v="0.5722222222222222"/>
    <n v="44324.57222222222"/>
    <n v="44324"/>
    <s v="10:13"/>
    <n v="44324.42569444444"/>
    <n v="549"/>
    <s v="Under Investigation"/>
    <m/>
    <m/>
    <m/>
    <n v="39.85479"/>
    <n v="-121.91936"/>
    <s v="non-HFTD"/>
    <s v="non-HFRA"/>
    <x v="0"/>
    <m/>
    <m/>
    <m/>
    <m/>
    <m/>
    <m/>
    <m/>
    <b v="0"/>
    <b v="0"/>
    <b v="0"/>
    <n v="2021"/>
    <n v="5"/>
    <b v="1"/>
    <n v="0"/>
    <b v="0"/>
    <b v="0"/>
    <b v="0"/>
    <s v="OEIS Non-CAT - Large"/>
    <n v="0"/>
    <n v="0"/>
    <s v="structures &lt;= 100 "/>
    <s v="fatality = 0"/>
    <n v="0"/>
    <b v="0"/>
    <b v="0"/>
    <b v="0"/>
    <b v="0"/>
    <b v="0"/>
    <b v="0"/>
    <b v="0"/>
    <m/>
    <m/>
    <s v="E3006"/>
    <s v="65"/>
    <n v="1.02"/>
    <s v="2021-05-08T19:50:00Z"/>
    <n v="29"/>
    <n v="12"/>
    <s v="KCIC"/>
    <s v="1"/>
    <n v="5.06"/>
    <s v="2021-05-08T19:50:00Z"/>
    <x v="140"/>
    <n v="60"/>
  </r>
  <r>
    <m/>
    <m/>
    <s v="20210527-Mile"/>
    <s v="Stanislaus  "/>
    <s v="Mile"/>
    <m/>
    <m/>
    <n v="202105271844"/>
    <n v="202105280644"/>
    <n v="44343"/>
    <n v="0.7805555555555556"/>
    <n v="44343.78055555555"/>
    <n v="44344"/>
    <s v="06:44"/>
    <n v="44344.28055555555"/>
    <n v="508"/>
    <m/>
    <m/>
    <m/>
    <m/>
    <n v="37.8934619685314"/>
    <n v="-120.839158711729"/>
    <s v="non-HFTD"/>
    <s v="non-HFRA"/>
    <x v="0"/>
    <m/>
    <m/>
    <m/>
    <m/>
    <m/>
    <m/>
    <m/>
    <b v="0"/>
    <b v="0"/>
    <b v="0"/>
    <n v="2021"/>
    <n v="5"/>
    <b v="0"/>
    <n v="0"/>
    <b v="0"/>
    <b v="0"/>
    <b v="0"/>
    <s v="OEIS Non-CAT - Large"/>
    <n v="0"/>
    <n v="0"/>
    <s v="structures &lt;= 100 "/>
    <s v="fatality = 0"/>
    <n v="0"/>
    <b v="0"/>
    <b v="0"/>
    <b v="0"/>
    <b v="0"/>
    <b v="0"/>
    <b v="0"/>
    <b v="0"/>
    <m/>
    <m/>
    <m/>
    <m/>
    <m/>
    <m/>
    <n v="0"/>
    <n v="0"/>
    <s v="D1155"/>
    <s v="65"/>
    <n v="7.42"/>
    <s v="2021-05-28T02:30:00Z"/>
    <x v="95"/>
    <n v="56"/>
  </r>
  <r>
    <m/>
    <m/>
    <s v="20210530-Sargents"/>
    <s v="Monterey"/>
    <s v="Sargents"/>
    <m/>
    <m/>
    <n v="202105301510"/>
    <n v="202105310310"/>
    <n v="44346"/>
    <n v="0.6319444444444444"/>
    <n v="44346.63194444445"/>
    <m/>
    <m/>
    <m/>
    <n v="1100"/>
    <s v="Under Investigation"/>
    <m/>
    <m/>
    <m/>
    <n v="35.9620527061822"/>
    <n v="-120.873273889138"/>
    <s v="non-HFTD"/>
    <s v="non-HFRA"/>
    <x v="0"/>
    <m/>
    <m/>
    <m/>
    <m/>
    <m/>
    <m/>
    <m/>
    <b v="0"/>
    <b v="0"/>
    <b v="0"/>
    <n v="2021"/>
    <n v="5"/>
    <b v="0"/>
    <n v="0"/>
    <b v="0"/>
    <b v="0"/>
    <b v="0"/>
    <s v="OEIS Non-CAT - Large"/>
    <n v="0"/>
    <n v="0"/>
    <s v="structures &lt;= 100 "/>
    <s v="fatality = 0"/>
    <n v="0"/>
    <b v="0"/>
    <b v="0"/>
    <b v="0"/>
    <b v="0"/>
    <b v="0"/>
    <b v="0"/>
    <b v="0"/>
    <m/>
    <m/>
    <m/>
    <m/>
    <m/>
    <m/>
    <n v="0"/>
    <n v="0"/>
    <s v="PG682"/>
    <s v="229"/>
    <n v="8.83"/>
    <s v="2021-05-30T22:30:00Z"/>
    <x v="141"/>
    <n v="54"/>
  </r>
  <r>
    <m/>
    <m/>
    <s v="20210608-Intanko"/>
    <s v="Yuba"/>
    <s v="Intanko"/>
    <m/>
    <m/>
    <n v="202106081359"/>
    <n v="202106090159"/>
    <n v="44355"/>
    <n v="0.5826388888888889"/>
    <n v="44355.58263888889"/>
    <m/>
    <m/>
    <m/>
    <n v="939"/>
    <m/>
    <m/>
    <m/>
    <m/>
    <n v="39.084872"/>
    <n v="-121.333346"/>
    <s v="non-HFTD"/>
    <s v="non-HFRA"/>
    <x v="0"/>
    <m/>
    <m/>
    <m/>
    <m/>
    <m/>
    <m/>
    <m/>
    <b v="0"/>
    <b v="0"/>
    <b v="0"/>
    <n v="2021"/>
    <n v="6"/>
    <b v="0"/>
    <n v="0"/>
    <b v="0"/>
    <b v="0"/>
    <b v="0"/>
    <s v="OEIS Non-CAT - Large"/>
    <n v="0"/>
    <n v="0"/>
    <s v="structures &lt;= 100 "/>
    <s v="fatality = 0"/>
    <n v="0"/>
    <b v="0"/>
    <b v="0"/>
    <b v="0"/>
    <b v="0"/>
    <b v="0"/>
    <b v="0"/>
    <b v="0"/>
    <m/>
    <m/>
    <m/>
    <m/>
    <m/>
    <m/>
    <n v="0"/>
    <n v="0"/>
    <s v="PG933"/>
    <s v="229"/>
    <n v="6.98"/>
    <s v="2021-06-08T20:30:00Z"/>
    <x v="57"/>
    <n v="85"/>
  </r>
  <r>
    <m/>
    <m/>
    <s v="20210617-Park"/>
    <s v="Butte"/>
    <s v="Park"/>
    <m/>
    <m/>
    <n v="202106172137"/>
    <n v="202106180937"/>
    <n v="44364"/>
    <n v="0.9006944444444445"/>
    <n v="44364.90069444444"/>
    <n v="44366"/>
    <s v="19:24"/>
    <n v="44366.80833333333"/>
    <n v="402"/>
    <s v="Under Investigation"/>
    <m/>
    <m/>
    <m/>
    <n v="36.199833"/>
    <n v="-118.722167"/>
    <s v="HFTD"/>
    <s v="HFRA"/>
    <x v="0"/>
    <m/>
    <m/>
    <m/>
    <m/>
    <m/>
    <m/>
    <m/>
    <b v="0"/>
    <b v="0"/>
    <b v="0"/>
    <n v="2021"/>
    <n v="6"/>
    <b v="0"/>
    <n v="0"/>
    <b v="0"/>
    <b v="0"/>
    <b v="0"/>
    <s v="OEIS Non-CAT - Large"/>
    <n v="0"/>
    <n v="0"/>
    <s v="structures &lt;= 100 "/>
    <s v="fatality = 0"/>
    <n v="0"/>
    <b v="1"/>
    <b v="0"/>
    <b v="1"/>
    <b v="1"/>
    <b v="0"/>
    <b v="1"/>
    <b v="1"/>
    <m/>
    <m/>
    <s v="AV342"/>
    <s v="65"/>
    <n v="2.87"/>
    <s v="2021-06-18T05:37:00Z"/>
    <n v="7"/>
    <n v="29"/>
    <s v="SE479"/>
    <s v="231"/>
    <n v="7.73"/>
    <s v="2021-06-18T05:20:00Z"/>
    <x v="142"/>
    <n v="113"/>
  </r>
  <r>
    <m/>
    <m/>
    <s v="20210618-Success"/>
    <s v="Tulare"/>
    <s v="Success"/>
    <m/>
    <m/>
    <n v="202106180117"/>
    <n v="202106181317"/>
    <n v="44365"/>
    <n v="0.05347222222222222"/>
    <n v="44365.05347222222"/>
    <n v="44369"/>
    <s v="18:00"/>
    <n v="44369.75"/>
    <n v="800"/>
    <m/>
    <m/>
    <m/>
    <m/>
    <n v="36.03223"/>
    <n v="-118.85799"/>
    <s v="HFTD"/>
    <s v="HFRA"/>
    <x v="0"/>
    <m/>
    <m/>
    <m/>
    <m/>
    <m/>
    <m/>
    <m/>
    <b v="0"/>
    <b v="0"/>
    <b v="0"/>
    <n v="2021"/>
    <n v="6"/>
    <b v="0"/>
    <n v="0"/>
    <b v="0"/>
    <b v="0"/>
    <b v="0"/>
    <s v="OEIS Non-CAT - Large"/>
    <n v="0"/>
    <n v="0"/>
    <s v="structures &lt;= 100 "/>
    <s v="fatality = 0"/>
    <n v="0"/>
    <b v="1"/>
    <b v="0"/>
    <b v="1"/>
    <b v="1"/>
    <b v="0"/>
    <b v="1"/>
    <b v="1"/>
    <m/>
    <m/>
    <s v="SE326"/>
    <s v="231"/>
    <n v="4.82"/>
    <s v="2021-06-18T08:40:00Z"/>
    <n v="29.37"/>
    <n v="36"/>
    <s v="SE282"/>
    <s v="231"/>
    <n v="6.95"/>
    <s v="2021-06-18T08:40:00Z"/>
    <x v="143"/>
    <n v="120"/>
  </r>
  <r>
    <m/>
    <m/>
    <s v="20210618-Nettle"/>
    <s v="Tulare"/>
    <s v="Nettle"/>
    <m/>
    <m/>
    <n v="202106181011"/>
    <n v="202106182211"/>
    <n v="44365"/>
    <n v="0.4243055555555555"/>
    <n v="44365.42430555556"/>
    <n v="44378"/>
    <s v="08:58"/>
    <n v="44378.37361111111"/>
    <n v="1265"/>
    <m/>
    <m/>
    <m/>
    <m/>
    <n v="36.03887"/>
    <n v="-118.76857"/>
    <s v="HFTD"/>
    <s v="HFRA"/>
    <x v="0"/>
    <m/>
    <m/>
    <m/>
    <m/>
    <m/>
    <m/>
    <m/>
    <b v="0"/>
    <b v="0"/>
    <b v="0"/>
    <n v="2021"/>
    <n v="6"/>
    <b v="0"/>
    <n v="0"/>
    <b v="0"/>
    <b v="0"/>
    <b v="0"/>
    <s v="OEIS Non-CAT - Large"/>
    <n v="0"/>
    <n v="0"/>
    <s v="structures &lt;= 100 "/>
    <s v="fatality = 0"/>
    <n v="0"/>
    <b v="1"/>
    <b v="0"/>
    <b v="1"/>
    <b v="1"/>
    <b v="0"/>
    <b v="1"/>
    <b v="1"/>
    <m/>
    <m/>
    <s v="SE278"/>
    <s v="231"/>
    <n v="1.71"/>
    <s v="2021-06-18T17:40:00Z"/>
    <n v="10.89"/>
    <n v="12"/>
    <s v="SE572"/>
    <s v="231"/>
    <n v="7.78"/>
    <s v="2021-06-18T18:10:00Z"/>
    <x v="144"/>
    <n v="72"/>
  </r>
  <r>
    <m/>
    <m/>
    <s v="20210618-Willow"/>
    <s v="Monterey"/>
    <s v="Willow"/>
    <m/>
    <m/>
    <n v="202106181149"/>
    <n v="202106182349"/>
    <n v="44365"/>
    <n v="0.4923611111111111"/>
    <n v="44365.49236111111"/>
    <n v="44388"/>
    <s v="08:24"/>
    <n v="44388.35"/>
    <n v="2877"/>
    <m/>
    <m/>
    <m/>
    <m/>
    <n v="36.151231"/>
    <n v="-121.558858"/>
    <s v="HFTD"/>
    <s v="HFRA"/>
    <x v="0"/>
    <m/>
    <m/>
    <m/>
    <m/>
    <m/>
    <m/>
    <m/>
    <b v="0"/>
    <b v="0"/>
    <b v="0"/>
    <n v="2021"/>
    <n v="6"/>
    <b v="0"/>
    <n v="0"/>
    <b v="0"/>
    <b v="0"/>
    <b v="0"/>
    <s v="OEIS Non-CAT - Large"/>
    <n v="0"/>
    <n v="0"/>
    <s v="structures &lt;= 100 "/>
    <s v="fatality = 0"/>
    <n v="0"/>
    <b v="1"/>
    <b v="0"/>
    <b v="1"/>
    <b v="1"/>
    <b v="0"/>
    <b v="1"/>
    <b v="1"/>
    <m/>
    <m/>
    <m/>
    <m/>
    <m/>
    <m/>
    <n v="0"/>
    <n v="0"/>
    <s v="ASRC1"/>
    <s v="2"/>
    <n v="7.3"/>
    <s v="2021-06-18T19:04:00Z"/>
    <x v="145"/>
    <n v="50"/>
  </r>
  <r>
    <m/>
    <m/>
    <s v="20210620-Cow"/>
    <s v="Shasta"/>
    <s v="Cow"/>
    <m/>
    <m/>
    <n v="202106201638"/>
    <n v="202106210438"/>
    <n v="44367"/>
    <n v="0.6930555555555555"/>
    <n v="44367.69305555556"/>
    <n v="44373"/>
    <s v="18:25"/>
    <n v="44373.76736111111"/>
    <n v="761"/>
    <s v="Vehicle"/>
    <n v="2"/>
    <m/>
    <m/>
    <n v="40.53297"/>
    <n v="-122.12107"/>
    <s v="HFTD"/>
    <s v="HFRA"/>
    <x v="0"/>
    <m/>
    <m/>
    <m/>
    <m/>
    <m/>
    <m/>
    <m/>
    <b v="0"/>
    <b v="0"/>
    <b v="0"/>
    <n v="2021"/>
    <n v="6"/>
    <b v="0"/>
    <n v="0"/>
    <b v="0"/>
    <b v="0"/>
    <b v="0"/>
    <s v="OEIS Non-CAT - Large"/>
    <n v="0"/>
    <n v="0"/>
    <s v="structures &lt;= 100 "/>
    <s v="fatality = 0"/>
    <n v="2"/>
    <b v="1"/>
    <b v="0"/>
    <b v="1"/>
    <b v="1"/>
    <b v="0"/>
    <b v="1"/>
    <b v="1"/>
    <m/>
    <m/>
    <s v="PG738"/>
    <s v="229"/>
    <n v="3.12"/>
    <s v="2021-06-20T23:20:00Z"/>
    <n v="16"/>
    <n v="24"/>
    <s v="KRDD"/>
    <s v="1"/>
    <n v="9.359999999999999"/>
    <s v="2021-06-20T22:53:00Z"/>
    <x v="146"/>
    <n v="135"/>
  </r>
  <r>
    <s v="Not in PG&amp;E service territory"/>
    <m/>
    <s v="20210624-Lava"/>
    <s v="Siskiyou"/>
    <s v="Lava"/>
    <m/>
    <m/>
    <n v="202106242035"/>
    <n v="202106250835"/>
    <n v="44371"/>
    <n v="0.8576388888888888"/>
    <n v="44371.85763888889"/>
    <n v="44442"/>
    <s v="06:51"/>
    <n v="44442.28541666667"/>
    <n v="26409"/>
    <s v="Lightning"/>
    <n v="23"/>
    <n v="6"/>
    <n v="0"/>
    <n v="41.459"/>
    <n v="-122.329"/>
    <m/>
    <s v="HFRA"/>
    <x v="0"/>
    <m/>
    <m/>
    <m/>
    <m/>
    <m/>
    <m/>
    <m/>
    <b v="1"/>
    <b v="1"/>
    <b v="0"/>
    <n v="2021"/>
    <n v="6"/>
    <b v="0"/>
    <n v="0"/>
    <b v="0"/>
    <b v="0"/>
    <b v="0"/>
    <s v="OEIS CAT - Large"/>
    <n v="1"/>
    <n v="0"/>
    <s v="structures &lt;= 100 "/>
    <s v="fatality = 0"/>
    <n v="23"/>
    <b v="1"/>
    <b v="0"/>
    <b v="1"/>
    <b v="1"/>
    <b v="0"/>
    <b v="0"/>
    <b v="1"/>
    <m/>
    <m/>
    <s v="PC002"/>
    <s v="247"/>
    <n v="3.11"/>
    <s v="2021-06-25T02:40:00Z"/>
    <n v="26.58"/>
    <n v="14"/>
    <s v="WEEC1"/>
    <s v="2"/>
    <n v="6.65"/>
    <s v="2021-06-25T02:48:00Z"/>
    <x v="147"/>
    <n v="121"/>
  </r>
  <r>
    <m/>
    <m/>
    <s v="20210625-Henry"/>
    <s v="Alpine"/>
    <s v="Henry"/>
    <m/>
    <m/>
    <n v="202106251953"/>
    <n v="202106260753"/>
    <n v="44372"/>
    <n v="0.8284722222222223"/>
    <n v="44372.82847222222"/>
    <n v="44407"/>
    <s v="09:47"/>
    <n v="44407.40763888889"/>
    <n v="1320"/>
    <s v="Lightning"/>
    <m/>
    <m/>
    <m/>
    <n v="38.4504695"/>
    <n v="-119.7512546"/>
    <s v="non-HFTD"/>
    <s v="non-HFRA"/>
    <x v="0"/>
    <m/>
    <m/>
    <m/>
    <m/>
    <m/>
    <m/>
    <m/>
    <b v="0"/>
    <b v="0"/>
    <b v="0"/>
    <n v="2021"/>
    <n v="6"/>
    <b v="0"/>
    <n v="0"/>
    <b v="0"/>
    <b v="0"/>
    <b v="0"/>
    <s v="OEIS Non-CAT - Large"/>
    <n v="0"/>
    <n v="0"/>
    <s v="structures &lt;= 100 "/>
    <s v="fatality = 0"/>
    <n v="0"/>
    <b v="0"/>
    <b v="0"/>
    <b v="0"/>
    <b v="0"/>
    <b v="0"/>
    <b v="0"/>
    <b v="0"/>
    <m/>
    <m/>
    <m/>
    <m/>
    <m/>
    <m/>
    <n v="0"/>
    <n v="0"/>
    <m/>
    <m/>
    <m/>
    <m/>
    <x v="5"/>
    <n v="0"/>
  </r>
  <r>
    <m/>
    <m/>
    <s v="20210627-Shell"/>
    <s v="Kern"/>
    <s v="Shell"/>
    <m/>
    <m/>
    <n v="202106271307"/>
    <n v="202106280107"/>
    <n v="44374"/>
    <n v="0.5465277777777777"/>
    <n v="44374.54652777778"/>
    <n v="44377"/>
    <s v="18:00"/>
    <n v="44377.75"/>
    <n v="1984"/>
    <s v="Caused By A Car Fire"/>
    <m/>
    <m/>
    <m/>
    <n v="34.919"/>
    <n v="-118.891"/>
    <s v="non-HFTD"/>
    <s v="HFRA"/>
    <x v="0"/>
    <m/>
    <m/>
    <m/>
    <m/>
    <m/>
    <m/>
    <m/>
    <b v="0"/>
    <b v="0"/>
    <b v="0"/>
    <n v="2021"/>
    <n v="6"/>
    <b v="0"/>
    <n v="0"/>
    <b v="0"/>
    <b v="0"/>
    <b v="0"/>
    <s v="OEIS Non-CAT - Large"/>
    <n v="0"/>
    <n v="0"/>
    <s v="structures &lt;= 100 "/>
    <s v="fatality = 0"/>
    <n v="0"/>
    <b v="0"/>
    <b v="0"/>
    <b v="1"/>
    <b v="1"/>
    <b v="1"/>
    <b v="0"/>
    <b v="1"/>
    <m/>
    <m/>
    <s v="AT714"/>
    <s v="65"/>
    <n v="3.94"/>
    <s v="2021-06-27T21:05:00Z"/>
    <n v="18"/>
    <n v="88"/>
    <s v="SE450"/>
    <s v="231"/>
    <n v="9.94"/>
    <s v="2021-06-27T19:40:00Z"/>
    <x v="148"/>
    <n v="136"/>
  </r>
  <r>
    <s v="Not in PG&amp;E service territory"/>
    <m/>
    <s v="20210628-Tennant"/>
    <s v="Siskiyou"/>
    <s v="Tennant"/>
    <m/>
    <m/>
    <n v="202106281607"/>
    <n v="202106290407"/>
    <n v="44375"/>
    <n v="0.6715277777777777"/>
    <n v="44375.67152777778"/>
    <n v="44392"/>
    <s v="16:13"/>
    <n v="44392.67569444444"/>
    <n v="10580"/>
    <m/>
    <n v="9"/>
    <m/>
    <m/>
    <n v="41.665191"/>
    <n v="-122.054254"/>
    <s v="non-HFTD"/>
    <s v="non-HFRA"/>
    <x v="0"/>
    <m/>
    <m/>
    <m/>
    <m/>
    <m/>
    <m/>
    <m/>
    <b v="1"/>
    <b v="1"/>
    <b v="0"/>
    <n v="2021"/>
    <n v="6"/>
    <b v="0"/>
    <n v="0"/>
    <b v="0"/>
    <b v="0"/>
    <b v="0"/>
    <s v="OEIS CAT - Large"/>
    <n v="1"/>
    <n v="0"/>
    <s v="structures &lt;= 100 "/>
    <s v="fatality = 0"/>
    <n v="9"/>
    <b v="0"/>
    <b v="0"/>
    <b v="0"/>
    <b v="0"/>
    <b v="0"/>
    <b v="0"/>
    <b v="0"/>
    <m/>
    <m/>
    <m/>
    <m/>
    <m/>
    <m/>
    <n v="0"/>
    <n v="0"/>
    <s v="JTAC1"/>
    <s v="2"/>
    <n v="9.869999999999999"/>
    <s v="2021-06-28T23:17:00Z"/>
    <x v="88"/>
    <n v="2"/>
  </r>
  <r>
    <m/>
    <m/>
    <s v="20210630-Salt"/>
    <s v="Shasta"/>
    <s v="Salt"/>
    <m/>
    <m/>
    <n v="202106301455"/>
    <n v="202106310255"/>
    <n v="44377"/>
    <n v="0.6215277777777778"/>
    <n v="44377.62152777778"/>
    <n v="44396"/>
    <s v="08:46"/>
    <n v="44396.36527777778"/>
    <n v="12660"/>
    <s v="Hot Material Falling Off Of A Vehicle"/>
    <n v="43"/>
    <m/>
    <m/>
    <n v="40.860525"/>
    <n v="-122.348956"/>
    <s v="HFTD"/>
    <s v="HFRA"/>
    <x v="0"/>
    <m/>
    <m/>
    <m/>
    <m/>
    <m/>
    <m/>
    <m/>
    <b v="1"/>
    <b v="1"/>
    <b v="0"/>
    <n v="2021"/>
    <n v="6"/>
    <b v="0"/>
    <n v="0"/>
    <b v="0"/>
    <b v="0"/>
    <b v="0"/>
    <s v="OEIS CAT - Large"/>
    <n v="1"/>
    <n v="0"/>
    <s v="structures &lt;= 100 "/>
    <s v="fatality = 0"/>
    <n v="43"/>
    <b v="0"/>
    <b v="1"/>
    <b v="1"/>
    <b v="1"/>
    <b v="0"/>
    <b v="1"/>
    <b v="1"/>
    <m/>
    <m/>
    <s v="PG954"/>
    <s v="229"/>
    <n v="3.84"/>
    <s v="2021-06-30T22:00:00Z"/>
    <n v="22.58"/>
    <n v="25"/>
    <s v="PG138"/>
    <s v="229"/>
    <n v="6.18"/>
    <s v="2021-06-30T21:40:00Z"/>
    <x v="149"/>
    <n v="59"/>
  </r>
  <r>
    <m/>
    <m/>
    <s v="20210703-Main"/>
    <s v="Tulare"/>
    <s v="Main"/>
    <m/>
    <m/>
    <n v="202107030800"/>
    <n v="202107032000"/>
    <n v="44380"/>
    <n v="0.3333333333333333"/>
    <n v="44380.33333333334"/>
    <n v="44381"/>
    <s v="17:39"/>
    <n v="44381.73541666667"/>
    <n v="384"/>
    <m/>
    <m/>
    <m/>
    <m/>
    <n v="36.10007"/>
    <n v="-119.017899"/>
    <s v="non-HFTD"/>
    <s v="non-HFRA"/>
    <x v="0"/>
    <m/>
    <m/>
    <m/>
    <m/>
    <m/>
    <m/>
    <m/>
    <b v="0"/>
    <b v="0"/>
    <b v="0"/>
    <n v="2021"/>
    <n v="7"/>
    <b v="0"/>
    <n v="0"/>
    <b v="0"/>
    <b v="0"/>
    <b v="0"/>
    <s v="OEIS Non-CAT - Large"/>
    <n v="0"/>
    <n v="0"/>
    <s v="structures &lt;= 100 "/>
    <s v="fatality = 0"/>
    <n v="0"/>
    <b v="0"/>
    <b v="0"/>
    <b v="0"/>
    <b v="0"/>
    <b v="0"/>
    <b v="0"/>
    <b v="0"/>
    <m/>
    <m/>
    <s v="SE562"/>
    <s v="231"/>
    <n v="0.65"/>
    <s v="2021-07-03T14:20:00Z"/>
    <n v="8.77"/>
    <n v="52"/>
    <s v="176SE"/>
    <s v="231"/>
    <n v="9.890000000000001"/>
    <s v="2021-07-03T16:00:00Z"/>
    <x v="144"/>
    <n v="117"/>
  </r>
  <r>
    <m/>
    <m/>
    <s v="20210704-Beckwourth Complex"/>
    <s v="Plumas"/>
    <s v="Beckwourth Complex"/>
    <m/>
    <m/>
    <n v="202107040926"/>
    <n v="202107042126"/>
    <n v="44381"/>
    <n v="0.3930555555555555"/>
    <n v="44381.39305555556"/>
    <n v="44461"/>
    <s v="08:37"/>
    <n v="44461.35902777778"/>
    <n v="105670"/>
    <m/>
    <n v="148"/>
    <n v="23"/>
    <m/>
    <n v="39.83203"/>
    <n v="-120.3415"/>
    <s v="non-HFTD"/>
    <s v="non-HFRA"/>
    <x v="0"/>
    <m/>
    <m/>
    <m/>
    <m/>
    <m/>
    <m/>
    <m/>
    <b v="1"/>
    <b v="0"/>
    <b v="1"/>
    <n v="2021"/>
    <n v="7"/>
    <b v="0"/>
    <n v="0"/>
    <b v="0"/>
    <b v="1"/>
    <b v="1"/>
    <s v="OEIS CAT - Destructive - Non-fatal"/>
    <n v="1"/>
    <n v="0"/>
    <s v="100 &lt; structures &lt;= 500"/>
    <s v="fatality = 0"/>
    <n v="148"/>
    <b v="0"/>
    <b v="0"/>
    <b v="0"/>
    <b v="0"/>
    <b v="0"/>
    <b v="0"/>
    <b v="0"/>
    <m/>
    <m/>
    <m/>
    <m/>
    <m/>
    <m/>
    <n v="0"/>
    <n v="0"/>
    <s v="LIB10"/>
    <s v="246"/>
    <n v="5.31"/>
    <s v="2021-07-04T17:00:00Z"/>
    <x v="150"/>
    <n v="24"/>
  </r>
  <r>
    <m/>
    <m/>
    <s v="20210704-Tamarack"/>
    <s v="Alpine"/>
    <s v="Tamarack"/>
    <m/>
    <m/>
    <n v="202107041157"/>
    <n v="202107042357"/>
    <n v="44381"/>
    <n v="0.4979166666666667"/>
    <n v="44381.49791666667"/>
    <n v="44494"/>
    <s v="22:16"/>
    <n v="44494.92777777778"/>
    <n v="68637"/>
    <s v="Lightning"/>
    <n v="25"/>
    <n v="7"/>
    <m/>
    <n v="38.6280042"/>
    <n v="-119.8591887"/>
    <s v="non-HFTD"/>
    <s v="non-HFRA"/>
    <x v="0"/>
    <m/>
    <m/>
    <m/>
    <m/>
    <m/>
    <m/>
    <m/>
    <b v="1"/>
    <b v="1"/>
    <b v="0"/>
    <n v="2021"/>
    <n v="7"/>
    <b v="0"/>
    <n v="0"/>
    <b v="0"/>
    <b v="0"/>
    <b v="0"/>
    <s v="OEIS CAT - Large"/>
    <n v="1"/>
    <n v="0"/>
    <s v="structures &lt;= 100 "/>
    <s v="fatality = 0"/>
    <n v="25"/>
    <b v="0"/>
    <b v="0"/>
    <b v="0"/>
    <b v="0"/>
    <b v="0"/>
    <b v="0"/>
    <b v="0"/>
    <m/>
    <m/>
    <m/>
    <m/>
    <m/>
    <m/>
    <n v="0"/>
    <n v="0"/>
    <s v="MKEC1"/>
    <s v="2"/>
    <n v="6.27"/>
    <s v="2021-07-04T19:48:00Z"/>
    <x v="10"/>
    <n v="14"/>
  </r>
  <r>
    <m/>
    <m/>
    <s v="20210711-River"/>
    <s v="Mariposa"/>
    <s v="River"/>
    <m/>
    <m/>
    <n v="202107111410"/>
    <n v="202107120210"/>
    <n v="44388"/>
    <n v="0.5902777777777778"/>
    <n v="44388.59027777778"/>
    <n v="44396"/>
    <s v="18:39"/>
    <n v="44396.77708333333"/>
    <n v="9656"/>
    <m/>
    <n v="12"/>
    <n v="2"/>
    <m/>
    <n v="39.08805"/>
    <n v="-121.01468"/>
    <s v="HFTD"/>
    <s v="HFRA"/>
    <x v="0"/>
    <m/>
    <m/>
    <m/>
    <m/>
    <m/>
    <m/>
    <m/>
    <b v="1"/>
    <b v="1"/>
    <b v="0"/>
    <n v="2021"/>
    <n v="7"/>
    <b v="0"/>
    <n v="0"/>
    <b v="0"/>
    <b v="0"/>
    <b v="0"/>
    <s v="OEIS CAT - Large"/>
    <n v="1"/>
    <n v="0"/>
    <s v="structures &lt;= 100 "/>
    <s v="fatality = 0"/>
    <n v="12"/>
    <b v="1"/>
    <b v="0"/>
    <b v="1"/>
    <b v="1"/>
    <b v="0"/>
    <b v="1"/>
    <b v="1"/>
    <m/>
    <m/>
    <s v="C5488"/>
    <s v="65"/>
    <n v="1.23"/>
    <s v="2021-07-11T20:41:00Z"/>
    <n v="16"/>
    <n v="73"/>
    <s v="PG918"/>
    <s v="229"/>
    <n v="5.72"/>
    <s v="2021-07-11T20:30:00Z"/>
    <x v="151"/>
    <n v="388"/>
  </r>
  <r>
    <s v="Not in PG&amp;E service territory"/>
    <m/>
    <s v="20210711-Bradley"/>
    <s v="Siskiyou"/>
    <s v="Bradley"/>
    <m/>
    <m/>
    <n v="202107111508"/>
    <n v="202107120308"/>
    <n v="44388"/>
    <n v="0.6305555555555555"/>
    <n v="44388.63055555556"/>
    <n v="44392"/>
    <s v="15:59"/>
    <n v="44392.66597222222"/>
    <n v="357"/>
    <m/>
    <m/>
    <m/>
    <m/>
    <n v="41.25272"/>
    <n v="-121.82403"/>
    <m/>
    <s v="HFRA"/>
    <x v="0"/>
    <m/>
    <m/>
    <m/>
    <m/>
    <m/>
    <m/>
    <m/>
    <b v="0"/>
    <b v="0"/>
    <b v="0"/>
    <n v="2021"/>
    <n v="7"/>
    <b v="0"/>
    <n v="0"/>
    <b v="0"/>
    <b v="0"/>
    <b v="0"/>
    <s v="OEIS Non-CAT - Large"/>
    <n v="0"/>
    <n v="0"/>
    <s v="structures &lt;= 100 "/>
    <s v="fatality = 0"/>
    <n v="0"/>
    <b v="1"/>
    <b v="0"/>
    <b v="1"/>
    <b v="1"/>
    <b v="0"/>
    <b v="1"/>
    <b v="1"/>
    <m/>
    <m/>
    <m/>
    <m/>
    <m/>
    <m/>
    <n v="0"/>
    <n v="0"/>
    <s v="MCCC1"/>
    <s v="2"/>
    <n v="8.300000000000001"/>
    <s v="2021-07-11T23:00:00Z"/>
    <x v="145"/>
    <n v="2"/>
  </r>
  <r>
    <m/>
    <m/>
    <s v="20210713-Dixie"/>
    <s v="Butte, Plumas, Shasta, Lassen And Tehama  "/>
    <s v="Dixie"/>
    <m/>
    <m/>
    <n v="202107131715"/>
    <n v="202107140515"/>
    <n v="44390"/>
    <n v="0.71875"/>
    <n v="44390.71875"/>
    <n v="44494"/>
    <s v="07:45"/>
    <n v="44494.32291666666"/>
    <n v="963309"/>
    <s v="Electrical Power"/>
    <n v="1329"/>
    <n v="95"/>
    <n v="1"/>
    <n v="39.871306"/>
    <n v="-121.389439"/>
    <s v="HFTD"/>
    <s v="HFRA"/>
    <x v="1"/>
    <s v="Yes"/>
    <n v="20211058"/>
    <s v="EI210713A"/>
    <s v="1403761, 1404951, 1407367"/>
    <s v="21-0089207, 21-0091389"/>
    <s v="T21-013153, T21-013152, T21-009302, T21-010765, T21-009704, T21-011029, T21-010399"/>
    <n v="21584608"/>
    <b v="1"/>
    <b v="0"/>
    <b v="1"/>
    <n v="2021"/>
    <n v="7"/>
    <b v="0"/>
    <n v="1"/>
    <b v="1"/>
    <b v="1"/>
    <b v="0"/>
    <s v="OEIS CAT - Destructive - Fatal"/>
    <n v="1"/>
    <n v="1"/>
    <s v="structures &gt; 500"/>
    <s v="fatality &gt; 0"/>
    <n v="1329"/>
    <b v="1"/>
    <b v="0"/>
    <b v="1"/>
    <b v="1"/>
    <b v="0"/>
    <b v="1"/>
    <b v="1"/>
    <m/>
    <m/>
    <m/>
    <m/>
    <m/>
    <m/>
    <n v="0"/>
    <n v="0"/>
    <s v="PG326"/>
    <s v="229"/>
    <n v="5.26"/>
    <s v="2021-07-13T23:40:00Z"/>
    <x v="124"/>
    <n v="36"/>
  </r>
  <r>
    <m/>
    <m/>
    <s v="20210720-Peak"/>
    <s v="Kern"/>
    <s v="Peak"/>
    <m/>
    <m/>
    <n v="202107201140"/>
    <n v="202107202340"/>
    <n v="44397"/>
    <n v="0.4861111111111111"/>
    <n v="44397.48611111111"/>
    <n v="44421"/>
    <s v="11:55"/>
    <n v="44421.49652777778"/>
    <n v="2098"/>
    <m/>
    <n v="1"/>
    <m/>
    <m/>
    <n v="35.41153"/>
    <n v="-118.46461"/>
    <s v="HFTD"/>
    <s v="HFRA"/>
    <x v="0"/>
    <m/>
    <m/>
    <m/>
    <m/>
    <m/>
    <m/>
    <m/>
    <b v="0"/>
    <b v="0"/>
    <b v="0"/>
    <n v="2021"/>
    <n v="7"/>
    <b v="0"/>
    <n v="0"/>
    <b v="0"/>
    <b v="0"/>
    <b v="0"/>
    <s v="OEIS Non-CAT - Large"/>
    <n v="0"/>
    <n v="0"/>
    <s v="structures &lt;= 100 "/>
    <s v="fatality = 0"/>
    <n v="1"/>
    <b v="1"/>
    <b v="0"/>
    <b v="1"/>
    <b v="1"/>
    <b v="0"/>
    <b v="1"/>
    <b v="1"/>
    <m/>
    <m/>
    <s v="SE303"/>
    <s v="231"/>
    <n v="1.71"/>
    <s v="2021-07-20T19:30:00Z"/>
    <n v="21.92"/>
    <n v="39"/>
    <s v="SE303"/>
    <s v="231"/>
    <n v="1.71"/>
    <s v="2021-07-20T19:30:00Z"/>
    <x v="152"/>
    <n v="93"/>
  </r>
  <r>
    <m/>
    <m/>
    <s v="20210722-Fly Fire"/>
    <s v="Plumas"/>
    <s v="Fly Fire"/>
    <s v="Dixie"/>
    <m/>
    <n v="202107221701"/>
    <n v="202107230501"/>
    <n v="44399"/>
    <n v="0.7090277777777778"/>
    <n v="44399.70902777778"/>
    <m/>
    <m/>
    <m/>
    <n v="4300"/>
    <m/>
    <n v="2"/>
    <m/>
    <m/>
    <n v="40.006388"/>
    <n v="-120.962447"/>
    <s v="HFTD"/>
    <s v="HFRA"/>
    <x v="1"/>
    <s v="Yes"/>
    <n v="20211113"/>
    <s v="EI210722B"/>
    <s v="1411749"/>
    <s v="21-0093767"/>
    <m/>
    <n v="9103736"/>
    <b v="0"/>
    <b v="0"/>
    <b v="0"/>
    <n v="2021"/>
    <n v="7"/>
    <b v="0"/>
    <n v="0"/>
    <b v="0"/>
    <b v="0"/>
    <b v="0"/>
    <s v="OEIS Non-CAT - Large"/>
    <n v="0"/>
    <n v="0"/>
    <s v="structures &lt;= 100 "/>
    <s v="fatality = 0"/>
    <n v="2"/>
    <b v="1"/>
    <b v="0"/>
    <b v="1"/>
    <b v="1"/>
    <b v="0"/>
    <b v="1"/>
    <b v="1"/>
    <m/>
    <m/>
    <s v="CHAC1"/>
    <s v="2"/>
    <n v="2.53"/>
    <s v="2021-07-22T23:47:00Z"/>
    <n v="31"/>
    <n v="68"/>
    <s v="CHAC1"/>
    <s v="2"/>
    <n v="2.53"/>
    <s v="2021-07-22T23:47:00Z"/>
    <x v="23"/>
    <n v="124"/>
  </r>
  <r>
    <m/>
    <m/>
    <s v="20210730-Monument"/>
    <m/>
    <s v="Monument"/>
    <m/>
    <m/>
    <n v="202107301228"/>
    <n v="202107310028"/>
    <n v="44407"/>
    <n v="0.5194444444444445"/>
    <n v="44407.51944444444"/>
    <n v="44495"/>
    <s v="13:15"/>
    <n v="44495.55208333334"/>
    <n v="223124"/>
    <s v="Lightning"/>
    <n v="52"/>
    <n v="3"/>
    <m/>
    <n v="40.752"/>
    <n v="-123.337"/>
    <s v="HFTD"/>
    <s v="HFRA"/>
    <x v="0"/>
    <m/>
    <m/>
    <m/>
    <m/>
    <m/>
    <m/>
    <m/>
    <b v="1"/>
    <b v="1"/>
    <b v="0"/>
    <n v="2021"/>
    <n v="7"/>
    <b v="1"/>
    <n v="0"/>
    <b v="0"/>
    <b v="0"/>
    <b v="0"/>
    <s v="OEIS CAT - Large"/>
    <n v="1"/>
    <n v="0"/>
    <s v="structures &lt;= 100 "/>
    <s v="fatality = 0"/>
    <n v="52"/>
    <b v="1"/>
    <b v="0"/>
    <b v="1"/>
    <b v="1"/>
    <b v="0"/>
    <b v="1"/>
    <b v="1"/>
    <m/>
    <m/>
    <s v="BGBC1"/>
    <s v="2"/>
    <n v="4.65"/>
    <s v="2021-07-30T20:20:00Z"/>
    <n v="8"/>
    <n v="2"/>
    <s v="UDWC1"/>
    <s v="2"/>
    <n v="8.6"/>
    <s v="2021-07-30T20:24:00Z"/>
    <x v="103"/>
    <n v="4"/>
  </r>
  <r>
    <s v="Not in PG&amp;E service territory"/>
    <m/>
    <s v="20210730-River Complex"/>
    <s v="Siskiyou And Trinity  "/>
    <s v="River Complex"/>
    <m/>
    <m/>
    <n v="202107301817"/>
    <n v="202107310617"/>
    <n v="44407"/>
    <n v="0.7618055555555555"/>
    <n v="44407.76180555556"/>
    <n v="44495"/>
    <s v="13:14"/>
    <n v="44495.55138888889"/>
    <n v="199343"/>
    <s v="Lightning"/>
    <n v="122"/>
    <n v="2"/>
    <m/>
    <n v="41.389"/>
    <n v="-123.057"/>
    <s v="HFTD"/>
    <s v="HFRA"/>
    <x v="0"/>
    <m/>
    <m/>
    <m/>
    <m/>
    <m/>
    <m/>
    <m/>
    <b v="1"/>
    <b v="0"/>
    <b v="1"/>
    <n v="2021"/>
    <n v="7"/>
    <b v="1"/>
    <n v="0"/>
    <b v="0"/>
    <b v="1"/>
    <b v="1"/>
    <s v="OEIS CAT - Destructive - Non-fatal"/>
    <n v="1"/>
    <n v="0"/>
    <s v="100 &lt; structures &lt;= 500"/>
    <s v="fatality = 0"/>
    <n v="122"/>
    <b v="1"/>
    <b v="0"/>
    <b v="1"/>
    <b v="1"/>
    <b v="0"/>
    <b v="0"/>
    <b v="1"/>
    <m/>
    <m/>
    <m/>
    <m/>
    <m/>
    <m/>
    <n v="0"/>
    <n v="0"/>
    <s v="SWBC1"/>
    <s v="2"/>
    <n v="7.14"/>
    <s v="2021-07-31T01:22:00Z"/>
    <x v="106"/>
    <n v="2"/>
  </r>
  <r>
    <m/>
    <m/>
    <s v="20210730-Mcfarland"/>
    <s v="Shasta, Trinity And Tehama"/>
    <s v="Mcfarland"/>
    <m/>
    <m/>
    <n v="202107301844"/>
    <n v="202107310644"/>
    <n v="44407"/>
    <n v="0.7805555555555556"/>
    <n v="44407.78055555555"/>
    <n v="44455"/>
    <s v="18:00"/>
    <n v="44455.75"/>
    <n v="122653"/>
    <s v="Lightning"/>
    <n v="46"/>
    <n v="1"/>
    <m/>
    <n v="40.35"/>
    <n v="-123.034"/>
    <s v="HFTD"/>
    <s v="HFRA"/>
    <x v="0"/>
    <m/>
    <m/>
    <m/>
    <m/>
    <m/>
    <m/>
    <m/>
    <b v="1"/>
    <b v="1"/>
    <b v="0"/>
    <n v="2021"/>
    <n v="7"/>
    <b v="0"/>
    <n v="0"/>
    <b v="0"/>
    <b v="0"/>
    <b v="0"/>
    <s v="OEIS CAT - Large"/>
    <n v="1"/>
    <n v="0"/>
    <s v="structures &lt;= 100 "/>
    <s v="fatality = 0"/>
    <n v="46"/>
    <b v="1"/>
    <b v="0"/>
    <b v="1"/>
    <b v="1"/>
    <b v="0"/>
    <b v="1"/>
    <b v="1"/>
    <m/>
    <m/>
    <s v="TT100"/>
    <s v="2"/>
    <n v="4.37"/>
    <s v="2021-07-31T02:27:00Z"/>
    <n v="13"/>
    <n v="4"/>
    <s v="PG299"/>
    <s v="229"/>
    <n v="7.7"/>
    <s v="2021-07-31T01:30:00Z"/>
    <x v="153"/>
    <n v="42"/>
  </r>
  <r>
    <m/>
    <m/>
    <s v="20210804-River"/>
    <s v="Nevada And Placer  "/>
    <s v="River"/>
    <m/>
    <m/>
    <n v="202108040000"/>
    <n v="202108041200"/>
    <n v="44412"/>
    <n v="0"/>
    <n v="44412"/>
    <n v="44421"/>
    <s v="19:54"/>
    <n v="44421.82916666667"/>
    <n v="2619"/>
    <m/>
    <n v="142"/>
    <n v="21"/>
    <m/>
    <n v="39.08805"/>
    <n v="-121.01468"/>
    <s v="HFTD"/>
    <s v="HFRA"/>
    <x v="0"/>
    <m/>
    <m/>
    <m/>
    <m/>
    <m/>
    <m/>
    <m/>
    <b v="0"/>
    <b v="0"/>
    <b v="0"/>
    <n v="2021"/>
    <n v="8"/>
    <b v="0"/>
    <n v="0"/>
    <b v="0"/>
    <b v="1"/>
    <b v="1"/>
    <s v="OEIS Non-CAT - Destructive - Non-fatal"/>
    <n v="0"/>
    <n v="0"/>
    <s v="100 &lt; structures &lt;= 500"/>
    <s v="fatality = 0"/>
    <n v="142"/>
    <b v="1"/>
    <b v="0"/>
    <b v="1"/>
    <b v="1"/>
    <b v="0"/>
    <b v="1"/>
    <b v="1"/>
    <m/>
    <m/>
    <s v="PG613"/>
    <s v="229"/>
    <n v="4.25"/>
    <s v="2021-08-04T06:20:00Z"/>
    <n v="4.23"/>
    <n v="73"/>
    <s v="AT046"/>
    <s v="65"/>
    <n v="9.67"/>
    <s v="2021-08-04T08:00:00Z"/>
    <x v="145"/>
    <n v="398"/>
  </r>
  <r>
    <m/>
    <m/>
    <s v="20210814-Caldor"/>
    <s v="El Dorado, Alpine And Amador "/>
    <s v="Caldor"/>
    <m/>
    <m/>
    <n v="202108141854"/>
    <n v="202108150654"/>
    <n v="44422"/>
    <n v="0.7875"/>
    <n v="44422.7875"/>
    <n v="44490"/>
    <s v="08:18"/>
    <n v="44490.34583333333"/>
    <n v="221835"/>
    <s v="Under Investigation"/>
    <n v="1003"/>
    <n v="81"/>
    <m/>
    <n v="38.586"/>
    <n v="-120.537833"/>
    <s v="HFTD"/>
    <s v="HFRA"/>
    <x v="0"/>
    <m/>
    <m/>
    <m/>
    <m/>
    <m/>
    <m/>
    <m/>
    <b v="1"/>
    <b v="0"/>
    <b v="1"/>
    <n v="2021"/>
    <n v="8"/>
    <b v="0"/>
    <n v="0"/>
    <b v="0"/>
    <b v="1"/>
    <b v="1"/>
    <s v="OEIS CAT - Destructive - Non-fatal"/>
    <n v="1"/>
    <n v="1"/>
    <s v="structures &gt; 500"/>
    <s v="fatality = 0"/>
    <n v="1003"/>
    <b v="0"/>
    <b v="1"/>
    <b v="1"/>
    <b v="1"/>
    <b v="0"/>
    <b v="1"/>
    <b v="1"/>
    <m/>
    <m/>
    <s v="GZFC1"/>
    <s v="2"/>
    <n v="2.82"/>
    <s v="2021-08-15T02:17:00Z"/>
    <n v="9"/>
    <n v="14"/>
    <s v="PG178"/>
    <s v="229"/>
    <n v="9.73"/>
    <s v="2021-08-15T01:20:00Z"/>
    <x v="154"/>
    <n v="118"/>
  </r>
  <r>
    <m/>
    <m/>
    <s v="20210816-Walkers"/>
    <s v="Tulare"/>
    <s v="Walkers"/>
    <m/>
    <m/>
    <n v="202108161605"/>
    <n v="202108170405"/>
    <n v="44424"/>
    <n v="0.6701388888888888"/>
    <n v="44424.67013888889"/>
    <n v="44456"/>
    <s v="17:45"/>
    <n v="44456.73958333334"/>
    <n v="9777"/>
    <s v="Lightning"/>
    <m/>
    <m/>
    <m/>
    <n v="36.268"/>
    <n v="-118.555"/>
    <s v="HFTD"/>
    <s v="HFRA"/>
    <x v="0"/>
    <m/>
    <m/>
    <m/>
    <m/>
    <m/>
    <m/>
    <m/>
    <b v="1"/>
    <b v="1"/>
    <b v="0"/>
    <n v="2021"/>
    <n v="8"/>
    <b v="0"/>
    <n v="0"/>
    <b v="0"/>
    <b v="0"/>
    <b v="0"/>
    <s v="OEIS CAT - Large"/>
    <n v="1"/>
    <n v="0"/>
    <s v="structures &lt;= 100 "/>
    <s v="fatality = 0"/>
    <n v="0"/>
    <b v="1"/>
    <b v="0"/>
    <b v="1"/>
    <b v="1"/>
    <b v="0"/>
    <b v="1"/>
    <b v="1"/>
    <m/>
    <m/>
    <m/>
    <m/>
    <m/>
    <m/>
    <n v="0"/>
    <n v="0"/>
    <s v="MNMC1"/>
    <s v="2"/>
    <n v="6.86"/>
    <s v="2021-08-16T22:20:00Z"/>
    <x v="103"/>
    <n v="38"/>
  </r>
  <r>
    <m/>
    <m/>
    <s v="20210818-French"/>
    <s v="Kern"/>
    <s v="French"/>
    <m/>
    <m/>
    <n v="202108181820"/>
    <n v="202108190620"/>
    <n v="44426"/>
    <n v="0.7638888888888888"/>
    <n v="44426.76388888889"/>
    <n v="44489"/>
    <s v="12:02"/>
    <n v="44489.50138888889"/>
    <n v="26535"/>
    <s v="Unknown"/>
    <n v="17"/>
    <m/>
    <n v="1"/>
    <n v="35.674926"/>
    <n v="-118.501515"/>
    <s v="HFTD"/>
    <s v="HFRA"/>
    <x v="0"/>
    <m/>
    <m/>
    <m/>
    <m/>
    <m/>
    <m/>
    <m/>
    <b v="1"/>
    <b v="1"/>
    <b v="0"/>
    <n v="2021"/>
    <n v="8"/>
    <b v="0"/>
    <n v="1"/>
    <b v="0"/>
    <b v="0"/>
    <b v="0"/>
    <s v="OEIS CAT - Large"/>
    <n v="1"/>
    <n v="0"/>
    <s v="structures &lt;= 100 "/>
    <s v="fatality &gt; 0"/>
    <n v="17"/>
    <b v="0"/>
    <b v="1"/>
    <b v="1"/>
    <b v="1"/>
    <b v="0"/>
    <b v="1"/>
    <b v="1"/>
    <m/>
    <m/>
    <s v="SE113"/>
    <s v="231"/>
    <n v="0.38"/>
    <s v="2021-08-19T02:00:00Z"/>
    <n v="41.43"/>
    <n v="69"/>
    <s v="SE113"/>
    <s v="231"/>
    <n v="0.38"/>
    <s v="2021-08-19T02:00:00Z"/>
    <x v="155"/>
    <n v="198"/>
  </r>
  <r>
    <s v="Not in PG&amp;E service territory"/>
    <m/>
    <s v="20210825-Airola"/>
    <s v="Calaveras"/>
    <s v="Airola"/>
    <m/>
    <m/>
    <n v="202108251455"/>
    <n v="202108260255"/>
    <n v="44433"/>
    <n v="0.6215277777777778"/>
    <n v="44433.62152777778"/>
    <n v="44443"/>
    <s v="07:11"/>
    <n v="44443.29930555556"/>
    <n v="639"/>
    <s v="Unknown"/>
    <m/>
    <m/>
    <m/>
    <n v="38.038795"/>
    <n v="-120.454797"/>
    <m/>
    <s v="non-HFRA"/>
    <x v="0"/>
    <m/>
    <m/>
    <m/>
    <m/>
    <m/>
    <m/>
    <m/>
    <b v="0"/>
    <b v="0"/>
    <b v="0"/>
    <n v="2021"/>
    <n v="8"/>
    <b v="0"/>
    <n v="0"/>
    <b v="0"/>
    <b v="0"/>
    <b v="0"/>
    <s v="OEIS Non-CAT - Large"/>
    <n v="0"/>
    <n v="0"/>
    <s v="structures &lt;= 100 "/>
    <s v="fatality = 0"/>
    <n v="0"/>
    <b v="0"/>
    <b v="0"/>
    <b v="0"/>
    <b v="0"/>
    <b v="0"/>
    <b v="1"/>
    <b v="0"/>
    <m/>
    <m/>
    <s v="PG157"/>
    <s v="229"/>
    <n v="2.85"/>
    <s v="2021-08-25T22:10:00Z"/>
    <n v="16.66"/>
    <n v="50"/>
    <s v="PG770"/>
    <s v="229"/>
    <n v="7.73"/>
    <s v="2021-08-25T22:20:00Z"/>
    <x v="156"/>
    <n v="178"/>
  </r>
  <r>
    <m/>
    <m/>
    <s v="20210829-Knob"/>
    <s v="Humboldt"/>
    <s v="Knob"/>
    <m/>
    <m/>
    <n v="202108290800"/>
    <n v="202108292000"/>
    <n v="44437"/>
    <n v="0.3333333333333333"/>
    <n v="44437.33333333334"/>
    <n v="44452"/>
    <s v="07:00"/>
    <n v="44452.29166666666"/>
    <n v="2421"/>
    <s v="Unknown"/>
    <m/>
    <m/>
    <m/>
    <n v="40.8652"/>
    <n v="-123.6744"/>
    <s v="HFTD"/>
    <s v="HFRA"/>
    <x v="0"/>
    <m/>
    <m/>
    <m/>
    <m/>
    <m/>
    <m/>
    <m/>
    <b v="0"/>
    <b v="0"/>
    <b v="0"/>
    <n v="2021"/>
    <n v="8"/>
    <b v="0"/>
    <n v="0"/>
    <b v="0"/>
    <b v="0"/>
    <b v="0"/>
    <s v="OEIS Non-CAT - Large"/>
    <n v="0"/>
    <n v="0"/>
    <s v="structures &lt;= 100 "/>
    <s v="fatality = 0"/>
    <n v="0"/>
    <b v="1"/>
    <b v="0"/>
    <b v="1"/>
    <b v="1"/>
    <b v="0"/>
    <b v="1"/>
    <b v="1"/>
    <m/>
    <m/>
    <s v="BHTC1"/>
    <s v="2"/>
    <n v="3.38"/>
    <s v="2021-08-29T14:46:00Z"/>
    <n v="5.99"/>
    <n v="11"/>
    <s v="BHTC1"/>
    <s v="2"/>
    <n v="3.38"/>
    <s v="2021-08-29T14:46:00Z"/>
    <x v="46"/>
    <n v="63"/>
  </r>
  <r>
    <m/>
    <m/>
    <s v="20210905-Bridge"/>
    <s v="Placer"/>
    <s v="Bridge"/>
    <m/>
    <m/>
    <n v="202109051253"/>
    <n v="202109060053"/>
    <n v="44444"/>
    <n v="0.5368055555555555"/>
    <n v="44444.53680555556"/>
    <n v="44453"/>
    <s v="18:20"/>
    <n v="44453.76388888889"/>
    <n v="411"/>
    <s v="Under Investigation"/>
    <m/>
    <m/>
    <m/>
    <n v="38.921239"/>
    <n v="-121.036613"/>
    <s v="HFTD"/>
    <s v="HFRA"/>
    <x v="0"/>
    <m/>
    <m/>
    <m/>
    <m/>
    <m/>
    <m/>
    <m/>
    <b v="0"/>
    <b v="0"/>
    <b v="0"/>
    <n v="2021"/>
    <n v="9"/>
    <b v="0"/>
    <n v="0"/>
    <b v="0"/>
    <b v="0"/>
    <b v="0"/>
    <s v="OEIS Non-CAT - Large"/>
    <n v="0"/>
    <n v="0"/>
    <s v="structures &lt;= 100 "/>
    <s v="fatality = 0"/>
    <n v="0"/>
    <b v="1"/>
    <b v="0"/>
    <b v="1"/>
    <b v="1"/>
    <b v="0"/>
    <b v="1"/>
    <b v="1"/>
    <m/>
    <m/>
    <s v="PG614"/>
    <s v="229"/>
    <n v="2.25"/>
    <s v="2021-09-05T20:50:00Z"/>
    <n v="9.859999999999999"/>
    <n v="68"/>
    <s v="PG918"/>
    <s v="229"/>
    <n v="7.63"/>
    <s v="2021-09-05T20:50:00Z"/>
    <x v="157"/>
    <n v="287"/>
  </r>
  <r>
    <m/>
    <m/>
    <s v="20210909-Windy"/>
    <s v="Tulare"/>
    <s v="Windy"/>
    <m/>
    <m/>
    <n v="202109091200"/>
    <n v="202109100000"/>
    <n v="44448"/>
    <n v="0.5"/>
    <n v="44448.5"/>
    <n v="44511"/>
    <s v="12:02"/>
    <n v="44511.50138888889"/>
    <n v="97554"/>
    <s v="Lightning"/>
    <n v="128"/>
    <m/>
    <m/>
    <n v="36.058"/>
    <n v="-118.625"/>
    <s v="HFTD"/>
    <s v="HFRA"/>
    <x v="0"/>
    <m/>
    <m/>
    <m/>
    <m/>
    <m/>
    <m/>
    <m/>
    <b v="1"/>
    <b v="0"/>
    <b v="1"/>
    <n v="2021"/>
    <n v="9"/>
    <b v="0"/>
    <n v="0"/>
    <b v="0"/>
    <b v="1"/>
    <b v="1"/>
    <s v="OEIS CAT - Destructive - Non-fatal"/>
    <n v="1"/>
    <n v="0"/>
    <s v="100 &lt; structures &lt;= 500"/>
    <s v="fatality = 0"/>
    <n v="128"/>
    <b v="1"/>
    <b v="0"/>
    <b v="1"/>
    <b v="1"/>
    <b v="0"/>
    <b v="1"/>
    <b v="1"/>
    <m/>
    <m/>
    <s v="PEPC1"/>
    <s v="2"/>
    <n v="4.79"/>
    <s v="2021-09-09T19:58:00Z"/>
    <n v="23"/>
    <n v="2"/>
    <s v="PEPC1"/>
    <s v="2"/>
    <n v="4.79"/>
    <s v="2021-09-09T19:58:00Z"/>
    <x v="26"/>
    <n v="109"/>
  </r>
  <r>
    <m/>
    <m/>
    <s v="20210910-Knp Complex"/>
    <s v="Tulare"/>
    <s v="Knp Complex"/>
    <m/>
    <m/>
    <n v="202109100700"/>
    <n v="202109101900"/>
    <n v="44449"/>
    <n v="0.2916666666666667"/>
    <n v="44449.29166666666"/>
    <n v="44551"/>
    <s v="10:20"/>
    <n v="44551.43055555555"/>
    <n v="88184"/>
    <s v="Lightning"/>
    <m/>
    <m/>
    <m/>
    <n v="36.567"/>
    <n v="-118.811"/>
    <s v="HFTD"/>
    <s v="HFRA"/>
    <x v="0"/>
    <m/>
    <m/>
    <m/>
    <m/>
    <m/>
    <m/>
    <m/>
    <b v="1"/>
    <b v="1"/>
    <b v="0"/>
    <n v="2021"/>
    <n v="9"/>
    <b v="0"/>
    <n v="0"/>
    <b v="0"/>
    <b v="0"/>
    <b v="0"/>
    <s v="OEIS CAT - Large"/>
    <n v="1"/>
    <n v="0"/>
    <s v="structures &lt;= 100 "/>
    <s v="fatality = 0"/>
    <n v="0"/>
    <b v="1"/>
    <b v="0"/>
    <b v="1"/>
    <b v="1"/>
    <b v="0"/>
    <b v="1"/>
    <b v="1"/>
    <m/>
    <m/>
    <m/>
    <m/>
    <m/>
    <m/>
    <n v="0"/>
    <n v="0"/>
    <s v="SHQC1"/>
    <s v="2"/>
    <n v="8.15"/>
    <s v="2021-09-10T14:55:00Z"/>
    <x v="10"/>
    <n v="104"/>
  </r>
  <r>
    <m/>
    <m/>
    <s v="20210910-KNP Complex"/>
    <s v="Fresno"/>
    <s v="KNP Complex"/>
    <m/>
    <m/>
    <n v="202109100700"/>
    <n v="202109101900"/>
    <n v="44449"/>
    <n v="0.2916666666666667"/>
    <n v="44449.29166666666"/>
    <n v="44551"/>
    <s v="10:20"/>
    <n v="44551.43055555555"/>
    <n v="88307"/>
    <s v="Lightning"/>
    <n v="4"/>
    <n v="1"/>
    <m/>
    <n v="36.567"/>
    <n v="-118.811"/>
    <s v="HFTD"/>
    <s v="HFRA"/>
    <x v="0"/>
    <m/>
    <m/>
    <m/>
    <m/>
    <m/>
    <m/>
    <m/>
    <b v="1"/>
    <b v="1"/>
    <b v="0"/>
    <n v="2021"/>
    <n v="9"/>
    <b v="0"/>
    <n v="0"/>
    <b v="0"/>
    <b v="0"/>
    <b v="0"/>
    <s v="OEIS CAT - Large"/>
    <n v="1"/>
    <n v="0"/>
    <s v="structures &lt;= 100 "/>
    <s v="fatality = 0"/>
    <n v="4"/>
    <b v="1"/>
    <b v="0"/>
    <b v="1"/>
    <b v="1"/>
    <b v="0"/>
    <b v="1"/>
    <b v="1"/>
    <m/>
    <m/>
    <m/>
    <m/>
    <m/>
    <m/>
    <n v="0"/>
    <n v="0"/>
    <s v="SHQC1"/>
    <s v="2"/>
    <n v="8.15"/>
    <s v="2021-09-10T14:55:00Z"/>
    <x v="10"/>
    <n v="104"/>
  </r>
  <r>
    <m/>
    <m/>
    <s v="20210922-Fawn"/>
    <s v="Shasta"/>
    <s v="Fawn"/>
    <m/>
    <m/>
    <n v="202109221645"/>
    <n v="202109230445"/>
    <n v="44461"/>
    <n v="0.6979166666666666"/>
    <n v="44461.69791666666"/>
    <n v="44471"/>
    <s v="18:53"/>
    <n v="44471.78680555556"/>
    <n v="8578"/>
    <m/>
    <n v="185"/>
    <n v="26"/>
    <m/>
    <n v="40.729811"/>
    <n v="-122.320243"/>
    <s v="HFTD"/>
    <s v="HFRA"/>
    <x v="0"/>
    <m/>
    <m/>
    <m/>
    <m/>
    <m/>
    <m/>
    <m/>
    <b v="1"/>
    <b v="0"/>
    <b v="1"/>
    <n v="2021"/>
    <n v="9"/>
    <b v="0"/>
    <n v="0"/>
    <b v="0"/>
    <b v="1"/>
    <b v="1"/>
    <s v="OEIS CAT - Destructive - Non-fatal"/>
    <n v="1"/>
    <n v="0"/>
    <s v="100 &lt; structures &lt;= 500"/>
    <s v="fatality = 0"/>
    <n v="185"/>
    <b v="1"/>
    <b v="0"/>
    <b v="1"/>
    <b v="1"/>
    <b v="0"/>
    <b v="1"/>
    <b v="1"/>
    <m/>
    <m/>
    <s v="PG519"/>
    <s v="229"/>
    <n v="1.62"/>
    <s v="2021-09-22T22:50:00Z"/>
    <n v="19.95"/>
    <n v="33"/>
    <s v="PG519"/>
    <s v="229"/>
    <n v="1.62"/>
    <s v="2021-09-22T22:50:00Z"/>
    <x v="116"/>
    <n v="138"/>
  </r>
  <r>
    <m/>
    <s v="(6/29/2022) revised acres, cuase and structures destroyed"/>
    <s v="20211011-Alisal"/>
    <s v="Santa Barbara"/>
    <s v="Alisal"/>
    <m/>
    <m/>
    <n v="202110111430"/>
    <n v="202110120230"/>
    <n v="44480"/>
    <n v="0.6041666666666666"/>
    <n v="44480.60416666666"/>
    <n v="44520"/>
    <s v="08:34"/>
    <n v="44520.35694444444"/>
    <n v="16970"/>
    <s v="Under Investigation"/>
    <n v="12"/>
    <m/>
    <m/>
    <n v="34.553"/>
    <n v="-120.136"/>
    <s v="HFTD"/>
    <s v="HFRA"/>
    <x v="0"/>
    <m/>
    <m/>
    <m/>
    <m/>
    <m/>
    <m/>
    <m/>
    <b v="1"/>
    <b v="1"/>
    <b v="0"/>
    <n v="2021"/>
    <n v="10"/>
    <b v="0"/>
    <n v="0"/>
    <b v="0"/>
    <b v="0"/>
    <b v="0"/>
    <s v="OEIS CAT - Large"/>
    <n v="1"/>
    <n v="0"/>
    <s v="structures &lt;= 100 "/>
    <s v="fatality = 0"/>
    <n v="12"/>
    <b v="1"/>
    <b v="0"/>
    <b v="1"/>
    <b v="1"/>
    <b v="0"/>
    <b v="1"/>
    <b v="1"/>
    <m/>
    <m/>
    <s v="RHWC1"/>
    <s v="2"/>
    <n v="4.27"/>
    <s v="2021-10-11T21:06:00Z"/>
    <n v="43.99"/>
    <n v="63"/>
    <s v="F6726"/>
    <s v="65"/>
    <n v="9.4"/>
    <s v="2021-10-11T20:37:00Z"/>
    <x v="158"/>
    <n v="217"/>
  </r>
  <r>
    <m/>
    <m/>
    <s v="20211011-Kettle"/>
    <s v="Kings"/>
    <s v="Kettle"/>
    <m/>
    <m/>
    <n v="202110111843"/>
    <n v="202110120643"/>
    <n v="44480"/>
    <n v="0.7798611111111111"/>
    <n v="44480.77986111111"/>
    <n v="44481"/>
    <s v="07:46"/>
    <n v="44481.32361111111"/>
    <n v="447"/>
    <s v="Electrical Power"/>
    <m/>
    <m/>
    <m/>
    <n v="35.983649"/>
    <n v="-119.960099"/>
    <s v="non-HFTD"/>
    <s v="non-HFRA"/>
    <x v="1"/>
    <s v="Yes"/>
    <n v="20211776"/>
    <m/>
    <s v="1494529"/>
    <s v="21-0129248"/>
    <m/>
    <n v="91785"/>
    <b v="0"/>
    <b v="0"/>
    <b v="0"/>
    <n v="2021"/>
    <n v="10"/>
    <b v="1"/>
    <n v="0"/>
    <b v="0"/>
    <b v="0"/>
    <b v="0"/>
    <s v="OEIS Non-CAT - Large"/>
    <n v="0"/>
    <n v="0"/>
    <s v="structures &lt;= 100 "/>
    <s v="fatality = 0"/>
    <n v="0"/>
    <b v="0"/>
    <b v="0"/>
    <b v="0"/>
    <b v="0"/>
    <b v="0"/>
    <b v="0"/>
    <b v="0"/>
    <m/>
    <m/>
    <s v="CF075"/>
    <s v="59"/>
    <n v="2.4"/>
    <s v="2021-10-12T02:18:00Z"/>
    <n v="44.29"/>
    <n v="16"/>
    <s v="KTLC1"/>
    <s v="2"/>
    <n v="6.23"/>
    <s v="2021-10-12T00:50:00Z"/>
    <x v="159"/>
    <n v="26"/>
  </r>
  <r>
    <m/>
    <m/>
    <s v="20220121-Colorado"/>
    <s v="Monterey"/>
    <s v="Colorado"/>
    <m/>
    <m/>
    <n v="202201211719"/>
    <n v="202201220519"/>
    <n v="44582"/>
    <n v="0.7215277777777778"/>
    <n v="44582.72152777778"/>
    <m/>
    <m/>
    <m/>
    <n v="687"/>
    <s v="Fire Escaped into Wildland"/>
    <n v="1"/>
    <m/>
    <m/>
    <n v="36.396461"/>
    <n v="-121.880533"/>
    <s v="HFTD"/>
    <s v="HFRA"/>
    <x v="0"/>
    <m/>
    <m/>
    <m/>
    <m/>
    <m/>
    <m/>
    <m/>
    <b v="0"/>
    <b v="0"/>
    <b v="0"/>
    <n v="2022"/>
    <n v="1"/>
    <b v="0"/>
    <n v="0"/>
    <b v="0"/>
    <b v="0"/>
    <b v="0"/>
    <s v="OEIS Non-CAT - Large"/>
    <n v="0"/>
    <n v="0"/>
    <s v="structures &lt;= 100 "/>
    <s v="fatality = 0"/>
    <n v="1"/>
    <b v="0"/>
    <b v="1"/>
    <b v="1"/>
    <b v="1"/>
    <b v="0"/>
    <b v="1"/>
    <b v="1"/>
    <m/>
    <m/>
    <m/>
    <m/>
    <m/>
    <m/>
    <n v="0"/>
    <n v="0"/>
    <s v="PG622"/>
    <s v="229"/>
    <n v="5.57"/>
    <s v="2022-01-22T00:30:00Z"/>
    <x v="160"/>
    <n v="52"/>
  </r>
  <r>
    <m/>
    <m/>
    <s v="20220519-Edmonston"/>
    <s v="Kern"/>
    <s v="Edmonston"/>
    <m/>
    <m/>
    <n v="202205191615"/>
    <n v="202205200415"/>
    <n v="44700"/>
    <n v="0.6770833333333334"/>
    <n v="44700.67708333334"/>
    <m/>
    <m/>
    <m/>
    <n v="682"/>
    <m/>
    <m/>
    <m/>
    <m/>
    <n v="34.935583"/>
    <n v="-118.873889"/>
    <s v="non-HFTD"/>
    <s v="non-HFRA"/>
    <x v="1"/>
    <m/>
    <n v="20220634"/>
    <m/>
    <s v="1704981"/>
    <s v="22-0064237"/>
    <m/>
    <n v="11264"/>
    <b v="0"/>
    <b v="0"/>
    <b v="0"/>
    <n v="2022"/>
    <n v="5"/>
    <b v="0"/>
    <n v="0"/>
    <b v="0"/>
    <b v="0"/>
    <b v="0"/>
    <s v="OEIS Non-CAT - Large"/>
    <n v="0"/>
    <n v="0"/>
    <s v="structures &lt;= 100 "/>
    <s v="fatality = 0"/>
    <n v="0"/>
    <b v="0"/>
    <b v="0"/>
    <b v="0"/>
    <b v="0"/>
    <b v="0"/>
    <b v="0"/>
    <b v="0"/>
    <m/>
    <m/>
    <s v="196SE"/>
    <s v="231"/>
    <n v="2.86"/>
    <s v="2022-05-20T00:10:00Z"/>
    <n v="32.08"/>
    <n v="42"/>
    <s v="437SE"/>
    <s v="231"/>
    <n v="8.26"/>
    <s v="2022-05-20T00:10:00Z"/>
    <x v="161"/>
    <n v="150"/>
  </r>
  <r>
    <m/>
    <m/>
    <s v="20220524-River "/>
    <s v="Colusa"/>
    <s v="River "/>
    <m/>
    <m/>
    <n v="202205241330"/>
    <n v="202205250130"/>
    <n v="44705"/>
    <n v="0.5625"/>
    <n v="44705.5625"/>
    <n v="44709"/>
    <m/>
    <m/>
    <n v="595"/>
    <m/>
    <m/>
    <m/>
    <m/>
    <n v="39.2333948"/>
    <n v="-122.0246463"/>
    <s v="non-HFTD"/>
    <s v="non-HFRA"/>
    <x v="0"/>
    <m/>
    <m/>
    <m/>
    <m/>
    <m/>
    <m/>
    <m/>
    <b v="0"/>
    <b v="0"/>
    <b v="0"/>
    <n v="2022"/>
    <n v="5"/>
    <b v="1"/>
    <n v="0"/>
    <b v="0"/>
    <b v="0"/>
    <b v="0"/>
    <s v="OEIS Non-CAT - Large"/>
    <n v="0"/>
    <n v="0"/>
    <s v="structures &lt;= 100 "/>
    <s v="fatality = 0"/>
    <n v="0"/>
    <b v="0"/>
    <b v="0"/>
    <b v="0"/>
    <b v="0"/>
    <b v="0"/>
    <b v="0"/>
    <b v="0"/>
    <m/>
    <m/>
    <m/>
    <m/>
    <m/>
    <m/>
    <n v="0"/>
    <n v="0"/>
    <m/>
    <m/>
    <m/>
    <m/>
    <x v="5"/>
    <n v="0"/>
  </r>
  <r>
    <m/>
    <m/>
    <s v="20220531-Old"/>
    <s v="Napa"/>
    <s v="Old"/>
    <m/>
    <m/>
    <n v="202205311535"/>
    <n v="202205320335"/>
    <n v="44712"/>
    <n v="0.6493055555555556"/>
    <n v="44712.64930555555"/>
    <n v="44717"/>
    <s v="16:03"/>
    <n v="44717.66875"/>
    <n v="570"/>
    <m/>
    <m/>
    <m/>
    <m/>
    <n v="38.370078"/>
    <n v="-122.270417"/>
    <s v="HFTD"/>
    <s v="HFRA"/>
    <x v="1"/>
    <m/>
    <n v="20220725"/>
    <s v="EI220531A"/>
    <s v="1715051"/>
    <s v="22-0068511"/>
    <m/>
    <n v="16066"/>
    <b v="0"/>
    <b v="0"/>
    <b v="0"/>
    <n v="2022"/>
    <n v="5"/>
    <b v="0"/>
    <n v="0"/>
    <b v="0"/>
    <b v="0"/>
    <b v="0"/>
    <s v="OEIS Non-CAT - Large"/>
    <n v="0"/>
    <n v="0"/>
    <s v="structures &lt;= 100 "/>
    <s v="fatality = 0"/>
    <n v="0"/>
    <b v="1"/>
    <b v="0"/>
    <b v="1"/>
    <b v="1"/>
    <b v="0"/>
    <b v="1"/>
    <b v="1"/>
    <m/>
    <m/>
    <s v="PG921"/>
    <s v="229"/>
    <n v="4.85"/>
    <s v="2022-05-31T22:30:00Z"/>
    <n v="22.94"/>
    <n v="115"/>
    <s v="046PG"/>
    <s v="229"/>
    <n v="7.92"/>
    <s v="2022-05-31T22:30:00Z"/>
    <x v="162"/>
    <n v="319"/>
  </r>
  <r>
    <m/>
    <m/>
    <s v="20220611-Plant"/>
    <s v="Kern"/>
    <s v="Plant"/>
    <m/>
    <m/>
    <n v="202206110249"/>
    <n v="202206111449"/>
    <n v="44723"/>
    <n v="0.1173611111111111"/>
    <n v="44723.11736111111"/>
    <n v="44726"/>
    <s v="19:00"/>
    <n v="44726.79166666666"/>
    <n v="517"/>
    <m/>
    <m/>
    <m/>
    <m/>
    <n v="34.9324042"/>
    <n v="-118.9253809"/>
    <s v="non-HFTD"/>
    <s v="non-HFRA"/>
    <x v="0"/>
    <m/>
    <m/>
    <m/>
    <m/>
    <m/>
    <m/>
    <m/>
    <b v="0"/>
    <b v="0"/>
    <b v="0"/>
    <n v="2022"/>
    <n v="6"/>
    <b v="0"/>
    <n v="0"/>
    <b v="0"/>
    <b v="0"/>
    <b v="0"/>
    <s v="OEIS Non-CAT - Large"/>
    <n v="0"/>
    <n v="0"/>
    <s v="structures &lt;= 100 "/>
    <s v="fatality = 0"/>
    <n v="0"/>
    <b v="0"/>
    <b v="0"/>
    <b v="0"/>
    <b v="0"/>
    <b v="0"/>
    <b v="0"/>
    <b v="0"/>
    <m/>
    <m/>
    <s v="PG654"/>
    <s v="229"/>
    <n v="2.8"/>
    <s v="2022-06-11T09:40:00Z"/>
    <n v="22.65"/>
    <n v="57"/>
    <s v="426SE"/>
    <s v="231"/>
    <n v="9.789999999999999"/>
    <s v="2022-06-11T10:40:00Z"/>
    <x v="163"/>
    <n v="153"/>
  </r>
  <r>
    <m/>
    <m/>
    <s v="20220613-Rancho"/>
    <s v="Tehama"/>
    <s v="Rancho"/>
    <m/>
    <m/>
    <n v="202206131616"/>
    <n v="202206140416"/>
    <n v="44725"/>
    <n v="0.6777777777777778"/>
    <n v="44725.67777777778"/>
    <n v="44731"/>
    <s v="14:01"/>
    <n v="44731.58402777778"/>
    <n v="593"/>
    <m/>
    <m/>
    <m/>
    <m/>
    <n v="40.00919"/>
    <n v="-122.45621"/>
    <s v="HFTD"/>
    <s v="HFRA"/>
    <x v="0"/>
    <m/>
    <m/>
    <m/>
    <m/>
    <m/>
    <m/>
    <m/>
    <b v="0"/>
    <b v="0"/>
    <b v="0"/>
    <n v="2022"/>
    <n v="6"/>
    <b v="0"/>
    <n v="0"/>
    <b v="0"/>
    <b v="0"/>
    <b v="0"/>
    <s v="OEIS Non-CAT - Large"/>
    <n v="0"/>
    <n v="0"/>
    <s v="structures &lt;= 100 "/>
    <s v="fatality = 0"/>
    <n v="0"/>
    <b v="1"/>
    <b v="0"/>
    <b v="1"/>
    <b v="1"/>
    <b v="0"/>
    <b v="1"/>
    <b v="1"/>
    <m/>
    <m/>
    <s v="PG603"/>
    <s v="229"/>
    <n v="2.67"/>
    <s v="2022-06-13T22:40:00Z"/>
    <n v="27.84"/>
    <n v="12"/>
    <s v="PG841"/>
    <s v="229"/>
    <n v="8.460000000000001"/>
    <s v="2022-06-13T23:00:00Z"/>
    <x v="164"/>
    <n v="84"/>
  </r>
  <r>
    <m/>
    <m/>
    <s v="20220622-Thunder "/>
    <s v="Kern"/>
    <s v="Thunder "/>
    <m/>
    <m/>
    <n v="202206221841"/>
    <n v="202206230641"/>
    <n v="44734"/>
    <n v="0.7784722222222222"/>
    <n v="44734.77847222222"/>
    <n v="44739"/>
    <m/>
    <m/>
    <n v="2500"/>
    <s v="Likely caused by lightning strike"/>
    <m/>
    <m/>
    <m/>
    <n v="34.936618"/>
    <n v="-118.889446"/>
    <s v="non-HFTD"/>
    <s v="non-HFRA"/>
    <x v="0"/>
    <m/>
    <m/>
    <m/>
    <m/>
    <m/>
    <m/>
    <m/>
    <b v="0"/>
    <b v="0"/>
    <b v="0"/>
    <n v="2022"/>
    <n v="6"/>
    <b v="0"/>
    <n v="0"/>
    <b v="0"/>
    <b v="0"/>
    <b v="0"/>
    <s v="OEIS Non-CAT - Large"/>
    <n v="0"/>
    <n v="0"/>
    <s v="structures &lt;= 100 "/>
    <s v="fatality = 0"/>
    <n v="0"/>
    <b v="0"/>
    <b v="0"/>
    <b v="0"/>
    <b v="0"/>
    <b v="0"/>
    <b v="0"/>
    <b v="0"/>
    <m/>
    <m/>
    <s v="PG654"/>
    <s v="229"/>
    <n v="4.26"/>
    <s v="2022-06-23T00:50:00Z"/>
    <n v="48.52"/>
    <n v="56"/>
    <s v="PG654"/>
    <s v="229"/>
    <n v="4.26"/>
    <s v="2022-06-23T00:50:00Z"/>
    <x v="165"/>
    <n v="164"/>
  </r>
  <r>
    <m/>
    <m/>
    <s v="20220623-Tesla"/>
    <s v="Alameda"/>
    <s v="Tesla"/>
    <m/>
    <m/>
    <n v="202206231739"/>
    <n v="202206240539"/>
    <n v="44735"/>
    <n v="0.7354166666666667"/>
    <n v="44735.73541666667"/>
    <m/>
    <m/>
    <m/>
    <n v="524"/>
    <m/>
    <m/>
    <m/>
    <m/>
    <n v="37.365652"/>
    <n v="-121.556086"/>
    <s v="HFTD"/>
    <s v="HFRA"/>
    <x v="0"/>
    <m/>
    <m/>
    <m/>
    <m/>
    <m/>
    <m/>
    <m/>
    <b v="0"/>
    <b v="0"/>
    <b v="0"/>
    <n v="2022"/>
    <n v="6"/>
    <b v="0"/>
    <n v="0"/>
    <b v="0"/>
    <b v="0"/>
    <b v="0"/>
    <s v="OEIS Non-CAT - Large"/>
    <n v="0"/>
    <n v="0"/>
    <s v="structures &lt;= 100 "/>
    <s v="fatality = 0"/>
    <n v="0"/>
    <b v="1"/>
    <b v="0"/>
    <b v="1"/>
    <b v="1"/>
    <b v="0"/>
    <b v="1"/>
    <b v="1"/>
    <m/>
    <m/>
    <s v="121PG"/>
    <s v="229"/>
    <n v="4.28"/>
    <s v="2022-06-24T00:50:00Z"/>
    <n v="18.34"/>
    <n v="48"/>
    <s v="PG962"/>
    <s v="229"/>
    <n v="9.289999999999999"/>
    <s v="2022-06-24T01:00:00Z"/>
    <x v="166"/>
    <n v="108"/>
  </r>
  <r>
    <m/>
    <m/>
    <s v="20220623-Romero"/>
    <s v="Merced"/>
    <s v="Romero"/>
    <m/>
    <m/>
    <n v="202206231834"/>
    <n v="202206240634"/>
    <n v="44735"/>
    <n v="0.7736111111111111"/>
    <n v="44735.77361111111"/>
    <n v="44736"/>
    <s v="07:25"/>
    <n v="44736.30902777778"/>
    <n v="422"/>
    <m/>
    <m/>
    <m/>
    <m/>
    <n v="38.42619"/>
    <n v="-121.97785"/>
    <s v="non-HFTD"/>
    <s v="non-HFRA"/>
    <x v="1"/>
    <m/>
    <n v="20220961"/>
    <m/>
    <s v="1740555"/>
    <m/>
    <m/>
    <n v="2997"/>
    <b v="0"/>
    <b v="0"/>
    <b v="0"/>
    <n v="2022"/>
    <n v="6"/>
    <b v="0"/>
    <n v="0"/>
    <b v="0"/>
    <b v="0"/>
    <b v="0"/>
    <s v="OEIS Non-CAT - Large"/>
    <n v="0"/>
    <n v="0"/>
    <s v="structures &lt;= 100 "/>
    <s v="fatality = 0"/>
    <n v="0"/>
    <b v="0"/>
    <b v="0"/>
    <b v="0"/>
    <b v="0"/>
    <b v="0"/>
    <b v="0"/>
    <b v="0"/>
    <m/>
    <m/>
    <s v="PG967"/>
    <s v="229"/>
    <n v="4.76"/>
    <s v="2022-06-24T01:10:00Z"/>
    <n v="19.36"/>
    <n v="48"/>
    <s v="027PG"/>
    <s v="229"/>
    <n v="5.76"/>
    <s v="2022-06-24T01:20:00Z"/>
    <x v="167"/>
    <n v="157"/>
  </r>
  <r>
    <m/>
    <m/>
    <s v="20220628-Camino"/>
    <s v="San Luis Obispo"/>
    <s v="Camino"/>
    <m/>
    <m/>
    <n v="202206281157"/>
    <n v="202206282357"/>
    <n v="44740"/>
    <n v="0.4979166666666667"/>
    <n v="44740.49791666667"/>
    <m/>
    <m/>
    <m/>
    <n v="387"/>
    <m/>
    <m/>
    <m/>
    <m/>
    <n v="35.136141"/>
    <n v="-120.437395"/>
    <s v="HFTD"/>
    <s v="HFRA"/>
    <x v="0"/>
    <m/>
    <m/>
    <m/>
    <m/>
    <m/>
    <m/>
    <m/>
    <b v="0"/>
    <b v="0"/>
    <b v="0"/>
    <n v="2022"/>
    <n v="6"/>
    <b v="0"/>
    <n v="0"/>
    <b v="0"/>
    <b v="0"/>
    <b v="0"/>
    <s v="OEIS Non-CAT - Large"/>
    <n v="0"/>
    <n v="0"/>
    <s v="structures &lt;= 100 "/>
    <s v="fatality = 0"/>
    <n v="0"/>
    <b v="0"/>
    <b v="1"/>
    <b v="1"/>
    <b v="1"/>
    <b v="0"/>
    <b v="1"/>
    <b v="1"/>
    <m/>
    <m/>
    <s v="C6335"/>
    <s v="65"/>
    <n v="3.77"/>
    <s v="2022-06-28T19:53:00Z"/>
    <n v="20"/>
    <n v="55"/>
    <s v="C6335"/>
    <s v="65"/>
    <n v="3.77"/>
    <s v="2022-06-28T19:53:00Z"/>
    <x v="3"/>
    <n v="221"/>
  </r>
  <r>
    <m/>
    <m/>
    <s v="20220628-Burrows "/>
    <s v="Glenn"/>
    <s v="Burrows "/>
    <m/>
    <m/>
    <n v="202206281309"/>
    <n v="202206290109"/>
    <n v="44740"/>
    <n v="0.5479166666666667"/>
    <n v="44740.54791666667"/>
    <m/>
    <m/>
    <m/>
    <n v="317"/>
    <m/>
    <m/>
    <m/>
    <m/>
    <n v="39.713372"/>
    <n v="-122.55002"/>
    <s v="non-HFTD"/>
    <s v="non-HFRA"/>
    <x v="0"/>
    <m/>
    <m/>
    <m/>
    <m/>
    <m/>
    <m/>
    <m/>
    <b v="0"/>
    <b v="0"/>
    <b v="0"/>
    <n v="2022"/>
    <n v="6"/>
    <b v="0"/>
    <n v="0"/>
    <b v="0"/>
    <b v="0"/>
    <b v="0"/>
    <s v="OEIS Non-CAT - Large"/>
    <n v="0"/>
    <n v="0"/>
    <s v="structures &lt;= 100 "/>
    <s v="fatality = 0"/>
    <n v="0"/>
    <b v="0"/>
    <b v="0"/>
    <b v="0"/>
    <b v="0"/>
    <b v="0"/>
    <b v="0"/>
    <b v="0"/>
    <m/>
    <m/>
    <s v="142PG"/>
    <s v="229"/>
    <n v="3.42"/>
    <s v="2022-06-28T19:30:00Z"/>
    <n v="11.98"/>
    <n v="14"/>
    <s v="PG497"/>
    <s v="229"/>
    <n v="9.82"/>
    <s v="2022-06-28T19:40:00Z"/>
    <x v="168"/>
    <n v="88"/>
  </r>
  <r>
    <m/>
    <m/>
    <s v="20220628-Rices"/>
    <s v="Nevada"/>
    <s v="Rices"/>
    <m/>
    <m/>
    <n v="202206281400"/>
    <n v="202206290200"/>
    <n v="44740"/>
    <n v="0.5833333333333334"/>
    <n v="44740.58333333334"/>
    <m/>
    <m/>
    <m/>
    <n v="904"/>
    <m/>
    <n v="1"/>
    <m/>
    <m/>
    <n v="39.29988"/>
    <n v="-121.189233"/>
    <s v="HFTD"/>
    <s v="HFRA"/>
    <x v="0"/>
    <m/>
    <m/>
    <m/>
    <m/>
    <m/>
    <m/>
    <m/>
    <b v="0"/>
    <b v="0"/>
    <b v="0"/>
    <n v="2022"/>
    <n v="6"/>
    <b v="0"/>
    <n v="0"/>
    <b v="0"/>
    <b v="0"/>
    <b v="0"/>
    <s v="OEIS Non-CAT - Large"/>
    <n v="0"/>
    <n v="0"/>
    <s v="structures &lt;= 100 "/>
    <s v="fatality = 0"/>
    <n v="1"/>
    <b v="1"/>
    <b v="0"/>
    <b v="1"/>
    <b v="1"/>
    <b v="0"/>
    <b v="1"/>
    <b v="1"/>
    <m/>
    <m/>
    <s v="282PG"/>
    <s v="229"/>
    <n v="3.31"/>
    <s v="2022-06-28T21:30:00Z"/>
    <n v="14.53"/>
    <n v="80"/>
    <s v="116PG"/>
    <s v="229"/>
    <n v="6.23"/>
    <s v="2022-06-28T21:00:00Z"/>
    <x v="169"/>
    <n v="372"/>
  </r>
  <r>
    <m/>
    <m/>
    <s v="20220704-Electra"/>
    <s v="Amador and Calaveras"/>
    <s v="Electra"/>
    <m/>
    <m/>
    <n v="202207041842"/>
    <n v="202207050642"/>
    <n v="44746"/>
    <n v="0.7791666666666667"/>
    <n v="44746.77916666667"/>
    <n v="44770"/>
    <m/>
    <m/>
    <n v="4478"/>
    <s v="Unknown cause, possibly fireworks from Fourth of July celebrations"/>
    <m/>
    <m/>
    <m/>
    <n v="38.334802"/>
    <n v="-120.665415"/>
    <s v="HFTD"/>
    <s v="HFRA"/>
    <x v="0"/>
    <m/>
    <m/>
    <m/>
    <m/>
    <m/>
    <m/>
    <m/>
    <b v="0"/>
    <b v="0"/>
    <b v="0"/>
    <n v="2022"/>
    <n v="7"/>
    <b v="0"/>
    <n v="0"/>
    <b v="0"/>
    <b v="0"/>
    <b v="0"/>
    <s v="OEIS Non-CAT - Large"/>
    <n v="0"/>
    <n v="0"/>
    <s v="structures &lt;= 100 "/>
    <s v="fatality = 0"/>
    <n v="0"/>
    <b v="1"/>
    <b v="1"/>
    <b v="1"/>
    <b v="1"/>
    <b v="0"/>
    <b v="1"/>
    <b v="1"/>
    <m/>
    <m/>
    <s v="PG372"/>
    <s v="229"/>
    <n v="1.35"/>
    <s v="2022-07-05T02:30:00Z"/>
    <n v="22.07"/>
    <n v="74"/>
    <s v="PG372"/>
    <s v="229"/>
    <n v="1.35"/>
    <s v="2022-07-05T02:30:00Z"/>
    <x v="170"/>
    <n v="293"/>
  </r>
  <r>
    <m/>
    <m/>
    <s v="20220707-Washburn"/>
    <s v="Mariposa"/>
    <s v="Washburn"/>
    <m/>
    <m/>
    <n v="202207071413"/>
    <n v="202207080213"/>
    <n v="44749"/>
    <n v="0.5923611111111111"/>
    <n v="44749.59236111111"/>
    <n v="44772"/>
    <m/>
    <m/>
    <n v="4886"/>
    <s v="Human caused"/>
    <m/>
    <m/>
    <m/>
    <n v="37.499"/>
    <n v="-119.614"/>
    <s v="HFTD"/>
    <s v="HFRA"/>
    <x v="0"/>
    <m/>
    <m/>
    <m/>
    <m/>
    <m/>
    <m/>
    <m/>
    <b v="0"/>
    <b v="0"/>
    <b v="0"/>
    <n v="2022"/>
    <n v="7"/>
    <b v="0"/>
    <n v="0"/>
    <b v="0"/>
    <b v="0"/>
    <b v="0"/>
    <s v="OEIS Non-CAT - Large"/>
    <n v="0"/>
    <n v="0"/>
    <s v="structures &lt;= 100 "/>
    <s v="fatality = 0"/>
    <n v="0"/>
    <b v="1"/>
    <b v="0"/>
    <b v="1"/>
    <b v="1"/>
    <b v="0"/>
    <b v="1"/>
    <b v="1"/>
    <m/>
    <m/>
    <s v="WWNC1"/>
    <s v="2"/>
    <n v="2.98"/>
    <s v="2022-07-07T21:51:00Z"/>
    <n v="14.99"/>
    <n v="10"/>
    <s v="WWNC1"/>
    <s v="2"/>
    <n v="2.98"/>
    <s v="2022-07-07T21:51:00Z"/>
    <x v="10"/>
    <n v="48"/>
  </r>
  <r>
    <m/>
    <m/>
    <s v="20220714-Peter"/>
    <s v="Shasta"/>
    <s v="Peter"/>
    <m/>
    <m/>
    <n v="202207141656"/>
    <n v="202207150456"/>
    <n v="44756"/>
    <n v="0.7055555555555556"/>
    <n v="44756.70555555556"/>
    <n v="44761"/>
    <m/>
    <m/>
    <n v="304"/>
    <m/>
    <n v="16"/>
    <m/>
    <m/>
    <n v="40.4411992"/>
    <n v="-122.3182313"/>
    <s v="HFTD"/>
    <s v="HFRA"/>
    <x v="0"/>
    <m/>
    <m/>
    <m/>
    <m/>
    <m/>
    <m/>
    <m/>
    <b v="0"/>
    <b v="0"/>
    <b v="0"/>
    <n v="2022"/>
    <n v="7"/>
    <b v="0"/>
    <n v="0"/>
    <b v="0"/>
    <b v="0"/>
    <b v="0"/>
    <s v="OEIS Non-CAT - Large"/>
    <n v="0"/>
    <n v="0"/>
    <s v="structures &lt;= 100 "/>
    <s v="fatality = 0"/>
    <n v="16"/>
    <b v="1"/>
    <b v="0"/>
    <b v="1"/>
    <b v="1"/>
    <b v="0"/>
    <b v="1"/>
    <b v="1"/>
    <m/>
    <m/>
    <s v="103PG"/>
    <s v="229"/>
    <n v="4.88"/>
    <s v="2022-07-15T00:50:00Z"/>
    <n v="14.91"/>
    <n v="64"/>
    <s v="293PG"/>
    <s v="229"/>
    <n v="9.44"/>
    <s v="2022-07-14T23:30:00Z"/>
    <x v="88"/>
    <n v="137"/>
  </r>
  <r>
    <m/>
    <m/>
    <s v="20220718-Agua"/>
    <s v="Mariposa"/>
    <s v="Agua"/>
    <m/>
    <m/>
    <n v="202207181313"/>
    <n v="202207190113"/>
    <n v="44760"/>
    <n v="0.5506944444444445"/>
    <n v="44760.55069444444"/>
    <m/>
    <m/>
    <m/>
    <n v="421"/>
    <s v="Vehicle"/>
    <m/>
    <m/>
    <m/>
    <n v="37.481701"/>
    <n v="-120.02107"/>
    <s v="HFTD"/>
    <s v="HFRA"/>
    <x v="0"/>
    <m/>
    <m/>
    <m/>
    <m/>
    <m/>
    <m/>
    <m/>
    <b v="0"/>
    <b v="0"/>
    <b v="0"/>
    <n v="2022"/>
    <n v="7"/>
    <b v="0"/>
    <n v="0"/>
    <b v="0"/>
    <b v="0"/>
    <b v="0"/>
    <s v="OEIS Non-CAT - Large"/>
    <n v="0"/>
    <n v="0"/>
    <s v="structures &lt;= 100 "/>
    <s v="fatality = 0"/>
    <n v="0"/>
    <b v="1"/>
    <b v="0"/>
    <b v="1"/>
    <b v="1"/>
    <b v="0"/>
    <b v="1"/>
    <b v="1"/>
    <m/>
    <m/>
    <s v="PG908"/>
    <s v="229"/>
    <n v="3.7"/>
    <s v="2022-07-18T19:40:00Z"/>
    <n v="18.71"/>
    <n v="74"/>
    <s v="PG908"/>
    <s v="229"/>
    <n v="3.7"/>
    <s v="2022-07-18T19:40:00Z"/>
    <x v="171"/>
    <n v="209"/>
  </r>
  <r>
    <m/>
    <m/>
    <s v="20220722-Oak"/>
    <s v="Mariposa"/>
    <s v="Oak"/>
    <m/>
    <m/>
    <n v="202207221410"/>
    <n v="202207230210"/>
    <n v="44764"/>
    <n v="0.5902777777777778"/>
    <n v="44764.59027777778"/>
    <n v="44783"/>
    <m/>
    <m/>
    <n v="19244"/>
    <m/>
    <n v="193"/>
    <m/>
    <m/>
    <n v="37.5509366"/>
    <n v="-119.9234728"/>
    <s v="HFTD"/>
    <s v="HFRA"/>
    <x v="0"/>
    <m/>
    <m/>
    <m/>
    <m/>
    <m/>
    <m/>
    <m/>
    <b v="1"/>
    <b v="0"/>
    <b v="1"/>
    <n v="2022"/>
    <n v="7"/>
    <b v="0"/>
    <n v="0"/>
    <b v="0"/>
    <b v="1"/>
    <b v="1"/>
    <s v="OEIS CAT - Destructive - Non-fatal"/>
    <n v="1"/>
    <n v="0"/>
    <s v="100 &lt; structures &lt;= 500"/>
    <s v="fatality = 0"/>
    <n v="193"/>
    <b v="0"/>
    <b v="1"/>
    <b v="1"/>
    <b v="1"/>
    <b v="0"/>
    <b v="1"/>
    <b v="1"/>
    <m/>
    <m/>
    <s v="MPOC1"/>
    <s v="2"/>
    <n v="4.75"/>
    <s v="2022-07-22T21:07:00Z"/>
    <n v="23"/>
    <n v="43"/>
    <s v="PG522"/>
    <s v="229"/>
    <n v="6.41"/>
    <s v="2022-07-22T21:10:00Z"/>
    <x v="153"/>
    <n v="209"/>
  </r>
  <r>
    <m/>
    <s v="(2/17/2023) no time information, assume noon"/>
    <s v="20220804-Red"/>
    <s v="Mariposa"/>
    <s v="Red"/>
    <m/>
    <m/>
    <n v="202208041200"/>
    <n v="202208050000"/>
    <n v="44777"/>
    <n v="0.5"/>
    <n v="44777.5"/>
    <n v="44832"/>
    <m/>
    <m/>
    <n v="8364"/>
    <s v="Lightning"/>
    <m/>
    <m/>
    <m/>
    <n v="37.661"/>
    <n v="-119.471"/>
    <s v="non-HFTD"/>
    <s v="non-HFRA"/>
    <x v="0"/>
    <m/>
    <m/>
    <m/>
    <m/>
    <m/>
    <m/>
    <m/>
    <b v="1"/>
    <b v="1"/>
    <b v="0"/>
    <n v="2022"/>
    <n v="8"/>
    <b v="0"/>
    <n v="0"/>
    <b v="0"/>
    <b v="0"/>
    <b v="0"/>
    <s v="OEIS CAT - Large"/>
    <n v="1"/>
    <n v="0"/>
    <s v="structures &lt;= 100 "/>
    <s v="fatality = 0"/>
    <n v="0"/>
    <b v="0"/>
    <b v="0"/>
    <b v="0"/>
    <b v="0"/>
    <b v="0"/>
    <b v="0"/>
    <b v="0"/>
    <m/>
    <m/>
    <m/>
    <m/>
    <m/>
    <m/>
    <n v="0"/>
    <n v="0"/>
    <s v="YNWC1"/>
    <s v="2"/>
    <n v="9.029999999999999"/>
    <s v="2022-08-04T19:02:00Z"/>
    <x v="108"/>
    <n v="15"/>
  </r>
  <r>
    <m/>
    <m/>
    <s v="20220805-Six Rivers Lightning Complex"/>
    <s v="Humboldt and Trinity"/>
    <s v="Six Rivers Lightning Complex"/>
    <m/>
    <m/>
    <n v="202208052144"/>
    <n v="202208060944"/>
    <n v="44778"/>
    <n v="0.9055555555555556"/>
    <n v="44778.90555555555"/>
    <n v="44868"/>
    <m/>
    <m/>
    <n v="41596"/>
    <s v="Lightning"/>
    <n v="8"/>
    <m/>
    <m/>
    <n v="40.9269568"/>
    <n v="-123.5862017"/>
    <s v="HFTD"/>
    <s v="HFRA"/>
    <x v="0"/>
    <m/>
    <m/>
    <m/>
    <m/>
    <m/>
    <m/>
    <m/>
    <b v="1"/>
    <b v="1"/>
    <b v="0"/>
    <n v="2022"/>
    <n v="8"/>
    <b v="0"/>
    <n v="0"/>
    <b v="0"/>
    <b v="0"/>
    <b v="0"/>
    <s v="OEIS CAT - Large"/>
    <n v="1"/>
    <n v="0"/>
    <s v="structures &lt;= 100 "/>
    <s v="fatality = 0"/>
    <n v="8"/>
    <b v="1"/>
    <b v="0"/>
    <b v="1"/>
    <b v="1"/>
    <b v="0"/>
    <b v="1"/>
    <b v="1"/>
    <m/>
    <m/>
    <s v="D8984"/>
    <s v="65"/>
    <n v="1.73"/>
    <s v="2022-08-06T04:30:00Z"/>
    <n v="9"/>
    <n v="10"/>
    <s v="HOAC1"/>
    <s v="2"/>
    <n v="9.460000000000001"/>
    <s v="2022-08-06T04:40:00Z"/>
    <x v="108"/>
    <n v="24"/>
  </r>
  <r>
    <m/>
    <m/>
    <s v="20220808-Rodgers"/>
    <s v="Tuolumne"/>
    <s v="Rodgers"/>
    <m/>
    <m/>
    <n v="202208081009"/>
    <n v="202208082209"/>
    <n v="44781"/>
    <n v="0.4229166666666667"/>
    <n v="44781.42291666667"/>
    <n v="44830"/>
    <m/>
    <m/>
    <n v="2790"/>
    <s v="Lightning"/>
    <m/>
    <m/>
    <m/>
    <n v="37.954"/>
    <n v="-119.552"/>
    <s v="HFTD"/>
    <s v="HFRA"/>
    <x v="0"/>
    <m/>
    <m/>
    <m/>
    <m/>
    <m/>
    <m/>
    <m/>
    <b v="0"/>
    <b v="0"/>
    <b v="0"/>
    <n v="2022"/>
    <n v="8"/>
    <b v="0"/>
    <n v="0"/>
    <b v="0"/>
    <b v="0"/>
    <b v="0"/>
    <s v="OEIS Non-CAT - Large"/>
    <n v="0"/>
    <n v="0"/>
    <s v="structures &lt;= 100 "/>
    <s v="fatality = 0"/>
    <n v="0"/>
    <b v="1"/>
    <b v="0"/>
    <b v="1"/>
    <b v="1"/>
    <b v="0"/>
    <b v="1"/>
    <b v="1"/>
    <m/>
    <m/>
    <m/>
    <m/>
    <m/>
    <m/>
    <n v="0"/>
    <n v="0"/>
    <s v="WWRC1"/>
    <s v="2"/>
    <n v="8.5"/>
    <s v="2022-08-08T16:53:00Z"/>
    <x v="41"/>
    <n v="2"/>
  </r>
  <r>
    <m/>
    <m/>
    <s v="20220906-Mosquito"/>
    <s v="El Dorado and Palcer"/>
    <s v="Mosquito"/>
    <m/>
    <m/>
    <n v="202209061800"/>
    <n v="202209070600"/>
    <n v="44810"/>
    <n v="0.75"/>
    <n v="44810.75"/>
    <n v="44861"/>
    <m/>
    <m/>
    <n v="76788"/>
    <s v="Electrical Power"/>
    <n v="78"/>
    <m/>
    <m/>
    <n v="39.00591"/>
    <n v="-120.7447"/>
    <s v="HFTD"/>
    <s v="HFRA"/>
    <x v="1"/>
    <s v="Yes"/>
    <n v="20221563"/>
    <s v="EI220906A"/>
    <s v="1803069, 1804400, 1805384, 7766974"/>
    <s v="22-0106866"/>
    <m/>
    <n v="1150842"/>
    <b v="1"/>
    <b v="1"/>
    <b v="0"/>
    <n v="2022"/>
    <n v="9"/>
    <b v="0"/>
    <n v="0"/>
    <b v="0"/>
    <b v="0"/>
    <b v="0"/>
    <s v="OEIS CAT - Large"/>
    <n v="1"/>
    <n v="0"/>
    <s v="structures &lt;= 100 "/>
    <s v="fatality = 0"/>
    <n v="78"/>
    <b v="0"/>
    <b v="1"/>
    <b v="1"/>
    <b v="1"/>
    <b v="0"/>
    <b v="1"/>
    <b v="1"/>
    <m/>
    <m/>
    <s v="PG928"/>
    <s v="229"/>
    <n v="2.34"/>
    <s v="2022-09-07T00:00:00Z"/>
    <n v="11.02"/>
    <n v="26"/>
    <s v="PG481"/>
    <s v="229"/>
    <n v="5.17"/>
    <s v="2022-09-07T00:20:00Z"/>
    <x v="172"/>
    <n v="149"/>
  </r>
  <r>
    <m/>
    <m/>
    <s v="20220907-Fork"/>
    <s v="Madera"/>
    <s v="Fork"/>
    <m/>
    <m/>
    <n v="202209071530"/>
    <n v="202209080330"/>
    <n v="44811"/>
    <n v="0.6458333333333334"/>
    <n v="44811.64583333334"/>
    <n v="44817"/>
    <m/>
    <m/>
    <n v="819"/>
    <s v="Vehicle"/>
    <n v="43"/>
    <m/>
    <m/>
    <n v="37.21945"/>
    <n v="-119.50881"/>
    <s v="HFTD"/>
    <s v="HFRA"/>
    <x v="0"/>
    <m/>
    <m/>
    <m/>
    <m/>
    <m/>
    <m/>
    <m/>
    <b v="0"/>
    <b v="0"/>
    <b v="0"/>
    <n v="2022"/>
    <n v="9"/>
    <b v="0"/>
    <n v="0"/>
    <b v="0"/>
    <b v="0"/>
    <b v="0"/>
    <s v="OEIS Non-CAT - Large"/>
    <n v="0"/>
    <n v="0"/>
    <s v="structures &lt;= 100 "/>
    <s v="fatality = 0"/>
    <n v="43"/>
    <b v="1"/>
    <b v="0"/>
    <b v="1"/>
    <b v="1"/>
    <b v="0"/>
    <b v="1"/>
    <b v="1"/>
    <m/>
    <m/>
    <s v="PG573"/>
    <s v="229"/>
    <n v="1.09"/>
    <s v="2022-09-07T23:20:00Z"/>
    <n v="18.92"/>
    <n v="83"/>
    <s v="SE381"/>
    <s v="231"/>
    <n v="9.26"/>
    <s v="2022-09-07T23:30:00Z"/>
    <x v="173"/>
    <n v="304"/>
  </r>
  <r>
    <m/>
    <m/>
    <s v="20240617-Sites"/>
    <s v="Colusa"/>
    <s v="Sites"/>
    <m/>
    <m/>
    <n v="202406171339"/>
    <n v="202406180139"/>
    <n v="45460"/>
    <n v="0.56875"/>
    <n v="45460.56875"/>
    <n v="45471"/>
    <m/>
    <m/>
    <n v="19195"/>
    <s v="Electrical Power"/>
    <m/>
    <m/>
    <n v="0"/>
    <n v="39.31646"/>
    <n v="-122.46934"/>
    <m/>
    <m/>
    <x v="1"/>
    <s v="Yes"/>
    <m/>
    <m/>
    <m/>
    <m/>
    <m/>
    <m/>
    <b v="1"/>
    <b v="1"/>
    <b v="0"/>
    <n v="2024"/>
    <n v="6"/>
    <m/>
    <n v="0"/>
    <b v="0"/>
    <b v="0"/>
    <b v="0"/>
    <s v="OEIS CAT - Large"/>
    <n v="1"/>
    <n v="0"/>
    <s v="structures &lt;= 100 "/>
    <s v="fatality = 0"/>
    <n v="0"/>
    <m/>
    <m/>
    <m/>
    <m/>
    <m/>
    <m/>
    <m/>
    <m/>
    <m/>
    <s v="PG289"/>
    <s v="229"/>
    <n v="3.06"/>
    <s v="2024-06-17T20:00:00Z"/>
    <n v="27.4"/>
    <n v="24"/>
    <s v="PG324"/>
    <s v="229"/>
    <n v="9.699999999999999"/>
    <s v="2024-06-17T20:40:00Z"/>
    <x v="174"/>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6" firstHeaderRow="0" firstDataRow="1" firstDataCol="1" rowPageCount="1" colPageCount="1"/>
  <pivotFields count="6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s>
  <rowFields count="1">
    <field x="67"/>
  </rowFields>
  <rowItems count="3">
    <i>
      <x/>
    </i>
    <i>
      <x v="1"/>
    </i>
    <i t="grand">
      <x/>
    </i>
  </rowItems>
  <colFields count="1">
    <field x="-2"/>
  </colFields>
  <colItems count="5">
    <i>
      <x/>
    </i>
    <i i="1">
      <x v="1"/>
    </i>
    <i i="2">
      <x v="2"/>
    </i>
    <i i="3">
      <x v="3"/>
    </i>
    <i i="4">
      <x v="4"/>
    </i>
  </colItems>
  <pageFields count="1">
    <pageField fld="24" hier="-1"/>
  </pageFields>
  <dataFields count="5">
    <dataField name="Count of x_structures_destroyed" fld="47" subtotal="count" baseField="0" baseItem="0"/>
    <dataField name="Sum of acreage" fld="15" baseField="0" baseItem="0"/>
    <dataField name="StdDev of acreage2" fld="15" subtotal="stdDev" baseField="0" baseItem="0"/>
    <dataField name="Sum of x_structures_destroyed" fld="47" baseField="0" baseItem="0"/>
    <dataField name="StdDev of x_structures_destroyed2" fld="47" subtotal="stdDev"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5" firstHeaderRow="0" firstDataRow="1" firstDataCol="1" rowPageCount="3" colPageCount="1"/>
  <pivotFields count="69">
    <pivotField showAll="0"/>
    <pivotField showAll="0"/>
    <pivotField showAll="0"/>
    <pivotField showAll="0"/>
    <pivotField showAll="0"/>
    <pivotField showAll="0"/>
    <pivotField showAll="0"/>
    <pivotField showAll="0"/>
    <pivotField showAll="0"/>
    <pivotField numFmtId="170" showAll="0"/>
    <pivotField numFmtId="21" showAll="0"/>
    <pivotField numFmtId="170" showAll="0"/>
    <pivotField showAll="0"/>
    <pivotField showAll="0"/>
    <pivotField showAll="0"/>
    <pivotField dataField="1" showAll="0"/>
    <pivotField axis="axisPage" multipleItemSelectionAllowed="1" showAll="0">
      <items count="24">
        <item x="4"/>
        <item x="9"/>
        <item x="17"/>
        <item x="5"/>
        <item x="3"/>
        <item x="6"/>
        <item x="12"/>
        <item x="19"/>
        <item x="18"/>
        <item x="7"/>
        <item x="22"/>
        <item h="1" x="2"/>
        <item x="20"/>
        <item x="11"/>
        <item x="10"/>
        <item x="15"/>
        <item x="14"/>
        <item x="8"/>
        <item x="1"/>
        <item x="13"/>
        <item x="21"/>
        <item x="0"/>
        <item x="16"/>
        <item t="default"/>
      </items>
    </pivotField>
    <pivotField dataField="1"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multipleItemSelectionAllowed="1" showAll="0">
      <items count="65">
        <item h="1" x="4"/>
        <item x="1"/>
        <item x="32"/>
        <item x="17"/>
        <item x="7"/>
        <item x="15"/>
        <item x="3"/>
        <item x="5"/>
        <item x="31"/>
        <item x="11"/>
        <item x="23"/>
        <item x="22"/>
        <item x="8"/>
        <item x="16"/>
        <item x="9"/>
        <item x="0"/>
        <item x="12"/>
        <item x="30"/>
        <item x="24"/>
        <item x="13"/>
        <item x="21"/>
        <item x="45"/>
        <item x="10"/>
        <item x="18"/>
        <item x="19"/>
        <item x="20"/>
        <item x="27"/>
        <item x="42"/>
        <item x="56"/>
        <item x="39"/>
        <item x="36"/>
        <item x="34"/>
        <item x="53"/>
        <item x="29"/>
        <item x="37"/>
        <item x="41"/>
        <item x="2"/>
        <item x="44"/>
        <item x="35"/>
        <item x="43"/>
        <item x="52"/>
        <item x="59"/>
        <item x="26"/>
        <item x="58"/>
        <item x="33"/>
        <item x="47"/>
        <item x="25"/>
        <item x="62"/>
        <item x="54"/>
        <item x="55"/>
        <item x="6"/>
        <item x="46"/>
        <item x="61"/>
        <item x="60"/>
        <item x="63"/>
        <item x="38"/>
        <item x="50"/>
        <item x="51"/>
        <item x="49"/>
        <item x="48"/>
        <item x="57"/>
        <item x="14"/>
        <item x="28"/>
        <item x="40"/>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axis="axisPage" dataField="1" multipleItemSelectionAllowed="1" showAll="0">
      <items count="137">
        <item h="1" x="5"/>
        <item x="47"/>
        <item x="2"/>
        <item x="35"/>
        <item x="21"/>
        <item x="25"/>
        <item x="39"/>
        <item x="9"/>
        <item x="4"/>
        <item x="20"/>
        <item x="44"/>
        <item x="46"/>
        <item x="13"/>
        <item x="19"/>
        <item x="18"/>
        <item x="17"/>
        <item x="40"/>
        <item x="8"/>
        <item x="29"/>
        <item x="16"/>
        <item x="12"/>
        <item x="23"/>
        <item x="38"/>
        <item x="32"/>
        <item x="15"/>
        <item x="14"/>
        <item x="71"/>
        <item x="22"/>
        <item x="1"/>
        <item x="28"/>
        <item x="0"/>
        <item x="48"/>
        <item x="27"/>
        <item x="7"/>
        <item x="62"/>
        <item x="97"/>
        <item x="64"/>
        <item x="31"/>
        <item x="70"/>
        <item x="34"/>
        <item x="41"/>
        <item x="33"/>
        <item x="54"/>
        <item x="106"/>
        <item x="77"/>
        <item x="26"/>
        <item x="37"/>
        <item x="122"/>
        <item x="76"/>
        <item x="66"/>
        <item x="56"/>
        <item x="49"/>
        <item x="69"/>
        <item x="57"/>
        <item x="75"/>
        <item x="83"/>
        <item x="50"/>
        <item x="90"/>
        <item x="59"/>
        <item x="24"/>
        <item x="74"/>
        <item x="81"/>
        <item x="72"/>
        <item x="101"/>
        <item x="58"/>
        <item x="11"/>
        <item x="51"/>
        <item x="60"/>
        <item x="53"/>
        <item x="67"/>
        <item x="82"/>
        <item x="126"/>
        <item x="108"/>
        <item x="85"/>
        <item x="130"/>
        <item x="52"/>
        <item x="45"/>
        <item x="65"/>
        <item x="10"/>
        <item x="89"/>
        <item x="80"/>
        <item x="120"/>
        <item x="93"/>
        <item x="119"/>
        <item x="109"/>
        <item x="95"/>
        <item x="112"/>
        <item x="115"/>
        <item x="94"/>
        <item x="110"/>
        <item x="3"/>
        <item x="6"/>
        <item x="78"/>
        <item x="98"/>
        <item x="92"/>
        <item x="102"/>
        <item x="111"/>
        <item x="68"/>
        <item x="87"/>
        <item x="73"/>
        <item x="96"/>
        <item x="134"/>
        <item x="123"/>
        <item x="125"/>
        <item x="128"/>
        <item x="55"/>
        <item x="127"/>
        <item x="99"/>
        <item x="63"/>
        <item x="117"/>
        <item x="91"/>
        <item x="88"/>
        <item x="42"/>
        <item x="105"/>
        <item x="84"/>
        <item x="116"/>
        <item x="103"/>
        <item x="133"/>
        <item x="104"/>
        <item x="121"/>
        <item x="129"/>
        <item x="43"/>
        <item x="30"/>
        <item x="107"/>
        <item x="118"/>
        <item x="132"/>
        <item x="36"/>
        <item x="135"/>
        <item x="124"/>
        <item x="100"/>
        <item x="131"/>
        <item x="61"/>
        <item x="113"/>
        <item x="86"/>
        <item x="114"/>
        <item x="79"/>
        <item t="default"/>
      </items>
    </pivotField>
  </pivotFields>
  <rowFields count="1">
    <field x="67"/>
  </rowFields>
  <rowItems count="9">
    <i>
      <x v="1"/>
    </i>
    <i>
      <x v="2"/>
    </i>
    <i>
      <x v="3"/>
    </i>
    <i>
      <x v="4"/>
    </i>
    <i>
      <x v="5"/>
    </i>
    <i>
      <x v="6"/>
    </i>
    <i>
      <x v="8"/>
    </i>
    <i>
      <x v="9"/>
    </i>
    <i t="grand">
      <x/>
    </i>
  </rowItems>
  <colFields count="1">
    <field x="-2"/>
  </colFields>
  <colItems count="3">
    <i>
      <x/>
    </i>
    <i i="1">
      <x v="1"/>
    </i>
    <i i="2">
      <x v="2"/>
    </i>
  </colItems>
  <pageFields count="3">
    <pageField fld="24" hier="-1"/>
    <pageField fld="16" hier="-1"/>
    <pageField fld="68" hier="-1"/>
  </pageFields>
  <dataFields count="3">
    <dataField name="StdDev of structures_destroyed" fld="17" subtotal="stdDev" baseField="0" baseItem="0"/>
    <dataField name="StdDev of acreage" fld="15" subtotal="stdDev" baseField="0" baseItem="0"/>
    <dataField name="Count of Ct10" fld="68"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5" firstHeaderRow="0" firstDataRow="1" firstDataCol="1" rowPageCount="3" colPageCount="1"/>
  <pivotFields count="69">
    <pivotField showAll="0"/>
    <pivotField showAll="0"/>
    <pivotField showAll="0"/>
    <pivotField showAll="0"/>
    <pivotField showAll="0"/>
    <pivotField showAll="0"/>
    <pivotField showAll="0"/>
    <pivotField showAll="0"/>
    <pivotField showAll="0"/>
    <pivotField numFmtId="170" showAll="0"/>
    <pivotField numFmtId="21" showAll="0"/>
    <pivotField numFmtId="170" showAll="0"/>
    <pivotField showAll="0"/>
    <pivotField showAll="0"/>
    <pivotField showAll="0"/>
    <pivotField dataField="1" showAll="0"/>
    <pivotField axis="axisPage" multipleItemSelectionAllowed="1" showAll="0">
      <items count="24">
        <item x="4"/>
        <item x="9"/>
        <item x="17"/>
        <item x="5"/>
        <item x="3"/>
        <item x="6"/>
        <item x="12"/>
        <item x="19"/>
        <item x="18"/>
        <item x="7"/>
        <item x="22"/>
        <item h="1" x="2"/>
        <item x="20"/>
        <item x="11"/>
        <item x="10"/>
        <item x="15"/>
        <item x="14"/>
        <item x="8"/>
        <item x="1"/>
        <item x="13"/>
        <item x="21"/>
        <item x="0"/>
        <item x="16"/>
        <item t="default"/>
      </items>
    </pivotField>
    <pivotField dataField="1"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multipleItemSelectionAllowed="1" showAll="0">
      <items count="65">
        <item h="1" x="4"/>
        <item x="1"/>
        <item x="32"/>
        <item x="17"/>
        <item x="7"/>
        <item x="15"/>
        <item x="3"/>
        <item x="5"/>
        <item x="31"/>
        <item x="11"/>
        <item x="23"/>
        <item x="22"/>
        <item x="8"/>
        <item x="16"/>
        <item x="9"/>
        <item x="0"/>
        <item x="12"/>
        <item x="30"/>
        <item x="24"/>
        <item x="13"/>
        <item x="21"/>
        <item x="45"/>
        <item x="10"/>
        <item x="18"/>
        <item x="19"/>
        <item x="20"/>
        <item x="27"/>
        <item x="42"/>
        <item x="56"/>
        <item x="39"/>
        <item x="36"/>
        <item x="34"/>
        <item x="53"/>
        <item x="29"/>
        <item x="37"/>
        <item x="41"/>
        <item x="2"/>
        <item x="44"/>
        <item x="35"/>
        <item x="43"/>
        <item x="52"/>
        <item x="59"/>
        <item x="26"/>
        <item x="58"/>
        <item x="33"/>
        <item x="47"/>
        <item x="25"/>
        <item x="62"/>
        <item x="54"/>
        <item x="55"/>
        <item x="6"/>
        <item x="46"/>
        <item x="61"/>
        <item x="60"/>
        <item x="63"/>
        <item x="38"/>
        <item x="50"/>
        <item x="51"/>
        <item x="49"/>
        <item x="48"/>
        <item x="57"/>
        <item x="14"/>
        <item x="28"/>
        <item x="40"/>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axis="axisPage" dataField="1" multipleItemSelectionAllowed="1" showAll="0">
      <items count="137">
        <item h="1" x="5"/>
        <item x="47"/>
        <item x="2"/>
        <item x="35"/>
        <item x="21"/>
        <item x="25"/>
        <item x="39"/>
        <item x="9"/>
        <item x="4"/>
        <item x="20"/>
        <item x="44"/>
        <item x="46"/>
        <item x="13"/>
        <item x="19"/>
        <item x="18"/>
        <item x="17"/>
        <item x="40"/>
        <item x="8"/>
        <item x="29"/>
        <item x="16"/>
        <item x="12"/>
        <item x="23"/>
        <item x="38"/>
        <item x="32"/>
        <item x="15"/>
        <item x="14"/>
        <item x="71"/>
        <item x="22"/>
        <item x="1"/>
        <item x="28"/>
        <item x="0"/>
        <item x="48"/>
        <item x="27"/>
        <item x="7"/>
        <item x="62"/>
        <item x="97"/>
        <item x="64"/>
        <item x="31"/>
        <item x="70"/>
        <item x="34"/>
        <item x="41"/>
        <item x="33"/>
        <item x="54"/>
        <item x="106"/>
        <item x="77"/>
        <item x="26"/>
        <item x="37"/>
        <item x="122"/>
        <item x="76"/>
        <item x="66"/>
        <item x="56"/>
        <item x="49"/>
        <item x="69"/>
        <item x="57"/>
        <item x="75"/>
        <item x="83"/>
        <item x="50"/>
        <item x="90"/>
        <item x="59"/>
        <item x="24"/>
        <item x="74"/>
        <item x="81"/>
        <item x="72"/>
        <item x="101"/>
        <item x="58"/>
        <item x="11"/>
        <item x="51"/>
        <item x="60"/>
        <item x="53"/>
        <item x="67"/>
        <item x="82"/>
        <item x="126"/>
        <item x="108"/>
        <item x="85"/>
        <item x="130"/>
        <item x="52"/>
        <item x="45"/>
        <item x="65"/>
        <item x="10"/>
        <item x="89"/>
        <item x="80"/>
        <item x="120"/>
        <item x="93"/>
        <item x="119"/>
        <item x="109"/>
        <item x="95"/>
        <item x="112"/>
        <item x="115"/>
        <item x="94"/>
        <item x="110"/>
        <item x="3"/>
        <item x="6"/>
        <item x="78"/>
        <item x="98"/>
        <item x="92"/>
        <item x="102"/>
        <item x="111"/>
        <item x="68"/>
        <item x="87"/>
        <item x="73"/>
        <item x="96"/>
        <item x="134"/>
        <item x="123"/>
        <item x="125"/>
        <item x="128"/>
        <item x="55"/>
        <item x="127"/>
        <item x="99"/>
        <item x="63"/>
        <item x="117"/>
        <item x="91"/>
        <item x="88"/>
        <item x="42"/>
        <item x="105"/>
        <item x="84"/>
        <item x="116"/>
        <item x="103"/>
        <item x="133"/>
        <item x="104"/>
        <item x="121"/>
        <item x="129"/>
        <item x="43"/>
        <item x="30"/>
        <item x="107"/>
        <item x="118"/>
        <item x="132"/>
        <item x="36"/>
        <item x="135"/>
        <item x="124"/>
        <item x="100"/>
        <item x="131"/>
        <item x="61"/>
        <item x="113"/>
        <item x="86"/>
        <item x="114"/>
        <item x="79"/>
        <item t="default"/>
      </items>
    </pivotField>
  </pivotFields>
  <rowFields count="1">
    <field x="67"/>
  </rowFields>
  <rowItems count="9">
    <i>
      <x v="1"/>
    </i>
    <i>
      <x v="2"/>
    </i>
    <i>
      <x v="3"/>
    </i>
    <i>
      <x v="4"/>
    </i>
    <i>
      <x v="5"/>
    </i>
    <i>
      <x v="6"/>
    </i>
    <i>
      <x v="8"/>
    </i>
    <i>
      <x v="9"/>
    </i>
    <i t="grand">
      <x/>
    </i>
  </rowItems>
  <colFields count="1">
    <field x="-2"/>
  </colFields>
  <colItems count="3">
    <i>
      <x/>
    </i>
    <i i="1">
      <x v="1"/>
    </i>
    <i i="2">
      <x v="2"/>
    </i>
  </colItems>
  <pageFields count="3">
    <pageField fld="24" hier="-1"/>
    <pageField fld="16" hier="-1"/>
    <pageField fld="68" hier="-1"/>
  </pageFields>
  <dataFields count="3">
    <dataField name="Sum of structures_destroyed" fld="17" baseField="0" baseItem="0"/>
    <dataField name="Sum of acreage" fld="15" baseField="0" baseItem="0"/>
    <dataField name="Sum of Ct10" fld="68"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jwmitchell/mbar-weather"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04124-37ED-EC44-A42F-9AA3594C721A}">
  <dimension ref="A1:M31"/>
  <sheetViews>
    <sheetView tabSelected="1" workbookViewId="0">
      <selection activeCell="A20" sqref="A20"/>
    </sheetView>
  </sheetViews>
  <sheetFormatPr baseColWidth="10" defaultRowHeight="15" x14ac:dyDescent="0.2"/>
  <cols>
    <col min="2" max="2" width="12" customWidth="1"/>
    <col min="5" max="5" width="13.5" customWidth="1"/>
    <col min="6" max="6" width="18.5" customWidth="1"/>
  </cols>
  <sheetData>
    <row r="1" spans="1:13" s="52" customFormat="1" ht="19" x14ac:dyDescent="0.25">
      <c r="A1" s="51" t="s">
        <v>2237</v>
      </c>
      <c r="B1" s="51"/>
      <c r="C1" s="51"/>
      <c r="D1" s="51"/>
      <c r="E1" s="51"/>
      <c r="F1" s="51"/>
      <c r="G1" s="51"/>
      <c r="H1" s="51"/>
      <c r="I1" s="51"/>
      <c r="J1" s="51"/>
      <c r="K1" s="51"/>
      <c r="L1" s="51"/>
      <c r="M1" s="51"/>
    </row>
    <row r="2" spans="1:13" s="52" customFormat="1" ht="19" x14ac:dyDescent="0.25">
      <c r="A2" s="51" t="s">
        <v>2238</v>
      </c>
      <c r="B2" s="51"/>
      <c r="C2" s="51"/>
      <c r="D2" s="51"/>
      <c r="E2" s="51"/>
      <c r="F2" s="51"/>
      <c r="G2" s="51"/>
      <c r="H2" s="51"/>
      <c r="I2" s="51"/>
      <c r="J2" s="51"/>
      <c r="K2" s="51"/>
      <c r="L2" s="51"/>
      <c r="M2" s="51"/>
    </row>
    <row r="3" spans="1:13" s="52" customFormat="1" ht="19" x14ac:dyDescent="0.25">
      <c r="A3" s="51" t="s">
        <v>2239</v>
      </c>
      <c r="B3" s="51"/>
      <c r="C3" s="51"/>
      <c r="D3" s="51"/>
      <c r="E3" s="51"/>
      <c r="F3" s="51"/>
      <c r="G3" s="51"/>
      <c r="H3" s="51"/>
      <c r="I3" s="51"/>
      <c r="J3" s="51"/>
      <c r="K3" s="51"/>
      <c r="L3" s="51"/>
      <c r="M3" s="51"/>
    </row>
    <row r="4" spans="1:13" s="52" customFormat="1" ht="19" x14ac:dyDescent="0.25">
      <c r="A4" s="51" t="s">
        <v>2240</v>
      </c>
      <c r="B4" s="51"/>
      <c r="C4" s="51"/>
      <c r="D4" s="51"/>
      <c r="E4" s="51"/>
      <c r="F4" s="51"/>
      <c r="G4" s="51"/>
      <c r="H4" s="51"/>
      <c r="I4" s="51"/>
      <c r="J4" s="51"/>
      <c r="K4" s="51"/>
      <c r="L4" s="51"/>
      <c r="M4" s="51"/>
    </row>
    <row r="5" spans="1:13" s="52" customFormat="1" ht="19" x14ac:dyDescent="0.25">
      <c r="A5" s="51" t="s">
        <v>2241</v>
      </c>
      <c r="B5" s="51"/>
      <c r="C5" s="51"/>
      <c r="D5" s="51"/>
      <c r="E5" s="51"/>
      <c r="F5" s="51"/>
      <c r="G5" s="51"/>
      <c r="H5" s="51"/>
      <c r="I5" s="51"/>
      <c r="J5" s="51"/>
      <c r="K5" s="51"/>
      <c r="L5" s="51"/>
      <c r="M5" s="51"/>
    </row>
    <row r="6" spans="1:13" s="52" customFormat="1" ht="19" x14ac:dyDescent="0.25">
      <c r="A6" s="51" t="s">
        <v>2242</v>
      </c>
      <c r="B6" s="51"/>
      <c r="C6" s="51"/>
      <c r="D6" s="51"/>
      <c r="E6" s="51"/>
      <c r="F6" s="51"/>
      <c r="G6" s="51"/>
      <c r="H6" s="51"/>
      <c r="I6" s="51"/>
      <c r="J6" s="51"/>
      <c r="K6" s="51"/>
      <c r="L6" s="51"/>
      <c r="M6" s="51"/>
    </row>
    <row r="7" spans="1:13" s="52" customFormat="1" ht="19" x14ac:dyDescent="0.25">
      <c r="A7" s="51" t="s">
        <v>2243</v>
      </c>
      <c r="B7" s="51"/>
      <c r="C7" s="51"/>
      <c r="D7" s="51"/>
      <c r="E7" s="51"/>
      <c r="F7" s="51"/>
      <c r="G7" s="51"/>
      <c r="H7" s="51"/>
      <c r="I7" s="51"/>
      <c r="J7" s="51"/>
      <c r="K7" s="51"/>
      <c r="L7" s="51"/>
      <c r="M7" s="51"/>
    </row>
    <row r="8" spans="1:13" s="52" customFormat="1" ht="19" x14ac:dyDescent="0.25">
      <c r="A8" s="51" t="s">
        <v>2244</v>
      </c>
      <c r="B8" s="51"/>
      <c r="C8" s="51"/>
      <c r="D8" s="51"/>
      <c r="E8" s="51"/>
      <c r="F8" s="51"/>
      <c r="G8" s="51"/>
      <c r="H8" s="51"/>
      <c r="I8" s="51"/>
      <c r="J8" s="51"/>
      <c r="K8" s="51"/>
      <c r="L8" s="51"/>
      <c r="M8" s="51"/>
    </row>
    <row r="9" spans="1:13" ht="18" x14ac:dyDescent="0.2">
      <c r="A9" s="51" t="s">
        <v>2245</v>
      </c>
      <c r="B9" s="51"/>
      <c r="C9" s="51"/>
      <c r="D9" s="51"/>
      <c r="E9" s="51"/>
      <c r="F9" s="51"/>
      <c r="G9" s="51"/>
      <c r="H9" s="51"/>
      <c r="I9" s="51"/>
      <c r="J9" s="51"/>
      <c r="K9" s="51"/>
      <c r="L9" s="51"/>
      <c r="M9" s="51"/>
    </row>
    <row r="10" spans="1:13" ht="19" x14ac:dyDescent="0.25">
      <c r="A10" s="52" t="s">
        <v>2246</v>
      </c>
      <c r="B10" s="52" t="s">
        <v>2247</v>
      </c>
      <c r="C10" s="52" t="s">
        <v>2248</v>
      </c>
      <c r="D10" s="52" t="s">
        <v>2249</v>
      </c>
      <c r="E10" s="52" t="s">
        <v>2250</v>
      </c>
      <c r="F10" s="52" t="s">
        <v>2251</v>
      </c>
      <c r="G10" s="51" t="s">
        <v>2252</v>
      </c>
      <c r="H10" s="51"/>
      <c r="I10" s="51"/>
      <c r="J10" s="51"/>
      <c r="K10" s="51"/>
      <c r="L10" s="51"/>
      <c r="M10" s="51"/>
    </row>
    <row r="11" spans="1:13" s="54" customFormat="1" ht="44" customHeight="1" x14ac:dyDescent="0.2">
      <c r="A11" s="53" t="s">
        <v>2253</v>
      </c>
      <c r="B11" s="53" t="s">
        <v>2254</v>
      </c>
      <c r="C11" s="53" t="s">
        <v>2258</v>
      </c>
      <c r="D11" s="53" t="s">
        <v>2255</v>
      </c>
      <c r="E11" s="53" t="s">
        <v>2256</v>
      </c>
      <c r="F11" s="53" t="s">
        <v>2257</v>
      </c>
      <c r="G11" s="53"/>
      <c r="H11" s="53"/>
      <c r="I11" s="53"/>
      <c r="J11" s="53"/>
      <c r="K11" s="53"/>
      <c r="L11" s="53"/>
      <c r="M11" s="53"/>
    </row>
    <row r="12" spans="1:13" ht="18" x14ac:dyDescent="0.2">
      <c r="A12" s="51" t="s">
        <v>2259</v>
      </c>
      <c r="B12" s="51"/>
      <c r="C12" s="51"/>
      <c r="D12" s="51"/>
      <c r="E12" s="51"/>
      <c r="F12" s="51" t="s">
        <v>2260</v>
      </c>
      <c r="G12" s="51"/>
      <c r="H12" s="51"/>
      <c r="I12" s="51"/>
      <c r="J12" s="51"/>
      <c r="K12" s="51"/>
      <c r="L12" s="51"/>
      <c r="M12" s="51"/>
    </row>
    <row r="13" spans="1:13" ht="18" x14ac:dyDescent="0.2">
      <c r="A13" s="51" t="s">
        <v>2261</v>
      </c>
      <c r="B13" s="51"/>
      <c r="C13" s="51"/>
      <c r="D13" s="51"/>
      <c r="E13" s="51"/>
      <c r="F13" s="51"/>
      <c r="G13" s="51"/>
      <c r="H13" s="51"/>
      <c r="I13" s="51"/>
      <c r="J13" s="51"/>
      <c r="K13" s="51"/>
      <c r="L13" s="51"/>
      <c r="M13" s="51"/>
    </row>
    <row r="14" spans="1:13" ht="18" x14ac:dyDescent="0.2">
      <c r="A14" s="51" t="s">
        <v>2262</v>
      </c>
      <c r="B14" s="51"/>
      <c r="C14" s="51"/>
      <c r="D14" s="51"/>
      <c r="E14" s="51"/>
      <c r="F14" s="51"/>
      <c r="G14" s="51"/>
      <c r="H14" s="51"/>
      <c r="I14" s="51"/>
      <c r="J14" s="51"/>
      <c r="K14" s="51"/>
      <c r="L14" s="51"/>
      <c r="M14" s="51"/>
    </row>
    <row r="15" spans="1:13" ht="18" x14ac:dyDescent="0.2">
      <c r="A15" s="51" t="s">
        <v>2263</v>
      </c>
      <c r="B15" s="51"/>
      <c r="C15" s="51"/>
      <c r="D15" s="51"/>
      <c r="E15" s="51"/>
      <c r="F15" s="51"/>
      <c r="G15" s="51"/>
      <c r="H15" s="51"/>
      <c r="I15" s="51"/>
      <c r="J15" s="51"/>
      <c r="K15" s="51"/>
      <c r="L15" s="51"/>
      <c r="M15" s="51"/>
    </row>
    <row r="16" spans="1:13" ht="18" x14ac:dyDescent="0.2">
      <c r="A16" s="51" t="s">
        <v>2264</v>
      </c>
      <c r="B16" s="51"/>
      <c r="C16" s="51"/>
      <c r="D16" s="51"/>
      <c r="E16" s="51"/>
      <c r="F16" s="51"/>
      <c r="G16" s="51"/>
      <c r="H16" s="51"/>
      <c r="I16" s="51"/>
      <c r="J16" s="51"/>
      <c r="K16" s="51"/>
      <c r="L16" s="51"/>
      <c r="M16" s="51"/>
    </row>
    <row r="17" spans="1:13" ht="18" x14ac:dyDescent="0.2">
      <c r="A17" s="51" t="s">
        <v>2265</v>
      </c>
      <c r="B17" s="51"/>
      <c r="C17" s="51"/>
      <c r="D17" s="51"/>
      <c r="E17" s="51"/>
      <c r="F17" s="51"/>
      <c r="G17" s="51"/>
      <c r="H17" s="51"/>
      <c r="I17" s="51"/>
      <c r="J17" s="51"/>
      <c r="K17" s="51"/>
      <c r="L17" s="51"/>
      <c r="M17" s="51"/>
    </row>
    <row r="18" spans="1:13" ht="18" x14ac:dyDescent="0.2">
      <c r="A18" s="51" t="s">
        <v>2266</v>
      </c>
      <c r="B18" s="51"/>
      <c r="C18" s="51"/>
      <c r="D18" s="51"/>
      <c r="E18" s="51"/>
      <c r="F18" s="51"/>
      <c r="G18" s="51"/>
      <c r="H18" s="51"/>
      <c r="I18" s="51"/>
      <c r="J18" s="51"/>
      <c r="K18" s="51"/>
      <c r="L18" s="51"/>
      <c r="M18" s="51"/>
    </row>
    <row r="19" spans="1:13" ht="18" x14ac:dyDescent="0.2">
      <c r="A19" s="51" t="s">
        <v>2267</v>
      </c>
      <c r="B19" s="51"/>
      <c r="C19" s="51"/>
      <c r="D19" s="51"/>
      <c r="E19" s="51"/>
      <c r="F19" s="51"/>
      <c r="G19" s="51"/>
      <c r="H19" s="51"/>
      <c r="I19" s="51"/>
      <c r="J19" s="51"/>
      <c r="K19" s="51"/>
      <c r="L19" s="51"/>
      <c r="M19" s="51"/>
    </row>
    <row r="20" spans="1:13" ht="18" x14ac:dyDescent="0.2">
      <c r="A20" s="51" t="s">
        <v>2268</v>
      </c>
      <c r="B20" s="51"/>
      <c r="C20" s="51"/>
      <c r="D20" s="51"/>
      <c r="E20" s="51"/>
      <c r="F20" s="51"/>
      <c r="G20" s="51"/>
      <c r="H20" s="51"/>
      <c r="I20" s="51"/>
      <c r="J20" s="51"/>
      <c r="K20" s="51"/>
      <c r="L20" s="51"/>
      <c r="M20" s="51"/>
    </row>
    <row r="21" spans="1:13" ht="18" x14ac:dyDescent="0.2">
      <c r="A21" s="51"/>
      <c r="B21" s="51"/>
      <c r="C21" s="51"/>
      <c r="D21" s="51"/>
      <c r="E21" s="51"/>
      <c r="F21" s="51"/>
      <c r="G21" s="51"/>
      <c r="H21" s="51"/>
      <c r="I21" s="51"/>
      <c r="J21" s="51"/>
      <c r="K21" s="51"/>
      <c r="L21" s="51"/>
      <c r="M21" s="51"/>
    </row>
    <row r="22" spans="1:13" ht="18" x14ac:dyDescent="0.2">
      <c r="A22" s="51"/>
      <c r="B22" s="51"/>
      <c r="C22" s="51"/>
      <c r="D22" s="51"/>
      <c r="E22" s="51"/>
      <c r="F22" s="51"/>
      <c r="G22" s="51"/>
      <c r="H22" s="51"/>
      <c r="I22" s="51"/>
      <c r="J22" s="51"/>
      <c r="K22" s="51"/>
      <c r="L22" s="51"/>
      <c r="M22" s="51"/>
    </row>
    <row r="23" spans="1:13" ht="18" x14ac:dyDescent="0.2">
      <c r="A23" s="51"/>
      <c r="B23" s="51"/>
      <c r="C23" s="51"/>
      <c r="D23" s="51"/>
      <c r="E23" s="51"/>
      <c r="F23" s="51"/>
      <c r="G23" s="51"/>
      <c r="H23" s="51"/>
      <c r="I23" s="51"/>
      <c r="J23" s="51"/>
      <c r="K23" s="51"/>
      <c r="L23" s="51"/>
      <c r="M23" s="51"/>
    </row>
    <row r="24" spans="1:13" ht="18" x14ac:dyDescent="0.2">
      <c r="A24" s="51"/>
      <c r="B24" s="51"/>
      <c r="C24" s="51"/>
      <c r="D24" s="51"/>
      <c r="E24" s="51"/>
      <c r="F24" s="51"/>
      <c r="G24" s="51"/>
      <c r="H24" s="51"/>
      <c r="I24" s="51"/>
      <c r="J24" s="51"/>
      <c r="K24" s="51"/>
      <c r="L24" s="51"/>
      <c r="M24" s="51"/>
    </row>
    <row r="25" spans="1:13" ht="18" x14ac:dyDescent="0.2">
      <c r="A25" s="51"/>
      <c r="B25" s="51"/>
      <c r="C25" s="51"/>
      <c r="D25" s="51"/>
      <c r="E25" s="51"/>
      <c r="F25" s="51"/>
      <c r="G25" s="51"/>
      <c r="H25" s="51"/>
      <c r="I25" s="51"/>
      <c r="J25" s="51"/>
      <c r="K25" s="51"/>
      <c r="L25" s="51"/>
      <c r="M25" s="51"/>
    </row>
    <row r="26" spans="1:13" ht="19" x14ac:dyDescent="0.25">
      <c r="A26" s="51"/>
      <c r="B26" s="52"/>
      <c r="C26" s="52"/>
      <c r="D26" s="52"/>
      <c r="E26" s="52"/>
      <c r="F26" s="52"/>
      <c r="G26" s="52"/>
      <c r="H26" s="52"/>
      <c r="I26" s="52"/>
      <c r="J26" s="52"/>
    </row>
    <row r="27" spans="1:13" ht="19" x14ac:dyDescent="0.25">
      <c r="A27" s="51"/>
      <c r="B27" s="52"/>
      <c r="C27" s="52"/>
      <c r="D27" s="52"/>
      <c r="E27" s="52"/>
      <c r="F27" s="52"/>
      <c r="G27" s="52"/>
      <c r="H27" s="52"/>
      <c r="I27" s="52"/>
      <c r="J27" s="52"/>
    </row>
    <row r="28" spans="1:13" ht="19" x14ac:dyDescent="0.25">
      <c r="A28" s="51"/>
      <c r="B28" s="52"/>
      <c r="C28" s="52"/>
      <c r="D28" s="52"/>
      <c r="E28" s="52"/>
      <c r="F28" s="52"/>
      <c r="G28" s="52"/>
      <c r="H28" s="52"/>
      <c r="I28" s="52"/>
      <c r="J28" s="52"/>
    </row>
    <row r="29" spans="1:13" ht="19" x14ac:dyDescent="0.25">
      <c r="A29" s="51"/>
      <c r="B29" s="52"/>
      <c r="C29" s="52"/>
      <c r="D29" s="52"/>
      <c r="E29" s="52"/>
      <c r="F29" s="52"/>
      <c r="G29" s="52"/>
      <c r="H29" s="52"/>
      <c r="I29" s="52"/>
      <c r="J29" s="52"/>
    </row>
    <row r="30" spans="1:13" ht="19" x14ac:dyDescent="0.25">
      <c r="A30" s="51"/>
      <c r="B30" s="52"/>
      <c r="C30" s="52"/>
      <c r="D30" s="52"/>
      <c r="E30" s="52"/>
      <c r="F30" s="52"/>
      <c r="G30" s="52"/>
      <c r="H30" s="52"/>
      <c r="I30" s="52"/>
      <c r="J30" s="52"/>
    </row>
    <row r="31" spans="1:13" ht="19" x14ac:dyDescent="0.25">
      <c r="A31" s="51"/>
      <c r="B31" s="52"/>
      <c r="C31" s="52"/>
      <c r="D31" s="52"/>
      <c r="E31" s="52"/>
      <c r="F31" s="52"/>
      <c r="G31" s="52"/>
      <c r="H31" s="52"/>
      <c r="I31" s="52"/>
      <c r="J31" s="52"/>
    </row>
  </sheetData>
  <hyperlinks>
    <hyperlink ref="A5" r:id="rId1" xr:uid="{6DBB2D52-2864-684D-8A22-631A4CF52C74}"/>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472"/>
  <sheetViews>
    <sheetView topLeftCell="BD1" workbookViewId="0">
      <selection activeCell="F22" sqref="F22"/>
    </sheetView>
  </sheetViews>
  <sheetFormatPr baseColWidth="10" defaultColWidth="8.83203125" defaultRowHeight="15" x14ac:dyDescent="0.2"/>
  <cols>
    <col min="18" max="18" width="16.83203125" customWidth="1"/>
    <col min="25" max="25" width="17.5" customWidth="1"/>
    <col min="46" max="46" width="22.1640625" customWidth="1"/>
    <col min="56" max="56" width="17.83203125" customWidth="1"/>
    <col min="57" max="57" width="10.83203125" customWidth="1"/>
  </cols>
  <sheetData>
    <row r="1" spans="1:6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row>
    <row r="2" spans="1:69" x14ac:dyDescent="0.2">
      <c r="C2" t="str">
        <f t="shared" ref="C2:C65" si="0">LEFT(H2,8)&amp;"-"&amp;E2</f>
        <v>20150511-Forebay</v>
      </c>
      <c r="D2" t="s">
        <v>69</v>
      </c>
      <c r="E2" t="s">
        <v>70</v>
      </c>
      <c r="H2">
        <f t="shared" ref="H2:H65" si="1">YEAR(L2)*10^8+MONTH(L2)*10^6+DAY(L2)*10^4+HOUR(L2)*100+MINUTE(L2)</f>
        <v>201505111026</v>
      </c>
      <c r="I2">
        <f t="shared" ref="I2:I65" si="2">IF(HOUR(L2)&lt;12, YEAR(L2)*10^8+MONTH(L2)*10^6+DAY(L2)*10^4+(HOUR(L2)+12)*10^2 + MINUTE(L2), YEAR(L2)*10^8+MONTH(L2)*10^6+(DAY(L2)+1)*10^4+(HOUR(L2)-12)*10^2+MINUTE(L2))</f>
        <v>201505112226</v>
      </c>
      <c r="J2" s="39">
        <v>42135</v>
      </c>
      <c r="K2" s="40">
        <v>0.43472222222222218</v>
      </c>
      <c r="L2" s="39">
        <v>42135.43472222222</v>
      </c>
      <c r="M2" s="39">
        <v>42135</v>
      </c>
      <c r="N2" t="s">
        <v>71</v>
      </c>
      <c r="O2" s="39">
        <v>42135.510416666657</v>
      </c>
      <c r="P2">
        <v>692</v>
      </c>
      <c r="Q2" t="s">
        <v>72</v>
      </c>
      <c r="T2">
        <v>0</v>
      </c>
      <c r="U2">
        <v>37.083120000000001</v>
      </c>
      <c r="V2">
        <v>-121.06963</v>
      </c>
      <c r="W2" t="s">
        <v>73</v>
      </c>
      <c r="X2" t="str">
        <f t="shared" ref="X2:X65" si="3">IF(OR(ISNUMBER(FIND("Redwood Valley", E2)), AZ2, BC2), "HFRA", "non-HFRA")</f>
        <v>non-HFRA</v>
      </c>
      <c r="AG2" t="b">
        <f t="shared" ref="AG2:AG65" si="4">OR(AND(P2&gt;5000, P2&lt;&gt;""), AND(R2&gt;500, R2&lt;&gt;""), AND(T2&gt;0, T2&lt;&gt;""))</f>
        <v>0</v>
      </c>
      <c r="AH2" t="b">
        <f t="shared" ref="AH2:AH65" si="5">AND(OR(R2="", R2&lt;100),OR(AND(P2&gt;5000,P2&lt;&gt;""),AND(T2&gt;0,T2&lt;&gt;"")))</f>
        <v>0</v>
      </c>
      <c r="AI2" t="b">
        <f t="shared" ref="AI2:AI65" si="6">AND(AG2,AH2=FALSE)</f>
        <v>0</v>
      </c>
      <c r="AJ2">
        <f t="shared" ref="AJ2:AJ33" si="7">YEAR(J2)</f>
        <v>2015</v>
      </c>
      <c r="AK2">
        <f t="shared" ref="AK2:AK33" si="8">MONTH(J2)</f>
        <v>5</v>
      </c>
      <c r="AL2" t="b">
        <v>0</v>
      </c>
      <c r="AM2">
        <f t="shared" ref="AM2:AM65" si="9">IF(AND(T2&gt;0, T2&lt;&gt;""),1,0)</f>
        <v>0</v>
      </c>
      <c r="AN2" t="b">
        <f t="shared" ref="AN2:AN65" si="10">AND(AO2,AND(T2&gt;0,T2&lt;&gt;""))</f>
        <v>0</v>
      </c>
      <c r="AO2" t="b">
        <f t="shared" ref="AO2:AO65" si="11">AND(R2&gt;100, R2&lt;&gt;"")</f>
        <v>0</v>
      </c>
      <c r="AP2" t="b">
        <f t="shared" ref="AP2:AP65" si="12">AND(NOT(AN2),AO2)</f>
        <v>0</v>
      </c>
      <c r="AQ2" t="str">
        <f>IF(AN2, "OEIS CAT - Destructive - Fatal", IF(AO2, IF(AG2, "OEIS CAT - Destructive - Non-fatal", "OEIS Non-CAT - Destructive - Non-fatal"), IF(AG2,  "OEIS CAT - Large", "OEIS Non-CAT - Large")))</f>
        <v>OEIS Non-CAT - Large</v>
      </c>
      <c r="AR2">
        <f t="shared" ref="AR2:AR65" si="13">IF(AND(P2&lt;&gt;"", P2&gt;5000),1,0)</f>
        <v>0</v>
      </c>
      <c r="AS2">
        <f t="shared" ref="AS2:AS65" si="14">IF(AND(R2&lt;&gt;"", R2&gt;500),1,0)</f>
        <v>0</v>
      </c>
      <c r="AT2" t="str">
        <f t="shared" ref="AT2:AT65" si="15">IF(OR(R2="", R2&lt;=100),"structures &lt;= 100 ", IF(R2&gt;500, "structures &gt; 500", "100 &lt; structures &lt;= 500"))</f>
        <v xml:space="preserve">structures &lt;= 100 </v>
      </c>
      <c r="AU2" t="str">
        <f t="shared" ref="AU2:AU65" si="16">IF(AND(T2&gt;0, T2&lt;&gt;""),"fatality &gt; 0", "fatality = 0")</f>
        <v>fatality = 0</v>
      </c>
      <c r="AV2">
        <f>IF(R2="",0,  R2)</f>
        <v>0</v>
      </c>
      <c r="AW2" t="b">
        <v>0</v>
      </c>
      <c r="AX2" t="b">
        <v>0</v>
      </c>
      <c r="AY2" t="b">
        <v>0</v>
      </c>
      <c r="AZ2" t="b">
        <v>0</v>
      </c>
      <c r="BA2" t="b">
        <v>0</v>
      </c>
      <c r="BB2" t="b">
        <v>0</v>
      </c>
      <c r="BC2" t="b">
        <v>0</v>
      </c>
      <c r="BF2" t="s">
        <v>74</v>
      </c>
      <c r="BG2" t="s">
        <v>75</v>
      </c>
      <c r="BH2">
        <v>1.55</v>
      </c>
      <c r="BI2" t="s">
        <v>76</v>
      </c>
      <c r="BJ2">
        <v>36.659999999999997</v>
      </c>
      <c r="BK2">
        <v>18</v>
      </c>
      <c r="BL2" t="s">
        <v>74</v>
      </c>
      <c r="BM2" t="s">
        <v>75</v>
      </c>
      <c r="BN2">
        <v>1.55</v>
      </c>
      <c r="BO2" t="s">
        <v>76</v>
      </c>
      <c r="BP2">
        <v>36.659999999999997</v>
      </c>
      <c r="BQ2">
        <v>32</v>
      </c>
    </row>
    <row r="3" spans="1:69" x14ac:dyDescent="0.2">
      <c r="B3" t="s">
        <v>77</v>
      </c>
      <c r="C3" t="str">
        <f t="shared" si="0"/>
        <v>20150605-Site</v>
      </c>
      <c r="D3" t="s">
        <v>78</v>
      </c>
      <c r="E3" t="s">
        <v>79</v>
      </c>
      <c r="H3">
        <f t="shared" si="1"/>
        <v>201506052022</v>
      </c>
      <c r="I3">
        <f t="shared" si="2"/>
        <v>201506060822</v>
      </c>
      <c r="J3" s="39">
        <v>42160</v>
      </c>
      <c r="K3" s="40">
        <v>0.84861111111111109</v>
      </c>
      <c r="L3" s="39">
        <v>42160.848611111112</v>
      </c>
      <c r="M3" s="39">
        <v>42161</v>
      </c>
      <c r="O3" s="39"/>
      <c r="P3">
        <v>300</v>
      </c>
      <c r="Q3" t="s">
        <v>80</v>
      </c>
      <c r="U3">
        <v>37.636000000000003</v>
      </c>
      <c r="V3">
        <v>-121.556</v>
      </c>
      <c r="W3" t="s">
        <v>73</v>
      </c>
      <c r="X3" t="str">
        <f t="shared" si="3"/>
        <v>non-HFRA</v>
      </c>
      <c r="AG3" t="b">
        <f t="shared" si="4"/>
        <v>0</v>
      </c>
      <c r="AH3" t="b">
        <f t="shared" si="5"/>
        <v>0</v>
      </c>
      <c r="AI3" t="b">
        <f t="shared" si="6"/>
        <v>0</v>
      </c>
      <c r="AJ3">
        <f t="shared" si="7"/>
        <v>2015</v>
      </c>
      <c r="AK3">
        <f t="shared" si="8"/>
        <v>6</v>
      </c>
      <c r="AL3" t="b">
        <v>0</v>
      </c>
      <c r="AM3">
        <f t="shared" si="9"/>
        <v>0</v>
      </c>
      <c r="AN3" t="b">
        <f t="shared" si="10"/>
        <v>0</v>
      </c>
      <c r="AO3" t="b">
        <f t="shared" si="11"/>
        <v>0</v>
      </c>
      <c r="AP3" t="b">
        <f t="shared" si="12"/>
        <v>0</v>
      </c>
      <c r="AQ3" t="str">
        <f t="shared" ref="AQ3:AQ34" si="17">IF(AN3, "OEIS CAT - Destructive - Fatal", IF(AO3, IF(AG3, "OEIS CAT - Destructive - Non-fatal", "OEIS Non-CAT - Destructive - Non-fatal"), IF(AG3, "OEIS CAT - Large", "OEIS Non-CAT - Large")))</f>
        <v>OEIS Non-CAT - Large</v>
      </c>
      <c r="AR3">
        <f t="shared" si="13"/>
        <v>0</v>
      </c>
      <c r="AS3">
        <f t="shared" si="14"/>
        <v>0</v>
      </c>
      <c r="AT3" t="str">
        <f t="shared" si="15"/>
        <v xml:space="preserve">structures &lt;= 100 </v>
      </c>
      <c r="AU3" t="str">
        <f t="shared" si="16"/>
        <v>fatality = 0</v>
      </c>
      <c r="AV3">
        <f t="shared" ref="AV3:AV34" si="18">IF(R3="",0, R3)</f>
        <v>0</v>
      </c>
      <c r="AW3" t="b">
        <v>0</v>
      </c>
      <c r="AX3" t="b">
        <v>0</v>
      </c>
      <c r="AY3" t="b">
        <v>0</v>
      </c>
      <c r="AZ3" t="b">
        <v>0</v>
      </c>
      <c r="BA3" t="b">
        <v>0</v>
      </c>
      <c r="BB3" t="b">
        <v>0</v>
      </c>
      <c r="BC3" t="b">
        <v>0</v>
      </c>
      <c r="BF3" t="s">
        <v>81</v>
      </c>
      <c r="BG3" t="s">
        <v>82</v>
      </c>
      <c r="BH3">
        <v>4.9000000000000004</v>
      </c>
      <c r="BI3" t="s">
        <v>83</v>
      </c>
      <c r="BJ3">
        <v>24.99</v>
      </c>
      <c r="BK3">
        <v>2</v>
      </c>
      <c r="BL3" t="s">
        <v>81</v>
      </c>
      <c r="BM3" t="s">
        <v>82</v>
      </c>
      <c r="BN3">
        <v>4.9000000000000004</v>
      </c>
      <c r="BO3" t="s">
        <v>83</v>
      </c>
      <c r="BP3">
        <v>24.99</v>
      </c>
      <c r="BQ3">
        <v>30</v>
      </c>
    </row>
    <row r="4" spans="1:69" x14ac:dyDescent="0.2">
      <c r="C4" t="str">
        <f t="shared" si="0"/>
        <v>20150610-Saddle</v>
      </c>
      <c r="D4" t="s">
        <v>84</v>
      </c>
      <c r="E4" t="s">
        <v>85</v>
      </c>
      <c r="H4">
        <f t="shared" si="1"/>
        <v>201506101500</v>
      </c>
      <c r="I4">
        <f t="shared" si="2"/>
        <v>201506110300</v>
      </c>
      <c r="J4" s="39">
        <v>42165</v>
      </c>
      <c r="K4" s="40">
        <v>0.625</v>
      </c>
      <c r="L4" s="39">
        <v>42165.625</v>
      </c>
      <c r="M4" s="39">
        <v>42184</v>
      </c>
      <c r="N4" t="s">
        <v>86</v>
      </c>
      <c r="O4" s="39">
        <v>42184.375</v>
      </c>
      <c r="P4">
        <v>1542</v>
      </c>
      <c r="Q4" t="s">
        <v>87</v>
      </c>
      <c r="T4">
        <v>0</v>
      </c>
      <c r="U4">
        <v>40.923999999999999</v>
      </c>
      <c r="V4">
        <v>-123.16800000000001</v>
      </c>
      <c r="W4" t="s">
        <v>88</v>
      </c>
      <c r="X4" t="str">
        <f t="shared" si="3"/>
        <v>HFRA</v>
      </c>
      <c r="AG4" t="b">
        <f t="shared" si="4"/>
        <v>0</v>
      </c>
      <c r="AH4" t="b">
        <f t="shared" si="5"/>
        <v>0</v>
      </c>
      <c r="AI4" t="b">
        <f t="shared" si="6"/>
        <v>0</v>
      </c>
      <c r="AJ4">
        <f t="shared" si="7"/>
        <v>2015</v>
      </c>
      <c r="AK4">
        <f t="shared" si="8"/>
        <v>6</v>
      </c>
      <c r="AL4" t="b">
        <v>0</v>
      </c>
      <c r="AM4">
        <f t="shared" si="9"/>
        <v>0</v>
      </c>
      <c r="AN4" t="b">
        <f t="shared" si="10"/>
        <v>0</v>
      </c>
      <c r="AO4" t="b">
        <f t="shared" si="11"/>
        <v>0</v>
      </c>
      <c r="AP4" t="b">
        <f t="shared" si="12"/>
        <v>0</v>
      </c>
      <c r="AQ4" t="str">
        <f t="shared" si="17"/>
        <v>OEIS Non-CAT - Large</v>
      </c>
      <c r="AR4">
        <f t="shared" si="13"/>
        <v>0</v>
      </c>
      <c r="AS4">
        <f t="shared" si="14"/>
        <v>0</v>
      </c>
      <c r="AT4" t="str">
        <f t="shared" si="15"/>
        <v xml:space="preserve">structures &lt;= 100 </v>
      </c>
      <c r="AU4" t="str">
        <f t="shared" si="16"/>
        <v>fatality = 0</v>
      </c>
      <c r="AV4">
        <f t="shared" si="18"/>
        <v>0</v>
      </c>
      <c r="AW4" t="b">
        <v>1</v>
      </c>
      <c r="AX4" t="b">
        <v>0</v>
      </c>
      <c r="AY4" t="b">
        <v>1</v>
      </c>
      <c r="AZ4" t="b">
        <v>1</v>
      </c>
      <c r="BA4" t="b">
        <v>0</v>
      </c>
      <c r="BB4" t="b">
        <v>1</v>
      </c>
      <c r="BC4" t="b">
        <v>1</v>
      </c>
      <c r="BF4" t="s">
        <v>89</v>
      </c>
      <c r="BG4" t="s">
        <v>82</v>
      </c>
      <c r="BH4">
        <v>2.74</v>
      </c>
      <c r="BI4" t="s">
        <v>90</v>
      </c>
      <c r="BJ4">
        <v>11.01</v>
      </c>
      <c r="BK4">
        <v>2</v>
      </c>
      <c r="BL4" t="s">
        <v>89</v>
      </c>
      <c r="BM4" t="s">
        <v>82</v>
      </c>
      <c r="BN4">
        <v>2.74</v>
      </c>
      <c r="BO4" t="s">
        <v>90</v>
      </c>
      <c r="BP4">
        <v>11.01</v>
      </c>
      <c r="BQ4">
        <v>2</v>
      </c>
    </row>
    <row r="5" spans="1:69" x14ac:dyDescent="0.2">
      <c r="B5" t="s">
        <v>77</v>
      </c>
      <c r="C5" t="str">
        <f t="shared" si="0"/>
        <v>20150618-Sky</v>
      </c>
      <c r="D5" t="s">
        <v>91</v>
      </c>
      <c r="E5" t="s">
        <v>92</v>
      </c>
      <c r="H5">
        <f t="shared" si="1"/>
        <v>201506181431</v>
      </c>
      <c r="I5">
        <f t="shared" si="2"/>
        <v>201506190231</v>
      </c>
      <c r="J5" s="39">
        <v>42173</v>
      </c>
      <c r="K5" s="40">
        <v>0.60486111111111107</v>
      </c>
      <c r="L5" s="39">
        <v>42173.604861111111</v>
      </c>
      <c r="M5" s="39">
        <v>42181</v>
      </c>
      <c r="N5" t="s">
        <v>93</v>
      </c>
      <c r="O5" s="39">
        <v>42181.34375</v>
      </c>
      <c r="P5">
        <v>500</v>
      </c>
      <c r="Q5" t="s">
        <v>72</v>
      </c>
      <c r="T5">
        <v>0</v>
      </c>
      <c r="U5">
        <v>37.389000000000003</v>
      </c>
      <c r="V5">
        <v>-119.607</v>
      </c>
      <c r="W5" t="s">
        <v>73</v>
      </c>
      <c r="X5" t="str">
        <f t="shared" si="3"/>
        <v>HFRA</v>
      </c>
      <c r="AG5" t="b">
        <f t="shared" si="4"/>
        <v>0</v>
      </c>
      <c r="AH5" t="b">
        <f t="shared" si="5"/>
        <v>0</v>
      </c>
      <c r="AI5" t="b">
        <f t="shared" si="6"/>
        <v>0</v>
      </c>
      <c r="AJ5">
        <f t="shared" si="7"/>
        <v>2015</v>
      </c>
      <c r="AK5">
        <f t="shared" si="8"/>
        <v>6</v>
      </c>
      <c r="AL5" t="b">
        <v>0</v>
      </c>
      <c r="AM5">
        <f t="shared" si="9"/>
        <v>0</v>
      </c>
      <c r="AN5" t="b">
        <f t="shared" si="10"/>
        <v>0</v>
      </c>
      <c r="AO5" t="b">
        <f t="shared" si="11"/>
        <v>0</v>
      </c>
      <c r="AP5" t="b">
        <f t="shared" si="12"/>
        <v>0</v>
      </c>
      <c r="AQ5" t="str">
        <f t="shared" si="17"/>
        <v>OEIS Non-CAT - Large</v>
      </c>
      <c r="AR5">
        <f t="shared" si="13"/>
        <v>0</v>
      </c>
      <c r="AS5">
        <f t="shared" si="14"/>
        <v>0</v>
      </c>
      <c r="AT5" t="str">
        <f t="shared" si="15"/>
        <v xml:space="preserve">structures &lt;= 100 </v>
      </c>
      <c r="AU5" t="str">
        <f t="shared" si="16"/>
        <v>fatality = 0</v>
      </c>
      <c r="AV5">
        <f t="shared" si="18"/>
        <v>0</v>
      </c>
      <c r="AW5" t="b">
        <v>0</v>
      </c>
      <c r="AX5" t="b">
        <v>1</v>
      </c>
      <c r="AY5" t="b">
        <v>1</v>
      </c>
      <c r="AZ5" t="b">
        <v>1</v>
      </c>
      <c r="BA5" t="b">
        <v>0</v>
      </c>
      <c r="BB5" t="b">
        <v>1</v>
      </c>
      <c r="BC5" t="b">
        <v>1</v>
      </c>
      <c r="BF5" t="s">
        <v>94</v>
      </c>
      <c r="BG5" t="s">
        <v>95</v>
      </c>
      <c r="BH5">
        <v>4.67</v>
      </c>
      <c r="BI5" t="s">
        <v>96</v>
      </c>
      <c r="BJ5">
        <v>20</v>
      </c>
      <c r="BK5">
        <v>44</v>
      </c>
      <c r="BL5" t="s">
        <v>94</v>
      </c>
      <c r="BM5" t="s">
        <v>95</v>
      </c>
      <c r="BN5">
        <v>4.67</v>
      </c>
      <c r="BO5" t="s">
        <v>96</v>
      </c>
      <c r="BP5">
        <v>20</v>
      </c>
      <c r="BQ5">
        <v>123</v>
      </c>
    </row>
    <row r="6" spans="1:69" x14ac:dyDescent="0.2">
      <c r="C6" t="str">
        <f t="shared" si="0"/>
        <v>20150618-Corrine</v>
      </c>
      <c r="D6" t="s">
        <v>91</v>
      </c>
      <c r="E6" t="s">
        <v>97</v>
      </c>
      <c r="H6">
        <f t="shared" si="1"/>
        <v>201506182100</v>
      </c>
      <c r="I6">
        <f t="shared" si="2"/>
        <v>201506190900</v>
      </c>
      <c r="J6" s="39">
        <v>42173</v>
      </c>
      <c r="K6" s="40">
        <v>0.875</v>
      </c>
      <c r="L6" s="39">
        <v>42173.875</v>
      </c>
      <c r="M6" s="39">
        <v>42180</v>
      </c>
      <c r="N6" t="s">
        <v>98</v>
      </c>
      <c r="O6" s="39">
        <v>42180.78125</v>
      </c>
      <c r="P6">
        <v>920</v>
      </c>
      <c r="Q6" t="s">
        <v>99</v>
      </c>
      <c r="R6">
        <v>3</v>
      </c>
      <c r="T6">
        <v>0</v>
      </c>
      <c r="U6">
        <v>37.165767000000002</v>
      </c>
      <c r="V6">
        <v>-119.523943</v>
      </c>
      <c r="W6" t="s">
        <v>88</v>
      </c>
      <c r="X6" t="str">
        <f t="shared" si="3"/>
        <v>HFRA</v>
      </c>
      <c r="Y6" t="s">
        <v>100</v>
      </c>
      <c r="AG6" t="b">
        <f t="shared" si="4"/>
        <v>0</v>
      </c>
      <c r="AH6" t="b">
        <f t="shared" si="5"/>
        <v>0</v>
      </c>
      <c r="AI6" t="b">
        <f t="shared" si="6"/>
        <v>0</v>
      </c>
      <c r="AJ6">
        <f t="shared" si="7"/>
        <v>2015</v>
      </c>
      <c r="AK6">
        <f t="shared" si="8"/>
        <v>6</v>
      </c>
      <c r="AL6" t="b">
        <v>0</v>
      </c>
      <c r="AM6">
        <f t="shared" si="9"/>
        <v>0</v>
      </c>
      <c r="AN6" t="b">
        <f t="shared" si="10"/>
        <v>0</v>
      </c>
      <c r="AO6" t="b">
        <f t="shared" si="11"/>
        <v>0</v>
      </c>
      <c r="AP6" t="b">
        <f t="shared" si="12"/>
        <v>0</v>
      </c>
      <c r="AQ6" t="str">
        <f t="shared" si="17"/>
        <v>OEIS Non-CAT - Large</v>
      </c>
      <c r="AR6">
        <f t="shared" si="13"/>
        <v>0</v>
      </c>
      <c r="AS6">
        <f t="shared" si="14"/>
        <v>0</v>
      </c>
      <c r="AT6" t="str">
        <f t="shared" si="15"/>
        <v xml:space="preserve">structures &lt;= 100 </v>
      </c>
      <c r="AU6" t="str">
        <f t="shared" si="16"/>
        <v>fatality = 0</v>
      </c>
      <c r="AV6">
        <f t="shared" si="18"/>
        <v>3</v>
      </c>
      <c r="AW6" t="b">
        <v>1</v>
      </c>
      <c r="AX6" t="b">
        <v>0</v>
      </c>
      <c r="AY6" t="b">
        <v>1</v>
      </c>
      <c r="AZ6" t="b">
        <v>1</v>
      </c>
      <c r="BA6" t="b">
        <v>0</v>
      </c>
      <c r="BB6" t="b">
        <v>1</v>
      </c>
      <c r="BC6" t="b">
        <v>1</v>
      </c>
      <c r="BF6" t="s">
        <v>101</v>
      </c>
      <c r="BG6" t="s">
        <v>95</v>
      </c>
      <c r="BH6">
        <v>4.82</v>
      </c>
      <c r="BI6" t="s">
        <v>102</v>
      </c>
      <c r="BJ6">
        <v>8.99</v>
      </c>
      <c r="BK6">
        <v>9</v>
      </c>
      <c r="BL6" t="s">
        <v>101</v>
      </c>
      <c r="BM6" t="s">
        <v>95</v>
      </c>
      <c r="BN6">
        <v>4.82</v>
      </c>
      <c r="BO6" t="s">
        <v>102</v>
      </c>
      <c r="BP6">
        <v>8.99</v>
      </c>
      <c r="BQ6">
        <v>9</v>
      </c>
    </row>
    <row r="7" spans="1:69" x14ac:dyDescent="0.2">
      <c r="B7" t="s">
        <v>77</v>
      </c>
      <c r="C7" t="str">
        <f t="shared" si="0"/>
        <v>20150620-Park Hill</v>
      </c>
      <c r="D7" t="s">
        <v>103</v>
      </c>
      <c r="E7" t="s">
        <v>104</v>
      </c>
      <c r="H7">
        <f t="shared" si="1"/>
        <v>201506201441</v>
      </c>
      <c r="I7">
        <f t="shared" si="2"/>
        <v>201506210241</v>
      </c>
      <c r="J7" s="39">
        <v>42175</v>
      </c>
      <c r="K7" s="40">
        <v>0.6118055555555556</v>
      </c>
      <c r="L7" s="39">
        <v>42175.611805555563</v>
      </c>
      <c r="M7" s="39">
        <v>42175</v>
      </c>
      <c r="O7" s="39"/>
      <c r="P7">
        <v>1791</v>
      </c>
      <c r="Q7" t="s">
        <v>72</v>
      </c>
      <c r="R7">
        <v>23</v>
      </c>
      <c r="S7">
        <v>3</v>
      </c>
      <c r="T7">
        <v>0</v>
      </c>
      <c r="U7">
        <v>35.375999999999998</v>
      </c>
      <c r="V7">
        <v>-120.435</v>
      </c>
      <c r="W7" t="s">
        <v>73</v>
      </c>
      <c r="X7" t="str">
        <f t="shared" si="3"/>
        <v>HFRA</v>
      </c>
      <c r="AG7" t="b">
        <f t="shared" si="4"/>
        <v>0</v>
      </c>
      <c r="AH7" t="b">
        <f t="shared" si="5"/>
        <v>0</v>
      </c>
      <c r="AI7" t="b">
        <f t="shared" si="6"/>
        <v>0</v>
      </c>
      <c r="AJ7">
        <f t="shared" si="7"/>
        <v>2015</v>
      </c>
      <c r="AK7">
        <f t="shared" si="8"/>
        <v>6</v>
      </c>
      <c r="AL7" t="b">
        <v>0</v>
      </c>
      <c r="AM7">
        <f t="shared" si="9"/>
        <v>0</v>
      </c>
      <c r="AN7" t="b">
        <f t="shared" si="10"/>
        <v>0</v>
      </c>
      <c r="AO7" t="b">
        <f t="shared" si="11"/>
        <v>0</v>
      </c>
      <c r="AP7" t="b">
        <f t="shared" si="12"/>
        <v>0</v>
      </c>
      <c r="AQ7" t="str">
        <f t="shared" si="17"/>
        <v>OEIS Non-CAT - Large</v>
      </c>
      <c r="AR7">
        <f t="shared" si="13"/>
        <v>0</v>
      </c>
      <c r="AS7">
        <f t="shared" si="14"/>
        <v>0</v>
      </c>
      <c r="AT7" t="str">
        <f t="shared" si="15"/>
        <v xml:space="preserve">structures &lt;= 100 </v>
      </c>
      <c r="AU7" t="str">
        <f t="shared" si="16"/>
        <v>fatality = 0</v>
      </c>
      <c r="AV7">
        <f t="shared" si="18"/>
        <v>23</v>
      </c>
      <c r="AW7" t="b">
        <v>0</v>
      </c>
      <c r="AX7" t="b">
        <v>1</v>
      </c>
      <c r="AY7" t="b">
        <v>1</v>
      </c>
      <c r="AZ7" t="b">
        <v>1</v>
      </c>
      <c r="BA7" t="b">
        <v>0</v>
      </c>
      <c r="BB7" t="b">
        <v>1</v>
      </c>
      <c r="BC7" t="b">
        <v>1</v>
      </c>
      <c r="BJ7">
        <v>0</v>
      </c>
      <c r="BK7">
        <v>0</v>
      </c>
      <c r="BP7">
        <v>0</v>
      </c>
      <c r="BQ7">
        <v>0</v>
      </c>
    </row>
    <row r="8" spans="1:69" x14ac:dyDescent="0.2">
      <c r="C8" t="str">
        <f t="shared" si="0"/>
        <v>20150624-Loma</v>
      </c>
      <c r="D8" t="s">
        <v>105</v>
      </c>
      <c r="E8" t="s">
        <v>106</v>
      </c>
      <c r="H8">
        <f t="shared" si="1"/>
        <v>201506241615</v>
      </c>
      <c r="I8">
        <f t="shared" si="2"/>
        <v>201506250415</v>
      </c>
      <c r="J8" s="39">
        <v>42179</v>
      </c>
      <c r="K8" s="40">
        <v>0.67708333333333337</v>
      </c>
      <c r="L8" s="39">
        <v>42179.677083333343</v>
      </c>
      <c r="M8" s="39">
        <v>42180</v>
      </c>
      <c r="N8" t="s">
        <v>86</v>
      </c>
      <c r="O8" s="39">
        <v>42180.375</v>
      </c>
      <c r="P8">
        <v>533</v>
      </c>
      <c r="Q8" t="s">
        <v>80</v>
      </c>
      <c r="U8">
        <v>37.974122999999999</v>
      </c>
      <c r="V8">
        <v>-121.83375100000001</v>
      </c>
      <c r="W8" t="s">
        <v>73</v>
      </c>
      <c r="X8" t="str">
        <f t="shared" si="3"/>
        <v>non-HFRA</v>
      </c>
      <c r="AG8" t="b">
        <f t="shared" si="4"/>
        <v>0</v>
      </c>
      <c r="AH8" t="b">
        <f t="shared" si="5"/>
        <v>0</v>
      </c>
      <c r="AI8" t="b">
        <f t="shared" si="6"/>
        <v>0</v>
      </c>
      <c r="AJ8">
        <f t="shared" si="7"/>
        <v>2015</v>
      </c>
      <c r="AK8">
        <f t="shared" si="8"/>
        <v>6</v>
      </c>
      <c r="AL8" t="b">
        <v>0</v>
      </c>
      <c r="AM8">
        <f t="shared" si="9"/>
        <v>0</v>
      </c>
      <c r="AN8" t="b">
        <f t="shared" si="10"/>
        <v>0</v>
      </c>
      <c r="AO8" t="b">
        <f t="shared" si="11"/>
        <v>0</v>
      </c>
      <c r="AP8" t="b">
        <f t="shared" si="12"/>
        <v>0</v>
      </c>
      <c r="AQ8" t="str">
        <f t="shared" si="17"/>
        <v>OEIS Non-CAT - Large</v>
      </c>
      <c r="AR8">
        <f t="shared" si="13"/>
        <v>0</v>
      </c>
      <c r="AS8">
        <f t="shared" si="14"/>
        <v>0</v>
      </c>
      <c r="AT8" t="str">
        <f t="shared" si="15"/>
        <v xml:space="preserve">structures &lt;= 100 </v>
      </c>
      <c r="AU8" t="str">
        <f t="shared" si="16"/>
        <v>fatality = 0</v>
      </c>
      <c r="AV8">
        <f t="shared" si="18"/>
        <v>0</v>
      </c>
      <c r="AW8" t="b">
        <v>0</v>
      </c>
      <c r="AX8" t="b">
        <v>0</v>
      </c>
      <c r="AY8" t="b">
        <v>0</v>
      </c>
      <c r="AZ8" t="b">
        <v>0</v>
      </c>
      <c r="BA8" t="b">
        <v>0</v>
      </c>
      <c r="BB8" t="b">
        <v>0</v>
      </c>
      <c r="BC8" t="b">
        <v>0</v>
      </c>
      <c r="BF8" t="s">
        <v>107</v>
      </c>
      <c r="BG8" t="s">
        <v>82</v>
      </c>
      <c r="BH8">
        <v>3.23</v>
      </c>
      <c r="BI8" t="s">
        <v>108</v>
      </c>
      <c r="BJ8">
        <v>21</v>
      </c>
      <c r="BK8">
        <v>10</v>
      </c>
      <c r="BL8" t="s">
        <v>109</v>
      </c>
      <c r="BM8" t="s">
        <v>110</v>
      </c>
      <c r="BN8">
        <v>5.48</v>
      </c>
      <c r="BO8" t="s">
        <v>111</v>
      </c>
      <c r="BP8">
        <v>21.99</v>
      </c>
      <c r="BQ8">
        <v>124</v>
      </c>
    </row>
    <row r="9" spans="1:69" x14ac:dyDescent="0.2">
      <c r="B9" t="s">
        <v>77</v>
      </c>
      <c r="C9" t="str">
        <f t="shared" si="0"/>
        <v>20150702-Ione</v>
      </c>
      <c r="D9" t="s">
        <v>112</v>
      </c>
      <c r="E9" t="s">
        <v>113</v>
      </c>
      <c r="H9">
        <f t="shared" si="1"/>
        <v>201507020858</v>
      </c>
      <c r="I9">
        <f t="shared" si="2"/>
        <v>201507022058</v>
      </c>
      <c r="J9" s="39">
        <v>42187</v>
      </c>
      <c r="K9" s="40">
        <v>0.37361111111111112</v>
      </c>
      <c r="L9" s="39">
        <v>42187.373611111107</v>
      </c>
      <c r="M9" s="39">
        <v>42187</v>
      </c>
      <c r="O9" s="39"/>
      <c r="P9">
        <v>355</v>
      </c>
      <c r="Q9" t="s">
        <v>114</v>
      </c>
      <c r="T9">
        <v>0</v>
      </c>
      <c r="U9">
        <v>38.481999999999999</v>
      </c>
      <c r="V9">
        <v>-121.04300000000001</v>
      </c>
      <c r="W9" t="s">
        <v>73</v>
      </c>
      <c r="X9" t="str">
        <f t="shared" si="3"/>
        <v>non-HFRA</v>
      </c>
      <c r="AG9" t="b">
        <f t="shared" si="4"/>
        <v>0</v>
      </c>
      <c r="AH9" t="b">
        <f t="shared" si="5"/>
        <v>0</v>
      </c>
      <c r="AI9" t="b">
        <f t="shared" si="6"/>
        <v>0</v>
      </c>
      <c r="AJ9">
        <f t="shared" si="7"/>
        <v>2015</v>
      </c>
      <c r="AK9">
        <f t="shared" si="8"/>
        <v>7</v>
      </c>
      <c r="AL9" t="b">
        <v>0</v>
      </c>
      <c r="AM9">
        <f t="shared" si="9"/>
        <v>0</v>
      </c>
      <c r="AN9" t="b">
        <f t="shared" si="10"/>
        <v>0</v>
      </c>
      <c r="AO9" t="b">
        <f t="shared" si="11"/>
        <v>0</v>
      </c>
      <c r="AP9" t="b">
        <f t="shared" si="12"/>
        <v>0</v>
      </c>
      <c r="AQ9" t="str">
        <f t="shared" si="17"/>
        <v>OEIS Non-CAT - Large</v>
      </c>
      <c r="AR9">
        <f t="shared" si="13"/>
        <v>0</v>
      </c>
      <c r="AS9">
        <f t="shared" si="14"/>
        <v>0</v>
      </c>
      <c r="AT9" t="str">
        <f t="shared" si="15"/>
        <v xml:space="preserve">structures &lt;= 100 </v>
      </c>
      <c r="AU9" t="str">
        <f t="shared" si="16"/>
        <v>fatality = 0</v>
      </c>
      <c r="AV9">
        <f t="shared" si="18"/>
        <v>0</v>
      </c>
      <c r="AW9" t="b">
        <v>0</v>
      </c>
      <c r="AX9" t="b">
        <v>0</v>
      </c>
      <c r="AY9" t="b">
        <v>0</v>
      </c>
      <c r="AZ9" t="b">
        <v>0</v>
      </c>
      <c r="BA9" t="b">
        <v>0</v>
      </c>
      <c r="BB9" t="b">
        <v>0</v>
      </c>
      <c r="BC9" t="b">
        <v>0</v>
      </c>
      <c r="BJ9">
        <v>0</v>
      </c>
      <c r="BK9">
        <v>0</v>
      </c>
      <c r="BL9" t="s">
        <v>115</v>
      </c>
      <c r="BM9" t="s">
        <v>82</v>
      </c>
      <c r="BN9">
        <v>9.57</v>
      </c>
      <c r="BO9" t="s">
        <v>116</v>
      </c>
      <c r="BP9">
        <v>14</v>
      </c>
      <c r="BQ9">
        <v>36</v>
      </c>
    </row>
    <row r="10" spans="1:69" x14ac:dyDescent="0.2">
      <c r="B10" t="s">
        <v>77</v>
      </c>
      <c r="C10" t="str">
        <f t="shared" si="0"/>
        <v>20150718-Mccabe</v>
      </c>
      <c r="D10" t="s">
        <v>69</v>
      </c>
      <c r="E10" t="s">
        <v>117</v>
      </c>
      <c r="H10">
        <f t="shared" si="1"/>
        <v>201507182227</v>
      </c>
      <c r="I10">
        <f t="shared" si="2"/>
        <v>201507191027</v>
      </c>
      <c r="J10" s="39">
        <v>42203</v>
      </c>
      <c r="K10" s="40">
        <v>0.93541666666666667</v>
      </c>
      <c r="L10" s="39">
        <v>42203.935416666667</v>
      </c>
      <c r="M10" s="39">
        <v>42207</v>
      </c>
      <c r="O10" s="39"/>
      <c r="P10">
        <v>1333</v>
      </c>
      <c r="Q10" t="s">
        <v>87</v>
      </c>
      <c r="T10">
        <v>0</v>
      </c>
      <c r="U10">
        <v>37.115000000000002</v>
      </c>
      <c r="V10">
        <v>-121.023</v>
      </c>
      <c r="W10" t="s">
        <v>73</v>
      </c>
      <c r="X10" t="str">
        <f t="shared" si="3"/>
        <v>non-HFRA</v>
      </c>
      <c r="AG10" t="b">
        <f t="shared" si="4"/>
        <v>0</v>
      </c>
      <c r="AH10" t="b">
        <f t="shared" si="5"/>
        <v>0</v>
      </c>
      <c r="AI10" t="b">
        <f t="shared" si="6"/>
        <v>0</v>
      </c>
      <c r="AJ10">
        <f t="shared" si="7"/>
        <v>2015</v>
      </c>
      <c r="AK10">
        <f t="shared" si="8"/>
        <v>7</v>
      </c>
      <c r="AL10" t="b">
        <v>0</v>
      </c>
      <c r="AM10">
        <f t="shared" si="9"/>
        <v>0</v>
      </c>
      <c r="AN10" t="b">
        <f t="shared" si="10"/>
        <v>0</v>
      </c>
      <c r="AO10" t="b">
        <f t="shared" si="11"/>
        <v>0</v>
      </c>
      <c r="AP10" t="b">
        <f t="shared" si="12"/>
        <v>0</v>
      </c>
      <c r="AQ10" t="str">
        <f t="shared" si="17"/>
        <v>OEIS Non-CAT - Large</v>
      </c>
      <c r="AR10">
        <f t="shared" si="13"/>
        <v>0</v>
      </c>
      <c r="AS10">
        <f t="shared" si="14"/>
        <v>0</v>
      </c>
      <c r="AT10" t="str">
        <f t="shared" si="15"/>
        <v xml:space="preserve">structures &lt;= 100 </v>
      </c>
      <c r="AU10" t="str">
        <f t="shared" si="16"/>
        <v>fatality = 0</v>
      </c>
      <c r="AV10">
        <f t="shared" si="18"/>
        <v>0</v>
      </c>
      <c r="AW10" t="b">
        <v>0</v>
      </c>
      <c r="AX10" t="b">
        <v>0</v>
      </c>
      <c r="AY10" t="b">
        <v>0</v>
      </c>
      <c r="AZ10" t="b">
        <v>0</v>
      </c>
      <c r="BA10" t="b">
        <v>0</v>
      </c>
      <c r="BB10" t="b">
        <v>0</v>
      </c>
      <c r="BC10" t="b">
        <v>0</v>
      </c>
      <c r="BF10" t="s">
        <v>74</v>
      </c>
      <c r="BG10" t="s">
        <v>75</v>
      </c>
      <c r="BH10">
        <v>4.1900000000000004</v>
      </c>
      <c r="BI10" t="s">
        <v>118</v>
      </c>
      <c r="BJ10">
        <v>32.93</v>
      </c>
      <c r="BK10">
        <v>18</v>
      </c>
      <c r="BL10" t="s">
        <v>74</v>
      </c>
      <c r="BM10" t="s">
        <v>75</v>
      </c>
      <c r="BN10">
        <v>4.1900000000000004</v>
      </c>
      <c r="BO10" t="s">
        <v>118</v>
      </c>
      <c r="BP10">
        <v>32.93</v>
      </c>
      <c r="BQ10">
        <v>18</v>
      </c>
    </row>
    <row r="11" spans="1:69" x14ac:dyDescent="0.2">
      <c r="C11" t="str">
        <f t="shared" si="0"/>
        <v>20150719-Cabin</v>
      </c>
      <c r="D11" t="s">
        <v>119</v>
      </c>
      <c r="E11" t="s">
        <v>120</v>
      </c>
      <c r="H11">
        <f t="shared" si="1"/>
        <v>201507190800</v>
      </c>
      <c r="I11">
        <f t="shared" si="2"/>
        <v>201507192000</v>
      </c>
      <c r="J11" s="39">
        <v>42204</v>
      </c>
      <c r="K11" s="40">
        <v>0.33333333333333331</v>
      </c>
      <c r="L11" s="39">
        <v>42204.333333333343</v>
      </c>
      <c r="M11" s="39">
        <v>42252</v>
      </c>
      <c r="N11" t="s">
        <v>121</v>
      </c>
      <c r="O11" s="39">
        <v>42252.75</v>
      </c>
      <c r="P11">
        <v>6980</v>
      </c>
      <c r="Q11" t="s">
        <v>87</v>
      </c>
      <c r="T11">
        <v>0</v>
      </c>
      <c r="U11">
        <v>36.24</v>
      </c>
      <c r="V11">
        <v>-118.54</v>
      </c>
      <c r="W11" t="s">
        <v>88</v>
      </c>
      <c r="X11" t="str">
        <f t="shared" si="3"/>
        <v>HFRA</v>
      </c>
      <c r="AG11" t="b">
        <f t="shared" si="4"/>
        <v>1</v>
      </c>
      <c r="AH11" t="b">
        <f t="shared" si="5"/>
        <v>1</v>
      </c>
      <c r="AI11" t="b">
        <f t="shared" si="6"/>
        <v>0</v>
      </c>
      <c r="AJ11">
        <f t="shared" si="7"/>
        <v>2015</v>
      </c>
      <c r="AK11">
        <f t="shared" si="8"/>
        <v>7</v>
      </c>
      <c r="AL11" t="b">
        <v>0</v>
      </c>
      <c r="AM11">
        <f t="shared" si="9"/>
        <v>0</v>
      </c>
      <c r="AN11" t="b">
        <f t="shared" si="10"/>
        <v>0</v>
      </c>
      <c r="AO11" t="b">
        <f t="shared" si="11"/>
        <v>0</v>
      </c>
      <c r="AP11" t="b">
        <f t="shared" si="12"/>
        <v>0</v>
      </c>
      <c r="AQ11" t="str">
        <f t="shared" si="17"/>
        <v>OEIS CAT - Large</v>
      </c>
      <c r="AR11">
        <f t="shared" si="13"/>
        <v>1</v>
      </c>
      <c r="AS11">
        <f t="shared" si="14"/>
        <v>0</v>
      </c>
      <c r="AT11" t="str">
        <f t="shared" si="15"/>
        <v xml:space="preserve">structures &lt;= 100 </v>
      </c>
      <c r="AU11" t="str">
        <f t="shared" si="16"/>
        <v>fatality = 0</v>
      </c>
      <c r="AV11">
        <f t="shared" si="18"/>
        <v>0</v>
      </c>
      <c r="AW11" t="b">
        <v>1</v>
      </c>
      <c r="AX11" t="b">
        <v>0</v>
      </c>
      <c r="AY11" t="b">
        <v>1</v>
      </c>
      <c r="AZ11" t="b">
        <v>1</v>
      </c>
      <c r="BA11" t="b">
        <v>0</v>
      </c>
      <c r="BB11" t="b">
        <v>1</v>
      </c>
      <c r="BC11" t="b">
        <v>1</v>
      </c>
      <c r="BJ11">
        <v>0</v>
      </c>
      <c r="BK11">
        <v>0</v>
      </c>
      <c r="BL11" t="s">
        <v>122</v>
      </c>
      <c r="BM11" t="s">
        <v>95</v>
      </c>
      <c r="BN11">
        <v>8.6199999999999992</v>
      </c>
      <c r="BO11" t="s">
        <v>123</v>
      </c>
      <c r="BP11">
        <v>2.0099999999999998</v>
      </c>
      <c r="BQ11">
        <v>8</v>
      </c>
    </row>
    <row r="12" spans="1:69" x14ac:dyDescent="0.2">
      <c r="C12" t="str">
        <f t="shared" si="0"/>
        <v>20150721-Triple</v>
      </c>
      <c r="D12" t="s">
        <v>119</v>
      </c>
      <c r="E12" t="s">
        <v>124</v>
      </c>
      <c r="H12">
        <f t="shared" si="1"/>
        <v>201507211235</v>
      </c>
      <c r="I12">
        <f t="shared" si="2"/>
        <v>201507220035</v>
      </c>
      <c r="J12" s="39">
        <v>42206</v>
      </c>
      <c r="K12" s="40">
        <v>0.52430555555555558</v>
      </c>
      <c r="L12" s="39">
        <v>42206.524305555547</v>
      </c>
      <c r="M12" s="39">
        <v>42211</v>
      </c>
      <c r="N12" t="s">
        <v>125</v>
      </c>
      <c r="O12" s="39">
        <v>42211.4375</v>
      </c>
      <c r="P12">
        <v>430</v>
      </c>
      <c r="Q12" t="s">
        <v>87</v>
      </c>
      <c r="T12">
        <v>0</v>
      </c>
      <c r="U12">
        <v>36.085211999999999</v>
      </c>
      <c r="V12">
        <v>-118.824235</v>
      </c>
      <c r="W12" t="s">
        <v>88</v>
      </c>
      <c r="X12" t="str">
        <f t="shared" si="3"/>
        <v>HFRA</v>
      </c>
      <c r="AG12" t="b">
        <f t="shared" si="4"/>
        <v>0</v>
      </c>
      <c r="AH12" t="b">
        <f t="shared" si="5"/>
        <v>0</v>
      </c>
      <c r="AI12" t="b">
        <f t="shared" si="6"/>
        <v>0</v>
      </c>
      <c r="AJ12">
        <f t="shared" si="7"/>
        <v>2015</v>
      </c>
      <c r="AK12">
        <f t="shared" si="8"/>
        <v>7</v>
      </c>
      <c r="AL12" t="b">
        <v>0</v>
      </c>
      <c r="AM12">
        <f t="shared" si="9"/>
        <v>0</v>
      </c>
      <c r="AN12" t="b">
        <f t="shared" si="10"/>
        <v>0</v>
      </c>
      <c r="AO12" t="b">
        <f t="shared" si="11"/>
        <v>0</v>
      </c>
      <c r="AP12" t="b">
        <f t="shared" si="12"/>
        <v>0</v>
      </c>
      <c r="AQ12" t="str">
        <f t="shared" si="17"/>
        <v>OEIS Non-CAT - Large</v>
      </c>
      <c r="AR12">
        <f t="shared" si="13"/>
        <v>0</v>
      </c>
      <c r="AS12">
        <f t="shared" si="14"/>
        <v>0</v>
      </c>
      <c r="AT12" t="str">
        <f t="shared" si="15"/>
        <v xml:space="preserve">structures &lt;= 100 </v>
      </c>
      <c r="AU12" t="str">
        <f t="shared" si="16"/>
        <v>fatality = 0</v>
      </c>
      <c r="AV12">
        <f t="shared" si="18"/>
        <v>0</v>
      </c>
      <c r="AW12" t="b">
        <v>1</v>
      </c>
      <c r="AX12" t="b">
        <v>0</v>
      </c>
      <c r="AY12" t="b">
        <v>1</v>
      </c>
      <c r="AZ12" t="b">
        <v>1</v>
      </c>
      <c r="BA12" t="b">
        <v>0</v>
      </c>
      <c r="BB12" t="b">
        <v>1</v>
      </c>
      <c r="BC12" t="b">
        <v>1</v>
      </c>
      <c r="BJ12">
        <v>0</v>
      </c>
      <c r="BK12">
        <v>0</v>
      </c>
      <c r="BL12" t="s">
        <v>126</v>
      </c>
      <c r="BM12" t="s">
        <v>82</v>
      </c>
      <c r="BN12">
        <v>9.25</v>
      </c>
      <c r="BO12" t="s">
        <v>127</v>
      </c>
      <c r="BP12">
        <v>14.99</v>
      </c>
      <c r="BQ12">
        <v>2</v>
      </c>
    </row>
    <row r="13" spans="1:69" x14ac:dyDescent="0.2">
      <c r="C13" t="str">
        <f t="shared" si="0"/>
        <v>20150722-Wragg</v>
      </c>
      <c r="D13" t="s">
        <v>128</v>
      </c>
      <c r="E13" t="s">
        <v>129</v>
      </c>
      <c r="H13">
        <f t="shared" si="1"/>
        <v>201507221424</v>
      </c>
      <c r="I13">
        <f t="shared" si="2"/>
        <v>201507230224</v>
      </c>
      <c r="J13" s="39">
        <v>42207</v>
      </c>
      <c r="K13" s="40">
        <v>0.6</v>
      </c>
      <c r="L13" s="39">
        <v>42207.6</v>
      </c>
      <c r="M13" s="39">
        <v>42221</v>
      </c>
      <c r="N13" t="s">
        <v>130</v>
      </c>
      <c r="O13" s="39">
        <v>42221.729166666657</v>
      </c>
      <c r="P13">
        <v>8051</v>
      </c>
      <c r="Q13" t="s">
        <v>72</v>
      </c>
      <c r="R13">
        <v>2</v>
      </c>
      <c r="S13">
        <v>5</v>
      </c>
      <c r="T13">
        <v>0</v>
      </c>
      <c r="U13">
        <v>38.499400000000001</v>
      </c>
      <c r="V13">
        <v>-122.11450000000001</v>
      </c>
      <c r="W13" t="s">
        <v>88</v>
      </c>
      <c r="X13" t="str">
        <f t="shared" si="3"/>
        <v>HFRA</v>
      </c>
      <c r="AG13" t="b">
        <f t="shared" si="4"/>
        <v>1</v>
      </c>
      <c r="AH13" t="b">
        <f t="shared" si="5"/>
        <v>1</v>
      </c>
      <c r="AI13" t="b">
        <f t="shared" si="6"/>
        <v>0</v>
      </c>
      <c r="AJ13">
        <f t="shared" si="7"/>
        <v>2015</v>
      </c>
      <c r="AK13">
        <f t="shared" si="8"/>
        <v>7</v>
      </c>
      <c r="AL13" t="b">
        <v>0</v>
      </c>
      <c r="AM13">
        <f t="shared" si="9"/>
        <v>0</v>
      </c>
      <c r="AN13" t="b">
        <f t="shared" si="10"/>
        <v>0</v>
      </c>
      <c r="AO13" t="b">
        <f t="shared" si="11"/>
        <v>0</v>
      </c>
      <c r="AP13" t="b">
        <f t="shared" si="12"/>
        <v>0</v>
      </c>
      <c r="AQ13" t="str">
        <f t="shared" si="17"/>
        <v>OEIS CAT - Large</v>
      </c>
      <c r="AR13">
        <f t="shared" si="13"/>
        <v>1</v>
      </c>
      <c r="AS13">
        <f t="shared" si="14"/>
        <v>0</v>
      </c>
      <c r="AT13" t="str">
        <f t="shared" si="15"/>
        <v xml:space="preserve">structures &lt;= 100 </v>
      </c>
      <c r="AU13" t="str">
        <f t="shared" si="16"/>
        <v>fatality = 0</v>
      </c>
      <c r="AV13">
        <f t="shared" si="18"/>
        <v>2</v>
      </c>
      <c r="AW13" t="b">
        <v>1</v>
      </c>
      <c r="AX13" t="b">
        <v>0</v>
      </c>
      <c r="AY13" t="b">
        <v>1</v>
      </c>
      <c r="AZ13" t="b">
        <v>1</v>
      </c>
      <c r="BA13" t="b">
        <v>0</v>
      </c>
      <c r="BB13" t="b">
        <v>1</v>
      </c>
      <c r="BC13" t="b">
        <v>1</v>
      </c>
      <c r="BJ13">
        <v>0</v>
      </c>
      <c r="BK13">
        <v>0</v>
      </c>
      <c r="BL13" t="s">
        <v>131</v>
      </c>
      <c r="BM13" t="s">
        <v>82</v>
      </c>
      <c r="BN13">
        <v>8.3000000000000007</v>
      </c>
      <c r="BO13" t="s">
        <v>132</v>
      </c>
      <c r="BP13">
        <v>27</v>
      </c>
      <c r="BQ13">
        <v>2</v>
      </c>
    </row>
    <row r="14" spans="1:69" x14ac:dyDescent="0.2">
      <c r="C14" t="str">
        <f t="shared" si="0"/>
        <v>20150725-Willow</v>
      </c>
      <c r="D14" t="s">
        <v>91</v>
      </c>
      <c r="E14" t="s">
        <v>133</v>
      </c>
      <c r="H14">
        <f t="shared" si="1"/>
        <v>201507251430</v>
      </c>
      <c r="I14">
        <f t="shared" si="2"/>
        <v>201507260230</v>
      </c>
      <c r="J14" s="39">
        <v>42210</v>
      </c>
      <c r="K14" s="40">
        <v>0.60416666666666663</v>
      </c>
      <c r="L14" s="39">
        <v>42210.604166666657</v>
      </c>
      <c r="M14" s="39">
        <v>42229</v>
      </c>
      <c r="N14" t="s">
        <v>125</v>
      </c>
      <c r="O14" s="39">
        <v>42229.4375</v>
      </c>
      <c r="P14">
        <v>5702</v>
      </c>
      <c r="Q14" t="s">
        <v>80</v>
      </c>
      <c r="T14">
        <v>0</v>
      </c>
      <c r="U14">
        <v>37.279722</v>
      </c>
      <c r="V14">
        <v>-119.50014</v>
      </c>
      <c r="W14" t="s">
        <v>88</v>
      </c>
      <c r="X14" t="str">
        <f t="shared" si="3"/>
        <v>HFRA</v>
      </c>
      <c r="AG14" t="b">
        <f t="shared" si="4"/>
        <v>1</v>
      </c>
      <c r="AH14" t="b">
        <f t="shared" si="5"/>
        <v>1</v>
      </c>
      <c r="AI14" t="b">
        <f t="shared" si="6"/>
        <v>0</v>
      </c>
      <c r="AJ14">
        <f t="shared" si="7"/>
        <v>2015</v>
      </c>
      <c r="AK14">
        <f t="shared" si="8"/>
        <v>7</v>
      </c>
      <c r="AL14" t="b">
        <v>0</v>
      </c>
      <c r="AM14">
        <f t="shared" si="9"/>
        <v>0</v>
      </c>
      <c r="AN14" t="b">
        <f t="shared" si="10"/>
        <v>0</v>
      </c>
      <c r="AO14" t="b">
        <f t="shared" si="11"/>
        <v>0</v>
      </c>
      <c r="AP14" t="b">
        <f t="shared" si="12"/>
        <v>0</v>
      </c>
      <c r="AQ14" t="str">
        <f t="shared" si="17"/>
        <v>OEIS CAT - Large</v>
      </c>
      <c r="AR14">
        <f t="shared" si="13"/>
        <v>1</v>
      </c>
      <c r="AS14">
        <f t="shared" si="14"/>
        <v>0</v>
      </c>
      <c r="AT14" t="str">
        <f t="shared" si="15"/>
        <v xml:space="preserve">structures &lt;= 100 </v>
      </c>
      <c r="AU14" t="str">
        <f t="shared" si="16"/>
        <v>fatality = 0</v>
      </c>
      <c r="AV14">
        <f t="shared" si="18"/>
        <v>0</v>
      </c>
      <c r="AW14" t="b">
        <v>0</v>
      </c>
      <c r="AX14" t="b">
        <v>1</v>
      </c>
      <c r="AY14" t="b">
        <v>1</v>
      </c>
      <c r="AZ14" t="b">
        <v>1</v>
      </c>
      <c r="BA14" t="b">
        <v>0</v>
      </c>
      <c r="BB14" t="b">
        <v>1</v>
      </c>
      <c r="BC14" t="b">
        <v>1</v>
      </c>
      <c r="BF14" t="s">
        <v>134</v>
      </c>
      <c r="BG14" t="s">
        <v>82</v>
      </c>
      <c r="BH14">
        <v>3.24</v>
      </c>
      <c r="BI14" t="s">
        <v>135</v>
      </c>
      <c r="BJ14">
        <v>14.99</v>
      </c>
      <c r="BK14">
        <v>71</v>
      </c>
      <c r="BL14" t="s">
        <v>136</v>
      </c>
      <c r="BM14" t="s">
        <v>95</v>
      </c>
      <c r="BN14">
        <v>7.46</v>
      </c>
      <c r="BO14" t="s">
        <v>137</v>
      </c>
      <c r="BP14">
        <v>14.99</v>
      </c>
      <c r="BQ14">
        <v>95</v>
      </c>
    </row>
    <row r="15" spans="1:69" x14ac:dyDescent="0.2">
      <c r="C15" t="str">
        <f t="shared" si="0"/>
        <v>20150725-Lowell</v>
      </c>
      <c r="D15" t="s">
        <v>138</v>
      </c>
      <c r="E15" t="s">
        <v>139</v>
      </c>
      <c r="H15">
        <f t="shared" si="1"/>
        <v>201507251437</v>
      </c>
      <c r="I15">
        <f t="shared" si="2"/>
        <v>201507260237</v>
      </c>
      <c r="J15" s="39">
        <v>42210</v>
      </c>
      <c r="K15" s="40">
        <v>0.60902777777777772</v>
      </c>
      <c r="L15" s="39">
        <v>42210.609027777777</v>
      </c>
      <c r="M15" s="39">
        <v>42228</v>
      </c>
      <c r="N15" t="s">
        <v>140</v>
      </c>
      <c r="O15" s="39">
        <v>42228.802083333343</v>
      </c>
      <c r="P15">
        <v>2304</v>
      </c>
      <c r="Q15" t="s">
        <v>80</v>
      </c>
      <c r="R15">
        <v>3</v>
      </c>
      <c r="S15">
        <v>1</v>
      </c>
      <c r="T15">
        <v>0</v>
      </c>
      <c r="U15">
        <v>39.192087999999998</v>
      </c>
      <c r="V15">
        <v>-120.882313</v>
      </c>
      <c r="W15" t="s">
        <v>88</v>
      </c>
      <c r="X15" t="str">
        <f t="shared" si="3"/>
        <v>HFRA</v>
      </c>
      <c r="AG15" t="b">
        <f t="shared" si="4"/>
        <v>0</v>
      </c>
      <c r="AH15" t="b">
        <f t="shared" si="5"/>
        <v>0</v>
      </c>
      <c r="AI15" t="b">
        <f t="shared" si="6"/>
        <v>0</v>
      </c>
      <c r="AJ15">
        <f t="shared" si="7"/>
        <v>2015</v>
      </c>
      <c r="AK15">
        <f t="shared" si="8"/>
        <v>7</v>
      </c>
      <c r="AL15" t="b">
        <v>0</v>
      </c>
      <c r="AM15">
        <f t="shared" si="9"/>
        <v>0</v>
      </c>
      <c r="AN15" t="b">
        <f t="shared" si="10"/>
        <v>0</v>
      </c>
      <c r="AO15" t="b">
        <f t="shared" si="11"/>
        <v>0</v>
      </c>
      <c r="AP15" t="b">
        <f t="shared" si="12"/>
        <v>0</v>
      </c>
      <c r="AQ15" t="str">
        <f t="shared" si="17"/>
        <v>OEIS Non-CAT - Large</v>
      </c>
      <c r="AR15">
        <f t="shared" si="13"/>
        <v>0</v>
      </c>
      <c r="AS15">
        <f t="shared" si="14"/>
        <v>0</v>
      </c>
      <c r="AT15" t="str">
        <f t="shared" si="15"/>
        <v xml:space="preserve">structures &lt;= 100 </v>
      </c>
      <c r="AU15" t="str">
        <f t="shared" si="16"/>
        <v>fatality = 0</v>
      </c>
      <c r="AV15">
        <f t="shared" si="18"/>
        <v>3</v>
      </c>
      <c r="AW15" t="b">
        <v>0</v>
      </c>
      <c r="AX15" t="b">
        <v>1</v>
      </c>
      <c r="AY15" t="b">
        <v>1</v>
      </c>
      <c r="AZ15" t="b">
        <v>1</v>
      </c>
      <c r="BA15" t="b">
        <v>0</v>
      </c>
      <c r="BB15" t="b">
        <v>1</v>
      </c>
      <c r="BC15" t="b">
        <v>1</v>
      </c>
      <c r="BF15" t="s">
        <v>141</v>
      </c>
      <c r="BG15" t="s">
        <v>82</v>
      </c>
      <c r="BH15">
        <v>0.57999999999999996</v>
      </c>
      <c r="BI15" t="s">
        <v>142</v>
      </c>
      <c r="BJ15">
        <v>17</v>
      </c>
      <c r="BK15">
        <v>6</v>
      </c>
      <c r="BL15" t="s">
        <v>141</v>
      </c>
      <c r="BM15" t="s">
        <v>82</v>
      </c>
      <c r="BN15">
        <v>0.57999999999999996</v>
      </c>
      <c r="BO15" t="s">
        <v>142</v>
      </c>
      <c r="BP15">
        <v>17</v>
      </c>
      <c r="BQ15">
        <v>74</v>
      </c>
    </row>
    <row r="16" spans="1:69" x14ac:dyDescent="0.2">
      <c r="C16" t="str">
        <f t="shared" si="0"/>
        <v>20150729-Swedes</v>
      </c>
      <c r="D16" t="s">
        <v>143</v>
      </c>
      <c r="E16" t="s">
        <v>144</v>
      </c>
      <c r="H16">
        <f t="shared" si="1"/>
        <v>201507291125</v>
      </c>
      <c r="I16">
        <f t="shared" si="2"/>
        <v>201507292325</v>
      </c>
      <c r="J16" s="39">
        <v>42214</v>
      </c>
      <c r="K16" s="40">
        <v>0.47569444444444442</v>
      </c>
      <c r="L16" s="39">
        <v>42214.475694444453</v>
      </c>
      <c r="M16" s="39">
        <v>42219</v>
      </c>
      <c r="N16" t="s">
        <v>145</v>
      </c>
      <c r="O16" s="39">
        <v>42219.708333333343</v>
      </c>
      <c r="P16">
        <v>400</v>
      </c>
      <c r="Q16" t="s">
        <v>146</v>
      </c>
      <c r="R16">
        <v>16</v>
      </c>
      <c r="T16">
        <v>0</v>
      </c>
      <c r="U16">
        <v>39.439630000000001</v>
      </c>
      <c r="V16">
        <v>-121.38794</v>
      </c>
      <c r="W16" t="s">
        <v>88</v>
      </c>
      <c r="X16" t="str">
        <f t="shared" si="3"/>
        <v>HFRA</v>
      </c>
      <c r="AG16" t="b">
        <f t="shared" si="4"/>
        <v>0</v>
      </c>
      <c r="AH16" t="b">
        <f t="shared" si="5"/>
        <v>0</v>
      </c>
      <c r="AI16" t="b">
        <f t="shared" si="6"/>
        <v>0</v>
      </c>
      <c r="AJ16">
        <f t="shared" si="7"/>
        <v>2015</v>
      </c>
      <c r="AK16">
        <f t="shared" si="8"/>
        <v>7</v>
      </c>
      <c r="AL16" t="b">
        <v>0</v>
      </c>
      <c r="AM16">
        <f t="shared" si="9"/>
        <v>0</v>
      </c>
      <c r="AN16" t="b">
        <f t="shared" si="10"/>
        <v>0</v>
      </c>
      <c r="AO16" t="b">
        <f t="shared" si="11"/>
        <v>0</v>
      </c>
      <c r="AP16" t="b">
        <f t="shared" si="12"/>
        <v>0</v>
      </c>
      <c r="AQ16" t="str">
        <f t="shared" si="17"/>
        <v>OEIS Non-CAT - Large</v>
      </c>
      <c r="AR16">
        <f t="shared" si="13"/>
        <v>0</v>
      </c>
      <c r="AS16">
        <f t="shared" si="14"/>
        <v>0</v>
      </c>
      <c r="AT16" t="str">
        <f t="shared" si="15"/>
        <v xml:space="preserve">structures &lt;= 100 </v>
      </c>
      <c r="AU16" t="str">
        <f t="shared" si="16"/>
        <v>fatality = 0</v>
      </c>
      <c r="AV16">
        <f t="shared" si="18"/>
        <v>16</v>
      </c>
      <c r="AW16" t="b">
        <v>1</v>
      </c>
      <c r="AX16" t="b">
        <v>0</v>
      </c>
      <c r="AY16" t="b">
        <v>1</v>
      </c>
      <c r="AZ16" t="b">
        <v>1</v>
      </c>
      <c r="BA16" t="b">
        <v>0</v>
      </c>
      <c r="BB16" t="b">
        <v>1</v>
      </c>
      <c r="BC16" t="b">
        <v>1</v>
      </c>
      <c r="BF16" t="s">
        <v>147</v>
      </c>
      <c r="BG16" t="s">
        <v>82</v>
      </c>
      <c r="BH16">
        <v>4.07</v>
      </c>
      <c r="BI16" t="s">
        <v>148</v>
      </c>
      <c r="BJ16">
        <v>11.01</v>
      </c>
      <c r="BK16">
        <v>2</v>
      </c>
      <c r="BL16" t="s">
        <v>147</v>
      </c>
      <c r="BM16" t="s">
        <v>82</v>
      </c>
      <c r="BN16">
        <v>4.07</v>
      </c>
      <c r="BO16" t="s">
        <v>148</v>
      </c>
      <c r="BP16">
        <v>11.01</v>
      </c>
      <c r="BQ16">
        <v>2</v>
      </c>
    </row>
    <row r="17" spans="2:69" x14ac:dyDescent="0.2">
      <c r="C17" t="str">
        <f t="shared" si="0"/>
        <v>20150729-Rocky</v>
      </c>
      <c r="D17" t="s">
        <v>149</v>
      </c>
      <c r="E17" t="s">
        <v>150</v>
      </c>
      <c r="H17">
        <f t="shared" si="1"/>
        <v>201507291529</v>
      </c>
      <c r="I17">
        <f t="shared" si="2"/>
        <v>201507300329</v>
      </c>
      <c r="J17" s="39">
        <v>42214</v>
      </c>
      <c r="K17" s="40">
        <v>0.64513888888888893</v>
      </c>
      <c r="L17" s="39">
        <v>42214.645138888889</v>
      </c>
      <c r="M17" s="39">
        <v>42230</v>
      </c>
      <c r="N17" t="s">
        <v>151</v>
      </c>
      <c r="O17" s="39">
        <v>42230.760416666657</v>
      </c>
      <c r="P17">
        <v>69636</v>
      </c>
      <c r="Q17" t="s">
        <v>152</v>
      </c>
      <c r="R17">
        <v>96</v>
      </c>
      <c r="S17">
        <v>8</v>
      </c>
      <c r="T17">
        <v>0</v>
      </c>
      <c r="U17">
        <v>38.886353800000002</v>
      </c>
      <c r="V17">
        <v>-122.4762475</v>
      </c>
      <c r="W17" t="s">
        <v>88</v>
      </c>
      <c r="X17" t="str">
        <f t="shared" si="3"/>
        <v>HFRA</v>
      </c>
      <c r="AG17" t="b">
        <f t="shared" si="4"/>
        <v>1</v>
      </c>
      <c r="AH17" t="b">
        <f t="shared" si="5"/>
        <v>1</v>
      </c>
      <c r="AI17" t="b">
        <f t="shared" si="6"/>
        <v>0</v>
      </c>
      <c r="AJ17">
        <f t="shared" si="7"/>
        <v>2015</v>
      </c>
      <c r="AK17">
        <f t="shared" si="8"/>
        <v>7</v>
      </c>
      <c r="AL17" t="b">
        <v>0</v>
      </c>
      <c r="AM17">
        <f t="shared" si="9"/>
        <v>0</v>
      </c>
      <c r="AN17" t="b">
        <f t="shared" si="10"/>
        <v>0</v>
      </c>
      <c r="AO17" t="b">
        <f t="shared" si="11"/>
        <v>0</v>
      </c>
      <c r="AP17" t="b">
        <f t="shared" si="12"/>
        <v>0</v>
      </c>
      <c r="AQ17" t="str">
        <f t="shared" si="17"/>
        <v>OEIS CAT - Large</v>
      </c>
      <c r="AR17">
        <f t="shared" si="13"/>
        <v>1</v>
      </c>
      <c r="AS17">
        <f t="shared" si="14"/>
        <v>0</v>
      </c>
      <c r="AT17" t="str">
        <f t="shared" si="15"/>
        <v xml:space="preserve">structures &lt;= 100 </v>
      </c>
      <c r="AU17" t="str">
        <f t="shared" si="16"/>
        <v>fatality = 0</v>
      </c>
      <c r="AV17">
        <f t="shared" si="18"/>
        <v>96</v>
      </c>
      <c r="AW17" t="b">
        <v>1</v>
      </c>
      <c r="AX17" t="b">
        <v>0</v>
      </c>
      <c r="AY17" t="b">
        <v>1</v>
      </c>
      <c r="AZ17" t="b">
        <v>1</v>
      </c>
      <c r="BA17" t="b">
        <v>0</v>
      </c>
      <c r="BB17" t="b">
        <v>1</v>
      </c>
      <c r="BC17" t="b">
        <v>1</v>
      </c>
      <c r="BF17" t="s">
        <v>153</v>
      </c>
      <c r="BG17" t="s">
        <v>82</v>
      </c>
      <c r="BH17">
        <v>3.6</v>
      </c>
      <c r="BI17" t="s">
        <v>154</v>
      </c>
      <c r="BJ17">
        <v>20</v>
      </c>
      <c r="BK17">
        <v>15</v>
      </c>
      <c r="BL17" t="s">
        <v>153</v>
      </c>
      <c r="BM17" t="s">
        <v>82</v>
      </c>
      <c r="BN17">
        <v>3.6</v>
      </c>
      <c r="BO17" t="s">
        <v>154</v>
      </c>
      <c r="BP17">
        <v>20</v>
      </c>
      <c r="BQ17">
        <v>22</v>
      </c>
    </row>
    <row r="18" spans="2:69" x14ac:dyDescent="0.2">
      <c r="C18" t="str">
        <f t="shared" si="0"/>
        <v>20150730-Mad River Complex</v>
      </c>
      <c r="D18" t="s">
        <v>84</v>
      </c>
      <c r="E18" t="s">
        <v>155</v>
      </c>
      <c r="H18">
        <f t="shared" si="1"/>
        <v>201507301600</v>
      </c>
      <c r="I18">
        <f t="shared" si="2"/>
        <v>201507310400</v>
      </c>
      <c r="J18" s="39">
        <v>42215</v>
      </c>
      <c r="K18" s="40">
        <v>0.66666666666666663</v>
      </c>
      <c r="L18" s="39">
        <v>42215.666666666657</v>
      </c>
      <c r="M18" s="39">
        <v>42216</v>
      </c>
      <c r="O18" s="39"/>
      <c r="P18">
        <v>73137</v>
      </c>
      <c r="Q18" t="s">
        <v>87</v>
      </c>
      <c r="R18">
        <v>4</v>
      </c>
      <c r="T18">
        <v>0</v>
      </c>
      <c r="U18">
        <v>40.326957749999998</v>
      </c>
      <c r="V18">
        <v>-123.39242</v>
      </c>
      <c r="W18" t="s">
        <v>88</v>
      </c>
      <c r="X18" t="str">
        <f t="shared" si="3"/>
        <v>HFRA</v>
      </c>
      <c r="AG18" t="b">
        <f t="shared" si="4"/>
        <v>1</v>
      </c>
      <c r="AH18" t="b">
        <f t="shared" si="5"/>
        <v>1</v>
      </c>
      <c r="AI18" t="b">
        <f t="shared" si="6"/>
        <v>0</v>
      </c>
      <c r="AJ18">
        <f t="shared" si="7"/>
        <v>2015</v>
      </c>
      <c r="AK18">
        <f t="shared" si="8"/>
        <v>7</v>
      </c>
      <c r="AL18" t="b">
        <v>0</v>
      </c>
      <c r="AM18">
        <f t="shared" si="9"/>
        <v>0</v>
      </c>
      <c r="AN18" t="b">
        <f t="shared" si="10"/>
        <v>0</v>
      </c>
      <c r="AO18" t="b">
        <f t="shared" si="11"/>
        <v>0</v>
      </c>
      <c r="AP18" t="b">
        <f t="shared" si="12"/>
        <v>0</v>
      </c>
      <c r="AQ18" t="str">
        <f t="shared" si="17"/>
        <v>OEIS CAT - Large</v>
      </c>
      <c r="AR18">
        <f t="shared" si="13"/>
        <v>1</v>
      </c>
      <c r="AS18">
        <f t="shared" si="14"/>
        <v>0</v>
      </c>
      <c r="AT18" t="str">
        <f t="shared" si="15"/>
        <v xml:space="preserve">structures &lt;= 100 </v>
      </c>
      <c r="AU18" t="str">
        <f t="shared" si="16"/>
        <v>fatality = 0</v>
      </c>
      <c r="AV18">
        <f t="shared" si="18"/>
        <v>4</v>
      </c>
      <c r="AW18" t="b">
        <v>1</v>
      </c>
      <c r="AX18" t="b">
        <v>0</v>
      </c>
      <c r="AY18" t="b">
        <v>1</v>
      </c>
      <c r="AZ18" t="b">
        <v>1</v>
      </c>
      <c r="BA18" t="b">
        <v>0</v>
      </c>
      <c r="BB18" t="b">
        <v>1</v>
      </c>
      <c r="BC18" t="b">
        <v>1</v>
      </c>
      <c r="BJ18">
        <v>0</v>
      </c>
      <c r="BK18">
        <v>0</v>
      </c>
      <c r="BL18" t="s">
        <v>156</v>
      </c>
      <c r="BM18" t="s">
        <v>82</v>
      </c>
      <c r="BN18">
        <v>6.51</v>
      </c>
      <c r="BO18" t="s">
        <v>157</v>
      </c>
      <c r="BP18">
        <v>10</v>
      </c>
      <c r="BQ18">
        <v>2</v>
      </c>
    </row>
    <row r="19" spans="2:69" x14ac:dyDescent="0.2">
      <c r="C19" t="str">
        <f t="shared" si="0"/>
        <v>20150730-South Complex</v>
      </c>
      <c r="D19" t="s">
        <v>84</v>
      </c>
      <c r="E19" t="s">
        <v>158</v>
      </c>
      <c r="H19">
        <f t="shared" si="1"/>
        <v>201507301600</v>
      </c>
      <c r="I19">
        <f t="shared" si="2"/>
        <v>201507310400</v>
      </c>
      <c r="J19" s="39">
        <v>42215</v>
      </c>
      <c r="K19" s="40">
        <v>0.66666666666666663</v>
      </c>
      <c r="L19" s="39">
        <v>42215.666666666657</v>
      </c>
      <c r="M19" s="39">
        <v>42278</v>
      </c>
      <c r="O19" s="39"/>
      <c r="P19">
        <v>29416</v>
      </c>
      <c r="Q19" t="s">
        <v>87</v>
      </c>
      <c r="R19">
        <v>3</v>
      </c>
      <c r="T19">
        <v>0</v>
      </c>
      <c r="U19">
        <v>40.479999999999997</v>
      </c>
      <c r="V19">
        <v>-123.15</v>
      </c>
      <c r="W19" t="s">
        <v>88</v>
      </c>
      <c r="X19" t="str">
        <f t="shared" si="3"/>
        <v>HFRA</v>
      </c>
      <c r="AG19" t="b">
        <f t="shared" si="4"/>
        <v>1</v>
      </c>
      <c r="AH19" t="b">
        <f t="shared" si="5"/>
        <v>1</v>
      </c>
      <c r="AI19" t="b">
        <f t="shared" si="6"/>
        <v>0</v>
      </c>
      <c r="AJ19">
        <f t="shared" si="7"/>
        <v>2015</v>
      </c>
      <c r="AK19">
        <f t="shared" si="8"/>
        <v>7</v>
      </c>
      <c r="AL19" t="b">
        <v>0</v>
      </c>
      <c r="AM19">
        <f t="shared" si="9"/>
        <v>0</v>
      </c>
      <c r="AN19" t="b">
        <f t="shared" si="10"/>
        <v>0</v>
      </c>
      <c r="AO19" t="b">
        <f t="shared" si="11"/>
        <v>0</v>
      </c>
      <c r="AP19" t="b">
        <f t="shared" si="12"/>
        <v>0</v>
      </c>
      <c r="AQ19" t="str">
        <f t="shared" si="17"/>
        <v>OEIS CAT - Large</v>
      </c>
      <c r="AR19">
        <f t="shared" si="13"/>
        <v>1</v>
      </c>
      <c r="AS19">
        <f t="shared" si="14"/>
        <v>0</v>
      </c>
      <c r="AT19" t="str">
        <f t="shared" si="15"/>
        <v xml:space="preserve">structures &lt;= 100 </v>
      </c>
      <c r="AU19" t="str">
        <f t="shared" si="16"/>
        <v>fatality = 0</v>
      </c>
      <c r="AV19">
        <f t="shared" si="18"/>
        <v>3</v>
      </c>
      <c r="AW19" t="b">
        <v>1</v>
      </c>
      <c r="AX19" t="b">
        <v>0</v>
      </c>
      <c r="AY19" t="b">
        <v>1</v>
      </c>
      <c r="AZ19" t="b">
        <v>1</v>
      </c>
      <c r="BA19" t="b">
        <v>0</v>
      </c>
      <c r="BB19" t="b">
        <v>1</v>
      </c>
      <c r="BC19" t="b">
        <v>1</v>
      </c>
      <c r="BF19" t="s">
        <v>159</v>
      </c>
      <c r="BG19" t="s">
        <v>82</v>
      </c>
      <c r="BH19">
        <v>4.8</v>
      </c>
      <c r="BI19" t="s">
        <v>160</v>
      </c>
      <c r="BJ19">
        <v>15.99</v>
      </c>
      <c r="BK19">
        <v>2</v>
      </c>
      <c r="BL19" t="s">
        <v>161</v>
      </c>
      <c r="BM19" t="s">
        <v>95</v>
      </c>
      <c r="BN19">
        <v>5.34</v>
      </c>
      <c r="BO19" t="s">
        <v>162</v>
      </c>
      <c r="BP19">
        <v>22.01</v>
      </c>
      <c r="BQ19">
        <v>13</v>
      </c>
    </row>
    <row r="20" spans="2:69" x14ac:dyDescent="0.2">
      <c r="B20" t="s">
        <v>77</v>
      </c>
      <c r="C20" t="str">
        <f t="shared" si="0"/>
        <v>20150730-Humboldt Complex</v>
      </c>
      <c r="D20" t="s">
        <v>163</v>
      </c>
      <c r="E20" t="s">
        <v>164</v>
      </c>
      <c r="H20">
        <f t="shared" si="1"/>
        <v>201507301602</v>
      </c>
      <c r="I20">
        <f t="shared" si="2"/>
        <v>201507310402</v>
      </c>
      <c r="J20" s="39">
        <v>42215</v>
      </c>
      <c r="K20" s="40">
        <v>0.66805555555555551</v>
      </c>
      <c r="L20" s="39">
        <v>42215.668055555558</v>
      </c>
      <c r="M20" s="39">
        <v>42237</v>
      </c>
      <c r="O20" s="39"/>
      <c r="P20">
        <v>4883</v>
      </c>
      <c r="Q20" t="s">
        <v>87</v>
      </c>
      <c r="R20">
        <v>7</v>
      </c>
      <c r="T20">
        <v>0</v>
      </c>
      <c r="U20">
        <v>40.292000000000002</v>
      </c>
      <c r="V20">
        <v>-123.649</v>
      </c>
      <c r="W20" t="s">
        <v>73</v>
      </c>
      <c r="X20" t="str">
        <f t="shared" si="3"/>
        <v>HFRA</v>
      </c>
      <c r="AG20" t="b">
        <f t="shared" si="4"/>
        <v>0</v>
      </c>
      <c r="AH20" t="b">
        <f t="shared" si="5"/>
        <v>0</v>
      </c>
      <c r="AI20" t="b">
        <f t="shared" si="6"/>
        <v>0</v>
      </c>
      <c r="AJ20">
        <f t="shared" si="7"/>
        <v>2015</v>
      </c>
      <c r="AK20">
        <f t="shared" si="8"/>
        <v>7</v>
      </c>
      <c r="AL20" t="b">
        <v>0</v>
      </c>
      <c r="AM20">
        <f t="shared" si="9"/>
        <v>0</v>
      </c>
      <c r="AN20" t="b">
        <f t="shared" si="10"/>
        <v>0</v>
      </c>
      <c r="AO20" t="b">
        <f t="shared" si="11"/>
        <v>0</v>
      </c>
      <c r="AP20" t="b">
        <f t="shared" si="12"/>
        <v>0</v>
      </c>
      <c r="AQ20" t="str">
        <f t="shared" si="17"/>
        <v>OEIS Non-CAT - Large</v>
      </c>
      <c r="AR20">
        <f t="shared" si="13"/>
        <v>0</v>
      </c>
      <c r="AS20">
        <f t="shared" si="14"/>
        <v>0</v>
      </c>
      <c r="AT20" t="str">
        <f t="shared" si="15"/>
        <v xml:space="preserve">structures &lt;= 100 </v>
      </c>
      <c r="AU20" t="str">
        <f t="shared" si="16"/>
        <v>fatality = 0</v>
      </c>
      <c r="AV20">
        <f t="shared" si="18"/>
        <v>7</v>
      </c>
      <c r="AW20" t="b">
        <v>1</v>
      </c>
      <c r="AX20" t="b">
        <v>0</v>
      </c>
      <c r="AY20" t="b">
        <v>1</v>
      </c>
      <c r="AZ20" t="b">
        <v>1</v>
      </c>
      <c r="BA20" t="b">
        <v>0</v>
      </c>
      <c r="BB20" t="b">
        <v>1</v>
      </c>
      <c r="BC20" t="b">
        <v>1</v>
      </c>
      <c r="BJ20">
        <v>0</v>
      </c>
      <c r="BK20">
        <v>0</v>
      </c>
      <c r="BL20" t="s">
        <v>165</v>
      </c>
      <c r="BM20" t="s">
        <v>82</v>
      </c>
      <c r="BN20">
        <v>7.94</v>
      </c>
      <c r="BO20" t="s">
        <v>166</v>
      </c>
      <c r="BP20">
        <v>10</v>
      </c>
      <c r="BQ20">
        <v>2</v>
      </c>
    </row>
    <row r="21" spans="2:69" x14ac:dyDescent="0.2">
      <c r="C21" t="str">
        <f t="shared" si="0"/>
        <v>20150730-Fork Complex</v>
      </c>
      <c r="D21" t="s">
        <v>84</v>
      </c>
      <c r="E21" t="s">
        <v>167</v>
      </c>
      <c r="H21">
        <f t="shared" si="1"/>
        <v>201507302130</v>
      </c>
      <c r="I21">
        <f t="shared" si="2"/>
        <v>201507310930</v>
      </c>
      <c r="J21" s="39">
        <v>42215</v>
      </c>
      <c r="K21" s="40">
        <v>0.89583333333333337</v>
      </c>
      <c r="L21" s="39">
        <v>42215.895833333343</v>
      </c>
      <c r="M21" s="39">
        <v>42240</v>
      </c>
      <c r="O21" s="39"/>
      <c r="P21">
        <v>36503</v>
      </c>
      <c r="Q21" t="s">
        <v>80</v>
      </c>
      <c r="R21">
        <v>12</v>
      </c>
      <c r="T21">
        <v>0</v>
      </c>
      <c r="U21">
        <v>40.340000000000003</v>
      </c>
      <c r="V21">
        <v>-122.5</v>
      </c>
      <c r="W21" t="s">
        <v>88</v>
      </c>
      <c r="X21" t="str">
        <f t="shared" si="3"/>
        <v>HFRA</v>
      </c>
      <c r="AG21" t="b">
        <f t="shared" si="4"/>
        <v>1</v>
      </c>
      <c r="AH21" t="b">
        <f t="shared" si="5"/>
        <v>1</v>
      </c>
      <c r="AI21" t="b">
        <f t="shared" si="6"/>
        <v>0</v>
      </c>
      <c r="AJ21">
        <f t="shared" si="7"/>
        <v>2015</v>
      </c>
      <c r="AK21">
        <f t="shared" si="8"/>
        <v>7</v>
      </c>
      <c r="AL21" t="b">
        <v>0</v>
      </c>
      <c r="AM21">
        <f t="shared" si="9"/>
        <v>0</v>
      </c>
      <c r="AN21" t="b">
        <f t="shared" si="10"/>
        <v>0</v>
      </c>
      <c r="AO21" t="b">
        <f t="shared" si="11"/>
        <v>0</v>
      </c>
      <c r="AP21" t="b">
        <f t="shared" si="12"/>
        <v>0</v>
      </c>
      <c r="AQ21" t="str">
        <f t="shared" si="17"/>
        <v>OEIS CAT - Large</v>
      </c>
      <c r="AR21">
        <f t="shared" si="13"/>
        <v>1</v>
      </c>
      <c r="AS21">
        <f t="shared" si="14"/>
        <v>0</v>
      </c>
      <c r="AT21" t="str">
        <f t="shared" si="15"/>
        <v xml:space="preserve">structures &lt;= 100 </v>
      </c>
      <c r="AU21" t="str">
        <f t="shared" si="16"/>
        <v>fatality = 0</v>
      </c>
      <c r="AV21">
        <f t="shared" si="18"/>
        <v>12</v>
      </c>
      <c r="AW21" t="b">
        <v>1</v>
      </c>
      <c r="AX21" t="b">
        <v>0</v>
      </c>
      <c r="AY21" t="b">
        <v>1</v>
      </c>
      <c r="AZ21" t="b">
        <v>1</v>
      </c>
      <c r="BA21" t="b">
        <v>0</v>
      </c>
      <c r="BB21" t="b">
        <v>1</v>
      </c>
      <c r="BC21" t="b">
        <v>1</v>
      </c>
      <c r="BJ21">
        <v>0</v>
      </c>
      <c r="BK21">
        <v>0</v>
      </c>
      <c r="BP21">
        <v>0</v>
      </c>
      <c r="BQ21">
        <v>0</v>
      </c>
    </row>
    <row r="22" spans="2:69" x14ac:dyDescent="0.2">
      <c r="C22" t="str">
        <f t="shared" si="0"/>
        <v>20150730-River Complex</v>
      </c>
      <c r="D22" t="s">
        <v>84</v>
      </c>
      <c r="E22" t="s">
        <v>168</v>
      </c>
      <c r="H22">
        <f t="shared" si="1"/>
        <v>201507302230</v>
      </c>
      <c r="I22">
        <f t="shared" si="2"/>
        <v>201507311030</v>
      </c>
      <c r="J22" s="39">
        <v>42215</v>
      </c>
      <c r="K22" s="40">
        <v>0.9375</v>
      </c>
      <c r="L22" s="39">
        <v>42215.9375</v>
      </c>
      <c r="M22" s="39">
        <v>42292</v>
      </c>
      <c r="O22" s="39"/>
      <c r="P22">
        <v>77081</v>
      </c>
      <c r="Q22" t="s">
        <v>87</v>
      </c>
      <c r="R22">
        <v>30</v>
      </c>
      <c r="T22">
        <v>0</v>
      </c>
      <c r="U22">
        <v>40.912999999999997</v>
      </c>
      <c r="V22">
        <v>-123.437</v>
      </c>
      <c r="W22" t="s">
        <v>88</v>
      </c>
      <c r="X22" t="str">
        <f t="shared" si="3"/>
        <v>HFRA</v>
      </c>
      <c r="AG22" t="b">
        <f t="shared" si="4"/>
        <v>1</v>
      </c>
      <c r="AH22" t="b">
        <f t="shared" si="5"/>
        <v>1</v>
      </c>
      <c r="AI22" t="b">
        <f t="shared" si="6"/>
        <v>0</v>
      </c>
      <c r="AJ22">
        <f t="shared" si="7"/>
        <v>2015</v>
      </c>
      <c r="AK22">
        <f t="shared" si="8"/>
        <v>7</v>
      </c>
      <c r="AL22" t="b">
        <v>0</v>
      </c>
      <c r="AM22">
        <f t="shared" si="9"/>
        <v>0</v>
      </c>
      <c r="AN22" t="b">
        <f t="shared" si="10"/>
        <v>0</v>
      </c>
      <c r="AO22" t="b">
        <f t="shared" si="11"/>
        <v>0</v>
      </c>
      <c r="AP22" t="b">
        <f t="shared" si="12"/>
        <v>0</v>
      </c>
      <c r="AQ22" t="str">
        <f t="shared" si="17"/>
        <v>OEIS CAT - Large</v>
      </c>
      <c r="AR22">
        <f t="shared" si="13"/>
        <v>1</v>
      </c>
      <c r="AS22">
        <f t="shared" si="14"/>
        <v>0</v>
      </c>
      <c r="AT22" t="str">
        <f t="shared" si="15"/>
        <v xml:space="preserve">structures &lt;= 100 </v>
      </c>
      <c r="AU22" t="str">
        <f t="shared" si="16"/>
        <v>fatality = 0</v>
      </c>
      <c r="AV22">
        <f t="shared" si="18"/>
        <v>30</v>
      </c>
      <c r="AW22" t="b">
        <v>1</v>
      </c>
      <c r="AX22" t="b">
        <v>0</v>
      </c>
      <c r="AY22" t="b">
        <v>1</v>
      </c>
      <c r="AZ22" t="b">
        <v>1</v>
      </c>
      <c r="BA22" t="b">
        <v>0</v>
      </c>
      <c r="BB22" t="b">
        <v>1</v>
      </c>
      <c r="BC22" t="b">
        <v>1</v>
      </c>
      <c r="BJ22">
        <v>0</v>
      </c>
      <c r="BK22">
        <v>0</v>
      </c>
      <c r="BP22">
        <v>0</v>
      </c>
      <c r="BQ22">
        <v>0</v>
      </c>
    </row>
    <row r="23" spans="2:69" x14ac:dyDescent="0.2">
      <c r="C23" t="str">
        <f t="shared" si="0"/>
        <v>20150731-Rough</v>
      </c>
      <c r="D23" t="s">
        <v>169</v>
      </c>
      <c r="E23" t="s">
        <v>170</v>
      </c>
      <c r="H23">
        <f t="shared" si="1"/>
        <v>201507311900</v>
      </c>
      <c r="I23">
        <f t="shared" si="2"/>
        <v>201507320700</v>
      </c>
      <c r="J23" s="39">
        <v>42216</v>
      </c>
      <c r="K23" s="40">
        <v>0.79166666666666663</v>
      </c>
      <c r="L23" s="39">
        <v>42216.791666666657</v>
      </c>
      <c r="M23" s="39">
        <v>42317</v>
      </c>
      <c r="N23" t="s">
        <v>171</v>
      </c>
      <c r="O23" s="39">
        <v>42317.5</v>
      </c>
      <c r="P23">
        <v>151623</v>
      </c>
      <c r="Q23" t="s">
        <v>87</v>
      </c>
      <c r="R23">
        <v>4</v>
      </c>
      <c r="T23">
        <v>0</v>
      </c>
      <c r="U23">
        <v>36.874000000000002</v>
      </c>
      <c r="V23">
        <v>-118.905</v>
      </c>
      <c r="W23" t="s">
        <v>88</v>
      </c>
      <c r="X23" t="str">
        <f t="shared" si="3"/>
        <v>HFRA</v>
      </c>
      <c r="AG23" t="b">
        <f t="shared" si="4"/>
        <v>1</v>
      </c>
      <c r="AH23" t="b">
        <f t="shared" si="5"/>
        <v>1</v>
      </c>
      <c r="AI23" t="b">
        <f t="shared" si="6"/>
        <v>0</v>
      </c>
      <c r="AJ23">
        <f t="shared" si="7"/>
        <v>2015</v>
      </c>
      <c r="AK23">
        <f t="shared" si="8"/>
        <v>7</v>
      </c>
      <c r="AL23" t="b">
        <v>0</v>
      </c>
      <c r="AM23">
        <f t="shared" si="9"/>
        <v>0</v>
      </c>
      <c r="AN23" t="b">
        <f t="shared" si="10"/>
        <v>0</v>
      </c>
      <c r="AO23" t="b">
        <f t="shared" si="11"/>
        <v>0</v>
      </c>
      <c r="AP23" t="b">
        <f t="shared" si="12"/>
        <v>0</v>
      </c>
      <c r="AQ23" t="str">
        <f t="shared" si="17"/>
        <v>OEIS CAT - Large</v>
      </c>
      <c r="AR23">
        <f t="shared" si="13"/>
        <v>1</v>
      </c>
      <c r="AS23">
        <f t="shared" si="14"/>
        <v>0</v>
      </c>
      <c r="AT23" t="str">
        <f t="shared" si="15"/>
        <v xml:space="preserve">structures &lt;= 100 </v>
      </c>
      <c r="AU23" t="str">
        <f t="shared" si="16"/>
        <v>fatality = 0</v>
      </c>
      <c r="AV23">
        <f t="shared" si="18"/>
        <v>4</v>
      </c>
      <c r="AW23" t="b">
        <v>1</v>
      </c>
      <c r="AX23" t="b">
        <v>0</v>
      </c>
      <c r="AY23" t="b">
        <v>1</v>
      </c>
      <c r="AZ23" t="b">
        <v>1</v>
      </c>
      <c r="BA23" t="b">
        <v>0</v>
      </c>
      <c r="BB23" t="b">
        <v>1</v>
      </c>
      <c r="BC23" t="b">
        <v>1</v>
      </c>
      <c r="BJ23">
        <v>0</v>
      </c>
      <c r="BK23">
        <v>0</v>
      </c>
      <c r="BL23" t="s">
        <v>172</v>
      </c>
      <c r="BM23" t="s">
        <v>95</v>
      </c>
      <c r="BN23">
        <v>9.9</v>
      </c>
      <c r="BO23" t="s">
        <v>173</v>
      </c>
      <c r="BP23">
        <v>11.01</v>
      </c>
      <c r="BQ23">
        <v>13</v>
      </c>
    </row>
    <row r="24" spans="2:69" x14ac:dyDescent="0.2">
      <c r="B24" t="s">
        <v>174</v>
      </c>
      <c r="C24" t="str">
        <f t="shared" si="0"/>
        <v>20150731-Creek</v>
      </c>
      <c r="D24" t="s">
        <v>69</v>
      </c>
      <c r="E24" t="s">
        <v>175</v>
      </c>
      <c r="H24">
        <f t="shared" si="1"/>
        <v>201507312137</v>
      </c>
      <c r="I24">
        <f t="shared" si="2"/>
        <v>201507320937</v>
      </c>
      <c r="J24" s="39">
        <v>42216</v>
      </c>
      <c r="K24" s="40">
        <v>0.90069444444444446</v>
      </c>
      <c r="L24" s="39">
        <v>42216.900694444441</v>
      </c>
      <c r="M24" s="39">
        <v>42217</v>
      </c>
      <c r="N24" t="s">
        <v>176</v>
      </c>
      <c r="O24" s="39">
        <v>42217.791666666657</v>
      </c>
      <c r="P24">
        <v>1450</v>
      </c>
      <c r="Q24" t="s">
        <v>72</v>
      </c>
      <c r="T24">
        <v>0</v>
      </c>
      <c r="U24">
        <v>37.067999999999998</v>
      </c>
      <c r="V24">
        <v>-121.21899999999999</v>
      </c>
      <c r="W24" t="s">
        <v>73</v>
      </c>
      <c r="X24" t="str">
        <f t="shared" si="3"/>
        <v>HFRA</v>
      </c>
      <c r="AG24" t="b">
        <f t="shared" si="4"/>
        <v>0</v>
      </c>
      <c r="AH24" t="b">
        <f t="shared" si="5"/>
        <v>0</v>
      </c>
      <c r="AI24" t="b">
        <f t="shared" si="6"/>
        <v>0</v>
      </c>
      <c r="AJ24">
        <f t="shared" si="7"/>
        <v>2015</v>
      </c>
      <c r="AK24">
        <f t="shared" si="8"/>
        <v>7</v>
      </c>
      <c r="AL24" t="b">
        <v>0</v>
      </c>
      <c r="AM24">
        <f t="shared" si="9"/>
        <v>0</v>
      </c>
      <c r="AN24" t="b">
        <f t="shared" si="10"/>
        <v>0</v>
      </c>
      <c r="AO24" t="b">
        <f t="shared" si="11"/>
        <v>0</v>
      </c>
      <c r="AP24" t="b">
        <f t="shared" si="12"/>
        <v>0</v>
      </c>
      <c r="AQ24" t="str">
        <f t="shared" si="17"/>
        <v>OEIS Non-CAT - Large</v>
      </c>
      <c r="AR24">
        <f t="shared" si="13"/>
        <v>0</v>
      </c>
      <c r="AS24">
        <f t="shared" si="14"/>
        <v>0</v>
      </c>
      <c r="AT24" t="str">
        <f t="shared" si="15"/>
        <v xml:space="preserve">structures &lt;= 100 </v>
      </c>
      <c r="AU24" t="str">
        <f t="shared" si="16"/>
        <v>fatality = 0</v>
      </c>
      <c r="AV24">
        <f t="shared" si="18"/>
        <v>0</v>
      </c>
      <c r="AW24" t="b">
        <v>1</v>
      </c>
      <c r="AX24" t="b">
        <v>0</v>
      </c>
      <c r="AY24" t="b">
        <v>1</v>
      </c>
      <c r="AZ24" t="b">
        <v>1</v>
      </c>
      <c r="BA24" t="b">
        <v>0</v>
      </c>
      <c r="BB24" t="b">
        <v>1</v>
      </c>
      <c r="BC24" t="b">
        <v>1</v>
      </c>
      <c r="BF24" t="s">
        <v>177</v>
      </c>
      <c r="BG24" t="s">
        <v>95</v>
      </c>
      <c r="BH24">
        <v>2.4300000000000002</v>
      </c>
      <c r="BI24" t="s">
        <v>178</v>
      </c>
      <c r="BJ24">
        <v>31</v>
      </c>
      <c r="BK24">
        <v>17</v>
      </c>
      <c r="BL24" t="s">
        <v>74</v>
      </c>
      <c r="BM24" t="s">
        <v>75</v>
      </c>
      <c r="BN24">
        <v>8.77</v>
      </c>
      <c r="BO24" t="s">
        <v>179</v>
      </c>
      <c r="BP24">
        <v>31.7</v>
      </c>
      <c r="BQ24">
        <v>27</v>
      </c>
    </row>
    <row r="25" spans="2:69" x14ac:dyDescent="0.2">
      <c r="C25" t="str">
        <f t="shared" si="0"/>
        <v>20150803-Dodge</v>
      </c>
      <c r="D25" t="s">
        <v>180</v>
      </c>
      <c r="E25" t="s">
        <v>181</v>
      </c>
      <c r="H25">
        <f t="shared" si="1"/>
        <v>201508031415</v>
      </c>
      <c r="I25">
        <f t="shared" si="2"/>
        <v>201508040215</v>
      </c>
      <c r="J25" s="39">
        <v>42219</v>
      </c>
      <c r="K25" s="40">
        <v>0.59375</v>
      </c>
      <c r="L25" s="39">
        <v>42219.59375</v>
      </c>
      <c r="M25" s="39">
        <v>42220</v>
      </c>
      <c r="N25" t="s">
        <v>182</v>
      </c>
      <c r="O25" s="39">
        <v>42220.442361111112</v>
      </c>
      <c r="P25">
        <v>10570</v>
      </c>
      <c r="Q25" t="s">
        <v>183</v>
      </c>
      <c r="T25">
        <v>0</v>
      </c>
      <c r="U25">
        <v>40.938000000000002</v>
      </c>
      <c r="V25">
        <v>-120.105</v>
      </c>
      <c r="W25" t="s">
        <v>88</v>
      </c>
      <c r="X25" t="str">
        <f t="shared" si="3"/>
        <v>HFRA</v>
      </c>
      <c r="AG25" t="b">
        <f t="shared" si="4"/>
        <v>1</v>
      </c>
      <c r="AH25" t="b">
        <f t="shared" si="5"/>
        <v>1</v>
      </c>
      <c r="AI25" t="b">
        <f t="shared" si="6"/>
        <v>0</v>
      </c>
      <c r="AJ25">
        <f t="shared" si="7"/>
        <v>2015</v>
      </c>
      <c r="AK25">
        <f t="shared" si="8"/>
        <v>8</v>
      </c>
      <c r="AL25" t="b">
        <v>0</v>
      </c>
      <c r="AM25">
        <f t="shared" si="9"/>
        <v>0</v>
      </c>
      <c r="AN25" t="b">
        <f t="shared" si="10"/>
        <v>0</v>
      </c>
      <c r="AO25" t="b">
        <f t="shared" si="11"/>
        <v>0</v>
      </c>
      <c r="AP25" t="b">
        <f t="shared" si="12"/>
        <v>0</v>
      </c>
      <c r="AQ25" t="str">
        <f t="shared" si="17"/>
        <v>OEIS CAT - Large</v>
      </c>
      <c r="AR25">
        <f t="shared" si="13"/>
        <v>1</v>
      </c>
      <c r="AS25">
        <f t="shared" si="14"/>
        <v>0</v>
      </c>
      <c r="AT25" t="str">
        <f t="shared" si="15"/>
        <v xml:space="preserve">structures &lt;= 100 </v>
      </c>
      <c r="AU25" t="str">
        <f t="shared" si="16"/>
        <v>fatality = 0</v>
      </c>
      <c r="AV25">
        <f t="shared" si="18"/>
        <v>0</v>
      </c>
      <c r="AW25" t="b">
        <v>1</v>
      </c>
      <c r="AX25" t="b">
        <v>0</v>
      </c>
      <c r="AY25" t="b">
        <v>1</v>
      </c>
      <c r="AZ25" t="b">
        <v>1</v>
      </c>
      <c r="BA25" t="b">
        <v>0</v>
      </c>
      <c r="BB25" t="b">
        <v>0</v>
      </c>
      <c r="BC25" t="b">
        <v>1</v>
      </c>
      <c r="BJ25">
        <v>0</v>
      </c>
      <c r="BK25">
        <v>0</v>
      </c>
      <c r="BP25">
        <v>0</v>
      </c>
      <c r="BQ25">
        <v>0</v>
      </c>
    </row>
    <row r="26" spans="2:69" x14ac:dyDescent="0.2">
      <c r="C26" t="str">
        <f t="shared" si="0"/>
        <v>20150809-Jerusalem</v>
      </c>
      <c r="D26" t="s">
        <v>149</v>
      </c>
      <c r="E26" t="s">
        <v>184</v>
      </c>
      <c r="H26">
        <f t="shared" si="1"/>
        <v>201508091534</v>
      </c>
      <c r="I26">
        <f t="shared" si="2"/>
        <v>201508100334</v>
      </c>
      <c r="J26" s="39">
        <v>42225</v>
      </c>
      <c r="K26" s="40">
        <v>0.64861111111111114</v>
      </c>
      <c r="L26" s="39">
        <v>42225.648611111108</v>
      </c>
      <c r="M26" s="39">
        <v>42241</v>
      </c>
      <c r="N26" t="s">
        <v>185</v>
      </c>
      <c r="O26" s="39">
        <v>42241.28125</v>
      </c>
      <c r="P26">
        <v>25118</v>
      </c>
      <c r="Q26" t="s">
        <v>186</v>
      </c>
      <c r="R26">
        <v>27</v>
      </c>
      <c r="T26">
        <v>0</v>
      </c>
      <c r="U26">
        <v>38.814250299999998</v>
      </c>
      <c r="V26">
        <v>-122.4867319</v>
      </c>
      <c r="W26" t="s">
        <v>88</v>
      </c>
      <c r="X26" t="str">
        <f t="shared" si="3"/>
        <v>HFRA</v>
      </c>
      <c r="AG26" t="b">
        <f t="shared" si="4"/>
        <v>1</v>
      </c>
      <c r="AH26" t="b">
        <f t="shared" si="5"/>
        <v>1</v>
      </c>
      <c r="AI26" t="b">
        <f t="shared" si="6"/>
        <v>0</v>
      </c>
      <c r="AJ26">
        <f t="shared" si="7"/>
        <v>2015</v>
      </c>
      <c r="AK26">
        <f t="shared" si="8"/>
        <v>8</v>
      </c>
      <c r="AL26" t="b">
        <v>0</v>
      </c>
      <c r="AM26">
        <f t="shared" si="9"/>
        <v>0</v>
      </c>
      <c r="AN26" t="b">
        <f t="shared" si="10"/>
        <v>0</v>
      </c>
      <c r="AO26" t="b">
        <f t="shared" si="11"/>
        <v>0</v>
      </c>
      <c r="AP26" t="b">
        <f t="shared" si="12"/>
        <v>0</v>
      </c>
      <c r="AQ26" t="str">
        <f t="shared" si="17"/>
        <v>OEIS CAT - Large</v>
      </c>
      <c r="AR26">
        <f t="shared" si="13"/>
        <v>1</v>
      </c>
      <c r="AS26">
        <f t="shared" si="14"/>
        <v>0</v>
      </c>
      <c r="AT26" t="str">
        <f t="shared" si="15"/>
        <v xml:space="preserve">structures &lt;= 100 </v>
      </c>
      <c r="AU26" t="str">
        <f t="shared" si="16"/>
        <v>fatality = 0</v>
      </c>
      <c r="AV26">
        <f t="shared" si="18"/>
        <v>27</v>
      </c>
      <c r="AW26" t="b">
        <v>1</v>
      </c>
      <c r="AX26" t="b">
        <v>0</v>
      </c>
      <c r="AY26" t="b">
        <v>1</v>
      </c>
      <c r="AZ26" t="b">
        <v>1</v>
      </c>
      <c r="BA26" t="b">
        <v>0</v>
      </c>
      <c r="BB26" t="b">
        <v>1</v>
      </c>
      <c r="BC26" t="b">
        <v>1</v>
      </c>
      <c r="BF26" t="s">
        <v>153</v>
      </c>
      <c r="BG26" t="s">
        <v>82</v>
      </c>
      <c r="BH26">
        <v>4.99</v>
      </c>
      <c r="BI26" t="s">
        <v>187</v>
      </c>
      <c r="BJ26">
        <v>21</v>
      </c>
      <c r="BK26">
        <v>26</v>
      </c>
      <c r="BL26" t="s">
        <v>153</v>
      </c>
      <c r="BM26" t="s">
        <v>82</v>
      </c>
      <c r="BN26">
        <v>4.99</v>
      </c>
      <c r="BO26" t="s">
        <v>187</v>
      </c>
      <c r="BP26">
        <v>21</v>
      </c>
      <c r="BQ26">
        <v>26</v>
      </c>
    </row>
    <row r="27" spans="2:69" x14ac:dyDescent="0.2">
      <c r="C27" t="str">
        <f t="shared" si="0"/>
        <v>20150816-Cuesta</v>
      </c>
      <c r="D27" t="s">
        <v>103</v>
      </c>
      <c r="E27" t="s">
        <v>188</v>
      </c>
      <c r="H27">
        <f t="shared" si="1"/>
        <v>201508161813</v>
      </c>
      <c r="I27">
        <f t="shared" si="2"/>
        <v>201508170613</v>
      </c>
      <c r="J27" s="39">
        <v>42232</v>
      </c>
      <c r="K27" s="40">
        <v>0.75902777777777775</v>
      </c>
      <c r="L27" s="39">
        <v>42232.759027777778</v>
      </c>
      <c r="M27" s="39">
        <v>42244</v>
      </c>
      <c r="N27" t="s">
        <v>151</v>
      </c>
      <c r="O27" s="39">
        <v>42244.760416666657</v>
      </c>
      <c r="P27">
        <v>2446</v>
      </c>
      <c r="Q27" t="s">
        <v>72</v>
      </c>
      <c r="R27">
        <v>1</v>
      </c>
      <c r="T27">
        <v>0</v>
      </c>
      <c r="U27">
        <v>35.347700000000003</v>
      </c>
      <c r="V27">
        <v>-120.62690000000001</v>
      </c>
      <c r="W27" t="s">
        <v>88</v>
      </c>
      <c r="X27" t="str">
        <f t="shared" si="3"/>
        <v>HFRA</v>
      </c>
      <c r="AG27" t="b">
        <f t="shared" si="4"/>
        <v>0</v>
      </c>
      <c r="AH27" t="b">
        <f t="shared" si="5"/>
        <v>0</v>
      </c>
      <c r="AI27" t="b">
        <f t="shared" si="6"/>
        <v>0</v>
      </c>
      <c r="AJ27">
        <f t="shared" si="7"/>
        <v>2015</v>
      </c>
      <c r="AK27">
        <f t="shared" si="8"/>
        <v>8</v>
      </c>
      <c r="AL27" t="b">
        <v>0</v>
      </c>
      <c r="AM27">
        <f t="shared" si="9"/>
        <v>0</v>
      </c>
      <c r="AN27" t="b">
        <f t="shared" si="10"/>
        <v>0</v>
      </c>
      <c r="AO27" t="b">
        <f t="shared" si="11"/>
        <v>0</v>
      </c>
      <c r="AP27" t="b">
        <f t="shared" si="12"/>
        <v>0</v>
      </c>
      <c r="AQ27" t="str">
        <f t="shared" si="17"/>
        <v>OEIS Non-CAT - Large</v>
      </c>
      <c r="AR27">
        <f t="shared" si="13"/>
        <v>0</v>
      </c>
      <c r="AS27">
        <f t="shared" si="14"/>
        <v>0</v>
      </c>
      <c r="AT27" t="str">
        <f t="shared" si="15"/>
        <v xml:space="preserve">structures &lt;= 100 </v>
      </c>
      <c r="AU27" t="str">
        <f t="shared" si="16"/>
        <v>fatality = 0</v>
      </c>
      <c r="AV27">
        <f t="shared" si="18"/>
        <v>1</v>
      </c>
      <c r="AW27" t="b">
        <v>0</v>
      </c>
      <c r="AX27" t="b">
        <v>1</v>
      </c>
      <c r="AY27" t="b">
        <v>1</v>
      </c>
      <c r="AZ27" t="b">
        <v>1</v>
      </c>
      <c r="BA27" t="b">
        <v>0</v>
      </c>
      <c r="BB27" t="b">
        <v>1</v>
      </c>
      <c r="BC27" t="b">
        <v>1</v>
      </c>
      <c r="BF27" t="s">
        <v>189</v>
      </c>
      <c r="BG27" t="s">
        <v>82</v>
      </c>
      <c r="BH27">
        <v>4.25</v>
      </c>
      <c r="BI27" t="s">
        <v>190</v>
      </c>
      <c r="BJ27">
        <v>12.01</v>
      </c>
      <c r="BK27">
        <v>2</v>
      </c>
      <c r="BL27" t="s">
        <v>191</v>
      </c>
      <c r="BM27" t="s">
        <v>95</v>
      </c>
      <c r="BN27">
        <v>8.58</v>
      </c>
      <c r="BO27" t="s">
        <v>192</v>
      </c>
      <c r="BP27">
        <v>24.99</v>
      </c>
      <c r="BQ27">
        <v>21</v>
      </c>
    </row>
    <row r="28" spans="2:69" x14ac:dyDescent="0.2">
      <c r="C28" t="str">
        <f t="shared" si="0"/>
        <v>20150819-Tesla</v>
      </c>
      <c r="D28" t="s">
        <v>78</v>
      </c>
      <c r="E28" t="s">
        <v>193</v>
      </c>
      <c r="H28">
        <f t="shared" si="1"/>
        <v>201508191445</v>
      </c>
      <c r="I28">
        <f t="shared" si="2"/>
        <v>201508200245</v>
      </c>
      <c r="J28" s="39">
        <v>42235</v>
      </c>
      <c r="K28" s="40">
        <v>0.61458333333333337</v>
      </c>
      <c r="L28" s="39">
        <v>42235.614583333343</v>
      </c>
      <c r="M28" s="39">
        <v>42238</v>
      </c>
      <c r="N28" t="s">
        <v>194</v>
      </c>
      <c r="O28" s="39">
        <v>42238.770833333343</v>
      </c>
      <c r="P28">
        <v>2850</v>
      </c>
      <c r="Q28" t="s">
        <v>80</v>
      </c>
      <c r="R28">
        <v>1</v>
      </c>
      <c r="T28">
        <v>0</v>
      </c>
      <c r="U28">
        <v>37.384500000000003</v>
      </c>
      <c r="V28">
        <v>-121.3732</v>
      </c>
      <c r="W28" t="s">
        <v>88</v>
      </c>
      <c r="X28" t="str">
        <f t="shared" si="3"/>
        <v>HFRA</v>
      </c>
      <c r="AG28" t="b">
        <f t="shared" si="4"/>
        <v>0</v>
      </c>
      <c r="AH28" t="b">
        <f t="shared" si="5"/>
        <v>0</v>
      </c>
      <c r="AI28" t="b">
        <f t="shared" si="6"/>
        <v>0</v>
      </c>
      <c r="AJ28">
        <f t="shared" si="7"/>
        <v>2015</v>
      </c>
      <c r="AK28">
        <f t="shared" si="8"/>
        <v>8</v>
      </c>
      <c r="AL28" t="b">
        <v>0</v>
      </c>
      <c r="AM28">
        <f t="shared" si="9"/>
        <v>0</v>
      </c>
      <c r="AN28" t="b">
        <f t="shared" si="10"/>
        <v>0</v>
      </c>
      <c r="AO28" t="b">
        <f t="shared" si="11"/>
        <v>0</v>
      </c>
      <c r="AP28" t="b">
        <f t="shared" si="12"/>
        <v>0</v>
      </c>
      <c r="AQ28" t="str">
        <f t="shared" si="17"/>
        <v>OEIS Non-CAT - Large</v>
      </c>
      <c r="AR28">
        <f t="shared" si="13"/>
        <v>0</v>
      </c>
      <c r="AS28">
        <f t="shared" si="14"/>
        <v>0</v>
      </c>
      <c r="AT28" t="str">
        <f t="shared" si="15"/>
        <v xml:space="preserve">structures &lt;= 100 </v>
      </c>
      <c r="AU28" t="str">
        <f t="shared" si="16"/>
        <v>fatality = 0</v>
      </c>
      <c r="AV28">
        <f t="shared" si="18"/>
        <v>1</v>
      </c>
      <c r="AW28" t="b">
        <v>1</v>
      </c>
      <c r="AX28" t="b">
        <v>0</v>
      </c>
      <c r="AY28" t="b">
        <v>1</v>
      </c>
      <c r="AZ28" t="b">
        <v>1</v>
      </c>
      <c r="BA28" t="b">
        <v>0</v>
      </c>
      <c r="BB28" t="b">
        <v>1</v>
      </c>
      <c r="BC28" t="b">
        <v>1</v>
      </c>
      <c r="BJ28">
        <v>0</v>
      </c>
      <c r="BK28">
        <v>0</v>
      </c>
      <c r="BL28" t="s">
        <v>195</v>
      </c>
      <c r="BM28" t="s">
        <v>82</v>
      </c>
      <c r="BN28">
        <v>5.73</v>
      </c>
      <c r="BO28" t="s">
        <v>196</v>
      </c>
      <c r="BP28">
        <v>15.99</v>
      </c>
      <c r="BQ28">
        <v>2</v>
      </c>
    </row>
    <row r="29" spans="2:69" x14ac:dyDescent="0.2">
      <c r="C29" t="str">
        <f t="shared" si="0"/>
        <v>20150902-Elk</v>
      </c>
      <c r="D29" t="s">
        <v>149</v>
      </c>
      <c r="E29" t="s">
        <v>197</v>
      </c>
      <c r="H29">
        <f t="shared" si="1"/>
        <v>201509021457</v>
      </c>
      <c r="I29">
        <f t="shared" si="2"/>
        <v>201509030257</v>
      </c>
      <c r="J29" s="39">
        <v>42249</v>
      </c>
      <c r="K29" s="40">
        <v>0.62291666666666667</v>
      </c>
      <c r="L29" s="39">
        <v>42249.622916666667</v>
      </c>
      <c r="M29" s="39">
        <v>42255</v>
      </c>
      <c r="N29" t="s">
        <v>198</v>
      </c>
      <c r="O29" s="39">
        <v>42255.811111111107</v>
      </c>
      <c r="P29">
        <v>673</v>
      </c>
      <c r="Q29" t="s">
        <v>152</v>
      </c>
      <c r="T29">
        <v>0</v>
      </c>
      <c r="U29">
        <v>39.229999999999997</v>
      </c>
      <c r="V29">
        <v>-122</v>
      </c>
      <c r="W29" t="s">
        <v>73</v>
      </c>
      <c r="X29" t="str">
        <f t="shared" si="3"/>
        <v>non-HFRA</v>
      </c>
      <c r="AG29" t="b">
        <f t="shared" si="4"/>
        <v>0</v>
      </c>
      <c r="AH29" t="b">
        <f t="shared" si="5"/>
        <v>0</v>
      </c>
      <c r="AI29" t="b">
        <f t="shared" si="6"/>
        <v>0</v>
      </c>
      <c r="AJ29">
        <f t="shared" si="7"/>
        <v>2015</v>
      </c>
      <c r="AK29">
        <f t="shared" si="8"/>
        <v>9</v>
      </c>
      <c r="AL29" t="b">
        <v>0</v>
      </c>
      <c r="AM29">
        <f t="shared" si="9"/>
        <v>0</v>
      </c>
      <c r="AN29" t="b">
        <f t="shared" si="10"/>
        <v>0</v>
      </c>
      <c r="AO29" t="b">
        <f t="shared" si="11"/>
        <v>0</v>
      </c>
      <c r="AP29" t="b">
        <f t="shared" si="12"/>
        <v>0</v>
      </c>
      <c r="AQ29" t="str">
        <f t="shared" si="17"/>
        <v>OEIS Non-CAT - Large</v>
      </c>
      <c r="AR29">
        <f t="shared" si="13"/>
        <v>0</v>
      </c>
      <c r="AS29">
        <f t="shared" si="14"/>
        <v>0</v>
      </c>
      <c r="AT29" t="str">
        <f t="shared" si="15"/>
        <v xml:space="preserve">structures &lt;= 100 </v>
      </c>
      <c r="AU29" t="str">
        <f t="shared" si="16"/>
        <v>fatality = 0</v>
      </c>
      <c r="AV29">
        <f t="shared" si="18"/>
        <v>0</v>
      </c>
      <c r="AW29" t="b">
        <v>0</v>
      </c>
      <c r="AX29" t="b">
        <v>0</v>
      </c>
      <c r="AY29" t="b">
        <v>0</v>
      </c>
      <c r="AZ29" t="b">
        <v>0</v>
      </c>
      <c r="BA29" t="b">
        <v>0</v>
      </c>
      <c r="BB29" t="b">
        <v>0</v>
      </c>
      <c r="BC29" t="b">
        <v>0</v>
      </c>
      <c r="BJ29">
        <v>0</v>
      </c>
      <c r="BK29">
        <v>0</v>
      </c>
      <c r="BL29" t="s">
        <v>199</v>
      </c>
      <c r="BM29" t="s">
        <v>200</v>
      </c>
      <c r="BN29">
        <v>9.82</v>
      </c>
      <c r="BO29" t="s">
        <v>201</v>
      </c>
      <c r="BP29">
        <v>19.55</v>
      </c>
      <c r="BQ29">
        <v>16</v>
      </c>
    </row>
    <row r="30" spans="2:69" x14ac:dyDescent="0.2">
      <c r="B30" t="s">
        <v>202</v>
      </c>
      <c r="C30" t="str">
        <f t="shared" si="0"/>
        <v>20150907-Tenaya</v>
      </c>
      <c r="D30" t="s">
        <v>203</v>
      </c>
      <c r="E30" t="s">
        <v>204</v>
      </c>
      <c r="H30">
        <f t="shared" si="1"/>
        <v>201509072123</v>
      </c>
      <c r="I30">
        <f t="shared" si="2"/>
        <v>201509080923</v>
      </c>
      <c r="J30" s="39">
        <v>42254</v>
      </c>
      <c r="K30" s="40">
        <v>0.89097222222222228</v>
      </c>
      <c r="L30" s="39">
        <v>42254.890972222223</v>
      </c>
      <c r="M30" s="39">
        <v>42263</v>
      </c>
      <c r="O30" s="39"/>
      <c r="P30">
        <v>415</v>
      </c>
      <c r="Q30" t="s">
        <v>80</v>
      </c>
      <c r="T30">
        <v>0</v>
      </c>
      <c r="U30">
        <v>37.872</v>
      </c>
      <c r="V30">
        <v>-119.416</v>
      </c>
      <c r="W30" t="s">
        <v>73</v>
      </c>
      <c r="X30" t="str">
        <f t="shared" si="3"/>
        <v>non-HFRA</v>
      </c>
      <c r="AG30" t="b">
        <f t="shared" si="4"/>
        <v>0</v>
      </c>
      <c r="AH30" t="b">
        <f t="shared" si="5"/>
        <v>0</v>
      </c>
      <c r="AI30" t="b">
        <f t="shared" si="6"/>
        <v>0</v>
      </c>
      <c r="AJ30">
        <f t="shared" si="7"/>
        <v>2015</v>
      </c>
      <c r="AK30">
        <f t="shared" si="8"/>
        <v>9</v>
      </c>
      <c r="AL30" t="b">
        <v>0</v>
      </c>
      <c r="AM30">
        <f t="shared" si="9"/>
        <v>0</v>
      </c>
      <c r="AN30" t="b">
        <f t="shared" si="10"/>
        <v>0</v>
      </c>
      <c r="AO30" t="b">
        <f t="shared" si="11"/>
        <v>0</v>
      </c>
      <c r="AP30" t="b">
        <f t="shared" si="12"/>
        <v>0</v>
      </c>
      <c r="AQ30" t="str">
        <f t="shared" si="17"/>
        <v>OEIS Non-CAT - Large</v>
      </c>
      <c r="AR30">
        <f t="shared" si="13"/>
        <v>0</v>
      </c>
      <c r="AS30">
        <f t="shared" si="14"/>
        <v>0</v>
      </c>
      <c r="AT30" t="str">
        <f t="shared" si="15"/>
        <v xml:space="preserve">structures &lt;= 100 </v>
      </c>
      <c r="AU30" t="str">
        <f t="shared" si="16"/>
        <v>fatality = 0</v>
      </c>
      <c r="AV30">
        <f t="shared" si="18"/>
        <v>0</v>
      </c>
      <c r="AW30" t="b">
        <v>0</v>
      </c>
      <c r="AX30" t="b">
        <v>0</v>
      </c>
      <c r="AY30" t="b">
        <v>0</v>
      </c>
      <c r="AZ30" t="b">
        <v>0</v>
      </c>
      <c r="BA30" t="b">
        <v>0</v>
      </c>
      <c r="BB30" t="b">
        <v>0</v>
      </c>
      <c r="BC30" t="b">
        <v>0</v>
      </c>
      <c r="BJ30">
        <v>0</v>
      </c>
      <c r="BK30">
        <v>0</v>
      </c>
      <c r="BP30">
        <v>0</v>
      </c>
      <c r="BQ30">
        <v>0</v>
      </c>
    </row>
    <row r="31" spans="2:69" x14ac:dyDescent="0.2">
      <c r="C31" t="str">
        <f t="shared" si="0"/>
        <v>20150909-Butte</v>
      </c>
      <c r="D31" t="s">
        <v>112</v>
      </c>
      <c r="E31" t="s">
        <v>143</v>
      </c>
      <c r="H31">
        <f t="shared" si="1"/>
        <v>201509091426</v>
      </c>
      <c r="I31">
        <f t="shared" si="2"/>
        <v>201509100226</v>
      </c>
      <c r="J31" s="39">
        <v>42256</v>
      </c>
      <c r="K31" s="40">
        <v>0.60138888888888886</v>
      </c>
      <c r="L31" s="39">
        <v>42256.601388888892</v>
      </c>
      <c r="M31" s="39">
        <v>42292</v>
      </c>
      <c r="N31" t="s">
        <v>205</v>
      </c>
      <c r="O31" s="39">
        <v>42292.822916666657</v>
      </c>
      <c r="P31">
        <v>70868</v>
      </c>
      <c r="Q31" t="s">
        <v>99</v>
      </c>
      <c r="R31">
        <v>965</v>
      </c>
      <c r="T31">
        <v>2</v>
      </c>
      <c r="U31">
        <v>38.329740000000001</v>
      </c>
      <c r="V31">
        <v>-120.70417999999999</v>
      </c>
      <c r="W31" t="s">
        <v>88</v>
      </c>
      <c r="X31" t="str">
        <f t="shared" si="3"/>
        <v>HFRA</v>
      </c>
      <c r="Y31" t="s">
        <v>100</v>
      </c>
      <c r="Z31" t="s">
        <v>100</v>
      </c>
      <c r="AA31" t="s">
        <v>206</v>
      </c>
      <c r="AB31" t="s">
        <v>207</v>
      </c>
      <c r="AF31">
        <v>83383004</v>
      </c>
      <c r="AG31" t="b">
        <f t="shared" si="4"/>
        <v>1</v>
      </c>
      <c r="AH31" t="b">
        <f t="shared" si="5"/>
        <v>0</v>
      </c>
      <c r="AI31" t="b">
        <f t="shared" si="6"/>
        <v>1</v>
      </c>
      <c r="AJ31">
        <f t="shared" si="7"/>
        <v>2015</v>
      </c>
      <c r="AK31">
        <f t="shared" si="8"/>
        <v>9</v>
      </c>
      <c r="AL31" t="b">
        <v>0</v>
      </c>
      <c r="AM31">
        <f t="shared" si="9"/>
        <v>1</v>
      </c>
      <c r="AN31" t="b">
        <f t="shared" si="10"/>
        <v>1</v>
      </c>
      <c r="AO31" t="b">
        <f t="shared" si="11"/>
        <v>1</v>
      </c>
      <c r="AP31" t="b">
        <f t="shared" si="12"/>
        <v>0</v>
      </c>
      <c r="AQ31" t="str">
        <f t="shared" si="17"/>
        <v>OEIS CAT - Destructive - Fatal</v>
      </c>
      <c r="AR31">
        <f t="shared" si="13"/>
        <v>1</v>
      </c>
      <c r="AS31">
        <f t="shared" si="14"/>
        <v>1</v>
      </c>
      <c r="AT31" t="str">
        <f t="shared" si="15"/>
        <v>structures &gt; 500</v>
      </c>
      <c r="AU31" t="str">
        <f t="shared" si="16"/>
        <v>fatality &gt; 0</v>
      </c>
      <c r="AV31">
        <f t="shared" si="18"/>
        <v>965</v>
      </c>
      <c r="AW31" t="b">
        <v>1</v>
      </c>
      <c r="AX31" t="b">
        <v>0</v>
      </c>
      <c r="AY31" t="b">
        <v>1</v>
      </c>
      <c r="AZ31" t="b">
        <v>1</v>
      </c>
      <c r="BA31" t="b">
        <v>0</v>
      </c>
      <c r="BB31" t="b">
        <v>1</v>
      </c>
      <c r="BC31" t="b">
        <v>1</v>
      </c>
      <c r="BJ31">
        <v>0</v>
      </c>
      <c r="BK31">
        <v>0</v>
      </c>
      <c r="BL31" t="s">
        <v>208</v>
      </c>
      <c r="BM31" t="s">
        <v>82</v>
      </c>
      <c r="BN31">
        <v>5.0199999999999996</v>
      </c>
      <c r="BO31" t="s">
        <v>209</v>
      </c>
      <c r="BP31">
        <v>13</v>
      </c>
      <c r="BQ31">
        <v>2</v>
      </c>
    </row>
    <row r="32" spans="2:69" x14ac:dyDescent="0.2">
      <c r="C32" t="str">
        <f t="shared" si="0"/>
        <v>20150911-Lumpkin</v>
      </c>
      <c r="D32" t="s">
        <v>143</v>
      </c>
      <c r="E32" t="s">
        <v>210</v>
      </c>
      <c r="H32">
        <f t="shared" si="1"/>
        <v>201509111415</v>
      </c>
      <c r="I32">
        <f t="shared" si="2"/>
        <v>201509120215</v>
      </c>
      <c r="J32" s="39">
        <v>42258</v>
      </c>
      <c r="K32" s="40">
        <v>0.59375</v>
      </c>
      <c r="L32" s="39">
        <v>42258.59375</v>
      </c>
      <c r="M32" s="39">
        <v>42264</v>
      </c>
      <c r="N32" t="s">
        <v>211</v>
      </c>
      <c r="O32" s="39">
        <v>42264.8125</v>
      </c>
      <c r="P32">
        <v>1042</v>
      </c>
      <c r="Q32" t="s">
        <v>114</v>
      </c>
      <c r="T32">
        <v>0</v>
      </c>
      <c r="U32">
        <v>39.521799999999999</v>
      </c>
      <c r="V32">
        <v>-121.33629999999999</v>
      </c>
      <c r="W32" t="s">
        <v>88</v>
      </c>
      <c r="X32" t="str">
        <f t="shared" si="3"/>
        <v>HFRA</v>
      </c>
      <c r="AG32" t="b">
        <f t="shared" si="4"/>
        <v>0</v>
      </c>
      <c r="AH32" t="b">
        <f t="shared" si="5"/>
        <v>0</v>
      </c>
      <c r="AI32" t="b">
        <f t="shared" si="6"/>
        <v>0</v>
      </c>
      <c r="AJ32">
        <f t="shared" si="7"/>
        <v>2015</v>
      </c>
      <c r="AK32">
        <f t="shared" si="8"/>
        <v>9</v>
      </c>
      <c r="AL32" t="b">
        <v>0</v>
      </c>
      <c r="AM32">
        <f t="shared" si="9"/>
        <v>0</v>
      </c>
      <c r="AN32" t="b">
        <f t="shared" si="10"/>
        <v>0</v>
      </c>
      <c r="AO32" t="b">
        <f t="shared" si="11"/>
        <v>0</v>
      </c>
      <c r="AP32" t="b">
        <f t="shared" si="12"/>
        <v>0</v>
      </c>
      <c r="AQ32" t="str">
        <f t="shared" si="17"/>
        <v>OEIS Non-CAT - Large</v>
      </c>
      <c r="AR32">
        <f t="shared" si="13"/>
        <v>0</v>
      </c>
      <c r="AS32">
        <f t="shared" si="14"/>
        <v>0</v>
      </c>
      <c r="AT32" t="str">
        <f t="shared" si="15"/>
        <v xml:space="preserve">structures &lt;= 100 </v>
      </c>
      <c r="AU32" t="str">
        <f t="shared" si="16"/>
        <v>fatality = 0</v>
      </c>
      <c r="AV32">
        <f t="shared" si="18"/>
        <v>0</v>
      </c>
      <c r="AW32" t="b">
        <v>0</v>
      </c>
      <c r="AX32" t="b">
        <v>1</v>
      </c>
      <c r="AY32" t="b">
        <v>1</v>
      </c>
      <c r="AZ32" t="b">
        <v>1</v>
      </c>
      <c r="BA32" t="b">
        <v>0</v>
      </c>
      <c r="BB32" t="b">
        <v>1</v>
      </c>
      <c r="BC32" t="b">
        <v>1</v>
      </c>
      <c r="BJ32">
        <v>0</v>
      </c>
      <c r="BK32">
        <v>0</v>
      </c>
      <c r="BL32" t="s">
        <v>212</v>
      </c>
      <c r="BM32" t="s">
        <v>82</v>
      </c>
      <c r="BN32">
        <v>7.85</v>
      </c>
      <c r="BO32" t="s">
        <v>213</v>
      </c>
      <c r="BP32">
        <v>15.99</v>
      </c>
      <c r="BQ32">
        <v>2</v>
      </c>
    </row>
    <row r="33" spans="1:69" x14ac:dyDescent="0.2">
      <c r="B33" t="s">
        <v>214</v>
      </c>
      <c r="C33" t="str">
        <f t="shared" si="0"/>
        <v>20150912-Valley</v>
      </c>
      <c r="D33" t="s">
        <v>149</v>
      </c>
      <c r="E33" t="s">
        <v>215</v>
      </c>
      <c r="H33">
        <f t="shared" si="1"/>
        <v>201509121324</v>
      </c>
      <c r="I33">
        <f t="shared" si="2"/>
        <v>201509130124</v>
      </c>
      <c r="J33" s="39">
        <v>42259</v>
      </c>
      <c r="K33" s="40">
        <v>0.55833333333333335</v>
      </c>
      <c r="L33" s="39">
        <v>42259.558333333327</v>
      </c>
      <c r="M33" s="39">
        <v>42292</v>
      </c>
      <c r="P33">
        <v>76067</v>
      </c>
      <c r="Q33" t="s">
        <v>99</v>
      </c>
      <c r="R33">
        <v>1958</v>
      </c>
      <c r="S33">
        <v>93</v>
      </c>
      <c r="T33">
        <v>4</v>
      </c>
      <c r="U33">
        <v>38.848879599999997</v>
      </c>
      <c r="V33">
        <v>-122.7589117</v>
      </c>
      <c r="W33" t="s">
        <v>88</v>
      </c>
      <c r="X33" t="str">
        <f t="shared" si="3"/>
        <v>HFRA</v>
      </c>
      <c r="Y33" t="s">
        <v>100</v>
      </c>
      <c r="AF33">
        <v>81840051</v>
      </c>
      <c r="AG33" t="b">
        <f t="shared" si="4"/>
        <v>1</v>
      </c>
      <c r="AH33" t="b">
        <f t="shared" si="5"/>
        <v>0</v>
      </c>
      <c r="AI33" t="b">
        <f t="shared" si="6"/>
        <v>1</v>
      </c>
      <c r="AJ33">
        <f t="shared" si="7"/>
        <v>2015</v>
      </c>
      <c r="AK33">
        <f t="shared" si="8"/>
        <v>9</v>
      </c>
      <c r="AL33" t="b">
        <v>0</v>
      </c>
      <c r="AM33">
        <f t="shared" si="9"/>
        <v>1</v>
      </c>
      <c r="AN33" t="b">
        <f t="shared" si="10"/>
        <v>1</v>
      </c>
      <c r="AO33" t="b">
        <f t="shared" si="11"/>
        <v>1</v>
      </c>
      <c r="AP33" t="b">
        <f t="shared" si="12"/>
        <v>0</v>
      </c>
      <c r="AQ33" t="str">
        <f t="shared" si="17"/>
        <v>OEIS CAT - Destructive - Fatal</v>
      </c>
      <c r="AR33">
        <f t="shared" si="13"/>
        <v>1</v>
      </c>
      <c r="AS33">
        <f t="shared" si="14"/>
        <v>1</v>
      </c>
      <c r="AT33" t="str">
        <f t="shared" si="15"/>
        <v>structures &gt; 500</v>
      </c>
      <c r="AU33" t="str">
        <f t="shared" si="16"/>
        <v>fatality &gt; 0</v>
      </c>
      <c r="AV33">
        <f t="shared" si="18"/>
        <v>1958</v>
      </c>
      <c r="AW33" t="b">
        <v>0</v>
      </c>
      <c r="AX33" t="b">
        <v>1</v>
      </c>
      <c r="AY33" t="b">
        <v>1</v>
      </c>
      <c r="AZ33" t="b">
        <v>1</v>
      </c>
      <c r="BA33" t="b">
        <v>0</v>
      </c>
      <c r="BB33" t="b">
        <v>1</v>
      </c>
      <c r="BC33" t="b">
        <v>1</v>
      </c>
      <c r="BJ33">
        <v>0</v>
      </c>
      <c r="BK33">
        <v>0</v>
      </c>
      <c r="BL33" t="s">
        <v>216</v>
      </c>
      <c r="BM33" t="s">
        <v>82</v>
      </c>
      <c r="BN33">
        <v>5.19</v>
      </c>
      <c r="BO33" t="s">
        <v>217</v>
      </c>
      <c r="BP33">
        <v>27</v>
      </c>
      <c r="BQ33">
        <v>9</v>
      </c>
    </row>
    <row r="34" spans="1:69" x14ac:dyDescent="0.2">
      <c r="C34" t="str">
        <f t="shared" si="0"/>
        <v>20150919-Tassajara</v>
      </c>
      <c r="D34" t="s">
        <v>218</v>
      </c>
      <c r="E34" t="s">
        <v>219</v>
      </c>
      <c r="H34">
        <f t="shared" si="1"/>
        <v>201509191500</v>
      </c>
      <c r="I34">
        <f t="shared" si="2"/>
        <v>201509200300</v>
      </c>
      <c r="J34" s="39">
        <v>42266</v>
      </c>
      <c r="K34" s="40">
        <v>0.625</v>
      </c>
      <c r="L34" s="39">
        <v>42266.625</v>
      </c>
      <c r="M34" s="39">
        <v>42274</v>
      </c>
      <c r="N34" t="s">
        <v>151</v>
      </c>
      <c r="O34" s="39">
        <v>42274.760416666657</v>
      </c>
      <c r="P34">
        <v>1086</v>
      </c>
      <c r="Q34" t="s">
        <v>80</v>
      </c>
      <c r="R34">
        <v>20</v>
      </c>
      <c r="S34">
        <v>1</v>
      </c>
      <c r="T34">
        <v>0</v>
      </c>
      <c r="U34">
        <v>36.369964400000001</v>
      </c>
      <c r="V34">
        <v>-121.58955400000001</v>
      </c>
      <c r="W34" t="s">
        <v>88</v>
      </c>
      <c r="X34" t="str">
        <f t="shared" si="3"/>
        <v>HFRA</v>
      </c>
      <c r="AG34" t="b">
        <f t="shared" si="4"/>
        <v>0</v>
      </c>
      <c r="AH34" t="b">
        <f t="shared" si="5"/>
        <v>0</v>
      </c>
      <c r="AI34" t="b">
        <f t="shared" si="6"/>
        <v>0</v>
      </c>
      <c r="AJ34">
        <f t="shared" ref="AJ34:AJ65" si="19">YEAR(J34)</f>
        <v>2015</v>
      </c>
      <c r="AK34">
        <f t="shared" ref="AK34:AK65" si="20">MONTH(J34)</f>
        <v>9</v>
      </c>
      <c r="AL34" t="b">
        <v>0</v>
      </c>
      <c r="AM34">
        <f t="shared" si="9"/>
        <v>0</v>
      </c>
      <c r="AN34" t="b">
        <f t="shared" si="10"/>
        <v>0</v>
      </c>
      <c r="AO34" t="b">
        <f t="shared" si="11"/>
        <v>0</v>
      </c>
      <c r="AP34" t="b">
        <f t="shared" si="12"/>
        <v>0</v>
      </c>
      <c r="AQ34" t="str">
        <f t="shared" si="17"/>
        <v>OEIS Non-CAT - Large</v>
      </c>
      <c r="AR34">
        <f t="shared" si="13"/>
        <v>0</v>
      </c>
      <c r="AS34">
        <f t="shared" si="14"/>
        <v>0</v>
      </c>
      <c r="AT34" t="str">
        <f t="shared" si="15"/>
        <v xml:space="preserve">structures &lt;= 100 </v>
      </c>
      <c r="AU34" t="str">
        <f t="shared" si="16"/>
        <v>fatality = 0</v>
      </c>
      <c r="AV34">
        <f t="shared" si="18"/>
        <v>20</v>
      </c>
      <c r="AW34" t="b">
        <v>1</v>
      </c>
      <c r="AX34" t="b">
        <v>0</v>
      </c>
      <c r="AY34" t="b">
        <v>1</v>
      </c>
      <c r="AZ34" t="b">
        <v>1</v>
      </c>
      <c r="BA34" t="b">
        <v>0</v>
      </c>
      <c r="BB34" t="b">
        <v>1</v>
      </c>
      <c r="BC34" t="b">
        <v>1</v>
      </c>
      <c r="BF34" t="s">
        <v>220</v>
      </c>
      <c r="BG34" t="s">
        <v>82</v>
      </c>
      <c r="BH34">
        <v>2.4700000000000002</v>
      </c>
      <c r="BI34" t="s">
        <v>221</v>
      </c>
      <c r="BJ34">
        <v>18.989999999999998</v>
      </c>
      <c r="BK34">
        <v>15</v>
      </c>
      <c r="BL34" t="s">
        <v>220</v>
      </c>
      <c r="BM34" t="s">
        <v>82</v>
      </c>
      <c r="BN34">
        <v>2.4700000000000002</v>
      </c>
      <c r="BO34" t="s">
        <v>221</v>
      </c>
      <c r="BP34">
        <v>18.989999999999998</v>
      </c>
      <c r="BQ34">
        <v>15</v>
      </c>
    </row>
    <row r="35" spans="1:69" x14ac:dyDescent="0.2">
      <c r="B35" t="s">
        <v>222</v>
      </c>
      <c r="C35" t="str">
        <f t="shared" si="0"/>
        <v>20151003-Meridian</v>
      </c>
      <c r="D35" t="s">
        <v>143</v>
      </c>
      <c r="E35" t="s">
        <v>223</v>
      </c>
      <c r="H35">
        <f t="shared" si="1"/>
        <v>201510032115</v>
      </c>
      <c r="I35">
        <f t="shared" si="2"/>
        <v>201510040915</v>
      </c>
      <c r="J35" s="39">
        <v>42280</v>
      </c>
      <c r="K35" s="40">
        <v>0.88541666666666663</v>
      </c>
      <c r="L35" s="39">
        <v>42280.885416666657</v>
      </c>
      <c r="M35" s="39">
        <v>42281</v>
      </c>
      <c r="O35" s="39"/>
      <c r="P35">
        <v>860</v>
      </c>
      <c r="Q35" t="s">
        <v>152</v>
      </c>
      <c r="T35">
        <v>0</v>
      </c>
      <c r="U35">
        <v>39.880000000000003</v>
      </c>
      <c r="V35">
        <v>-121.917</v>
      </c>
      <c r="W35" t="s">
        <v>73</v>
      </c>
      <c r="X35" t="str">
        <f t="shared" si="3"/>
        <v>non-HFRA</v>
      </c>
      <c r="AG35" t="b">
        <f t="shared" si="4"/>
        <v>0</v>
      </c>
      <c r="AH35" t="b">
        <f t="shared" si="5"/>
        <v>0</v>
      </c>
      <c r="AI35" t="b">
        <f t="shared" si="6"/>
        <v>0</v>
      </c>
      <c r="AJ35">
        <f t="shared" si="19"/>
        <v>2015</v>
      </c>
      <c r="AK35">
        <f t="shared" si="20"/>
        <v>10</v>
      </c>
      <c r="AL35" t="b">
        <v>1</v>
      </c>
      <c r="AM35">
        <f t="shared" si="9"/>
        <v>0</v>
      </c>
      <c r="AN35" t="b">
        <f t="shared" si="10"/>
        <v>0</v>
      </c>
      <c r="AO35" t="b">
        <f t="shared" si="11"/>
        <v>0</v>
      </c>
      <c r="AP35" t="b">
        <f t="shared" si="12"/>
        <v>0</v>
      </c>
      <c r="AQ35" t="str">
        <f t="shared" ref="AQ35:AQ65" si="21">IF(AN35, "OEIS CAT - Destructive - Fatal", IF(AO35, IF(AG35, "OEIS CAT - Destructive - Non-fatal", "OEIS Non-CAT - Destructive - Non-fatal"), IF(AG35, "OEIS CAT - Large", "OEIS Non-CAT - Large")))</f>
        <v>OEIS Non-CAT - Large</v>
      </c>
      <c r="AR35">
        <f t="shared" si="13"/>
        <v>0</v>
      </c>
      <c r="AS35">
        <f t="shared" si="14"/>
        <v>0</v>
      </c>
      <c r="AT35" t="str">
        <f t="shared" si="15"/>
        <v xml:space="preserve">structures &lt;= 100 </v>
      </c>
      <c r="AU35" t="str">
        <f t="shared" si="16"/>
        <v>fatality = 0</v>
      </c>
      <c r="AV35">
        <f t="shared" ref="AV35:AV65" si="22">IF(R35="",0, R35)</f>
        <v>0</v>
      </c>
      <c r="AW35" t="b">
        <v>0</v>
      </c>
      <c r="AX35" t="b">
        <v>0</v>
      </c>
      <c r="AY35" t="b">
        <v>0</v>
      </c>
      <c r="AZ35" t="b">
        <v>0</v>
      </c>
      <c r="BA35" t="b">
        <v>0</v>
      </c>
      <c r="BB35" t="b">
        <v>0</v>
      </c>
      <c r="BC35" t="b">
        <v>0</v>
      </c>
      <c r="BF35" t="s">
        <v>224</v>
      </c>
      <c r="BG35" t="s">
        <v>95</v>
      </c>
      <c r="BH35">
        <v>2.77</v>
      </c>
      <c r="BI35" t="s">
        <v>225</v>
      </c>
      <c r="BJ35">
        <v>35.99</v>
      </c>
      <c r="BK35">
        <v>12</v>
      </c>
      <c r="BL35" t="s">
        <v>226</v>
      </c>
      <c r="BM35" t="s">
        <v>82</v>
      </c>
      <c r="BN35">
        <v>7.87</v>
      </c>
      <c r="BO35" t="s">
        <v>227</v>
      </c>
      <c r="BP35">
        <v>41</v>
      </c>
      <c r="BQ35">
        <v>36</v>
      </c>
    </row>
    <row r="36" spans="1:69" x14ac:dyDescent="0.2">
      <c r="C36" t="str">
        <f t="shared" si="0"/>
        <v>20151012-Cienega</v>
      </c>
      <c r="D36" t="s">
        <v>228</v>
      </c>
      <c r="E36" t="s">
        <v>229</v>
      </c>
      <c r="H36">
        <f t="shared" si="1"/>
        <v>201510121600</v>
      </c>
      <c r="I36">
        <f t="shared" si="2"/>
        <v>201510130400</v>
      </c>
      <c r="J36" s="39">
        <v>42289</v>
      </c>
      <c r="K36" s="40">
        <v>0.66666666666666663</v>
      </c>
      <c r="L36" s="39">
        <v>42289.666666666657</v>
      </c>
      <c r="M36" s="39">
        <v>42293</v>
      </c>
      <c r="N36" t="s">
        <v>121</v>
      </c>
      <c r="O36" s="39">
        <v>42293.75</v>
      </c>
      <c r="P36">
        <v>670</v>
      </c>
      <c r="Q36" t="s">
        <v>99</v>
      </c>
      <c r="T36">
        <v>0</v>
      </c>
      <c r="U36">
        <v>36.708539999999999</v>
      </c>
      <c r="V36">
        <v>-121.32734000000001</v>
      </c>
      <c r="W36" t="s">
        <v>73</v>
      </c>
      <c r="X36" t="str">
        <f t="shared" si="3"/>
        <v>non-HFRA</v>
      </c>
      <c r="Y36" t="s">
        <v>100</v>
      </c>
      <c r="Z36" t="s">
        <v>100</v>
      </c>
      <c r="AA36">
        <v>20150394</v>
      </c>
      <c r="AC36" t="s">
        <v>230</v>
      </c>
      <c r="AD36" t="s">
        <v>231</v>
      </c>
      <c r="AF36">
        <v>2328</v>
      </c>
      <c r="AG36" t="b">
        <f t="shared" si="4"/>
        <v>0</v>
      </c>
      <c r="AH36" t="b">
        <f t="shared" si="5"/>
        <v>0</v>
      </c>
      <c r="AI36" t="b">
        <f t="shared" si="6"/>
        <v>0</v>
      </c>
      <c r="AJ36">
        <f t="shared" si="19"/>
        <v>2015</v>
      </c>
      <c r="AK36">
        <f t="shared" si="20"/>
        <v>10</v>
      </c>
      <c r="AL36" t="b">
        <v>0</v>
      </c>
      <c r="AM36">
        <f t="shared" si="9"/>
        <v>0</v>
      </c>
      <c r="AN36" t="b">
        <f t="shared" si="10"/>
        <v>0</v>
      </c>
      <c r="AO36" t="b">
        <f t="shared" si="11"/>
        <v>0</v>
      </c>
      <c r="AP36" t="b">
        <f t="shared" si="12"/>
        <v>0</v>
      </c>
      <c r="AQ36" t="str">
        <f t="shared" si="21"/>
        <v>OEIS Non-CAT - Large</v>
      </c>
      <c r="AR36">
        <f t="shared" si="13"/>
        <v>0</v>
      </c>
      <c r="AS36">
        <f t="shared" si="14"/>
        <v>0</v>
      </c>
      <c r="AT36" t="str">
        <f t="shared" si="15"/>
        <v xml:space="preserve">structures &lt;= 100 </v>
      </c>
      <c r="AU36" t="str">
        <f t="shared" si="16"/>
        <v>fatality = 0</v>
      </c>
      <c r="AV36">
        <f t="shared" si="22"/>
        <v>0</v>
      </c>
      <c r="AW36" t="b">
        <v>0</v>
      </c>
      <c r="AX36" t="b">
        <v>0</v>
      </c>
      <c r="AY36" t="b">
        <v>0</v>
      </c>
      <c r="AZ36" t="b">
        <v>0</v>
      </c>
      <c r="BA36" t="b">
        <v>0</v>
      </c>
      <c r="BB36" t="b">
        <v>0</v>
      </c>
      <c r="BC36" t="b">
        <v>0</v>
      </c>
      <c r="BJ36">
        <v>0</v>
      </c>
      <c r="BK36">
        <v>0</v>
      </c>
      <c r="BL36" t="s">
        <v>232</v>
      </c>
      <c r="BM36" t="s">
        <v>95</v>
      </c>
      <c r="BN36">
        <v>8.1999999999999993</v>
      </c>
      <c r="BO36" t="s">
        <v>233</v>
      </c>
      <c r="BP36">
        <v>14.99</v>
      </c>
      <c r="BQ36">
        <v>14</v>
      </c>
    </row>
    <row r="37" spans="1:69" x14ac:dyDescent="0.2">
      <c r="B37" t="s">
        <v>234</v>
      </c>
      <c r="C37" t="str">
        <f t="shared" si="0"/>
        <v>20160518-Camp Roberts</v>
      </c>
      <c r="D37" t="s">
        <v>103</v>
      </c>
      <c r="E37" t="s">
        <v>235</v>
      </c>
      <c r="H37">
        <f t="shared" si="1"/>
        <v>201605181427</v>
      </c>
      <c r="I37">
        <f t="shared" si="2"/>
        <v>201605190227</v>
      </c>
      <c r="J37" s="39">
        <v>42508</v>
      </c>
      <c r="K37" s="40">
        <v>0.6020833333333333</v>
      </c>
      <c r="L37" s="39">
        <v>42508.602083333331</v>
      </c>
      <c r="M37" s="39">
        <v>42510</v>
      </c>
      <c r="O37" s="39"/>
      <c r="P37">
        <v>3712</v>
      </c>
      <c r="Q37" t="s">
        <v>80</v>
      </c>
      <c r="T37">
        <v>0</v>
      </c>
      <c r="U37">
        <v>35.842142590000002</v>
      </c>
      <c r="V37">
        <v>-120.7428187</v>
      </c>
      <c r="W37" t="s">
        <v>88</v>
      </c>
      <c r="X37" t="str">
        <f t="shared" si="3"/>
        <v>non-HFRA</v>
      </c>
      <c r="AG37" t="b">
        <f t="shared" si="4"/>
        <v>0</v>
      </c>
      <c r="AH37" t="b">
        <f t="shared" si="5"/>
        <v>0</v>
      </c>
      <c r="AI37" t="b">
        <f t="shared" si="6"/>
        <v>0</v>
      </c>
      <c r="AJ37">
        <f t="shared" si="19"/>
        <v>2016</v>
      </c>
      <c r="AK37">
        <f t="shared" si="20"/>
        <v>5</v>
      </c>
      <c r="AL37" t="b">
        <v>0</v>
      </c>
      <c r="AM37">
        <f t="shared" si="9"/>
        <v>0</v>
      </c>
      <c r="AN37" t="b">
        <f t="shared" si="10"/>
        <v>0</v>
      </c>
      <c r="AO37" t="b">
        <f t="shared" si="11"/>
        <v>0</v>
      </c>
      <c r="AP37" t="b">
        <f t="shared" si="12"/>
        <v>0</v>
      </c>
      <c r="AQ37" t="str">
        <f t="shared" si="21"/>
        <v>OEIS Non-CAT - Large</v>
      </c>
      <c r="AR37">
        <f t="shared" si="13"/>
        <v>0</v>
      </c>
      <c r="AS37">
        <f t="shared" si="14"/>
        <v>0</v>
      </c>
      <c r="AT37" t="str">
        <f t="shared" si="15"/>
        <v xml:space="preserve">structures &lt;= 100 </v>
      </c>
      <c r="AU37" t="str">
        <f t="shared" si="16"/>
        <v>fatality = 0</v>
      </c>
      <c r="AV37">
        <f t="shared" si="22"/>
        <v>0</v>
      </c>
      <c r="AW37" t="b">
        <v>0</v>
      </c>
      <c r="AX37" t="b">
        <v>0</v>
      </c>
      <c r="AY37" t="b">
        <v>0</v>
      </c>
      <c r="AZ37" t="b">
        <v>0</v>
      </c>
      <c r="BA37" t="b">
        <v>0</v>
      </c>
      <c r="BB37" t="b">
        <v>0</v>
      </c>
      <c r="BC37" t="b">
        <v>0</v>
      </c>
      <c r="BF37" t="s">
        <v>236</v>
      </c>
      <c r="BG37" t="s">
        <v>82</v>
      </c>
      <c r="BH37">
        <v>3.7</v>
      </c>
      <c r="BI37" t="s">
        <v>237</v>
      </c>
      <c r="BJ37">
        <v>24</v>
      </c>
      <c r="BK37">
        <v>2</v>
      </c>
      <c r="BL37" t="s">
        <v>236</v>
      </c>
      <c r="BM37" t="s">
        <v>82</v>
      </c>
      <c r="BN37">
        <v>3.7</v>
      </c>
      <c r="BO37" t="s">
        <v>237</v>
      </c>
      <c r="BP37">
        <v>24</v>
      </c>
      <c r="BQ37">
        <v>10</v>
      </c>
    </row>
    <row r="38" spans="1:69" x14ac:dyDescent="0.2">
      <c r="C38" t="str">
        <f t="shared" si="0"/>
        <v>20160522-Metz</v>
      </c>
      <c r="D38" t="s">
        <v>218</v>
      </c>
      <c r="E38" t="s">
        <v>238</v>
      </c>
      <c r="H38">
        <f t="shared" si="1"/>
        <v>201605221527</v>
      </c>
      <c r="I38">
        <f t="shared" si="2"/>
        <v>201605230327</v>
      </c>
      <c r="J38" s="39">
        <v>42512</v>
      </c>
      <c r="K38" s="40">
        <v>0.64375000000000004</v>
      </c>
      <c r="L38" s="39">
        <v>42512.643750000003</v>
      </c>
      <c r="M38" s="39">
        <v>42515</v>
      </c>
      <c r="N38" t="s">
        <v>151</v>
      </c>
      <c r="O38" s="39">
        <v>42515.760416666657</v>
      </c>
      <c r="P38">
        <v>3876</v>
      </c>
      <c r="Q38" t="s">
        <v>146</v>
      </c>
      <c r="T38">
        <v>0</v>
      </c>
      <c r="U38">
        <v>36.381230000000002</v>
      </c>
      <c r="V38">
        <v>-121.20059000000001</v>
      </c>
      <c r="W38" t="s">
        <v>73</v>
      </c>
      <c r="X38" t="str">
        <f t="shared" si="3"/>
        <v>non-HFRA</v>
      </c>
      <c r="AG38" t="b">
        <f t="shared" si="4"/>
        <v>0</v>
      </c>
      <c r="AH38" t="b">
        <f t="shared" si="5"/>
        <v>0</v>
      </c>
      <c r="AI38" t="b">
        <f t="shared" si="6"/>
        <v>0</v>
      </c>
      <c r="AJ38">
        <f t="shared" si="19"/>
        <v>2016</v>
      </c>
      <c r="AK38">
        <f t="shared" si="20"/>
        <v>5</v>
      </c>
      <c r="AL38" t="b">
        <v>0</v>
      </c>
      <c r="AM38">
        <f t="shared" si="9"/>
        <v>0</v>
      </c>
      <c r="AN38" t="b">
        <f t="shared" si="10"/>
        <v>0</v>
      </c>
      <c r="AO38" t="b">
        <f t="shared" si="11"/>
        <v>0</v>
      </c>
      <c r="AP38" t="b">
        <f t="shared" si="12"/>
        <v>0</v>
      </c>
      <c r="AQ38" t="str">
        <f t="shared" si="21"/>
        <v>OEIS Non-CAT - Large</v>
      </c>
      <c r="AR38">
        <f t="shared" si="13"/>
        <v>0</v>
      </c>
      <c r="AS38">
        <f t="shared" si="14"/>
        <v>0</v>
      </c>
      <c r="AT38" t="str">
        <f t="shared" si="15"/>
        <v xml:space="preserve">structures &lt;= 100 </v>
      </c>
      <c r="AU38" t="str">
        <f t="shared" si="16"/>
        <v>fatality = 0</v>
      </c>
      <c r="AV38">
        <f t="shared" si="22"/>
        <v>0</v>
      </c>
      <c r="AW38" t="b">
        <v>0</v>
      </c>
      <c r="AX38" t="b">
        <v>0</v>
      </c>
      <c r="AY38" t="b">
        <v>0</v>
      </c>
      <c r="AZ38" t="b">
        <v>0</v>
      </c>
      <c r="BA38" t="b">
        <v>0</v>
      </c>
      <c r="BB38" t="b">
        <v>0</v>
      </c>
      <c r="BC38" t="b">
        <v>0</v>
      </c>
      <c r="BJ38">
        <v>0</v>
      </c>
      <c r="BK38">
        <v>0</v>
      </c>
      <c r="BL38" t="s">
        <v>239</v>
      </c>
      <c r="BM38" t="s">
        <v>82</v>
      </c>
      <c r="BN38">
        <v>6.86</v>
      </c>
      <c r="BO38" t="s">
        <v>240</v>
      </c>
      <c r="BP38">
        <v>18.989999999999998</v>
      </c>
      <c r="BQ38">
        <v>2</v>
      </c>
    </row>
    <row r="39" spans="1:69" x14ac:dyDescent="0.2">
      <c r="C39" t="str">
        <f t="shared" si="0"/>
        <v>20160601-Chimney</v>
      </c>
      <c r="D39" t="s">
        <v>119</v>
      </c>
      <c r="E39" t="s">
        <v>241</v>
      </c>
      <c r="H39">
        <f t="shared" si="1"/>
        <v>201606011535</v>
      </c>
      <c r="I39">
        <f t="shared" si="2"/>
        <v>201606020335</v>
      </c>
      <c r="J39" s="39">
        <v>42522</v>
      </c>
      <c r="K39" s="40">
        <v>0.64930555555555558</v>
      </c>
      <c r="L39" s="39">
        <v>42522.649305555547</v>
      </c>
      <c r="M39" s="39">
        <v>42540</v>
      </c>
      <c r="N39" t="s">
        <v>121</v>
      </c>
      <c r="O39" s="39">
        <v>42540.75</v>
      </c>
      <c r="P39">
        <v>1324</v>
      </c>
      <c r="Q39" t="s">
        <v>183</v>
      </c>
      <c r="T39">
        <v>0</v>
      </c>
      <c r="U39">
        <v>35.84883</v>
      </c>
      <c r="V39">
        <v>-118.08591</v>
      </c>
      <c r="W39" t="s">
        <v>88</v>
      </c>
      <c r="X39" t="str">
        <f t="shared" si="3"/>
        <v>HFRA</v>
      </c>
      <c r="AG39" t="b">
        <f t="shared" si="4"/>
        <v>0</v>
      </c>
      <c r="AH39" t="b">
        <f t="shared" si="5"/>
        <v>0</v>
      </c>
      <c r="AI39" t="b">
        <f t="shared" si="6"/>
        <v>0</v>
      </c>
      <c r="AJ39">
        <f t="shared" si="19"/>
        <v>2016</v>
      </c>
      <c r="AK39">
        <f t="shared" si="20"/>
        <v>6</v>
      </c>
      <c r="AL39" t="b">
        <v>0</v>
      </c>
      <c r="AM39">
        <f t="shared" si="9"/>
        <v>0</v>
      </c>
      <c r="AN39" t="b">
        <f t="shared" si="10"/>
        <v>0</v>
      </c>
      <c r="AO39" t="b">
        <f t="shared" si="11"/>
        <v>0</v>
      </c>
      <c r="AP39" t="b">
        <f t="shared" si="12"/>
        <v>0</v>
      </c>
      <c r="AQ39" t="str">
        <f t="shared" si="21"/>
        <v>OEIS Non-CAT - Large</v>
      </c>
      <c r="AR39">
        <f t="shared" si="13"/>
        <v>0</v>
      </c>
      <c r="AS39">
        <f t="shared" si="14"/>
        <v>0</v>
      </c>
      <c r="AT39" t="str">
        <f t="shared" si="15"/>
        <v xml:space="preserve">structures &lt;= 100 </v>
      </c>
      <c r="AU39" t="str">
        <f t="shared" si="16"/>
        <v>fatality = 0</v>
      </c>
      <c r="AV39">
        <f t="shared" si="22"/>
        <v>0</v>
      </c>
      <c r="AW39" t="b">
        <v>1</v>
      </c>
      <c r="AX39" t="b">
        <v>0</v>
      </c>
      <c r="AY39" t="b">
        <v>1</v>
      </c>
      <c r="AZ39" t="b">
        <v>1</v>
      </c>
      <c r="BA39" t="b">
        <v>0</v>
      </c>
      <c r="BB39" t="b">
        <v>1</v>
      </c>
      <c r="BC39" t="b">
        <v>1</v>
      </c>
      <c r="BF39" t="s">
        <v>242</v>
      </c>
      <c r="BG39" t="s">
        <v>82</v>
      </c>
      <c r="BH39">
        <v>2.36</v>
      </c>
      <c r="BI39" t="s">
        <v>243</v>
      </c>
      <c r="BJ39">
        <v>31</v>
      </c>
      <c r="BK39">
        <v>2</v>
      </c>
      <c r="BL39" t="s">
        <v>242</v>
      </c>
      <c r="BM39" t="s">
        <v>82</v>
      </c>
      <c r="BN39">
        <v>2.36</v>
      </c>
      <c r="BO39" t="s">
        <v>243</v>
      </c>
      <c r="BP39">
        <v>31</v>
      </c>
      <c r="BQ39">
        <v>4</v>
      </c>
    </row>
    <row r="40" spans="1:69" x14ac:dyDescent="0.2">
      <c r="C40" t="str">
        <f t="shared" si="0"/>
        <v>20160604-Coleman</v>
      </c>
      <c r="D40" t="s">
        <v>218</v>
      </c>
      <c r="E40" t="s">
        <v>244</v>
      </c>
      <c r="H40">
        <f t="shared" si="1"/>
        <v>201606041433</v>
      </c>
      <c r="I40">
        <f t="shared" si="2"/>
        <v>201606050233</v>
      </c>
      <c r="J40" s="39">
        <v>42525</v>
      </c>
      <c r="K40" s="40">
        <v>0.60624999999999996</v>
      </c>
      <c r="L40" s="39">
        <v>42525.606249999997</v>
      </c>
      <c r="M40" s="39">
        <v>42541</v>
      </c>
      <c r="N40" t="s">
        <v>245</v>
      </c>
      <c r="O40" s="39">
        <v>42541.354166666657</v>
      </c>
      <c r="P40">
        <v>2520</v>
      </c>
      <c r="Q40" t="s">
        <v>80</v>
      </c>
      <c r="R40">
        <v>1</v>
      </c>
      <c r="T40">
        <v>0</v>
      </c>
      <c r="U40">
        <v>36.015419999999999</v>
      </c>
      <c r="V40">
        <v>-121.25029000000001</v>
      </c>
      <c r="W40" t="s">
        <v>73</v>
      </c>
      <c r="X40" t="str">
        <f t="shared" si="3"/>
        <v>non-HFRA</v>
      </c>
      <c r="AG40" t="b">
        <f t="shared" si="4"/>
        <v>0</v>
      </c>
      <c r="AH40" t="b">
        <f t="shared" si="5"/>
        <v>0</v>
      </c>
      <c r="AI40" t="b">
        <f t="shared" si="6"/>
        <v>0</v>
      </c>
      <c r="AJ40">
        <f t="shared" si="19"/>
        <v>2016</v>
      </c>
      <c r="AK40">
        <f t="shared" si="20"/>
        <v>6</v>
      </c>
      <c r="AL40" t="b">
        <v>0</v>
      </c>
      <c r="AM40">
        <f t="shared" si="9"/>
        <v>0</v>
      </c>
      <c r="AN40" t="b">
        <f t="shared" si="10"/>
        <v>0</v>
      </c>
      <c r="AO40" t="b">
        <f t="shared" si="11"/>
        <v>0</v>
      </c>
      <c r="AP40" t="b">
        <f t="shared" si="12"/>
        <v>0</v>
      </c>
      <c r="AQ40" t="str">
        <f t="shared" si="21"/>
        <v>OEIS Non-CAT - Large</v>
      </c>
      <c r="AR40">
        <f t="shared" si="13"/>
        <v>0</v>
      </c>
      <c r="AS40">
        <f t="shared" si="14"/>
        <v>0</v>
      </c>
      <c r="AT40" t="str">
        <f t="shared" si="15"/>
        <v xml:space="preserve">structures &lt;= 100 </v>
      </c>
      <c r="AU40" t="str">
        <f t="shared" si="16"/>
        <v>fatality = 0</v>
      </c>
      <c r="AV40">
        <f t="shared" si="22"/>
        <v>1</v>
      </c>
      <c r="AW40" t="b">
        <v>0</v>
      </c>
      <c r="AX40" t="b">
        <v>0</v>
      </c>
      <c r="AY40" t="b">
        <v>0</v>
      </c>
      <c r="AZ40" t="b">
        <v>0</v>
      </c>
      <c r="BA40" t="b">
        <v>0</v>
      </c>
      <c r="BB40" t="b">
        <v>1</v>
      </c>
      <c r="BC40" t="b">
        <v>0</v>
      </c>
      <c r="BF40" t="s">
        <v>246</v>
      </c>
      <c r="BG40" t="s">
        <v>82</v>
      </c>
      <c r="BH40">
        <v>0.54</v>
      </c>
      <c r="BI40" t="s">
        <v>247</v>
      </c>
      <c r="BJ40">
        <v>14.99</v>
      </c>
      <c r="BK40">
        <v>2</v>
      </c>
      <c r="BL40" t="s">
        <v>246</v>
      </c>
      <c r="BM40" t="s">
        <v>82</v>
      </c>
      <c r="BN40">
        <v>0.54</v>
      </c>
      <c r="BO40" t="s">
        <v>247</v>
      </c>
      <c r="BP40">
        <v>14.99</v>
      </c>
      <c r="BQ40">
        <v>2</v>
      </c>
    </row>
    <row r="41" spans="1:69" x14ac:dyDescent="0.2">
      <c r="C41" t="str">
        <f t="shared" si="0"/>
        <v>20160604-Soda</v>
      </c>
      <c r="D41" t="s">
        <v>103</v>
      </c>
      <c r="E41" t="s">
        <v>248</v>
      </c>
      <c r="H41">
        <f t="shared" si="1"/>
        <v>201606041746</v>
      </c>
      <c r="I41">
        <f t="shared" si="2"/>
        <v>201606050546</v>
      </c>
      <c r="J41" s="39">
        <v>42525</v>
      </c>
      <c r="K41" s="40">
        <v>0.74027777777777781</v>
      </c>
      <c r="L41" s="39">
        <v>42525.740277777782</v>
      </c>
      <c r="M41" s="39">
        <v>42540</v>
      </c>
      <c r="N41" t="s">
        <v>245</v>
      </c>
      <c r="O41" s="39">
        <v>42540.354166666657</v>
      </c>
      <c r="P41">
        <v>2003</v>
      </c>
      <c r="Q41" t="s">
        <v>80</v>
      </c>
      <c r="T41">
        <v>0</v>
      </c>
      <c r="U41">
        <v>35.013820000000003</v>
      </c>
      <c r="V41">
        <v>-119.58206</v>
      </c>
      <c r="W41" t="s">
        <v>73</v>
      </c>
      <c r="X41" t="str">
        <f t="shared" si="3"/>
        <v>non-HFRA</v>
      </c>
      <c r="AG41" t="b">
        <f t="shared" si="4"/>
        <v>0</v>
      </c>
      <c r="AH41" t="b">
        <f t="shared" si="5"/>
        <v>0</v>
      </c>
      <c r="AI41" t="b">
        <f t="shared" si="6"/>
        <v>0</v>
      </c>
      <c r="AJ41">
        <f t="shared" si="19"/>
        <v>2016</v>
      </c>
      <c r="AK41">
        <f t="shared" si="20"/>
        <v>6</v>
      </c>
      <c r="AL41" t="b">
        <v>0</v>
      </c>
      <c r="AM41">
        <f t="shared" si="9"/>
        <v>0</v>
      </c>
      <c r="AN41" t="b">
        <f t="shared" si="10"/>
        <v>0</v>
      </c>
      <c r="AO41" t="b">
        <f t="shared" si="11"/>
        <v>0</v>
      </c>
      <c r="AP41" t="b">
        <f t="shared" si="12"/>
        <v>0</v>
      </c>
      <c r="AQ41" t="str">
        <f t="shared" si="21"/>
        <v>OEIS Non-CAT - Large</v>
      </c>
      <c r="AR41">
        <f t="shared" si="13"/>
        <v>0</v>
      </c>
      <c r="AS41">
        <f t="shared" si="14"/>
        <v>0</v>
      </c>
      <c r="AT41" t="str">
        <f t="shared" si="15"/>
        <v xml:space="preserve">structures &lt;= 100 </v>
      </c>
      <c r="AU41" t="str">
        <f t="shared" si="16"/>
        <v>fatality = 0</v>
      </c>
      <c r="AV41">
        <f t="shared" si="22"/>
        <v>0</v>
      </c>
      <c r="AW41" t="b">
        <v>0</v>
      </c>
      <c r="AX41" t="b">
        <v>0</v>
      </c>
      <c r="AY41" t="b">
        <v>0</v>
      </c>
      <c r="AZ41" t="b">
        <v>0</v>
      </c>
      <c r="BA41" t="b">
        <v>0</v>
      </c>
      <c r="BB41" t="b">
        <v>0</v>
      </c>
      <c r="BC41" t="b">
        <v>0</v>
      </c>
      <c r="BJ41">
        <v>0</v>
      </c>
      <c r="BK41">
        <v>0</v>
      </c>
      <c r="BL41" t="s">
        <v>249</v>
      </c>
      <c r="BM41" t="s">
        <v>95</v>
      </c>
      <c r="BN41">
        <v>7.35</v>
      </c>
      <c r="BO41" t="s">
        <v>250</v>
      </c>
      <c r="BP41">
        <v>22.01</v>
      </c>
      <c r="BQ41">
        <v>16</v>
      </c>
    </row>
    <row r="42" spans="1:69" x14ac:dyDescent="0.2">
      <c r="A42" t="s">
        <v>251</v>
      </c>
      <c r="C42" t="str">
        <f t="shared" si="0"/>
        <v>20160607-Pony</v>
      </c>
      <c r="D42" t="s">
        <v>252</v>
      </c>
      <c r="E42" t="s">
        <v>253</v>
      </c>
      <c r="H42">
        <f t="shared" si="1"/>
        <v>201606070245</v>
      </c>
      <c r="I42">
        <f t="shared" si="2"/>
        <v>201606071445</v>
      </c>
      <c r="J42" s="39">
        <v>42528</v>
      </c>
      <c r="K42" s="40">
        <v>0.1145833333333333</v>
      </c>
      <c r="L42" s="39">
        <v>42528.114583333343</v>
      </c>
      <c r="M42" s="39">
        <v>42682</v>
      </c>
      <c r="N42" t="s">
        <v>254</v>
      </c>
      <c r="O42" s="39">
        <v>42682.427083333343</v>
      </c>
      <c r="P42">
        <v>2860</v>
      </c>
      <c r="Q42" t="s">
        <v>80</v>
      </c>
      <c r="T42">
        <v>0</v>
      </c>
      <c r="U42">
        <v>41.622999999999998</v>
      </c>
      <c r="V42">
        <v>-123.557</v>
      </c>
      <c r="W42" t="s">
        <v>88</v>
      </c>
      <c r="X42" t="str">
        <f t="shared" si="3"/>
        <v>HFRA</v>
      </c>
      <c r="AG42" t="b">
        <f t="shared" si="4"/>
        <v>0</v>
      </c>
      <c r="AH42" t="b">
        <f t="shared" si="5"/>
        <v>0</v>
      </c>
      <c r="AI42" t="b">
        <f t="shared" si="6"/>
        <v>0</v>
      </c>
      <c r="AJ42">
        <f t="shared" si="19"/>
        <v>2016</v>
      </c>
      <c r="AK42">
        <f t="shared" si="20"/>
        <v>6</v>
      </c>
      <c r="AL42" t="b">
        <v>0</v>
      </c>
      <c r="AM42">
        <f t="shared" si="9"/>
        <v>0</v>
      </c>
      <c r="AN42" t="b">
        <f t="shared" si="10"/>
        <v>0</v>
      </c>
      <c r="AO42" t="b">
        <f t="shared" si="11"/>
        <v>0</v>
      </c>
      <c r="AP42" t="b">
        <f t="shared" si="12"/>
        <v>0</v>
      </c>
      <c r="AQ42" t="str">
        <f t="shared" si="21"/>
        <v>OEIS Non-CAT - Large</v>
      </c>
      <c r="AR42">
        <f t="shared" si="13"/>
        <v>0</v>
      </c>
      <c r="AS42">
        <f t="shared" si="14"/>
        <v>0</v>
      </c>
      <c r="AT42" t="str">
        <f t="shared" si="15"/>
        <v xml:space="preserve">structures &lt;= 100 </v>
      </c>
      <c r="AU42" t="str">
        <f t="shared" si="16"/>
        <v>fatality = 0</v>
      </c>
      <c r="AV42">
        <f t="shared" si="22"/>
        <v>0</v>
      </c>
      <c r="AW42" t="b">
        <v>1</v>
      </c>
      <c r="AX42" t="b">
        <v>0</v>
      </c>
      <c r="AY42" t="b">
        <v>1</v>
      </c>
      <c r="AZ42" t="b">
        <v>1</v>
      </c>
      <c r="BA42" t="b">
        <v>0</v>
      </c>
      <c r="BB42" t="b">
        <v>0</v>
      </c>
      <c r="BC42" t="b">
        <v>1</v>
      </c>
      <c r="BJ42">
        <v>0</v>
      </c>
      <c r="BK42">
        <v>0</v>
      </c>
      <c r="BL42" t="s">
        <v>255</v>
      </c>
      <c r="BM42" t="s">
        <v>82</v>
      </c>
      <c r="BN42">
        <v>6</v>
      </c>
      <c r="BO42" t="s">
        <v>256</v>
      </c>
      <c r="BP42">
        <v>0</v>
      </c>
      <c r="BQ42">
        <v>2</v>
      </c>
    </row>
    <row r="43" spans="1:69" x14ac:dyDescent="0.2">
      <c r="C43" t="str">
        <f t="shared" si="0"/>
        <v>20160615-Sherpa</v>
      </c>
      <c r="D43" t="s">
        <v>257</v>
      </c>
      <c r="E43" t="s">
        <v>258</v>
      </c>
      <c r="H43">
        <f t="shared" si="1"/>
        <v>201606151521</v>
      </c>
      <c r="I43">
        <f t="shared" si="2"/>
        <v>201606160321</v>
      </c>
      <c r="J43" s="39">
        <v>42536</v>
      </c>
      <c r="K43" s="40">
        <v>0.63958333333333328</v>
      </c>
      <c r="L43" s="39">
        <v>42536.63958333333</v>
      </c>
      <c r="M43" s="39">
        <v>42563</v>
      </c>
      <c r="N43" t="s">
        <v>259</v>
      </c>
      <c r="O43" s="39">
        <v>42563.604166666657</v>
      </c>
      <c r="P43">
        <v>7474</v>
      </c>
      <c r="Q43" t="s">
        <v>80</v>
      </c>
      <c r="R43">
        <v>5</v>
      </c>
      <c r="T43">
        <v>0</v>
      </c>
      <c r="U43">
        <v>34.776000000000003</v>
      </c>
      <c r="V43">
        <v>-119.643</v>
      </c>
      <c r="W43" t="s">
        <v>73</v>
      </c>
      <c r="X43" t="str">
        <f t="shared" si="3"/>
        <v>non-HFRA</v>
      </c>
      <c r="AG43" t="b">
        <f t="shared" si="4"/>
        <v>1</v>
      </c>
      <c r="AH43" t="b">
        <f t="shared" si="5"/>
        <v>1</v>
      </c>
      <c r="AI43" t="b">
        <f t="shared" si="6"/>
        <v>0</v>
      </c>
      <c r="AJ43">
        <f t="shared" si="19"/>
        <v>2016</v>
      </c>
      <c r="AK43">
        <f t="shared" si="20"/>
        <v>6</v>
      </c>
      <c r="AL43" t="b">
        <v>0</v>
      </c>
      <c r="AM43">
        <f t="shared" si="9"/>
        <v>0</v>
      </c>
      <c r="AN43" t="b">
        <f t="shared" si="10"/>
        <v>0</v>
      </c>
      <c r="AO43" t="b">
        <f t="shared" si="11"/>
        <v>0</v>
      </c>
      <c r="AP43" t="b">
        <f t="shared" si="12"/>
        <v>0</v>
      </c>
      <c r="AQ43" t="str">
        <f t="shared" si="21"/>
        <v>OEIS CAT - Large</v>
      </c>
      <c r="AR43">
        <f t="shared" si="13"/>
        <v>1</v>
      </c>
      <c r="AS43">
        <f t="shared" si="14"/>
        <v>0</v>
      </c>
      <c r="AT43" t="str">
        <f t="shared" si="15"/>
        <v xml:space="preserve">structures &lt;= 100 </v>
      </c>
      <c r="AU43" t="str">
        <f t="shared" si="16"/>
        <v>fatality = 0</v>
      </c>
      <c r="AV43">
        <f t="shared" si="22"/>
        <v>5</v>
      </c>
      <c r="AW43" t="b">
        <v>0</v>
      </c>
      <c r="AX43" t="b">
        <v>0</v>
      </c>
      <c r="AY43" t="b">
        <v>0</v>
      </c>
      <c r="AZ43" t="b">
        <v>0</v>
      </c>
      <c r="BA43" t="b">
        <v>0</v>
      </c>
      <c r="BB43" t="b">
        <v>0</v>
      </c>
      <c r="BC43" t="b">
        <v>0</v>
      </c>
      <c r="BJ43">
        <v>0</v>
      </c>
      <c r="BK43">
        <v>0</v>
      </c>
      <c r="BP43">
        <v>0</v>
      </c>
      <c r="BQ43">
        <v>0</v>
      </c>
    </row>
    <row r="44" spans="1:69" x14ac:dyDescent="0.2">
      <c r="C44" t="str">
        <f t="shared" si="0"/>
        <v>20160623-Erskine</v>
      </c>
      <c r="D44" t="s">
        <v>260</v>
      </c>
      <c r="E44" t="s">
        <v>261</v>
      </c>
      <c r="H44">
        <f t="shared" si="1"/>
        <v>201606231551</v>
      </c>
      <c r="I44">
        <f t="shared" si="2"/>
        <v>201606240351</v>
      </c>
      <c r="J44" s="39">
        <v>42544</v>
      </c>
      <c r="K44" s="40">
        <v>0.66041666666666665</v>
      </c>
      <c r="L44" s="39">
        <v>42544.660416666673</v>
      </c>
      <c r="M44" s="39">
        <v>42562</v>
      </c>
      <c r="N44" t="s">
        <v>262</v>
      </c>
      <c r="O44" s="39">
        <v>42562.402777777781</v>
      </c>
      <c r="P44">
        <v>48019</v>
      </c>
      <c r="Q44" t="s">
        <v>80</v>
      </c>
      <c r="R44">
        <v>286</v>
      </c>
      <c r="S44">
        <v>12</v>
      </c>
      <c r="T44">
        <v>2</v>
      </c>
      <c r="U44">
        <v>35.611499999999999</v>
      </c>
      <c r="V44">
        <v>-118.45628000000001</v>
      </c>
      <c r="W44" t="s">
        <v>88</v>
      </c>
      <c r="X44" t="str">
        <f t="shared" si="3"/>
        <v>HFRA</v>
      </c>
      <c r="AG44" t="b">
        <f t="shared" si="4"/>
        <v>1</v>
      </c>
      <c r="AH44" t="b">
        <f t="shared" si="5"/>
        <v>0</v>
      </c>
      <c r="AI44" t="b">
        <f t="shared" si="6"/>
        <v>1</v>
      </c>
      <c r="AJ44">
        <f t="shared" si="19"/>
        <v>2016</v>
      </c>
      <c r="AK44">
        <f t="shared" si="20"/>
        <v>6</v>
      </c>
      <c r="AL44" t="b">
        <v>0</v>
      </c>
      <c r="AM44">
        <f t="shared" si="9"/>
        <v>1</v>
      </c>
      <c r="AN44" t="b">
        <f t="shared" si="10"/>
        <v>1</v>
      </c>
      <c r="AO44" t="b">
        <f t="shared" si="11"/>
        <v>1</v>
      </c>
      <c r="AP44" t="b">
        <f t="shared" si="12"/>
        <v>0</v>
      </c>
      <c r="AQ44" t="str">
        <f t="shared" si="21"/>
        <v>OEIS CAT - Destructive - Fatal</v>
      </c>
      <c r="AR44">
        <f t="shared" si="13"/>
        <v>1</v>
      </c>
      <c r="AS44">
        <f t="shared" si="14"/>
        <v>0</v>
      </c>
      <c r="AT44" t="str">
        <f t="shared" si="15"/>
        <v>100 &lt; structures &lt;= 500</v>
      </c>
      <c r="AU44" t="str">
        <f t="shared" si="16"/>
        <v>fatality &gt; 0</v>
      </c>
      <c r="AV44">
        <f t="shared" si="22"/>
        <v>286</v>
      </c>
      <c r="AW44" t="b">
        <v>0</v>
      </c>
      <c r="AX44" t="b">
        <v>1</v>
      </c>
      <c r="AY44" t="b">
        <v>1</v>
      </c>
      <c r="AZ44" t="b">
        <v>1</v>
      </c>
      <c r="BA44" t="b">
        <v>0</v>
      </c>
      <c r="BB44" t="b">
        <v>1</v>
      </c>
      <c r="BC44" t="b">
        <v>1</v>
      </c>
      <c r="BF44" t="s">
        <v>263</v>
      </c>
      <c r="BG44" t="s">
        <v>82</v>
      </c>
      <c r="BH44">
        <v>2.88</v>
      </c>
      <c r="BI44" t="s">
        <v>264</v>
      </c>
      <c r="BJ44">
        <v>40</v>
      </c>
      <c r="BK44">
        <v>2</v>
      </c>
      <c r="BL44" t="s">
        <v>263</v>
      </c>
      <c r="BM44" t="s">
        <v>82</v>
      </c>
      <c r="BN44">
        <v>2.88</v>
      </c>
      <c r="BO44" t="s">
        <v>264</v>
      </c>
      <c r="BP44">
        <v>40</v>
      </c>
      <c r="BQ44">
        <v>4</v>
      </c>
    </row>
    <row r="45" spans="1:69" x14ac:dyDescent="0.2">
      <c r="C45" t="str">
        <f t="shared" si="0"/>
        <v>20160625-Dinosaur</v>
      </c>
      <c r="D45" t="s">
        <v>69</v>
      </c>
      <c r="E45" t="s">
        <v>265</v>
      </c>
      <c r="H45">
        <f t="shared" si="1"/>
        <v>201606252345</v>
      </c>
      <c r="I45">
        <f t="shared" si="2"/>
        <v>201606261145</v>
      </c>
      <c r="J45" s="39">
        <v>42546</v>
      </c>
      <c r="K45" s="40">
        <v>0.98958333333333337</v>
      </c>
      <c r="L45" s="39">
        <v>42546.989583333343</v>
      </c>
      <c r="M45" s="39">
        <v>42547</v>
      </c>
      <c r="N45" t="s">
        <v>266</v>
      </c>
      <c r="O45" s="39">
        <v>42547.784722222219</v>
      </c>
      <c r="P45">
        <v>1246</v>
      </c>
      <c r="Q45" t="s">
        <v>72</v>
      </c>
      <c r="T45">
        <v>0</v>
      </c>
      <c r="U45">
        <v>37.071469999999998</v>
      </c>
      <c r="V45">
        <v>-121.20155</v>
      </c>
      <c r="W45" t="s">
        <v>73</v>
      </c>
      <c r="X45" t="str">
        <f t="shared" si="3"/>
        <v>HFRA</v>
      </c>
      <c r="AG45" t="b">
        <f t="shared" si="4"/>
        <v>0</v>
      </c>
      <c r="AH45" t="b">
        <f t="shared" si="5"/>
        <v>0</v>
      </c>
      <c r="AI45" t="b">
        <f t="shared" si="6"/>
        <v>0</v>
      </c>
      <c r="AJ45">
        <f t="shared" si="19"/>
        <v>2016</v>
      </c>
      <c r="AK45">
        <f t="shared" si="20"/>
        <v>6</v>
      </c>
      <c r="AL45" t="b">
        <v>0</v>
      </c>
      <c r="AM45">
        <f t="shared" si="9"/>
        <v>0</v>
      </c>
      <c r="AN45" t="b">
        <f t="shared" si="10"/>
        <v>0</v>
      </c>
      <c r="AO45" t="b">
        <f t="shared" si="11"/>
        <v>0</v>
      </c>
      <c r="AP45" t="b">
        <f t="shared" si="12"/>
        <v>0</v>
      </c>
      <c r="AQ45" t="str">
        <f t="shared" si="21"/>
        <v>OEIS Non-CAT - Large</v>
      </c>
      <c r="AR45">
        <f t="shared" si="13"/>
        <v>0</v>
      </c>
      <c r="AS45">
        <f t="shared" si="14"/>
        <v>0</v>
      </c>
      <c r="AT45" t="str">
        <f t="shared" si="15"/>
        <v xml:space="preserve">structures &lt;= 100 </v>
      </c>
      <c r="AU45" t="str">
        <f t="shared" si="16"/>
        <v>fatality = 0</v>
      </c>
      <c r="AV45">
        <f t="shared" si="22"/>
        <v>0</v>
      </c>
      <c r="AW45" t="b">
        <v>0</v>
      </c>
      <c r="AX45" t="b">
        <v>0</v>
      </c>
      <c r="AY45" t="b">
        <v>1</v>
      </c>
      <c r="AZ45" t="b">
        <v>1</v>
      </c>
      <c r="BA45" t="b">
        <v>1</v>
      </c>
      <c r="BB45" t="b">
        <v>0</v>
      </c>
      <c r="BC45" t="b">
        <v>1</v>
      </c>
      <c r="BF45" t="s">
        <v>177</v>
      </c>
      <c r="BG45" t="s">
        <v>95</v>
      </c>
      <c r="BH45">
        <v>2.08</v>
      </c>
      <c r="BI45" t="s">
        <v>267</v>
      </c>
      <c r="BJ45">
        <v>22.01</v>
      </c>
      <c r="BK45">
        <v>19</v>
      </c>
      <c r="BL45" t="s">
        <v>74</v>
      </c>
      <c r="BM45" t="s">
        <v>75</v>
      </c>
      <c r="BN45">
        <v>7.83</v>
      </c>
      <c r="BO45" t="s">
        <v>268</v>
      </c>
      <c r="BP45">
        <v>24.85</v>
      </c>
      <c r="BQ45">
        <v>29</v>
      </c>
    </row>
    <row r="46" spans="1:69" x14ac:dyDescent="0.2">
      <c r="C46" t="str">
        <f t="shared" si="0"/>
        <v>20160628-Trailhead</v>
      </c>
      <c r="D46" t="s">
        <v>269</v>
      </c>
      <c r="E46" t="s">
        <v>270</v>
      </c>
      <c r="H46">
        <f t="shared" si="1"/>
        <v>201606281355</v>
      </c>
      <c r="I46">
        <f t="shared" si="2"/>
        <v>201606290155</v>
      </c>
      <c r="J46" s="39">
        <v>42549</v>
      </c>
      <c r="K46" s="40">
        <v>0.57986111111111116</v>
      </c>
      <c r="L46" s="39">
        <v>42549.579861111109</v>
      </c>
      <c r="M46" s="39">
        <v>42569</v>
      </c>
      <c r="N46" t="s">
        <v>271</v>
      </c>
      <c r="O46" s="39">
        <v>42569.409722222219</v>
      </c>
      <c r="P46">
        <v>5645</v>
      </c>
      <c r="Q46" t="s">
        <v>80</v>
      </c>
      <c r="T46">
        <v>0</v>
      </c>
      <c r="U46">
        <v>38.967410000000001</v>
      </c>
      <c r="V46">
        <v>-120.9375</v>
      </c>
      <c r="W46" t="s">
        <v>88</v>
      </c>
      <c r="X46" t="str">
        <f t="shared" si="3"/>
        <v>HFRA</v>
      </c>
      <c r="AG46" t="b">
        <f t="shared" si="4"/>
        <v>1</v>
      </c>
      <c r="AH46" t="b">
        <f t="shared" si="5"/>
        <v>1</v>
      </c>
      <c r="AI46" t="b">
        <f t="shared" si="6"/>
        <v>0</v>
      </c>
      <c r="AJ46">
        <f t="shared" si="19"/>
        <v>2016</v>
      </c>
      <c r="AK46">
        <f t="shared" si="20"/>
        <v>6</v>
      </c>
      <c r="AL46" t="b">
        <v>0</v>
      </c>
      <c r="AM46">
        <f t="shared" si="9"/>
        <v>0</v>
      </c>
      <c r="AN46" t="b">
        <f t="shared" si="10"/>
        <v>0</v>
      </c>
      <c r="AO46" t="b">
        <f t="shared" si="11"/>
        <v>0</v>
      </c>
      <c r="AP46" t="b">
        <f t="shared" si="12"/>
        <v>0</v>
      </c>
      <c r="AQ46" t="str">
        <f t="shared" si="21"/>
        <v>OEIS CAT - Large</v>
      </c>
      <c r="AR46">
        <f t="shared" si="13"/>
        <v>1</v>
      </c>
      <c r="AS46">
        <f t="shared" si="14"/>
        <v>0</v>
      </c>
      <c r="AT46" t="str">
        <f t="shared" si="15"/>
        <v xml:space="preserve">structures &lt;= 100 </v>
      </c>
      <c r="AU46" t="str">
        <f t="shared" si="16"/>
        <v>fatality = 0</v>
      </c>
      <c r="AV46">
        <f t="shared" si="22"/>
        <v>0</v>
      </c>
      <c r="AW46" t="b">
        <v>1</v>
      </c>
      <c r="AX46" t="b">
        <v>0</v>
      </c>
      <c r="AY46" t="b">
        <v>1</v>
      </c>
      <c r="AZ46" t="b">
        <v>1</v>
      </c>
      <c r="BA46" t="b">
        <v>0</v>
      </c>
      <c r="BB46" t="b">
        <v>1</v>
      </c>
      <c r="BC46" t="b">
        <v>1</v>
      </c>
      <c r="BF46" t="s">
        <v>272</v>
      </c>
      <c r="BG46" t="s">
        <v>95</v>
      </c>
      <c r="BH46">
        <v>4.51</v>
      </c>
      <c r="BI46" t="s">
        <v>273</v>
      </c>
      <c r="BJ46">
        <v>8.01</v>
      </c>
      <c r="BK46">
        <v>12</v>
      </c>
      <c r="BL46" t="s">
        <v>274</v>
      </c>
      <c r="BM46" t="s">
        <v>95</v>
      </c>
      <c r="BN46">
        <v>8.81</v>
      </c>
      <c r="BO46" t="s">
        <v>275</v>
      </c>
      <c r="BP46">
        <v>8.99</v>
      </c>
      <c r="BQ46">
        <v>124</v>
      </c>
    </row>
    <row r="47" spans="1:69" x14ac:dyDescent="0.2">
      <c r="C47" t="str">
        <f t="shared" si="0"/>
        <v>20160628-Rancho</v>
      </c>
      <c r="D47" t="s">
        <v>276</v>
      </c>
      <c r="E47" t="s">
        <v>277</v>
      </c>
      <c r="H47">
        <f t="shared" si="1"/>
        <v>201606281902</v>
      </c>
      <c r="I47">
        <f t="shared" si="2"/>
        <v>201606290702</v>
      </c>
      <c r="J47" s="39">
        <v>42549</v>
      </c>
      <c r="K47" s="40">
        <v>0.79305555555555551</v>
      </c>
      <c r="L47" s="39">
        <v>42549.793055555558</v>
      </c>
      <c r="M47" s="39">
        <v>42550</v>
      </c>
      <c r="N47" t="s">
        <v>278</v>
      </c>
      <c r="O47" s="39">
        <v>42550.3125</v>
      </c>
      <c r="P47">
        <v>372</v>
      </c>
      <c r="Q47" t="s">
        <v>72</v>
      </c>
      <c r="T47">
        <v>0</v>
      </c>
      <c r="U47">
        <v>38.384999999999998</v>
      </c>
      <c r="V47">
        <v>-121.00361100000001</v>
      </c>
      <c r="W47" t="s">
        <v>73</v>
      </c>
      <c r="X47" t="str">
        <f t="shared" si="3"/>
        <v>non-HFRA</v>
      </c>
      <c r="AG47" t="b">
        <f t="shared" si="4"/>
        <v>0</v>
      </c>
      <c r="AH47" t="b">
        <f t="shared" si="5"/>
        <v>0</v>
      </c>
      <c r="AI47" t="b">
        <f t="shared" si="6"/>
        <v>0</v>
      </c>
      <c r="AJ47">
        <f t="shared" si="19"/>
        <v>2016</v>
      </c>
      <c r="AK47">
        <f t="shared" si="20"/>
        <v>6</v>
      </c>
      <c r="AL47" t="b">
        <v>0</v>
      </c>
      <c r="AM47">
        <f t="shared" si="9"/>
        <v>0</v>
      </c>
      <c r="AN47" t="b">
        <f t="shared" si="10"/>
        <v>0</v>
      </c>
      <c r="AO47" t="b">
        <f t="shared" si="11"/>
        <v>0</v>
      </c>
      <c r="AP47" t="b">
        <f t="shared" si="12"/>
        <v>0</v>
      </c>
      <c r="AQ47" t="str">
        <f t="shared" si="21"/>
        <v>OEIS Non-CAT - Large</v>
      </c>
      <c r="AR47">
        <f t="shared" si="13"/>
        <v>0</v>
      </c>
      <c r="AS47">
        <f t="shared" si="14"/>
        <v>0</v>
      </c>
      <c r="AT47" t="str">
        <f t="shared" si="15"/>
        <v xml:space="preserve">structures &lt;= 100 </v>
      </c>
      <c r="AU47" t="str">
        <f t="shared" si="16"/>
        <v>fatality = 0</v>
      </c>
      <c r="AV47">
        <f t="shared" si="22"/>
        <v>0</v>
      </c>
      <c r="AW47" t="b">
        <v>0</v>
      </c>
      <c r="AX47" t="b">
        <v>0</v>
      </c>
      <c r="AY47" t="b">
        <v>0</v>
      </c>
      <c r="AZ47" t="b">
        <v>0</v>
      </c>
      <c r="BA47" t="b">
        <v>0</v>
      </c>
      <c r="BB47" t="b">
        <v>0</v>
      </c>
      <c r="BC47" t="b">
        <v>0</v>
      </c>
      <c r="BF47" t="s">
        <v>279</v>
      </c>
      <c r="BG47" t="s">
        <v>82</v>
      </c>
      <c r="BH47">
        <v>3.99</v>
      </c>
      <c r="BI47" t="s">
        <v>280</v>
      </c>
      <c r="BJ47">
        <v>14.99</v>
      </c>
      <c r="BK47">
        <v>10</v>
      </c>
      <c r="BL47" t="s">
        <v>279</v>
      </c>
      <c r="BM47" t="s">
        <v>82</v>
      </c>
      <c r="BN47">
        <v>3.99</v>
      </c>
      <c r="BO47" t="s">
        <v>280</v>
      </c>
      <c r="BP47">
        <v>14.99</v>
      </c>
      <c r="BQ47">
        <v>23</v>
      </c>
    </row>
    <row r="48" spans="1:69" x14ac:dyDescent="0.2">
      <c r="C48" t="str">
        <f t="shared" si="0"/>
        <v>20160630-Colyear</v>
      </c>
      <c r="D48" t="s">
        <v>281</v>
      </c>
      <c r="E48" t="s">
        <v>282</v>
      </c>
      <c r="H48">
        <f t="shared" si="1"/>
        <v>201606301332</v>
      </c>
      <c r="I48">
        <f t="shared" si="2"/>
        <v>201606310132</v>
      </c>
      <c r="J48" s="39">
        <v>42551</v>
      </c>
      <c r="K48" s="40">
        <v>0.56388888888888888</v>
      </c>
      <c r="L48" s="39">
        <v>42551.563888888893</v>
      </c>
      <c r="M48" s="39">
        <v>42555</v>
      </c>
      <c r="N48" t="s">
        <v>283</v>
      </c>
      <c r="O48" s="39">
        <v>42555.322916666657</v>
      </c>
      <c r="P48">
        <v>464</v>
      </c>
      <c r="Q48" t="s">
        <v>99</v>
      </c>
      <c r="T48">
        <v>0</v>
      </c>
      <c r="U48">
        <v>40.035299999999999</v>
      </c>
      <c r="V48">
        <v>-122.56939</v>
      </c>
      <c r="W48" t="s">
        <v>88</v>
      </c>
      <c r="X48" t="str">
        <f t="shared" si="3"/>
        <v>HFRA</v>
      </c>
      <c r="Y48" t="s">
        <v>100</v>
      </c>
      <c r="Z48" t="s">
        <v>100</v>
      </c>
      <c r="AA48">
        <v>20160144</v>
      </c>
      <c r="AC48" t="s">
        <v>284</v>
      </c>
      <c r="AD48" t="s">
        <v>285</v>
      </c>
      <c r="AF48">
        <v>4520</v>
      </c>
      <c r="AG48" t="b">
        <f t="shared" si="4"/>
        <v>0</v>
      </c>
      <c r="AH48" t="b">
        <f t="shared" si="5"/>
        <v>0</v>
      </c>
      <c r="AI48" t="b">
        <f t="shared" si="6"/>
        <v>0</v>
      </c>
      <c r="AJ48">
        <f t="shared" si="19"/>
        <v>2016</v>
      </c>
      <c r="AK48">
        <f t="shared" si="20"/>
        <v>6</v>
      </c>
      <c r="AL48" t="b">
        <v>0</v>
      </c>
      <c r="AM48">
        <f t="shared" si="9"/>
        <v>0</v>
      </c>
      <c r="AN48" t="b">
        <f t="shared" si="10"/>
        <v>0</v>
      </c>
      <c r="AO48" t="b">
        <f t="shared" si="11"/>
        <v>0</v>
      </c>
      <c r="AP48" t="b">
        <f t="shared" si="12"/>
        <v>0</v>
      </c>
      <c r="AQ48" t="str">
        <f t="shared" si="21"/>
        <v>OEIS Non-CAT - Large</v>
      </c>
      <c r="AR48">
        <f t="shared" si="13"/>
        <v>0</v>
      </c>
      <c r="AS48">
        <f t="shared" si="14"/>
        <v>0</v>
      </c>
      <c r="AT48" t="str">
        <f t="shared" si="15"/>
        <v xml:space="preserve">structures &lt;= 100 </v>
      </c>
      <c r="AU48" t="str">
        <f t="shared" si="16"/>
        <v>fatality = 0</v>
      </c>
      <c r="AV48">
        <f t="shared" si="22"/>
        <v>0</v>
      </c>
      <c r="AW48" t="b">
        <v>1</v>
      </c>
      <c r="AX48" t="b">
        <v>0</v>
      </c>
      <c r="AY48" t="b">
        <v>1</v>
      </c>
      <c r="AZ48" t="b">
        <v>1</v>
      </c>
      <c r="BA48" t="b">
        <v>0</v>
      </c>
      <c r="BB48" t="b">
        <v>1</v>
      </c>
      <c r="BC48" t="b">
        <v>1</v>
      </c>
      <c r="BJ48">
        <v>0</v>
      </c>
      <c r="BK48">
        <v>0</v>
      </c>
      <c r="BL48" t="s">
        <v>286</v>
      </c>
      <c r="BM48" t="s">
        <v>82</v>
      </c>
      <c r="BN48">
        <v>8.42</v>
      </c>
      <c r="BO48" t="s">
        <v>287</v>
      </c>
      <c r="BP48">
        <v>14.99</v>
      </c>
      <c r="BQ48">
        <v>2</v>
      </c>
    </row>
    <row r="49" spans="2:69" x14ac:dyDescent="0.2">
      <c r="C49" t="str">
        <f t="shared" si="0"/>
        <v>20160701-Deer</v>
      </c>
      <c r="D49" t="s">
        <v>260</v>
      </c>
      <c r="E49" t="s">
        <v>288</v>
      </c>
      <c r="H49">
        <f t="shared" si="1"/>
        <v>201607011405</v>
      </c>
      <c r="I49">
        <f t="shared" si="2"/>
        <v>201607020205</v>
      </c>
      <c r="J49" s="39">
        <v>42552</v>
      </c>
      <c r="K49" s="40">
        <v>0.58680555555555558</v>
      </c>
      <c r="L49" s="39">
        <v>42552.586805555547</v>
      </c>
      <c r="M49" s="39">
        <v>42559</v>
      </c>
      <c r="N49" t="s">
        <v>176</v>
      </c>
      <c r="O49" s="39">
        <v>42559.791666666657</v>
      </c>
      <c r="P49">
        <v>1785</v>
      </c>
      <c r="Q49" t="s">
        <v>80</v>
      </c>
      <c r="T49">
        <v>0</v>
      </c>
      <c r="U49">
        <v>35.20993</v>
      </c>
      <c r="V49">
        <v>-118.72272</v>
      </c>
      <c r="W49" t="s">
        <v>88</v>
      </c>
      <c r="X49" t="str">
        <f t="shared" si="3"/>
        <v>HFRA</v>
      </c>
      <c r="AG49" t="b">
        <f t="shared" si="4"/>
        <v>0</v>
      </c>
      <c r="AH49" t="b">
        <f t="shared" si="5"/>
        <v>0</v>
      </c>
      <c r="AI49" t="b">
        <f t="shared" si="6"/>
        <v>0</v>
      </c>
      <c r="AJ49">
        <f t="shared" si="19"/>
        <v>2016</v>
      </c>
      <c r="AK49">
        <f t="shared" si="20"/>
        <v>7</v>
      </c>
      <c r="AL49" t="b">
        <v>0</v>
      </c>
      <c r="AM49">
        <f t="shared" si="9"/>
        <v>0</v>
      </c>
      <c r="AN49" t="b">
        <f t="shared" si="10"/>
        <v>0</v>
      </c>
      <c r="AO49" t="b">
        <f t="shared" si="11"/>
        <v>0</v>
      </c>
      <c r="AP49" t="b">
        <f t="shared" si="12"/>
        <v>0</v>
      </c>
      <c r="AQ49" t="str">
        <f t="shared" si="21"/>
        <v>OEIS Non-CAT - Large</v>
      </c>
      <c r="AR49">
        <f t="shared" si="13"/>
        <v>0</v>
      </c>
      <c r="AS49">
        <f t="shared" si="14"/>
        <v>0</v>
      </c>
      <c r="AT49" t="str">
        <f t="shared" si="15"/>
        <v xml:space="preserve">structures &lt;= 100 </v>
      </c>
      <c r="AU49" t="str">
        <f t="shared" si="16"/>
        <v>fatality = 0</v>
      </c>
      <c r="AV49">
        <f t="shared" si="22"/>
        <v>0</v>
      </c>
      <c r="AW49" t="b">
        <v>1</v>
      </c>
      <c r="AX49" t="b">
        <v>0</v>
      </c>
      <c r="AY49" t="b">
        <v>1</v>
      </c>
      <c r="AZ49" t="b">
        <v>1</v>
      </c>
      <c r="BA49" t="b">
        <v>0</v>
      </c>
      <c r="BB49" t="b">
        <v>1</v>
      </c>
      <c r="BC49" t="b">
        <v>1</v>
      </c>
      <c r="BF49" t="s">
        <v>289</v>
      </c>
      <c r="BG49" t="s">
        <v>82</v>
      </c>
      <c r="BH49">
        <v>2.83</v>
      </c>
      <c r="BI49" t="s">
        <v>290</v>
      </c>
      <c r="BJ49">
        <v>10</v>
      </c>
      <c r="BK49">
        <v>2</v>
      </c>
      <c r="BL49" t="s">
        <v>291</v>
      </c>
      <c r="BM49" t="s">
        <v>95</v>
      </c>
      <c r="BN49">
        <v>7.13</v>
      </c>
      <c r="BO49" t="s">
        <v>292</v>
      </c>
      <c r="BP49">
        <v>23</v>
      </c>
      <c r="BQ49">
        <v>64</v>
      </c>
    </row>
    <row r="50" spans="2:69" x14ac:dyDescent="0.2">
      <c r="C50" t="str">
        <f t="shared" si="0"/>
        <v>20160701-Curry</v>
      </c>
      <c r="D50" t="s">
        <v>169</v>
      </c>
      <c r="E50" t="s">
        <v>293</v>
      </c>
      <c r="H50">
        <f t="shared" si="1"/>
        <v>201607011716</v>
      </c>
      <c r="I50">
        <f t="shared" si="2"/>
        <v>201607020516</v>
      </c>
      <c r="J50" s="39">
        <v>42552</v>
      </c>
      <c r="K50" s="40">
        <v>0.71944444444444444</v>
      </c>
      <c r="L50" s="39">
        <v>42552.719444444447</v>
      </c>
      <c r="M50" s="39">
        <v>42556</v>
      </c>
      <c r="N50" t="s">
        <v>294</v>
      </c>
      <c r="O50" s="39">
        <v>42556.295138888891</v>
      </c>
      <c r="P50">
        <v>2944</v>
      </c>
      <c r="Q50" t="s">
        <v>186</v>
      </c>
      <c r="T50">
        <v>0</v>
      </c>
      <c r="U50">
        <v>36.0749</v>
      </c>
      <c r="V50">
        <v>-120.45204099999999</v>
      </c>
      <c r="W50" t="s">
        <v>73</v>
      </c>
      <c r="X50" t="str">
        <f t="shared" si="3"/>
        <v>HFRA</v>
      </c>
      <c r="AF50">
        <v>204155</v>
      </c>
      <c r="AG50" t="b">
        <f t="shared" si="4"/>
        <v>0</v>
      </c>
      <c r="AH50" t="b">
        <f t="shared" si="5"/>
        <v>0</v>
      </c>
      <c r="AI50" t="b">
        <f t="shared" si="6"/>
        <v>0</v>
      </c>
      <c r="AJ50">
        <f t="shared" si="19"/>
        <v>2016</v>
      </c>
      <c r="AK50">
        <f t="shared" si="20"/>
        <v>7</v>
      </c>
      <c r="AL50" t="b">
        <v>0</v>
      </c>
      <c r="AM50">
        <f t="shared" si="9"/>
        <v>0</v>
      </c>
      <c r="AN50" t="b">
        <f t="shared" si="10"/>
        <v>0</v>
      </c>
      <c r="AO50" t="b">
        <f t="shared" si="11"/>
        <v>0</v>
      </c>
      <c r="AP50" t="b">
        <f t="shared" si="12"/>
        <v>0</v>
      </c>
      <c r="AQ50" t="str">
        <f t="shared" si="21"/>
        <v>OEIS Non-CAT - Large</v>
      </c>
      <c r="AR50">
        <f t="shared" si="13"/>
        <v>0</v>
      </c>
      <c r="AS50">
        <f t="shared" si="14"/>
        <v>0</v>
      </c>
      <c r="AT50" t="str">
        <f t="shared" si="15"/>
        <v xml:space="preserve">structures &lt;= 100 </v>
      </c>
      <c r="AU50" t="str">
        <f t="shared" si="16"/>
        <v>fatality = 0</v>
      </c>
      <c r="AV50">
        <f t="shared" si="22"/>
        <v>0</v>
      </c>
      <c r="AW50" t="b">
        <v>0</v>
      </c>
      <c r="AX50" t="b">
        <v>0</v>
      </c>
      <c r="AY50" t="b">
        <v>1</v>
      </c>
      <c r="AZ50" t="b">
        <v>1</v>
      </c>
      <c r="BA50" t="b">
        <v>1</v>
      </c>
      <c r="BB50" t="b">
        <v>0</v>
      </c>
      <c r="BC50" t="b">
        <v>1</v>
      </c>
      <c r="BJ50">
        <v>0</v>
      </c>
      <c r="BK50">
        <v>0</v>
      </c>
      <c r="BL50" t="s">
        <v>295</v>
      </c>
      <c r="BM50" t="s">
        <v>95</v>
      </c>
      <c r="BN50">
        <v>6.98</v>
      </c>
      <c r="BO50" t="s">
        <v>296</v>
      </c>
      <c r="BP50">
        <v>17</v>
      </c>
      <c r="BQ50">
        <v>32</v>
      </c>
    </row>
    <row r="51" spans="2:69" x14ac:dyDescent="0.2">
      <c r="B51" t="s">
        <v>297</v>
      </c>
      <c r="C51" t="str">
        <f t="shared" si="0"/>
        <v>20160702-Appaloosa</v>
      </c>
      <c r="D51" t="s">
        <v>298</v>
      </c>
      <c r="E51" t="s">
        <v>299</v>
      </c>
      <c r="H51">
        <f t="shared" si="1"/>
        <v>201607021455</v>
      </c>
      <c r="I51">
        <f t="shared" si="2"/>
        <v>201607030255</v>
      </c>
      <c r="J51" s="39">
        <v>42553</v>
      </c>
      <c r="K51" s="40">
        <v>0.62152777777777779</v>
      </c>
      <c r="L51" s="39">
        <v>42553.621527777781</v>
      </c>
      <c r="M51" s="39">
        <v>42559</v>
      </c>
      <c r="N51" t="s">
        <v>300</v>
      </c>
      <c r="O51" s="39">
        <v>42559.813888888893</v>
      </c>
      <c r="P51">
        <v>310</v>
      </c>
      <c r="Q51" t="s">
        <v>99</v>
      </c>
      <c r="R51">
        <v>1</v>
      </c>
      <c r="T51">
        <v>0</v>
      </c>
      <c r="U51">
        <v>38.028449999999999</v>
      </c>
      <c r="V51">
        <v>-120.61153</v>
      </c>
      <c r="W51" t="s">
        <v>88</v>
      </c>
      <c r="X51" t="str">
        <f t="shared" si="3"/>
        <v>HFRA</v>
      </c>
      <c r="Y51" t="s">
        <v>100</v>
      </c>
      <c r="AF51">
        <v>4419063</v>
      </c>
      <c r="AG51" t="b">
        <f t="shared" si="4"/>
        <v>0</v>
      </c>
      <c r="AH51" t="b">
        <f t="shared" si="5"/>
        <v>0</v>
      </c>
      <c r="AI51" t="b">
        <f t="shared" si="6"/>
        <v>0</v>
      </c>
      <c r="AJ51">
        <f t="shared" si="19"/>
        <v>2016</v>
      </c>
      <c r="AK51">
        <f t="shared" si="20"/>
        <v>7</v>
      </c>
      <c r="AL51" t="b">
        <v>0</v>
      </c>
      <c r="AM51">
        <f t="shared" si="9"/>
        <v>0</v>
      </c>
      <c r="AN51" t="b">
        <f t="shared" si="10"/>
        <v>0</v>
      </c>
      <c r="AO51" t="b">
        <f t="shared" si="11"/>
        <v>0</v>
      </c>
      <c r="AP51" t="b">
        <f t="shared" si="12"/>
        <v>0</v>
      </c>
      <c r="AQ51" t="str">
        <f t="shared" si="21"/>
        <v>OEIS Non-CAT - Large</v>
      </c>
      <c r="AR51">
        <f t="shared" si="13"/>
        <v>0</v>
      </c>
      <c r="AS51">
        <f t="shared" si="14"/>
        <v>0</v>
      </c>
      <c r="AT51" t="str">
        <f t="shared" si="15"/>
        <v xml:space="preserve">structures &lt;= 100 </v>
      </c>
      <c r="AU51" t="str">
        <f t="shared" si="16"/>
        <v>fatality = 0</v>
      </c>
      <c r="AV51">
        <f t="shared" si="22"/>
        <v>1</v>
      </c>
      <c r="AW51" t="b">
        <v>1</v>
      </c>
      <c r="AX51" t="b">
        <v>0</v>
      </c>
      <c r="AY51" t="b">
        <v>1</v>
      </c>
      <c r="AZ51" t="b">
        <v>1</v>
      </c>
      <c r="BA51" t="b">
        <v>0</v>
      </c>
      <c r="BB51" t="b">
        <v>1</v>
      </c>
      <c r="BC51" t="b">
        <v>1</v>
      </c>
      <c r="BJ51">
        <v>0</v>
      </c>
      <c r="BK51">
        <v>0</v>
      </c>
      <c r="BL51" t="s">
        <v>301</v>
      </c>
      <c r="BM51" t="s">
        <v>95</v>
      </c>
      <c r="BN51">
        <v>7.16</v>
      </c>
      <c r="BO51" t="s">
        <v>302</v>
      </c>
      <c r="BP51">
        <v>12.01</v>
      </c>
      <c r="BQ51">
        <v>14</v>
      </c>
    </row>
    <row r="52" spans="2:69" x14ac:dyDescent="0.2">
      <c r="C52" t="str">
        <f t="shared" si="0"/>
        <v>20160708-Fort</v>
      </c>
      <c r="D52" t="s">
        <v>260</v>
      </c>
      <c r="E52" t="s">
        <v>303</v>
      </c>
      <c r="H52">
        <f t="shared" si="1"/>
        <v>201607081115</v>
      </c>
      <c r="I52">
        <f t="shared" si="2"/>
        <v>201607082315</v>
      </c>
      <c r="J52" s="39">
        <v>42559</v>
      </c>
      <c r="K52" s="40">
        <v>0.46875</v>
      </c>
      <c r="L52" s="39">
        <v>42559.46875</v>
      </c>
      <c r="M52" s="39">
        <v>42561</v>
      </c>
      <c r="N52" t="s">
        <v>304</v>
      </c>
      <c r="O52" s="39">
        <v>42561.817361111112</v>
      </c>
      <c r="P52">
        <v>554</v>
      </c>
      <c r="Q52" t="s">
        <v>80</v>
      </c>
      <c r="T52">
        <v>0</v>
      </c>
      <c r="U52">
        <v>34.912999999999997</v>
      </c>
      <c r="V52">
        <v>-118.90819999999999</v>
      </c>
      <c r="W52" t="s">
        <v>73</v>
      </c>
      <c r="X52" t="str">
        <f t="shared" si="3"/>
        <v>HFRA</v>
      </c>
      <c r="AG52" t="b">
        <f t="shared" si="4"/>
        <v>0</v>
      </c>
      <c r="AH52" t="b">
        <f t="shared" si="5"/>
        <v>0</v>
      </c>
      <c r="AI52" t="b">
        <f t="shared" si="6"/>
        <v>0</v>
      </c>
      <c r="AJ52">
        <f t="shared" si="19"/>
        <v>2016</v>
      </c>
      <c r="AK52">
        <f t="shared" si="20"/>
        <v>7</v>
      </c>
      <c r="AL52" t="b">
        <v>0</v>
      </c>
      <c r="AM52">
        <f t="shared" si="9"/>
        <v>0</v>
      </c>
      <c r="AN52" t="b">
        <f t="shared" si="10"/>
        <v>0</v>
      </c>
      <c r="AO52" t="b">
        <f t="shared" si="11"/>
        <v>0</v>
      </c>
      <c r="AP52" t="b">
        <f t="shared" si="12"/>
        <v>0</v>
      </c>
      <c r="AQ52" t="str">
        <f t="shared" si="21"/>
        <v>OEIS Non-CAT - Large</v>
      </c>
      <c r="AR52">
        <f t="shared" si="13"/>
        <v>0</v>
      </c>
      <c r="AS52">
        <f t="shared" si="14"/>
        <v>0</v>
      </c>
      <c r="AT52" t="str">
        <f t="shared" si="15"/>
        <v xml:space="preserve">structures &lt;= 100 </v>
      </c>
      <c r="AU52" t="str">
        <f t="shared" si="16"/>
        <v>fatality = 0</v>
      </c>
      <c r="AV52">
        <f t="shared" si="22"/>
        <v>0</v>
      </c>
      <c r="AW52" t="b">
        <v>0</v>
      </c>
      <c r="AX52" t="b">
        <v>0</v>
      </c>
      <c r="AY52" t="b">
        <v>1</v>
      </c>
      <c r="AZ52" t="b">
        <v>1</v>
      </c>
      <c r="BA52" t="b">
        <v>1</v>
      </c>
      <c r="BB52" t="b">
        <v>0</v>
      </c>
      <c r="BC52" t="b">
        <v>1</v>
      </c>
      <c r="BF52" t="s">
        <v>305</v>
      </c>
      <c r="BG52" t="s">
        <v>82</v>
      </c>
      <c r="BH52">
        <v>0.83</v>
      </c>
      <c r="BI52" t="s">
        <v>306</v>
      </c>
      <c r="BJ52">
        <v>14</v>
      </c>
      <c r="BK52">
        <v>26</v>
      </c>
      <c r="BL52" t="s">
        <v>305</v>
      </c>
      <c r="BM52" t="s">
        <v>82</v>
      </c>
      <c r="BN52">
        <v>0.83</v>
      </c>
      <c r="BO52" t="s">
        <v>306</v>
      </c>
      <c r="BP52">
        <v>14</v>
      </c>
      <c r="BQ52">
        <v>32</v>
      </c>
    </row>
    <row r="53" spans="2:69" x14ac:dyDescent="0.2">
      <c r="C53" t="str">
        <f t="shared" si="0"/>
        <v>20160708-Fiddler</v>
      </c>
      <c r="D53" t="s">
        <v>307</v>
      </c>
      <c r="E53" t="s">
        <v>308</v>
      </c>
      <c r="H53">
        <f t="shared" si="1"/>
        <v>201607082245</v>
      </c>
      <c r="I53">
        <f t="shared" si="2"/>
        <v>201607091045</v>
      </c>
      <c r="J53" s="39">
        <v>42559</v>
      </c>
      <c r="K53" s="40">
        <v>0.94791666666666663</v>
      </c>
      <c r="L53" s="39">
        <v>42559.947916666657</v>
      </c>
      <c r="M53" s="39">
        <v>42563</v>
      </c>
      <c r="N53" t="s">
        <v>309</v>
      </c>
      <c r="O53" s="39">
        <v>42563.291666666657</v>
      </c>
      <c r="P53">
        <v>441</v>
      </c>
      <c r="Q53" t="s">
        <v>114</v>
      </c>
      <c r="R53">
        <v>1</v>
      </c>
      <c r="S53">
        <v>1</v>
      </c>
      <c r="T53">
        <v>0</v>
      </c>
      <c r="U53">
        <v>40.368729999999999</v>
      </c>
      <c r="V53">
        <v>-122.72913</v>
      </c>
      <c r="W53" t="s">
        <v>88</v>
      </c>
      <c r="X53" t="str">
        <f t="shared" si="3"/>
        <v>HFRA</v>
      </c>
      <c r="AG53" t="b">
        <f t="shared" si="4"/>
        <v>0</v>
      </c>
      <c r="AH53" t="b">
        <f t="shared" si="5"/>
        <v>0</v>
      </c>
      <c r="AI53" t="b">
        <f t="shared" si="6"/>
        <v>0</v>
      </c>
      <c r="AJ53">
        <f t="shared" si="19"/>
        <v>2016</v>
      </c>
      <c r="AK53">
        <f t="shared" si="20"/>
        <v>7</v>
      </c>
      <c r="AL53" t="b">
        <v>0</v>
      </c>
      <c r="AM53">
        <f t="shared" si="9"/>
        <v>0</v>
      </c>
      <c r="AN53" t="b">
        <f t="shared" si="10"/>
        <v>0</v>
      </c>
      <c r="AO53" t="b">
        <f t="shared" si="11"/>
        <v>0</v>
      </c>
      <c r="AP53" t="b">
        <f t="shared" si="12"/>
        <v>0</v>
      </c>
      <c r="AQ53" t="str">
        <f t="shared" si="21"/>
        <v>OEIS Non-CAT - Large</v>
      </c>
      <c r="AR53">
        <f t="shared" si="13"/>
        <v>0</v>
      </c>
      <c r="AS53">
        <f t="shared" si="14"/>
        <v>0</v>
      </c>
      <c r="AT53" t="str">
        <f t="shared" si="15"/>
        <v xml:space="preserve">structures &lt;= 100 </v>
      </c>
      <c r="AU53" t="str">
        <f t="shared" si="16"/>
        <v>fatality = 0</v>
      </c>
      <c r="AV53">
        <f t="shared" si="22"/>
        <v>1</v>
      </c>
      <c r="AW53" t="b">
        <v>1</v>
      </c>
      <c r="AX53" t="b">
        <v>0</v>
      </c>
      <c r="AY53" t="b">
        <v>1</v>
      </c>
      <c r="AZ53" t="b">
        <v>1</v>
      </c>
      <c r="BA53" t="b">
        <v>0</v>
      </c>
      <c r="BB53" t="b">
        <v>1</v>
      </c>
      <c r="BC53" t="b">
        <v>1</v>
      </c>
      <c r="BJ53">
        <v>0</v>
      </c>
      <c r="BK53">
        <v>0</v>
      </c>
      <c r="BL53" t="s">
        <v>310</v>
      </c>
      <c r="BM53" t="s">
        <v>82</v>
      </c>
      <c r="BN53">
        <v>7.18</v>
      </c>
      <c r="BO53" t="s">
        <v>311</v>
      </c>
      <c r="BP53">
        <v>25.99</v>
      </c>
      <c r="BQ53">
        <v>4</v>
      </c>
    </row>
    <row r="54" spans="2:69" x14ac:dyDescent="0.2">
      <c r="C54" t="str">
        <f t="shared" si="0"/>
        <v>20160712-Pacheco</v>
      </c>
      <c r="D54" t="s">
        <v>298</v>
      </c>
      <c r="E54" t="s">
        <v>312</v>
      </c>
      <c r="H54">
        <f t="shared" si="1"/>
        <v>201607121314</v>
      </c>
      <c r="I54">
        <f t="shared" si="2"/>
        <v>201607130114</v>
      </c>
      <c r="J54" s="39">
        <v>42563</v>
      </c>
      <c r="K54" s="40">
        <v>0.55138888888888893</v>
      </c>
      <c r="L54" s="39">
        <v>42563.551388888889</v>
      </c>
      <c r="M54" s="39">
        <v>42567</v>
      </c>
      <c r="N54" t="s">
        <v>194</v>
      </c>
      <c r="O54" s="39">
        <v>42567.770833333343</v>
      </c>
      <c r="P54">
        <v>341</v>
      </c>
      <c r="Q54" t="s">
        <v>152</v>
      </c>
      <c r="R54">
        <v>2</v>
      </c>
      <c r="T54">
        <v>0</v>
      </c>
      <c r="U54">
        <v>38.080559999999998</v>
      </c>
      <c r="V54">
        <v>-120.81394</v>
      </c>
      <c r="W54" t="s">
        <v>88</v>
      </c>
      <c r="X54" t="str">
        <f t="shared" si="3"/>
        <v>HFRA</v>
      </c>
      <c r="AG54" t="b">
        <f t="shared" si="4"/>
        <v>0</v>
      </c>
      <c r="AH54" t="b">
        <f t="shared" si="5"/>
        <v>0</v>
      </c>
      <c r="AI54" t="b">
        <f t="shared" si="6"/>
        <v>0</v>
      </c>
      <c r="AJ54">
        <f t="shared" si="19"/>
        <v>2016</v>
      </c>
      <c r="AK54">
        <f t="shared" si="20"/>
        <v>7</v>
      </c>
      <c r="AL54" t="b">
        <v>0</v>
      </c>
      <c r="AM54">
        <f t="shared" si="9"/>
        <v>0</v>
      </c>
      <c r="AN54" t="b">
        <f t="shared" si="10"/>
        <v>0</v>
      </c>
      <c r="AO54" t="b">
        <f t="shared" si="11"/>
        <v>0</v>
      </c>
      <c r="AP54" t="b">
        <f t="shared" si="12"/>
        <v>0</v>
      </c>
      <c r="AQ54" t="str">
        <f t="shared" si="21"/>
        <v>OEIS Non-CAT - Large</v>
      </c>
      <c r="AR54">
        <f t="shared" si="13"/>
        <v>0</v>
      </c>
      <c r="AS54">
        <f t="shared" si="14"/>
        <v>0</v>
      </c>
      <c r="AT54" t="str">
        <f t="shared" si="15"/>
        <v xml:space="preserve">structures &lt;= 100 </v>
      </c>
      <c r="AU54" t="str">
        <f t="shared" si="16"/>
        <v>fatality = 0</v>
      </c>
      <c r="AV54">
        <f t="shared" si="22"/>
        <v>2</v>
      </c>
      <c r="AW54" t="b">
        <v>1</v>
      </c>
      <c r="AX54" t="b">
        <v>0</v>
      </c>
      <c r="AY54" t="b">
        <v>1</v>
      </c>
      <c r="AZ54" t="b">
        <v>1</v>
      </c>
      <c r="BA54" t="b">
        <v>0</v>
      </c>
      <c r="BB54" t="b">
        <v>1</v>
      </c>
      <c r="BC54" t="b">
        <v>1</v>
      </c>
      <c r="BJ54">
        <v>0</v>
      </c>
      <c r="BK54">
        <v>0</v>
      </c>
      <c r="BL54" t="s">
        <v>313</v>
      </c>
      <c r="BM54" t="s">
        <v>95</v>
      </c>
      <c r="BN54">
        <v>9.08</v>
      </c>
      <c r="BO54" t="s">
        <v>314</v>
      </c>
      <c r="BP54">
        <v>12.01</v>
      </c>
      <c r="BQ54">
        <v>6</v>
      </c>
    </row>
    <row r="55" spans="2:69" x14ac:dyDescent="0.2">
      <c r="C55" t="str">
        <f t="shared" si="0"/>
        <v>20160722-Soberanes</v>
      </c>
      <c r="D55" t="s">
        <v>218</v>
      </c>
      <c r="E55" t="s">
        <v>315</v>
      </c>
      <c r="H55">
        <f t="shared" si="1"/>
        <v>201607220848</v>
      </c>
      <c r="I55">
        <f t="shared" si="2"/>
        <v>201607222048</v>
      </c>
      <c r="J55" s="39">
        <v>42573</v>
      </c>
      <c r="K55" s="40">
        <v>0.36666666666666659</v>
      </c>
      <c r="L55" s="39">
        <v>42573.366666666669</v>
      </c>
      <c r="M55" s="39">
        <v>42656</v>
      </c>
      <c r="N55" t="s">
        <v>316</v>
      </c>
      <c r="O55" s="39">
        <v>42656.479166666657</v>
      </c>
      <c r="P55">
        <v>132127</v>
      </c>
      <c r="Q55" t="s">
        <v>317</v>
      </c>
      <c r="R55">
        <v>68</v>
      </c>
      <c r="S55">
        <v>5</v>
      </c>
      <c r="T55">
        <v>1</v>
      </c>
      <c r="U55">
        <v>36.459940000000003</v>
      </c>
      <c r="V55">
        <v>-121.89937999999999</v>
      </c>
      <c r="W55" t="s">
        <v>88</v>
      </c>
      <c r="X55" t="str">
        <f t="shared" si="3"/>
        <v>HFRA</v>
      </c>
      <c r="AF55">
        <v>4368454</v>
      </c>
      <c r="AG55" t="b">
        <f t="shared" si="4"/>
        <v>1</v>
      </c>
      <c r="AH55" t="b">
        <f t="shared" si="5"/>
        <v>1</v>
      </c>
      <c r="AI55" t="b">
        <f t="shared" si="6"/>
        <v>0</v>
      </c>
      <c r="AJ55">
        <f t="shared" si="19"/>
        <v>2016</v>
      </c>
      <c r="AK55">
        <f t="shared" si="20"/>
        <v>7</v>
      </c>
      <c r="AL55" t="b">
        <v>0</v>
      </c>
      <c r="AM55">
        <f t="shared" si="9"/>
        <v>1</v>
      </c>
      <c r="AN55" t="b">
        <f t="shared" si="10"/>
        <v>0</v>
      </c>
      <c r="AO55" t="b">
        <f t="shared" si="11"/>
        <v>0</v>
      </c>
      <c r="AP55" t="b">
        <f t="shared" si="12"/>
        <v>0</v>
      </c>
      <c r="AQ55" t="str">
        <f t="shared" si="21"/>
        <v>OEIS CAT - Large</v>
      </c>
      <c r="AR55">
        <f t="shared" si="13"/>
        <v>1</v>
      </c>
      <c r="AS55">
        <f t="shared" si="14"/>
        <v>0</v>
      </c>
      <c r="AT55" t="str">
        <f t="shared" si="15"/>
        <v xml:space="preserve">structures &lt;= 100 </v>
      </c>
      <c r="AU55" t="str">
        <f t="shared" si="16"/>
        <v>fatality &gt; 0</v>
      </c>
      <c r="AV55">
        <f t="shared" si="22"/>
        <v>68</v>
      </c>
      <c r="AW55" t="b">
        <v>1</v>
      </c>
      <c r="AX55" t="b">
        <v>0</v>
      </c>
      <c r="AY55" t="b">
        <v>1</v>
      </c>
      <c r="AZ55" t="b">
        <v>1</v>
      </c>
      <c r="BA55" t="b">
        <v>0</v>
      </c>
      <c r="BB55" t="b">
        <v>1</v>
      </c>
      <c r="BC55" t="b">
        <v>1</v>
      </c>
      <c r="BJ55">
        <v>0</v>
      </c>
      <c r="BK55">
        <v>0</v>
      </c>
      <c r="BL55" t="s">
        <v>318</v>
      </c>
      <c r="BM55" t="s">
        <v>95</v>
      </c>
      <c r="BN55">
        <v>9.26</v>
      </c>
      <c r="BO55" t="s">
        <v>319</v>
      </c>
      <c r="BP55">
        <v>20</v>
      </c>
      <c r="BQ55">
        <v>64</v>
      </c>
    </row>
    <row r="56" spans="2:69" x14ac:dyDescent="0.2">
      <c r="C56" t="str">
        <f t="shared" si="0"/>
        <v>20160730-Goose</v>
      </c>
      <c r="D56" t="s">
        <v>169</v>
      </c>
      <c r="E56" t="s">
        <v>320</v>
      </c>
      <c r="H56">
        <f t="shared" si="1"/>
        <v>201607301640</v>
      </c>
      <c r="I56">
        <f t="shared" si="2"/>
        <v>201607310440</v>
      </c>
      <c r="J56" s="39">
        <v>42581</v>
      </c>
      <c r="K56" s="40">
        <v>0.69444444444444442</v>
      </c>
      <c r="L56" s="39">
        <v>42581.694444444453</v>
      </c>
      <c r="M56" s="39">
        <v>42591</v>
      </c>
      <c r="N56" t="s">
        <v>194</v>
      </c>
      <c r="O56" s="39">
        <v>42591.770833333343</v>
      </c>
      <c r="P56">
        <v>2241</v>
      </c>
      <c r="Q56" t="s">
        <v>114</v>
      </c>
      <c r="R56">
        <v>4</v>
      </c>
      <c r="S56">
        <v>1</v>
      </c>
      <c r="T56">
        <v>0</v>
      </c>
      <c r="U56">
        <v>37.015909999999998</v>
      </c>
      <c r="V56">
        <v>-119.50507</v>
      </c>
      <c r="W56" t="s">
        <v>88</v>
      </c>
      <c r="X56" t="str">
        <f t="shared" si="3"/>
        <v>HFRA</v>
      </c>
      <c r="AF56">
        <v>276718</v>
      </c>
      <c r="AG56" t="b">
        <f t="shared" si="4"/>
        <v>0</v>
      </c>
      <c r="AH56" t="b">
        <f t="shared" si="5"/>
        <v>0</v>
      </c>
      <c r="AI56" t="b">
        <f t="shared" si="6"/>
        <v>0</v>
      </c>
      <c r="AJ56">
        <f t="shared" si="19"/>
        <v>2016</v>
      </c>
      <c r="AK56">
        <f t="shared" si="20"/>
        <v>7</v>
      </c>
      <c r="AL56" t="b">
        <v>0</v>
      </c>
      <c r="AM56">
        <f t="shared" si="9"/>
        <v>0</v>
      </c>
      <c r="AN56" t="b">
        <f t="shared" si="10"/>
        <v>0</v>
      </c>
      <c r="AO56" t="b">
        <f t="shared" si="11"/>
        <v>0</v>
      </c>
      <c r="AP56" t="b">
        <f t="shared" si="12"/>
        <v>0</v>
      </c>
      <c r="AQ56" t="str">
        <f t="shared" si="21"/>
        <v>OEIS Non-CAT - Large</v>
      </c>
      <c r="AR56">
        <f t="shared" si="13"/>
        <v>0</v>
      </c>
      <c r="AS56">
        <f t="shared" si="14"/>
        <v>0</v>
      </c>
      <c r="AT56" t="str">
        <f t="shared" si="15"/>
        <v xml:space="preserve">structures &lt;= 100 </v>
      </c>
      <c r="AU56" t="str">
        <f t="shared" si="16"/>
        <v>fatality = 0</v>
      </c>
      <c r="AV56">
        <f t="shared" si="22"/>
        <v>4</v>
      </c>
      <c r="AW56" t="b">
        <v>1</v>
      </c>
      <c r="AX56" t="b">
        <v>0</v>
      </c>
      <c r="AY56" t="b">
        <v>1</v>
      </c>
      <c r="AZ56" t="b">
        <v>1</v>
      </c>
      <c r="BA56" t="b">
        <v>0</v>
      </c>
      <c r="BB56" t="b">
        <v>1</v>
      </c>
      <c r="BC56" t="b">
        <v>1</v>
      </c>
      <c r="BF56" t="s">
        <v>321</v>
      </c>
      <c r="BG56" t="s">
        <v>82</v>
      </c>
      <c r="BH56">
        <v>3.46</v>
      </c>
      <c r="BI56" t="s">
        <v>322</v>
      </c>
      <c r="BJ56">
        <v>14</v>
      </c>
      <c r="BK56">
        <v>2</v>
      </c>
      <c r="BL56" t="s">
        <v>321</v>
      </c>
      <c r="BM56" t="s">
        <v>82</v>
      </c>
      <c r="BN56">
        <v>3.46</v>
      </c>
      <c r="BO56" t="s">
        <v>322</v>
      </c>
      <c r="BP56">
        <v>14</v>
      </c>
      <c r="BQ56">
        <v>6</v>
      </c>
    </row>
    <row r="57" spans="2:69" x14ac:dyDescent="0.2">
      <c r="C57" t="str">
        <f t="shared" si="0"/>
        <v>20160802-99</v>
      </c>
      <c r="D57" t="s">
        <v>143</v>
      </c>
      <c r="E57" t="s">
        <v>323</v>
      </c>
      <c r="H57">
        <f t="shared" si="1"/>
        <v>201608021435</v>
      </c>
      <c r="I57">
        <f t="shared" si="2"/>
        <v>201608030235</v>
      </c>
      <c r="J57" s="39">
        <v>42584</v>
      </c>
      <c r="K57" s="40">
        <v>0.60763888888888884</v>
      </c>
      <c r="L57" s="39">
        <v>42584.607638888891</v>
      </c>
      <c r="M57" s="39">
        <v>42585</v>
      </c>
      <c r="N57" t="s">
        <v>324</v>
      </c>
      <c r="O57" s="39">
        <v>42585.333333333343</v>
      </c>
      <c r="P57">
        <v>520</v>
      </c>
      <c r="Q57" t="s">
        <v>325</v>
      </c>
      <c r="T57">
        <v>0</v>
      </c>
      <c r="U57">
        <v>39.6708</v>
      </c>
      <c r="V57">
        <v>-121.7192</v>
      </c>
      <c r="W57" t="s">
        <v>73</v>
      </c>
      <c r="X57" t="str">
        <f t="shared" si="3"/>
        <v>non-HFRA</v>
      </c>
      <c r="AG57" t="b">
        <f t="shared" si="4"/>
        <v>0</v>
      </c>
      <c r="AH57" t="b">
        <f t="shared" si="5"/>
        <v>0</v>
      </c>
      <c r="AI57" t="b">
        <f t="shared" si="6"/>
        <v>0</v>
      </c>
      <c r="AJ57">
        <f t="shared" si="19"/>
        <v>2016</v>
      </c>
      <c r="AK57">
        <f t="shared" si="20"/>
        <v>8</v>
      </c>
      <c r="AL57" t="b">
        <v>0</v>
      </c>
      <c r="AM57">
        <f t="shared" si="9"/>
        <v>0</v>
      </c>
      <c r="AN57" t="b">
        <f t="shared" si="10"/>
        <v>0</v>
      </c>
      <c r="AO57" t="b">
        <f t="shared" si="11"/>
        <v>0</v>
      </c>
      <c r="AP57" t="b">
        <f t="shared" si="12"/>
        <v>0</v>
      </c>
      <c r="AQ57" t="str">
        <f t="shared" si="21"/>
        <v>OEIS Non-CAT - Large</v>
      </c>
      <c r="AR57">
        <f t="shared" si="13"/>
        <v>0</v>
      </c>
      <c r="AS57">
        <f t="shared" si="14"/>
        <v>0</v>
      </c>
      <c r="AT57" t="str">
        <f t="shared" si="15"/>
        <v xml:space="preserve">structures &lt;= 100 </v>
      </c>
      <c r="AU57" t="str">
        <f t="shared" si="16"/>
        <v>fatality = 0</v>
      </c>
      <c r="AV57">
        <f t="shared" si="22"/>
        <v>0</v>
      </c>
      <c r="AW57" t="b">
        <v>0</v>
      </c>
      <c r="AX57" t="b">
        <v>0</v>
      </c>
      <c r="AY57" t="b">
        <v>0</v>
      </c>
      <c r="AZ57" t="b">
        <v>0</v>
      </c>
      <c r="BA57" t="b">
        <v>0</v>
      </c>
      <c r="BB57" t="b">
        <v>0</v>
      </c>
      <c r="BC57" t="b">
        <v>0</v>
      </c>
      <c r="BJ57">
        <v>0</v>
      </c>
      <c r="BK57">
        <v>0</v>
      </c>
      <c r="BL57" t="s">
        <v>326</v>
      </c>
      <c r="BM57" t="s">
        <v>82</v>
      </c>
      <c r="BN57">
        <v>7.16</v>
      </c>
      <c r="BO57" t="s">
        <v>327</v>
      </c>
      <c r="BP57">
        <v>14</v>
      </c>
      <c r="BQ57">
        <v>49</v>
      </c>
    </row>
    <row r="58" spans="2:69" x14ac:dyDescent="0.2">
      <c r="C58" t="str">
        <f t="shared" si="0"/>
        <v>20160802-Cold</v>
      </c>
      <c r="D58" t="s">
        <v>328</v>
      </c>
      <c r="E58" t="s">
        <v>329</v>
      </c>
      <c r="H58">
        <f t="shared" si="1"/>
        <v>201608021636</v>
      </c>
      <c r="I58">
        <f t="shared" si="2"/>
        <v>201608030436</v>
      </c>
      <c r="J58" s="39">
        <v>42584</v>
      </c>
      <c r="K58" s="40">
        <v>0.69166666666666665</v>
      </c>
      <c r="L58" s="39">
        <v>42584.691666666673</v>
      </c>
      <c r="M58" s="39">
        <v>42594</v>
      </c>
      <c r="N58" t="s">
        <v>330</v>
      </c>
      <c r="O58" s="39">
        <v>42594.625</v>
      </c>
      <c r="P58">
        <v>5731</v>
      </c>
      <c r="Q58" t="s">
        <v>80</v>
      </c>
      <c r="R58">
        <v>2</v>
      </c>
      <c r="T58">
        <v>0</v>
      </c>
      <c r="U58">
        <v>38.525129999999997</v>
      </c>
      <c r="V58">
        <v>-122.06788</v>
      </c>
      <c r="W58" t="s">
        <v>88</v>
      </c>
      <c r="X58" t="str">
        <f t="shared" si="3"/>
        <v>HFRA</v>
      </c>
      <c r="AG58" t="b">
        <f t="shared" si="4"/>
        <v>1</v>
      </c>
      <c r="AH58" t="b">
        <f t="shared" si="5"/>
        <v>1</v>
      </c>
      <c r="AI58" t="b">
        <f t="shared" si="6"/>
        <v>0</v>
      </c>
      <c r="AJ58">
        <f t="shared" si="19"/>
        <v>2016</v>
      </c>
      <c r="AK58">
        <f t="shared" si="20"/>
        <v>8</v>
      </c>
      <c r="AL58" t="b">
        <v>0</v>
      </c>
      <c r="AM58">
        <f t="shared" si="9"/>
        <v>0</v>
      </c>
      <c r="AN58" t="b">
        <f t="shared" si="10"/>
        <v>0</v>
      </c>
      <c r="AO58" t="b">
        <f t="shared" si="11"/>
        <v>0</v>
      </c>
      <c r="AP58" t="b">
        <f t="shared" si="12"/>
        <v>0</v>
      </c>
      <c r="AQ58" t="str">
        <f t="shared" si="21"/>
        <v>OEIS CAT - Large</v>
      </c>
      <c r="AR58">
        <f t="shared" si="13"/>
        <v>1</v>
      </c>
      <c r="AS58">
        <f t="shared" si="14"/>
        <v>0</v>
      </c>
      <c r="AT58" t="str">
        <f t="shared" si="15"/>
        <v xml:space="preserve">structures &lt;= 100 </v>
      </c>
      <c r="AU58" t="str">
        <f t="shared" si="16"/>
        <v>fatality = 0</v>
      </c>
      <c r="AV58">
        <f t="shared" si="22"/>
        <v>2</v>
      </c>
      <c r="AW58" t="b">
        <v>1</v>
      </c>
      <c r="AX58" t="b">
        <v>0</v>
      </c>
      <c r="AY58" t="b">
        <v>1</v>
      </c>
      <c r="AZ58" t="b">
        <v>1</v>
      </c>
      <c r="BA58" t="b">
        <v>0</v>
      </c>
      <c r="BB58" t="b">
        <v>1</v>
      </c>
      <c r="BC58" t="b">
        <v>1</v>
      </c>
      <c r="BJ58">
        <v>0</v>
      </c>
      <c r="BK58">
        <v>0</v>
      </c>
      <c r="BP58">
        <v>0</v>
      </c>
      <c r="BQ58">
        <v>0</v>
      </c>
    </row>
    <row r="59" spans="2:69" x14ac:dyDescent="0.2">
      <c r="C59" t="str">
        <f t="shared" si="0"/>
        <v>20160809-Mineral</v>
      </c>
      <c r="D59" t="s">
        <v>169</v>
      </c>
      <c r="E59" t="s">
        <v>331</v>
      </c>
      <c r="H59">
        <f t="shared" si="1"/>
        <v>201608091308</v>
      </c>
      <c r="I59">
        <f t="shared" si="2"/>
        <v>201608100108</v>
      </c>
      <c r="J59" s="39">
        <v>42591</v>
      </c>
      <c r="K59" s="40">
        <v>0.54722222222222228</v>
      </c>
      <c r="L59" s="39">
        <v>42591.547222222223</v>
      </c>
      <c r="M59" s="39">
        <v>42600</v>
      </c>
      <c r="N59" t="s">
        <v>176</v>
      </c>
      <c r="O59" s="39">
        <v>42600.791666666657</v>
      </c>
      <c r="P59">
        <v>7050</v>
      </c>
      <c r="Q59" t="s">
        <v>114</v>
      </c>
      <c r="R59">
        <v>2</v>
      </c>
      <c r="T59">
        <v>0</v>
      </c>
      <c r="U59">
        <v>36.099739999999997</v>
      </c>
      <c r="V59">
        <v>-120.51057</v>
      </c>
      <c r="W59" t="s">
        <v>73</v>
      </c>
      <c r="X59" t="str">
        <f t="shared" si="3"/>
        <v>HFRA</v>
      </c>
      <c r="AG59" t="b">
        <f t="shared" si="4"/>
        <v>1</v>
      </c>
      <c r="AH59" t="b">
        <f t="shared" si="5"/>
        <v>1</v>
      </c>
      <c r="AI59" t="b">
        <f t="shared" si="6"/>
        <v>0</v>
      </c>
      <c r="AJ59">
        <f t="shared" si="19"/>
        <v>2016</v>
      </c>
      <c r="AK59">
        <f t="shared" si="20"/>
        <v>8</v>
      </c>
      <c r="AL59" t="b">
        <v>0</v>
      </c>
      <c r="AM59">
        <f t="shared" si="9"/>
        <v>0</v>
      </c>
      <c r="AN59" t="b">
        <f t="shared" si="10"/>
        <v>0</v>
      </c>
      <c r="AO59" t="b">
        <f t="shared" si="11"/>
        <v>0</v>
      </c>
      <c r="AP59" t="b">
        <f t="shared" si="12"/>
        <v>0</v>
      </c>
      <c r="AQ59" t="str">
        <f t="shared" si="21"/>
        <v>OEIS CAT - Large</v>
      </c>
      <c r="AR59">
        <f t="shared" si="13"/>
        <v>1</v>
      </c>
      <c r="AS59">
        <f t="shared" si="14"/>
        <v>0</v>
      </c>
      <c r="AT59" t="str">
        <f t="shared" si="15"/>
        <v xml:space="preserve">structures &lt;= 100 </v>
      </c>
      <c r="AU59" t="str">
        <f t="shared" si="16"/>
        <v>fatality = 0</v>
      </c>
      <c r="AV59">
        <f t="shared" si="22"/>
        <v>2</v>
      </c>
      <c r="AW59" t="b">
        <v>0</v>
      </c>
      <c r="AX59" t="b">
        <v>0</v>
      </c>
      <c r="AY59" t="b">
        <v>1</v>
      </c>
      <c r="AZ59" t="b">
        <v>1</v>
      </c>
      <c r="BA59" t="b">
        <v>1</v>
      </c>
      <c r="BB59" t="b">
        <v>0</v>
      </c>
      <c r="BC59" t="b">
        <v>1</v>
      </c>
      <c r="BJ59">
        <v>0</v>
      </c>
      <c r="BK59">
        <v>0</v>
      </c>
      <c r="BL59" t="s">
        <v>332</v>
      </c>
      <c r="BM59" t="s">
        <v>95</v>
      </c>
      <c r="BN59">
        <v>8.9</v>
      </c>
      <c r="BO59" t="s">
        <v>333</v>
      </c>
      <c r="BP59">
        <v>8.01</v>
      </c>
      <c r="BQ59">
        <v>34</v>
      </c>
    </row>
    <row r="60" spans="2:69" x14ac:dyDescent="0.2">
      <c r="C60" t="str">
        <f t="shared" si="0"/>
        <v>20160813-Chimney</v>
      </c>
      <c r="D60" t="s">
        <v>103</v>
      </c>
      <c r="E60" t="s">
        <v>241</v>
      </c>
      <c r="H60">
        <f t="shared" si="1"/>
        <v>201608131603</v>
      </c>
      <c r="I60">
        <f t="shared" si="2"/>
        <v>201608140403</v>
      </c>
      <c r="J60" s="39">
        <v>42595</v>
      </c>
      <c r="K60" s="40">
        <v>0.66874999999999996</v>
      </c>
      <c r="L60" s="39">
        <v>42595.668749999997</v>
      </c>
      <c r="M60" s="39">
        <v>42619</v>
      </c>
      <c r="N60" t="s">
        <v>278</v>
      </c>
      <c r="O60" s="39">
        <v>42619.3125</v>
      </c>
      <c r="P60">
        <v>46344</v>
      </c>
      <c r="Q60" t="s">
        <v>72</v>
      </c>
      <c r="R60">
        <v>70</v>
      </c>
      <c r="S60">
        <v>8</v>
      </c>
      <c r="T60">
        <v>0</v>
      </c>
      <c r="U60">
        <v>35.705950000000001</v>
      </c>
      <c r="V60">
        <v>-120.98316</v>
      </c>
      <c r="W60" t="s">
        <v>88</v>
      </c>
      <c r="X60" t="str">
        <f t="shared" si="3"/>
        <v>HFRA</v>
      </c>
      <c r="AF60">
        <v>8539311</v>
      </c>
      <c r="AG60" t="b">
        <f t="shared" si="4"/>
        <v>1</v>
      </c>
      <c r="AH60" t="b">
        <f t="shared" si="5"/>
        <v>1</v>
      </c>
      <c r="AI60" t="b">
        <f t="shared" si="6"/>
        <v>0</v>
      </c>
      <c r="AJ60">
        <f t="shared" si="19"/>
        <v>2016</v>
      </c>
      <c r="AK60">
        <f t="shared" si="20"/>
        <v>8</v>
      </c>
      <c r="AL60" t="b">
        <v>0</v>
      </c>
      <c r="AM60">
        <f t="shared" si="9"/>
        <v>0</v>
      </c>
      <c r="AN60" t="b">
        <f t="shared" si="10"/>
        <v>0</v>
      </c>
      <c r="AO60" t="b">
        <f t="shared" si="11"/>
        <v>0</v>
      </c>
      <c r="AP60" t="b">
        <f t="shared" si="12"/>
        <v>0</v>
      </c>
      <c r="AQ60" t="str">
        <f t="shared" si="21"/>
        <v>OEIS CAT - Large</v>
      </c>
      <c r="AR60">
        <f t="shared" si="13"/>
        <v>1</v>
      </c>
      <c r="AS60">
        <f t="shared" si="14"/>
        <v>0</v>
      </c>
      <c r="AT60" t="str">
        <f t="shared" si="15"/>
        <v xml:space="preserve">structures &lt;= 100 </v>
      </c>
      <c r="AU60" t="str">
        <f t="shared" si="16"/>
        <v>fatality = 0</v>
      </c>
      <c r="AV60">
        <f t="shared" si="22"/>
        <v>70</v>
      </c>
      <c r="AW60" t="b">
        <v>1</v>
      </c>
      <c r="AX60" t="b">
        <v>0</v>
      </c>
      <c r="AY60" t="b">
        <v>1</v>
      </c>
      <c r="AZ60" t="b">
        <v>1</v>
      </c>
      <c r="BA60" t="b">
        <v>0</v>
      </c>
      <c r="BB60" t="b">
        <v>1</v>
      </c>
      <c r="BC60" t="b">
        <v>1</v>
      </c>
      <c r="BF60" t="s">
        <v>334</v>
      </c>
      <c r="BG60" t="s">
        <v>82</v>
      </c>
      <c r="BH60">
        <v>4.76</v>
      </c>
      <c r="BI60" t="s">
        <v>335</v>
      </c>
      <c r="BJ60">
        <v>14</v>
      </c>
      <c r="BK60">
        <v>23</v>
      </c>
      <c r="BL60" t="s">
        <v>334</v>
      </c>
      <c r="BM60" t="s">
        <v>82</v>
      </c>
      <c r="BN60">
        <v>4.76</v>
      </c>
      <c r="BO60" t="s">
        <v>335</v>
      </c>
      <c r="BP60">
        <v>14</v>
      </c>
      <c r="BQ60">
        <v>31</v>
      </c>
    </row>
    <row r="61" spans="2:69" x14ac:dyDescent="0.2">
      <c r="C61" t="str">
        <f t="shared" si="0"/>
        <v>20160813-Clayton</v>
      </c>
      <c r="D61" t="s">
        <v>149</v>
      </c>
      <c r="E61" t="s">
        <v>336</v>
      </c>
      <c r="H61">
        <f t="shared" si="1"/>
        <v>201608131803</v>
      </c>
      <c r="I61">
        <f t="shared" si="2"/>
        <v>201608140603</v>
      </c>
      <c r="J61" s="39">
        <v>42595</v>
      </c>
      <c r="K61" s="40">
        <v>0.75208333333333333</v>
      </c>
      <c r="L61" s="39">
        <v>42595.752083333333</v>
      </c>
      <c r="M61" s="39">
        <v>42608</v>
      </c>
      <c r="N61" t="s">
        <v>121</v>
      </c>
      <c r="O61" s="39">
        <v>42608.75</v>
      </c>
      <c r="P61">
        <v>3929</v>
      </c>
      <c r="Q61" t="s">
        <v>114</v>
      </c>
      <c r="R61">
        <v>300</v>
      </c>
      <c r="S61">
        <v>28</v>
      </c>
      <c r="T61">
        <v>0</v>
      </c>
      <c r="U61">
        <v>38.897410000000001</v>
      </c>
      <c r="V61">
        <v>-122.60664</v>
      </c>
      <c r="W61" t="s">
        <v>88</v>
      </c>
      <c r="X61" t="str">
        <f t="shared" si="3"/>
        <v>HFRA</v>
      </c>
      <c r="AF61">
        <v>10988110</v>
      </c>
      <c r="AG61" t="b">
        <f t="shared" si="4"/>
        <v>0</v>
      </c>
      <c r="AH61" t="b">
        <f t="shared" si="5"/>
        <v>0</v>
      </c>
      <c r="AI61" t="b">
        <f t="shared" si="6"/>
        <v>0</v>
      </c>
      <c r="AJ61">
        <f t="shared" si="19"/>
        <v>2016</v>
      </c>
      <c r="AK61">
        <f t="shared" si="20"/>
        <v>8</v>
      </c>
      <c r="AL61" t="b">
        <v>0</v>
      </c>
      <c r="AM61">
        <f t="shared" si="9"/>
        <v>0</v>
      </c>
      <c r="AN61" t="b">
        <f t="shared" si="10"/>
        <v>0</v>
      </c>
      <c r="AO61" t="b">
        <f t="shared" si="11"/>
        <v>1</v>
      </c>
      <c r="AP61" t="b">
        <f t="shared" si="12"/>
        <v>1</v>
      </c>
      <c r="AQ61" t="str">
        <f t="shared" si="21"/>
        <v>OEIS Non-CAT - Destructive - Non-fatal</v>
      </c>
      <c r="AR61">
        <f t="shared" si="13"/>
        <v>0</v>
      </c>
      <c r="AS61">
        <f t="shared" si="14"/>
        <v>0</v>
      </c>
      <c r="AT61" t="str">
        <f t="shared" si="15"/>
        <v>100 &lt; structures &lt;= 500</v>
      </c>
      <c r="AU61" t="str">
        <f t="shared" si="16"/>
        <v>fatality = 0</v>
      </c>
      <c r="AV61">
        <f t="shared" si="22"/>
        <v>300</v>
      </c>
      <c r="AW61" t="b">
        <v>1</v>
      </c>
      <c r="AX61" t="b">
        <v>0</v>
      </c>
      <c r="AY61" t="b">
        <v>1</v>
      </c>
      <c r="AZ61" t="b">
        <v>1</v>
      </c>
      <c r="BA61" t="b">
        <v>0</v>
      </c>
      <c r="BB61" t="b">
        <v>1</v>
      </c>
      <c r="BC61" t="b">
        <v>1</v>
      </c>
      <c r="BJ61">
        <v>0</v>
      </c>
      <c r="BK61">
        <v>0</v>
      </c>
      <c r="BL61" t="s">
        <v>337</v>
      </c>
      <c r="BM61" t="s">
        <v>82</v>
      </c>
      <c r="BN61">
        <v>9.56</v>
      </c>
      <c r="BO61" t="s">
        <v>338</v>
      </c>
      <c r="BP61">
        <v>17</v>
      </c>
      <c r="BQ61">
        <v>20</v>
      </c>
    </row>
    <row r="62" spans="2:69" x14ac:dyDescent="0.2">
      <c r="C62" t="str">
        <f t="shared" si="0"/>
        <v>20160816-Cedar</v>
      </c>
      <c r="D62" t="s">
        <v>260</v>
      </c>
      <c r="E62" t="s">
        <v>339</v>
      </c>
      <c r="H62">
        <f t="shared" si="1"/>
        <v>201608161635</v>
      </c>
      <c r="I62">
        <f t="shared" si="2"/>
        <v>201608170435</v>
      </c>
      <c r="J62" s="39">
        <v>42598</v>
      </c>
      <c r="K62" s="40">
        <v>0.69097222222222221</v>
      </c>
      <c r="L62" s="39">
        <v>42598.690972222219</v>
      </c>
      <c r="M62" s="39">
        <v>42644</v>
      </c>
      <c r="N62" t="s">
        <v>340</v>
      </c>
      <c r="O62" s="39">
        <v>42644.25</v>
      </c>
      <c r="P62">
        <v>29322</v>
      </c>
      <c r="Q62" t="s">
        <v>80</v>
      </c>
      <c r="R62">
        <v>6</v>
      </c>
      <c r="T62">
        <v>0</v>
      </c>
      <c r="U62">
        <v>35.750599999999999</v>
      </c>
      <c r="V62">
        <v>-118.56780000000001</v>
      </c>
      <c r="W62" t="s">
        <v>88</v>
      </c>
      <c r="X62" t="str">
        <f t="shared" si="3"/>
        <v>HFRA</v>
      </c>
      <c r="AG62" t="b">
        <f t="shared" si="4"/>
        <v>1</v>
      </c>
      <c r="AH62" t="b">
        <f t="shared" si="5"/>
        <v>1</v>
      </c>
      <c r="AI62" t="b">
        <f t="shared" si="6"/>
        <v>0</v>
      </c>
      <c r="AJ62">
        <f t="shared" si="19"/>
        <v>2016</v>
      </c>
      <c r="AK62">
        <f t="shared" si="20"/>
        <v>8</v>
      </c>
      <c r="AL62" t="b">
        <v>0</v>
      </c>
      <c r="AM62">
        <f t="shared" si="9"/>
        <v>0</v>
      </c>
      <c r="AN62" t="b">
        <f t="shared" si="10"/>
        <v>0</v>
      </c>
      <c r="AO62" t="b">
        <f t="shared" si="11"/>
        <v>0</v>
      </c>
      <c r="AP62" t="b">
        <f t="shared" si="12"/>
        <v>0</v>
      </c>
      <c r="AQ62" t="str">
        <f t="shared" si="21"/>
        <v>OEIS CAT - Large</v>
      </c>
      <c r="AR62">
        <f t="shared" si="13"/>
        <v>1</v>
      </c>
      <c r="AS62">
        <f t="shared" si="14"/>
        <v>0</v>
      </c>
      <c r="AT62" t="str">
        <f t="shared" si="15"/>
        <v xml:space="preserve">structures &lt;= 100 </v>
      </c>
      <c r="AU62" t="str">
        <f t="shared" si="16"/>
        <v>fatality = 0</v>
      </c>
      <c r="AV62">
        <f t="shared" si="22"/>
        <v>6</v>
      </c>
      <c r="AW62" t="b">
        <v>0</v>
      </c>
      <c r="AX62" t="b">
        <v>1</v>
      </c>
      <c r="AY62" t="b">
        <v>1</v>
      </c>
      <c r="AZ62" t="b">
        <v>1</v>
      </c>
      <c r="BA62" t="b">
        <v>0</v>
      </c>
      <c r="BB62" t="b">
        <v>1</v>
      </c>
      <c r="BC62" t="b">
        <v>1</v>
      </c>
      <c r="BF62" t="s">
        <v>341</v>
      </c>
      <c r="BG62" t="s">
        <v>82</v>
      </c>
      <c r="BH62">
        <v>4.3499999999999996</v>
      </c>
      <c r="BI62" t="s">
        <v>342</v>
      </c>
      <c r="BJ62">
        <v>23</v>
      </c>
      <c r="BK62">
        <v>2</v>
      </c>
      <c r="BL62" t="s">
        <v>343</v>
      </c>
      <c r="BM62" t="s">
        <v>82</v>
      </c>
      <c r="BN62">
        <v>7.74</v>
      </c>
      <c r="BO62" t="s">
        <v>344</v>
      </c>
      <c r="BP62">
        <v>30</v>
      </c>
      <c r="BQ62">
        <v>29</v>
      </c>
    </row>
    <row r="63" spans="2:69" x14ac:dyDescent="0.2">
      <c r="C63" t="str">
        <f t="shared" si="0"/>
        <v>20160818-Mokelumne</v>
      </c>
      <c r="D63" t="s">
        <v>345</v>
      </c>
      <c r="E63" t="s">
        <v>346</v>
      </c>
      <c r="H63">
        <f t="shared" si="1"/>
        <v>201608181205</v>
      </c>
      <c r="I63">
        <f t="shared" si="2"/>
        <v>201608190005</v>
      </c>
      <c r="J63" s="39">
        <v>42600</v>
      </c>
      <c r="K63" s="40">
        <v>0.50347222222222221</v>
      </c>
      <c r="L63" s="39">
        <v>42600.503472222219</v>
      </c>
      <c r="M63" s="39">
        <v>42612</v>
      </c>
      <c r="N63" t="s">
        <v>347</v>
      </c>
      <c r="O63" s="39">
        <v>42612.503472222219</v>
      </c>
      <c r="P63">
        <v>655</v>
      </c>
      <c r="Q63" t="s">
        <v>87</v>
      </c>
      <c r="T63">
        <v>0</v>
      </c>
      <c r="U63">
        <v>38.575539999999997</v>
      </c>
      <c r="V63">
        <v>-120.00606000000001</v>
      </c>
      <c r="W63" t="s">
        <v>88</v>
      </c>
      <c r="X63" t="str">
        <f t="shared" si="3"/>
        <v>HFRA</v>
      </c>
      <c r="AG63" t="b">
        <f t="shared" si="4"/>
        <v>0</v>
      </c>
      <c r="AH63" t="b">
        <f t="shared" si="5"/>
        <v>0</v>
      </c>
      <c r="AI63" t="b">
        <f t="shared" si="6"/>
        <v>0</v>
      </c>
      <c r="AJ63">
        <f t="shared" si="19"/>
        <v>2016</v>
      </c>
      <c r="AK63">
        <f t="shared" si="20"/>
        <v>8</v>
      </c>
      <c r="AL63" t="b">
        <v>0</v>
      </c>
      <c r="AM63">
        <f t="shared" si="9"/>
        <v>0</v>
      </c>
      <c r="AN63" t="b">
        <f t="shared" si="10"/>
        <v>0</v>
      </c>
      <c r="AO63" t="b">
        <f t="shared" si="11"/>
        <v>0</v>
      </c>
      <c r="AP63" t="b">
        <f t="shared" si="12"/>
        <v>0</v>
      </c>
      <c r="AQ63" t="str">
        <f t="shared" si="21"/>
        <v>OEIS Non-CAT - Large</v>
      </c>
      <c r="AR63">
        <f t="shared" si="13"/>
        <v>0</v>
      </c>
      <c r="AS63">
        <f t="shared" si="14"/>
        <v>0</v>
      </c>
      <c r="AT63" t="str">
        <f t="shared" si="15"/>
        <v xml:space="preserve">structures &lt;= 100 </v>
      </c>
      <c r="AU63" t="str">
        <f t="shared" si="16"/>
        <v>fatality = 0</v>
      </c>
      <c r="AV63">
        <f t="shared" si="22"/>
        <v>0</v>
      </c>
      <c r="AW63" t="b">
        <v>1</v>
      </c>
      <c r="AX63" t="b">
        <v>0</v>
      </c>
      <c r="AY63" t="b">
        <v>1</v>
      </c>
      <c r="AZ63" t="b">
        <v>1</v>
      </c>
      <c r="BA63" t="b">
        <v>0</v>
      </c>
      <c r="BB63" t="b">
        <v>1</v>
      </c>
      <c r="BC63" t="b">
        <v>1</v>
      </c>
      <c r="BJ63">
        <v>0</v>
      </c>
      <c r="BK63">
        <v>0</v>
      </c>
      <c r="BL63" t="s">
        <v>348</v>
      </c>
      <c r="BM63" t="s">
        <v>95</v>
      </c>
      <c r="BN63">
        <v>8.33</v>
      </c>
      <c r="BO63" t="s">
        <v>349</v>
      </c>
      <c r="BP63">
        <v>17</v>
      </c>
      <c r="BQ63">
        <v>27</v>
      </c>
    </row>
    <row r="64" spans="2:69" x14ac:dyDescent="0.2">
      <c r="C64" t="str">
        <f t="shared" si="0"/>
        <v>20160818-Beale</v>
      </c>
      <c r="D64" t="s">
        <v>350</v>
      </c>
      <c r="E64" t="s">
        <v>351</v>
      </c>
      <c r="H64">
        <f t="shared" si="1"/>
        <v>201608181535</v>
      </c>
      <c r="I64">
        <f t="shared" si="2"/>
        <v>201608190335</v>
      </c>
      <c r="J64" s="39">
        <v>42600</v>
      </c>
      <c r="K64" s="40">
        <v>0.64930555555555558</v>
      </c>
      <c r="L64" s="39">
        <v>42600.649305555547</v>
      </c>
      <c r="M64" s="39">
        <v>42600</v>
      </c>
      <c r="N64" t="s">
        <v>352</v>
      </c>
      <c r="O64" s="39">
        <v>42600.895833333343</v>
      </c>
      <c r="P64">
        <v>389</v>
      </c>
      <c r="Q64" t="s">
        <v>353</v>
      </c>
      <c r="T64">
        <v>0</v>
      </c>
      <c r="U64">
        <v>36.169649999999997</v>
      </c>
      <c r="V64">
        <v>-121.38775</v>
      </c>
      <c r="W64" t="s">
        <v>88</v>
      </c>
      <c r="X64" t="str">
        <f t="shared" si="3"/>
        <v>HFRA</v>
      </c>
      <c r="AG64" t="b">
        <f t="shared" si="4"/>
        <v>0</v>
      </c>
      <c r="AH64" t="b">
        <f t="shared" si="5"/>
        <v>0</v>
      </c>
      <c r="AI64" t="b">
        <f t="shared" si="6"/>
        <v>0</v>
      </c>
      <c r="AJ64">
        <f t="shared" si="19"/>
        <v>2016</v>
      </c>
      <c r="AK64">
        <f t="shared" si="20"/>
        <v>8</v>
      </c>
      <c r="AL64" t="b">
        <v>0</v>
      </c>
      <c r="AM64">
        <f t="shared" si="9"/>
        <v>0</v>
      </c>
      <c r="AN64" t="b">
        <f t="shared" si="10"/>
        <v>0</v>
      </c>
      <c r="AO64" t="b">
        <f t="shared" si="11"/>
        <v>0</v>
      </c>
      <c r="AP64" t="b">
        <f t="shared" si="12"/>
        <v>0</v>
      </c>
      <c r="AQ64" t="str">
        <f t="shared" si="21"/>
        <v>OEIS Non-CAT - Large</v>
      </c>
      <c r="AR64">
        <f t="shared" si="13"/>
        <v>0</v>
      </c>
      <c r="AS64">
        <f t="shared" si="14"/>
        <v>0</v>
      </c>
      <c r="AT64" t="str">
        <f t="shared" si="15"/>
        <v xml:space="preserve">structures &lt;= 100 </v>
      </c>
      <c r="AU64" t="str">
        <f t="shared" si="16"/>
        <v>fatality = 0</v>
      </c>
      <c r="AV64">
        <f t="shared" si="22"/>
        <v>0</v>
      </c>
      <c r="AW64" t="b">
        <v>1</v>
      </c>
      <c r="AX64" t="b">
        <v>0</v>
      </c>
      <c r="AY64" t="b">
        <v>1</v>
      </c>
      <c r="AZ64" t="b">
        <v>1</v>
      </c>
      <c r="BA64" t="b">
        <v>0</v>
      </c>
      <c r="BB64" t="b">
        <v>1</v>
      </c>
      <c r="BC64" t="b">
        <v>1</v>
      </c>
      <c r="BJ64">
        <v>0</v>
      </c>
      <c r="BK64">
        <v>0</v>
      </c>
      <c r="BL64" t="s">
        <v>354</v>
      </c>
      <c r="BM64" t="s">
        <v>82</v>
      </c>
      <c r="BN64">
        <v>6.86</v>
      </c>
      <c r="BO64" t="s">
        <v>355</v>
      </c>
      <c r="BP64">
        <v>18.010000000000002</v>
      </c>
      <c r="BQ64">
        <v>2</v>
      </c>
    </row>
    <row r="65" spans="1:69" x14ac:dyDescent="0.2">
      <c r="C65" t="str">
        <f t="shared" si="0"/>
        <v>20160818-Rey</v>
      </c>
      <c r="D65" t="s">
        <v>257</v>
      </c>
      <c r="E65" t="s">
        <v>356</v>
      </c>
      <c r="H65">
        <f t="shared" si="1"/>
        <v>201608181757</v>
      </c>
      <c r="I65">
        <f t="shared" si="2"/>
        <v>201608190557</v>
      </c>
      <c r="J65" s="39">
        <v>42600</v>
      </c>
      <c r="K65" s="40">
        <v>0.74791666666666667</v>
      </c>
      <c r="L65" s="39">
        <v>42600.747916666667</v>
      </c>
      <c r="M65" s="39">
        <v>42628</v>
      </c>
      <c r="O65" s="39"/>
      <c r="P65">
        <v>32606</v>
      </c>
      <c r="Q65" t="s">
        <v>80</v>
      </c>
      <c r="R65">
        <v>5</v>
      </c>
      <c r="T65">
        <v>0</v>
      </c>
      <c r="U65">
        <v>34.545999999999999</v>
      </c>
      <c r="V65">
        <v>-119.80500000000001</v>
      </c>
      <c r="W65" t="s">
        <v>88</v>
      </c>
      <c r="X65" t="str">
        <f t="shared" si="3"/>
        <v>HFRA</v>
      </c>
      <c r="AG65" t="b">
        <f t="shared" si="4"/>
        <v>1</v>
      </c>
      <c r="AH65" t="b">
        <f t="shared" si="5"/>
        <v>1</v>
      </c>
      <c r="AI65" t="b">
        <f t="shared" si="6"/>
        <v>0</v>
      </c>
      <c r="AJ65">
        <f t="shared" si="19"/>
        <v>2016</v>
      </c>
      <c r="AK65">
        <f t="shared" si="20"/>
        <v>8</v>
      </c>
      <c r="AL65" t="b">
        <v>0</v>
      </c>
      <c r="AM65">
        <f t="shared" si="9"/>
        <v>0</v>
      </c>
      <c r="AN65" t="b">
        <f t="shared" si="10"/>
        <v>0</v>
      </c>
      <c r="AO65" t="b">
        <f t="shared" si="11"/>
        <v>0</v>
      </c>
      <c r="AP65" t="b">
        <f t="shared" si="12"/>
        <v>0</v>
      </c>
      <c r="AQ65" t="str">
        <f t="shared" si="21"/>
        <v>OEIS CAT - Large</v>
      </c>
      <c r="AR65">
        <f t="shared" si="13"/>
        <v>1</v>
      </c>
      <c r="AS65">
        <f t="shared" si="14"/>
        <v>0</v>
      </c>
      <c r="AT65" t="str">
        <f t="shared" si="15"/>
        <v xml:space="preserve">structures &lt;= 100 </v>
      </c>
      <c r="AU65" t="str">
        <f t="shared" si="16"/>
        <v>fatality = 0</v>
      </c>
      <c r="AV65">
        <f t="shared" si="22"/>
        <v>5</v>
      </c>
      <c r="AW65" t="b">
        <v>0</v>
      </c>
      <c r="AX65" t="b">
        <v>1</v>
      </c>
      <c r="AY65" t="b">
        <v>1</v>
      </c>
      <c r="AZ65" t="b">
        <v>1</v>
      </c>
      <c r="BA65" t="b">
        <v>0</v>
      </c>
      <c r="BB65" t="b">
        <v>1</v>
      </c>
      <c r="BC65" t="b">
        <v>1</v>
      </c>
      <c r="BF65" t="s">
        <v>357</v>
      </c>
      <c r="BG65" t="s">
        <v>95</v>
      </c>
      <c r="BH65">
        <v>3.32</v>
      </c>
      <c r="BI65" t="s">
        <v>358</v>
      </c>
      <c r="BJ65">
        <v>32.99</v>
      </c>
      <c r="BK65">
        <v>125</v>
      </c>
      <c r="BL65" t="s">
        <v>357</v>
      </c>
      <c r="BM65" t="s">
        <v>95</v>
      </c>
      <c r="BN65">
        <v>3.32</v>
      </c>
      <c r="BO65" t="s">
        <v>358</v>
      </c>
      <c r="BP65">
        <v>32.99</v>
      </c>
      <c r="BQ65">
        <v>242</v>
      </c>
    </row>
    <row r="66" spans="1:69" x14ac:dyDescent="0.2">
      <c r="C66" t="str">
        <f t="shared" ref="C66:C129" si="23">LEFT(H66,8)&amp;"-"&amp;E66</f>
        <v>20160822-Tully</v>
      </c>
      <c r="D66" t="s">
        <v>163</v>
      </c>
      <c r="E66" t="s">
        <v>359</v>
      </c>
      <c r="H66">
        <f t="shared" ref="H66:H129" si="24">YEAR(L66)*10^8+MONTH(L66)*10^6+DAY(L66)*10^4+HOUR(L66)*100+MINUTE(L66)</f>
        <v>201608221603</v>
      </c>
      <c r="I66">
        <f t="shared" ref="I66:I129" si="25">IF(HOUR(L66)&lt;12, YEAR(L66)*10^8+MONTH(L66)*10^6+DAY(L66)*10^4+(HOUR(L66)+12)*10^2 + MINUTE(L66), YEAR(L66)*10^8+MONTH(L66)*10^6+(DAY(L66)+1)*10^4+(HOUR(L66)-12)*10^2+MINUTE(L66))</f>
        <v>201608230403</v>
      </c>
      <c r="J66" s="39">
        <v>42604</v>
      </c>
      <c r="K66" s="40">
        <v>0.66874999999999996</v>
      </c>
      <c r="L66" s="39">
        <v>42604.668749999997</v>
      </c>
      <c r="M66" s="39">
        <v>42617</v>
      </c>
      <c r="N66" t="s">
        <v>360</v>
      </c>
      <c r="O66" s="39">
        <v>42617.288194444453</v>
      </c>
      <c r="P66">
        <v>599</v>
      </c>
      <c r="Q66" t="s">
        <v>114</v>
      </c>
      <c r="R66">
        <v>3</v>
      </c>
      <c r="T66">
        <v>0</v>
      </c>
      <c r="U66">
        <v>41.284860000000002</v>
      </c>
      <c r="V66">
        <v>-123.82268000000001</v>
      </c>
      <c r="W66" t="s">
        <v>88</v>
      </c>
      <c r="X66" t="str">
        <f t="shared" ref="X66:X129" si="26">IF(OR(ISNUMBER(FIND("Redwood Valley", E66)), AZ66, BC66), "HFRA", "non-HFRA")</f>
        <v>HFRA</v>
      </c>
      <c r="AF66">
        <v>155875</v>
      </c>
      <c r="AG66" t="b">
        <f t="shared" ref="AG66:AG129" si="27">OR(AND(P66&gt;5000, P66&lt;&gt;""), AND(R66&gt;500, R66&lt;&gt;""), AND(T66&gt;0, T66&lt;&gt;""))</f>
        <v>0</v>
      </c>
      <c r="AH66" t="b">
        <f t="shared" ref="AH66:AH129" si="28">AND(OR(R66="", R66&lt;100),OR(AND(P66&gt;5000,P66&lt;&gt;""),AND(T66&gt;0,T66&lt;&gt;"")))</f>
        <v>0</v>
      </c>
      <c r="AI66" t="b">
        <f t="shared" ref="AI66:AI129" si="29">AND(AG66,AH66=FALSE)</f>
        <v>0</v>
      </c>
      <c r="AJ66">
        <f t="shared" ref="AJ66:AJ97" si="30">YEAR(J66)</f>
        <v>2016</v>
      </c>
      <c r="AK66">
        <f t="shared" ref="AK66:AK97" si="31">MONTH(J66)</f>
        <v>8</v>
      </c>
      <c r="AL66" t="b">
        <v>0</v>
      </c>
      <c r="AM66">
        <f t="shared" ref="AM66:AM129" si="32">IF(AND(T66&gt;0, T66&lt;&gt;""),1,0)</f>
        <v>0</v>
      </c>
      <c r="AN66" t="b">
        <f t="shared" ref="AN66:AN129" si="33">AND(AO66,AND(T66&gt;0,T66&lt;&gt;""))</f>
        <v>0</v>
      </c>
      <c r="AO66" t="b">
        <f t="shared" ref="AO66:AO129" si="34">AND(R66&gt;100, R66&lt;&gt;"")</f>
        <v>0</v>
      </c>
      <c r="AP66" t="b">
        <f t="shared" ref="AP66:AP129" si="35">AND(NOT(AN66),AO66)</f>
        <v>0</v>
      </c>
      <c r="AQ66" t="str">
        <f>IF(AN66, "OEIS CAT - Destructive - Fatal", IF(AO66, IF(AG66, "OEIS CAT - Destructive - Non-fatal", "OEIS Non-CAT - Destructive - Non-fatal"), IF(AG66,  "OEIS CAT - Large", "OEIS Non-CAT - Large")))</f>
        <v>OEIS Non-CAT - Large</v>
      </c>
      <c r="AR66">
        <f t="shared" ref="AR66:AR129" si="36">IF(AND(P66&lt;&gt;"", P66&gt;5000),1,0)</f>
        <v>0</v>
      </c>
      <c r="AS66">
        <f t="shared" ref="AS66:AS129" si="37">IF(AND(R66&lt;&gt;"", R66&gt;500),1,0)</f>
        <v>0</v>
      </c>
      <c r="AT66" t="str">
        <f t="shared" ref="AT66:AT129" si="38">IF(OR(R66="", R66&lt;=100),"structures &lt;= 100 ", IF(R66&gt;500, "structures &gt; 500", "100 &lt; structures &lt;= 500"))</f>
        <v xml:space="preserve">structures &lt;= 100 </v>
      </c>
      <c r="AU66" t="str">
        <f t="shared" ref="AU66:AU129" si="39">IF(AND(T66&gt;0, T66&lt;&gt;""),"fatality &gt; 0", "fatality = 0")</f>
        <v>fatality = 0</v>
      </c>
      <c r="AV66">
        <f>IF(R66="",0,  R66)</f>
        <v>3</v>
      </c>
      <c r="AW66" t="b">
        <v>1</v>
      </c>
      <c r="AX66" t="b">
        <v>0</v>
      </c>
      <c r="AY66" t="b">
        <v>1</v>
      </c>
      <c r="AZ66" t="b">
        <v>1</v>
      </c>
      <c r="BA66" t="b">
        <v>0</v>
      </c>
      <c r="BB66" t="b">
        <v>1</v>
      </c>
      <c r="BC66" t="b">
        <v>1</v>
      </c>
      <c r="BF66" t="s">
        <v>361</v>
      </c>
      <c r="BG66" t="s">
        <v>82</v>
      </c>
      <c r="BH66">
        <v>1.84</v>
      </c>
      <c r="BI66" t="s">
        <v>362</v>
      </c>
      <c r="BJ66">
        <v>8.99</v>
      </c>
      <c r="BK66">
        <v>2</v>
      </c>
      <c r="BL66" t="s">
        <v>363</v>
      </c>
      <c r="BM66" t="s">
        <v>82</v>
      </c>
      <c r="BN66">
        <v>9.32</v>
      </c>
      <c r="BO66" t="s">
        <v>364</v>
      </c>
      <c r="BP66">
        <v>20</v>
      </c>
      <c r="BQ66">
        <v>4</v>
      </c>
    </row>
    <row r="67" spans="1:69" x14ac:dyDescent="0.2">
      <c r="C67" t="str">
        <f t="shared" si="23"/>
        <v>20160822-Tule</v>
      </c>
      <c r="D67" t="s">
        <v>119</v>
      </c>
      <c r="E67" t="s">
        <v>365</v>
      </c>
      <c r="H67">
        <f t="shared" si="24"/>
        <v>201608222200</v>
      </c>
      <c r="I67">
        <f t="shared" si="25"/>
        <v>201608231000</v>
      </c>
      <c r="J67" s="39">
        <v>42604</v>
      </c>
      <c r="K67" s="40">
        <v>0.91666666666666663</v>
      </c>
      <c r="L67" s="39">
        <v>42604.916666666657</v>
      </c>
      <c r="M67" s="39">
        <v>42682</v>
      </c>
      <c r="N67" t="s">
        <v>254</v>
      </c>
      <c r="O67" s="39">
        <v>42682.427083333343</v>
      </c>
      <c r="P67">
        <v>395</v>
      </c>
      <c r="Q67" t="s">
        <v>80</v>
      </c>
      <c r="T67">
        <v>0</v>
      </c>
      <c r="U67">
        <v>36.1648</v>
      </c>
      <c r="V67">
        <v>-118.73905999999999</v>
      </c>
      <c r="W67" t="s">
        <v>88</v>
      </c>
      <c r="X67" t="str">
        <f t="shared" si="26"/>
        <v>HFRA</v>
      </c>
      <c r="AG67" t="b">
        <f t="shared" si="27"/>
        <v>0</v>
      </c>
      <c r="AH67" t="b">
        <f t="shared" si="28"/>
        <v>0</v>
      </c>
      <c r="AI67" t="b">
        <f t="shared" si="29"/>
        <v>0</v>
      </c>
      <c r="AJ67">
        <f t="shared" si="30"/>
        <v>2016</v>
      </c>
      <c r="AK67">
        <f t="shared" si="31"/>
        <v>8</v>
      </c>
      <c r="AL67" t="b">
        <v>0</v>
      </c>
      <c r="AM67">
        <f t="shared" si="32"/>
        <v>0</v>
      </c>
      <c r="AN67" t="b">
        <f t="shared" si="33"/>
        <v>0</v>
      </c>
      <c r="AO67" t="b">
        <f t="shared" si="34"/>
        <v>0</v>
      </c>
      <c r="AP67" t="b">
        <f t="shared" si="35"/>
        <v>0</v>
      </c>
      <c r="AQ67" t="str">
        <f t="shared" ref="AQ67:AQ98" si="40">IF(AN67, "OEIS CAT - Destructive - Fatal", IF(AO67, IF(AG67, "OEIS CAT - Destructive - Non-fatal", "OEIS Non-CAT - Destructive - Non-fatal"), IF(AG67, "OEIS CAT - Large", "OEIS Non-CAT - Large")))</f>
        <v>OEIS Non-CAT - Large</v>
      </c>
      <c r="AR67">
        <f t="shared" si="36"/>
        <v>0</v>
      </c>
      <c r="AS67">
        <f t="shared" si="37"/>
        <v>0</v>
      </c>
      <c r="AT67" t="str">
        <f t="shared" si="38"/>
        <v xml:space="preserve">structures &lt;= 100 </v>
      </c>
      <c r="AU67" t="str">
        <f t="shared" si="39"/>
        <v>fatality = 0</v>
      </c>
      <c r="AV67">
        <f t="shared" ref="AV67:AV98" si="41">IF(R67="",0, R67)</f>
        <v>0</v>
      </c>
      <c r="AW67" t="b">
        <v>1</v>
      </c>
      <c r="AX67" t="b">
        <v>0</v>
      </c>
      <c r="AY67" t="b">
        <v>1</v>
      </c>
      <c r="AZ67" t="b">
        <v>1</v>
      </c>
      <c r="BA67" t="b">
        <v>0</v>
      </c>
      <c r="BB67" t="b">
        <v>1</v>
      </c>
      <c r="BC67" t="b">
        <v>1</v>
      </c>
      <c r="BF67" t="s">
        <v>126</v>
      </c>
      <c r="BG67" t="s">
        <v>82</v>
      </c>
      <c r="BH67">
        <v>2.21</v>
      </c>
      <c r="BI67" t="s">
        <v>366</v>
      </c>
      <c r="BJ67">
        <v>8.99</v>
      </c>
      <c r="BK67">
        <v>2</v>
      </c>
      <c r="BL67" t="s">
        <v>126</v>
      </c>
      <c r="BM67" t="s">
        <v>82</v>
      </c>
      <c r="BN67">
        <v>2.21</v>
      </c>
      <c r="BO67" t="s">
        <v>366</v>
      </c>
      <c r="BP67">
        <v>8.99</v>
      </c>
      <c r="BQ67">
        <v>4</v>
      </c>
    </row>
    <row r="68" spans="1:69" x14ac:dyDescent="0.2">
      <c r="A68" t="s">
        <v>251</v>
      </c>
      <c r="C68" t="str">
        <f t="shared" si="23"/>
        <v>20160824-Grade</v>
      </c>
      <c r="D68" t="s">
        <v>252</v>
      </c>
      <c r="E68" t="s">
        <v>367</v>
      </c>
      <c r="H68">
        <f t="shared" si="24"/>
        <v>201608241455</v>
      </c>
      <c r="I68">
        <f t="shared" si="25"/>
        <v>201608250255</v>
      </c>
      <c r="J68" s="39">
        <v>42606</v>
      </c>
      <c r="K68" s="40">
        <v>0.62152777777777779</v>
      </c>
      <c r="L68" s="39">
        <v>42606.621527777781</v>
      </c>
      <c r="M68" s="39">
        <v>42612</v>
      </c>
      <c r="N68" t="s">
        <v>185</v>
      </c>
      <c r="O68" s="39">
        <v>42612.28125</v>
      </c>
      <c r="P68">
        <v>710</v>
      </c>
      <c r="Q68" t="s">
        <v>99</v>
      </c>
      <c r="R68">
        <v>5</v>
      </c>
      <c r="S68">
        <v>1</v>
      </c>
      <c r="T68">
        <v>0</v>
      </c>
      <c r="U68">
        <v>41.781300000000002</v>
      </c>
      <c r="V68">
        <v>-122.611</v>
      </c>
      <c r="W68" t="s">
        <v>88</v>
      </c>
      <c r="X68" t="str">
        <f t="shared" si="26"/>
        <v>HFRA</v>
      </c>
      <c r="Y68" t="s">
        <v>100</v>
      </c>
      <c r="AG68" t="b">
        <f t="shared" si="27"/>
        <v>0</v>
      </c>
      <c r="AH68" t="b">
        <f t="shared" si="28"/>
        <v>0</v>
      </c>
      <c r="AI68" t="b">
        <f t="shared" si="29"/>
        <v>0</v>
      </c>
      <c r="AJ68">
        <f t="shared" si="30"/>
        <v>2016</v>
      </c>
      <c r="AK68">
        <f t="shared" si="31"/>
        <v>8</v>
      </c>
      <c r="AL68" t="b">
        <v>0</v>
      </c>
      <c r="AM68">
        <f t="shared" si="32"/>
        <v>0</v>
      </c>
      <c r="AN68" t="b">
        <f t="shared" si="33"/>
        <v>0</v>
      </c>
      <c r="AO68" t="b">
        <f t="shared" si="34"/>
        <v>0</v>
      </c>
      <c r="AP68" t="b">
        <f t="shared" si="35"/>
        <v>0</v>
      </c>
      <c r="AQ68" t="str">
        <f t="shared" si="40"/>
        <v>OEIS Non-CAT - Large</v>
      </c>
      <c r="AR68">
        <f t="shared" si="36"/>
        <v>0</v>
      </c>
      <c r="AS68">
        <f t="shared" si="37"/>
        <v>0</v>
      </c>
      <c r="AT68" t="str">
        <f t="shared" si="38"/>
        <v xml:space="preserve">structures &lt;= 100 </v>
      </c>
      <c r="AU68" t="str">
        <f t="shared" si="39"/>
        <v>fatality = 0</v>
      </c>
      <c r="AV68">
        <f t="shared" si="41"/>
        <v>5</v>
      </c>
      <c r="AW68" t="b">
        <v>1</v>
      </c>
      <c r="AX68" t="b">
        <v>0</v>
      </c>
      <c r="AY68" t="b">
        <v>1</v>
      </c>
      <c r="AZ68" t="b">
        <v>1</v>
      </c>
      <c r="BA68" t="b">
        <v>0</v>
      </c>
      <c r="BB68" t="b">
        <v>0</v>
      </c>
      <c r="BC68" t="b">
        <v>1</v>
      </c>
      <c r="BF68" t="s">
        <v>368</v>
      </c>
      <c r="BG68" t="s">
        <v>75</v>
      </c>
      <c r="BH68">
        <v>1.36</v>
      </c>
      <c r="BI68" t="s">
        <v>369</v>
      </c>
      <c r="BJ68">
        <v>6.22</v>
      </c>
      <c r="BK68">
        <v>8</v>
      </c>
      <c r="BL68" t="s">
        <v>370</v>
      </c>
      <c r="BM68" t="s">
        <v>82</v>
      </c>
      <c r="BN68">
        <v>7.32</v>
      </c>
      <c r="BO68" t="s">
        <v>371</v>
      </c>
      <c r="BP68">
        <v>14.99</v>
      </c>
      <c r="BQ68">
        <v>18</v>
      </c>
    </row>
    <row r="69" spans="1:69" x14ac:dyDescent="0.2">
      <c r="C69" t="str">
        <f t="shared" si="23"/>
        <v>20160826-Range</v>
      </c>
      <c r="D69" t="s">
        <v>260</v>
      </c>
      <c r="E69" t="s">
        <v>372</v>
      </c>
      <c r="H69">
        <f t="shared" si="24"/>
        <v>201608261010</v>
      </c>
      <c r="I69">
        <f t="shared" si="25"/>
        <v>201608262210</v>
      </c>
      <c r="J69" s="39">
        <v>42608</v>
      </c>
      <c r="K69" s="40">
        <v>0.4236111111111111</v>
      </c>
      <c r="L69" s="39">
        <v>42608.423611111109</v>
      </c>
      <c r="M69" s="39">
        <v>42611</v>
      </c>
      <c r="N69" t="s">
        <v>125</v>
      </c>
      <c r="O69" s="39">
        <v>42611.4375</v>
      </c>
      <c r="P69">
        <v>600</v>
      </c>
      <c r="Q69" t="s">
        <v>183</v>
      </c>
      <c r="T69">
        <v>0</v>
      </c>
      <c r="U69">
        <v>35.201300000000003</v>
      </c>
      <c r="V69">
        <v>-118.7212</v>
      </c>
      <c r="W69" t="s">
        <v>88</v>
      </c>
      <c r="X69" t="str">
        <f t="shared" si="26"/>
        <v>HFRA</v>
      </c>
      <c r="AG69" t="b">
        <f t="shared" si="27"/>
        <v>0</v>
      </c>
      <c r="AH69" t="b">
        <f t="shared" si="28"/>
        <v>0</v>
      </c>
      <c r="AI69" t="b">
        <f t="shared" si="29"/>
        <v>0</v>
      </c>
      <c r="AJ69">
        <f t="shared" si="30"/>
        <v>2016</v>
      </c>
      <c r="AK69">
        <f t="shared" si="31"/>
        <v>8</v>
      </c>
      <c r="AL69" t="b">
        <v>0</v>
      </c>
      <c r="AM69">
        <f t="shared" si="32"/>
        <v>0</v>
      </c>
      <c r="AN69" t="b">
        <f t="shared" si="33"/>
        <v>0</v>
      </c>
      <c r="AO69" t="b">
        <f t="shared" si="34"/>
        <v>0</v>
      </c>
      <c r="AP69" t="b">
        <f t="shared" si="35"/>
        <v>0</v>
      </c>
      <c r="AQ69" t="str">
        <f t="shared" si="40"/>
        <v>OEIS Non-CAT - Large</v>
      </c>
      <c r="AR69">
        <f t="shared" si="36"/>
        <v>0</v>
      </c>
      <c r="AS69">
        <f t="shared" si="37"/>
        <v>0</v>
      </c>
      <c r="AT69" t="str">
        <f t="shared" si="38"/>
        <v xml:space="preserve">structures &lt;= 100 </v>
      </c>
      <c r="AU69" t="str">
        <f t="shared" si="39"/>
        <v>fatality = 0</v>
      </c>
      <c r="AV69">
        <f t="shared" si="41"/>
        <v>0</v>
      </c>
      <c r="AW69" t="b">
        <v>1</v>
      </c>
      <c r="AX69" t="b">
        <v>0</v>
      </c>
      <c r="AY69" t="b">
        <v>1</v>
      </c>
      <c r="AZ69" t="b">
        <v>1</v>
      </c>
      <c r="BA69" t="b">
        <v>0</v>
      </c>
      <c r="BB69" t="b">
        <v>1</v>
      </c>
      <c r="BC69" t="b">
        <v>1</v>
      </c>
      <c r="BF69" t="s">
        <v>289</v>
      </c>
      <c r="BG69" t="s">
        <v>82</v>
      </c>
      <c r="BH69">
        <v>3.2</v>
      </c>
      <c r="BI69" t="s">
        <v>373</v>
      </c>
      <c r="BJ69">
        <v>8.99</v>
      </c>
      <c r="BK69">
        <v>2</v>
      </c>
      <c r="BL69" t="s">
        <v>374</v>
      </c>
      <c r="BM69" t="s">
        <v>95</v>
      </c>
      <c r="BN69">
        <v>7.01</v>
      </c>
      <c r="BO69" t="s">
        <v>375</v>
      </c>
      <c r="BP69">
        <v>12.01</v>
      </c>
      <c r="BQ69">
        <v>40</v>
      </c>
    </row>
    <row r="70" spans="1:69" x14ac:dyDescent="0.2">
      <c r="A70" t="s">
        <v>251</v>
      </c>
      <c r="C70" t="str">
        <f t="shared" si="23"/>
        <v>20160827-Gap</v>
      </c>
      <c r="D70" t="s">
        <v>252</v>
      </c>
      <c r="E70" t="s">
        <v>376</v>
      </c>
      <c r="H70">
        <f t="shared" si="24"/>
        <v>201608271800</v>
      </c>
      <c r="I70">
        <f t="shared" si="25"/>
        <v>201608280600</v>
      </c>
      <c r="J70" s="39">
        <v>42609</v>
      </c>
      <c r="K70" s="40">
        <v>0.75</v>
      </c>
      <c r="L70" s="39">
        <v>42609.75</v>
      </c>
      <c r="M70" s="39">
        <v>42610</v>
      </c>
      <c r="N70" t="s">
        <v>151</v>
      </c>
      <c r="O70" s="39">
        <v>42610.760416666657</v>
      </c>
      <c r="P70">
        <v>33867</v>
      </c>
      <c r="Q70" t="s">
        <v>80</v>
      </c>
      <c r="R70">
        <v>14</v>
      </c>
      <c r="T70">
        <v>0</v>
      </c>
      <c r="U70">
        <v>41.850999999999999</v>
      </c>
      <c r="V70">
        <v>-123.11799999999999</v>
      </c>
      <c r="W70" t="s">
        <v>88</v>
      </c>
      <c r="X70" t="str">
        <f t="shared" si="26"/>
        <v>HFRA</v>
      </c>
      <c r="AG70" t="b">
        <f t="shared" si="27"/>
        <v>1</v>
      </c>
      <c r="AH70" t="b">
        <f t="shared" si="28"/>
        <v>1</v>
      </c>
      <c r="AI70" t="b">
        <f t="shared" si="29"/>
        <v>0</v>
      </c>
      <c r="AJ70">
        <f t="shared" si="30"/>
        <v>2016</v>
      </c>
      <c r="AK70">
        <f t="shared" si="31"/>
        <v>8</v>
      </c>
      <c r="AL70" t="b">
        <v>0</v>
      </c>
      <c r="AM70">
        <f t="shared" si="32"/>
        <v>0</v>
      </c>
      <c r="AN70" t="b">
        <f t="shared" si="33"/>
        <v>0</v>
      </c>
      <c r="AO70" t="b">
        <f t="shared" si="34"/>
        <v>0</v>
      </c>
      <c r="AP70" t="b">
        <f t="shared" si="35"/>
        <v>0</v>
      </c>
      <c r="AQ70" t="str">
        <f t="shared" si="40"/>
        <v>OEIS CAT - Large</v>
      </c>
      <c r="AR70">
        <f t="shared" si="36"/>
        <v>1</v>
      </c>
      <c r="AS70">
        <f t="shared" si="37"/>
        <v>0</v>
      </c>
      <c r="AT70" t="str">
        <f t="shared" si="38"/>
        <v xml:space="preserve">structures &lt;= 100 </v>
      </c>
      <c r="AU70" t="str">
        <f t="shared" si="39"/>
        <v>fatality = 0</v>
      </c>
      <c r="AV70">
        <f t="shared" si="41"/>
        <v>14</v>
      </c>
      <c r="AW70" t="b">
        <v>1</v>
      </c>
      <c r="AX70" t="b">
        <v>0</v>
      </c>
      <c r="AY70" t="b">
        <v>1</v>
      </c>
      <c r="AZ70" t="b">
        <v>1</v>
      </c>
      <c r="BA70" t="b">
        <v>0</v>
      </c>
      <c r="BB70" t="b">
        <v>0</v>
      </c>
      <c r="BC70" t="b">
        <v>1</v>
      </c>
      <c r="BJ70">
        <v>0</v>
      </c>
      <c r="BK70">
        <v>0</v>
      </c>
      <c r="BP70">
        <v>0</v>
      </c>
      <c r="BQ70">
        <v>0</v>
      </c>
    </row>
    <row r="71" spans="1:69" x14ac:dyDescent="0.2">
      <c r="C71" t="str">
        <f t="shared" si="23"/>
        <v>20160828-Willow</v>
      </c>
      <c r="D71" t="s">
        <v>298</v>
      </c>
      <c r="E71" t="s">
        <v>133</v>
      </c>
      <c r="H71">
        <f t="shared" si="24"/>
        <v>201608281307</v>
      </c>
      <c r="I71">
        <f t="shared" si="25"/>
        <v>201608290107</v>
      </c>
      <c r="J71" s="39">
        <v>42610</v>
      </c>
      <c r="K71" s="40">
        <v>0.54652777777777772</v>
      </c>
      <c r="L71" s="39">
        <v>42610.546527777777</v>
      </c>
      <c r="M71" s="39">
        <v>42613</v>
      </c>
      <c r="N71" t="s">
        <v>266</v>
      </c>
      <c r="O71" s="39">
        <v>42613.784722222219</v>
      </c>
      <c r="P71">
        <v>450</v>
      </c>
      <c r="Q71" t="s">
        <v>72</v>
      </c>
      <c r="S71">
        <v>1</v>
      </c>
      <c r="T71">
        <v>0</v>
      </c>
      <c r="U71">
        <v>38.187399999999997</v>
      </c>
      <c r="V71">
        <v>-120.63809999999999</v>
      </c>
      <c r="W71" t="s">
        <v>88</v>
      </c>
      <c r="X71" t="str">
        <f t="shared" si="26"/>
        <v>HFRA</v>
      </c>
      <c r="AG71" t="b">
        <f t="shared" si="27"/>
        <v>0</v>
      </c>
      <c r="AH71" t="b">
        <f t="shared" si="28"/>
        <v>0</v>
      </c>
      <c r="AI71" t="b">
        <f t="shared" si="29"/>
        <v>0</v>
      </c>
      <c r="AJ71">
        <f t="shared" si="30"/>
        <v>2016</v>
      </c>
      <c r="AK71">
        <f t="shared" si="31"/>
        <v>8</v>
      </c>
      <c r="AL71" t="b">
        <v>0</v>
      </c>
      <c r="AM71">
        <f t="shared" si="32"/>
        <v>0</v>
      </c>
      <c r="AN71" t="b">
        <f t="shared" si="33"/>
        <v>0</v>
      </c>
      <c r="AO71" t="b">
        <f t="shared" si="34"/>
        <v>0</v>
      </c>
      <c r="AP71" t="b">
        <f t="shared" si="35"/>
        <v>0</v>
      </c>
      <c r="AQ71" t="str">
        <f t="shared" si="40"/>
        <v>OEIS Non-CAT - Large</v>
      </c>
      <c r="AR71">
        <f t="shared" si="36"/>
        <v>0</v>
      </c>
      <c r="AS71">
        <f t="shared" si="37"/>
        <v>0</v>
      </c>
      <c r="AT71" t="str">
        <f t="shared" si="38"/>
        <v xml:space="preserve">structures &lt;= 100 </v>
      </c>
      <c r="AU71" t="str">
        <f t="shared" si="39"/>
        <v>fatality = 0</v>
      </c>
      <c r="AV71">
        <f t="shared" si="41"/>
        <v>0</v>
      </c>
      <c r="AW71" t="b">
        <v>1</v>
      </c>
      <c r="AX71" t="b">
        <v>0</v>
      </c>
      <c r="AY71" t="b">
        <v>1</v>
      </c>
      <c r="AZ71" t="b">
        <v>1</v>
      </c>
      <c r="BA71" t="b">
        <v>0</v>
      </c>
      <c r="BB71" t="b">
        <v>1</v>
      </c>
      <c r="BC71" t="b">
        <v>1</v>
      </c>
      <c r="BJ71">
        <v>0</v>
      </c>
      <c r="BK71">
        <v>0</v>
      </c>
      <c r="BL71" t="s">
        <v>313</v>
      </c>
      <c r="BM71" t="s">
        <v>95</v>
      </c>
      <c r="BN71">
        <v>8.36</v>
      </c>
      <c r="BO71" t="s">
        <v>377</v>
      </c>
      <c r="BP71">
        <v>12.01</v>
      </c>
      <c r="BQ71">
        <v>4</v>
      </c>
    </row>
    <row r="72" spans="1:69" x14ac:dyDescent="0.2">
      <c r="C72" t="str">
        <f t="shared" si="23"/>
        <v>20160828-Havilah</v>
      </c>
      <c r="D72" t="s">
        <v>260</v>
      </c>
      <c r="E72" t="s">
        <v>378</v>
      </c>
      <c r="H72">
        <f t="shared" si="24"/>
        <v>201608281850</v>
      </c>
      <c r="I72">
        <f t="shared" si="25"/>
        <v>201608290650</v>
      </c>
      <c r="J72" s="39">
        <v>42610</v>
      </c>
      <c r="K72" s="40">
        <v>0.78472222222222221</v>
      </c>
      <c r="L72" s="39">
        <v>42610.784722222219</v>
      </c>
      <c r="M72" s="39">
        <v>42610</v>
      </c>
      <c r="N72" t="s">
        <v>266</v>
      </c>
      <c r="O72" s="39">
        <v>42610.784722222219</v>
      </c>
      <c r="P72">
        <v>304</v>
      </c>
      <c r="Q72" t="s">
        <v>80</v>
      </c>
      <c r="T72">
        <v>0</v>
      </c>
      <c r="U72">
        <v>35.497599999999998</v>
      </c>
      <c r="V72">
        <v>-118.5097</v>
      </c>
      <c r="W72" t="s">
        <v>88</v>
      </c>
      <c r="X72" t="str">
        <f t="shared" si="26"/>
        <v>HFRA</v>
      </c>
      <c r="AG72" t="b">
        <f t="shared" si="27"/>
        <v>0</v>
      </c>
      <c r="AH72" t="b">
        <f t="shared" si="28"/>
        <v>0</v>
      </c>
      <c r="AI72" t="b">
        <f t="shared" si="29"/>
        <v>0</v>
      </c>
      <c r="AJ72">
        <f t="shared" si="30"/>
        <v>2016</v>
      </c>
      <c r="AK72">
        <f t="shared" si="31"/>
        <v>8</v>
      </c>
      <c r="AL72" t="b">
        <v>0</v>
      </c>
      <c r="AM72">
        <f t="shared" si="32"/>
        <v>0</v>
      </c>
      <c r="AN72" t="b">
        <f t="shared" si="33"/>
        <v>0</v>
      </c>
      <c r="AO72" t="b">
        <f t="shared" si="34"/>
        <v>0</v>
      </c>
      <c r="AP72" t="b">
        <f t="shared" si="35"/>
        <v>0</v>
      </c>
      <c r="AQ72" t="str">
        <f t="shared" si="40"/>
        <v>OEIS Non-CAT - Large</v>
      </c>
      <c r="AR72">
        <f t="shared" si="36"/>
        <v>0</v>
      </c>
      <c r="AS72">
        <f t="shared" si="37"/>
        <v>0</v>
      </c>
      <c r="AT72" t="str">
        <f t="shared" si="38"/>
        <v xml:space="preserve">structures &lt;= 100 </v>
      </c>
      <c r="AU72" t="str">
        <f t="shared" si="39"/>
        <v>fatality = 0</v>
      </c>
      <c r="AV72">
        <f t="shared" si="41"/>
        <v>0</v>
      </c>
      <c r="AW72" t="b">
        <v>0</v>
      </c>
      <c r="AX72" t="b">
        <v>1</v>
      </c>
      <c r="AY72" t="b">
        <v>1</v>
      </c>
      <c r="AZ72" t="b">
        <v>1</v>
      </c>
      <c r="BA72" t="b">
        <v>0</v>
      </c>
      <c r="BB72" t="b">
        <v>1</v>
      </c>
      <c r="BC72" t="b">
        <v>1</v>
      </c>
      <c r="BJ72">
        <v>0</v>
      </c>
      <c r="BK72">
        <v>0</v>
      </c>
      <c r="BL72" t="s">
        <v>263</v>
      </c>
      <c r="BM72" t="s">
        <v>82</v>
      </c>
      <c r="BN72">
        <v>9.84</v>
      </c>
      <c r="BO72" t="s">
        <v>379</v>
      </c>
      <c r="BP72">
        <v>25.99</v>
      </c>
      <c r="BQ72">
        <v>6</v>
      </c>
    </row>
    <row r="73" spans="1:69" x14ac:dyDescent="0.2">
      <c r="C73" t="str">
        <f t="shared" si="23"/>
        <v>20160905-Saddle</v>
      </c>
      <c r="D73" t="s">
        <v>143</v>
      </c>
      <c r="E73" t="s">
        <v>85</v>
      </c>
      <c r="H73">
        <f t="shared" si="24"/>
        <v>201609051628</v>
      </c>
      <c r="I73">
        <f t="shared" si="25"/>
        <v>201609060428</v>
      </c>
      <c r="J73" s="39">
        <v>42618</v>
      </c>
      <c r="K73" s="40">
        <v>0.68611111111111112</v>
      </c>
      <c r="L73" s="39">
        <v>42618.686111111107</v>
      </c>
      <c r="M73" s="39">
        <v>42625</v>
      </c>
      <c r="N73" t="s">
        <v>380</v>
      </c>
      <c r="O73" s="39">
        <v>42625.618750000001</v>
      </c>
      <c r="P73">
        <v>800</v>
      </c>
      <c r="Q73" t="s">
        <v>72</v>
      </c>
      <c r="R73">
        <v>3</v>
      </c>
      <c r="T73">
        <v>0</v>
      </c>
      <c r="U73">
        <v>39.687100000000001</v>
      </c>
      <c r="V73">
        <v>-121.571</v>
      </c>
      <c r="W73" t="s">
        <v>88</v>
      </c>
      <c r="X73" t="str">
        <f t="shared" si="26"/>
        <v>HFRA</v>
      </c>
      <c r="AF73">
        <v>174111</v>
      </c>
      <c r="AG73" t="b">
        <f t="shared" si="27"/>
        <v>0</v>
      </c>
      <c r="AH73" t="b">
        <f t="shared" si="28"/>
        <v>0</v>
      </c>
      <c r="AI73" t="b">
        <f t="shared" si="29"/>
        <v>0</v>
      </c>
      <c r="AJ73">
        <f t="shared" si="30"/>
        <v>2016</v>
      </c>
      <c r="AK73">
        <f t="shared" si="31"/>
        <v>9</v>
      </c>
      <c r="AL73" t="b">
        <v>0</v>
      </c>
      <c r="AM73">
        <f t="shared" si="32"/>
        <v>0</v>
      </c>
      <c r="AN73" t="b">
        <f t="shared" si="33"/>
        <v>0</v>
      </c>
      <c r="AO73" t="b">
        <f t="shared" si="34"/>
        <v>0</v>
      </c>
      <c r="AP73" t="b">
        <f t="shared" si="35"/>
        <v>0</v>
      </c>
      <c r="AQ73" t="str">
        <f t="shared" si="40"/>
        <v>OEIS Non-CAT - Large</v>
      </c>
      <c r="AR73">
        <f t="shared" si="36"/>
        <v>0</v>
      </c>
      <c r="AS73">
        <f t="shared" si="37"/>
        <v>0</v>
      </c>
      <c r="AT73" t="str">
        <f t="shared" si="38"/>
        <v xml:space="preserve">structures &lt;= 100 </v>
      </c>
      <c r="AU73" t="str">
        <f t="shared" si="39"/>
        <v>fatality = 0</v>
      </c>
      <c r="AV73">
        <f t="shared" si="41"/>
        <v>3</v>
      </c>
      <c r="AW73" t="b">
        <v>1</v>
      </c>
      <c r="AX73" t="b">
        <v>0</v>
      </c>
      <c r="AY73" t="b">
        <v>1</v>
      </c>
      <c r="AZ73" t="b">
        <v>1</v>
      </c>
      <c r="BA73" t="b">
        <v>0</v>
      </c>
      <c r="BB73" t="b">
        <v>1</v>
      </c>
      <c r="BC73" t="b">
        <v>1</v>
      </c>
      <c r="BJ73">
        <v>0</v>
      </c>
      <c r="BK73">
        <v>0</v>
      </c>
      <c r="BL73" t="s">
        <v>326</v>
      </c>
      <c r="BM73" t="s">
        <v>82</v>
      </c>
      <c r="BN73">
        <v>7.54</v>
      </c>
      <c r="BO73" t="s">
        <v>381</v>
      </c>
      <c r="BP73">
        <v>14.99</v>
      </c>
      <c r="BQ73">
        <v>25</v>
      </c>
    </row>
    <row r="74" spans="1:69" x14ac:dyDescent="0.2">
      <c r="C74" t="str">
        <f t="shared" si="23"/>
        <v>20160911-Willard</v>
      </c>
      <c r="D74" t="s">
        <v>180</v>
      </c>
      <c r="E74" t="s">
        <v>382</v>
      </c>
      <c r="H74">
        <f t="shared" si="24"/>
        <v>201609111133</v>
      </c>
      <c r="I74">
        <f t="shared" si="25"/>
        <v>201609112333</v>
      </c>
      <c r="J74" s="39">
        <v>42624</v>
      </c>
      <c r="K74" s="40">
        <v>0.48125000000000001</v>
      </c>
      <c r="L74" s="39">
        <v>42624.481249999997</v>
      </c>
      <c r="M74" s="39">
        <v>42635</v>
      </c>
      <c r="N74" t="s">
        <v>309</v>
      </c>
      <c r="O74" s="39">
        <v>42635.291666666657</v>
      </c>
      <c r="P74">
        <v>2575</v>
      </c>
      <c r="Q74" t="s">
        <v>80</v>
      </c>
      <c r="R74">
        <v>7</v>
      </c>
      <c r="T74">
        <v>0</v>
      </c>
      <c r="U74">
        <v>40.391500000000001</v>
      </c>
      <c r="V74">
        <v>-120.78449999999999</v>
      </c>
      <c r="W74" t="s">
        <v>88</v>
      </c>
      <c r="X74" t="str">
        <f t="shared" si="26"/>
        <v>HFRA</v>
      </c>
      <c r="AG74" t="b">
        <f t="shared" si="27"/>
        <v>0</v>
      </c>
      <c r="AH74" t="b">
        <f t="shared" si="28"/>
        <v>0</v>
      </c>
      <c r="AI74" t="b">
        <f t="shared" si="29"/>
        <v>0</v>
      </c>
      <c r="AJ74">
        <f t="shared" si="30"/>
        <v>2016</v>
      </c>
      <c r="AK74">
        <f t="shared" si="31"/>
        <v>9</v>
      </c>
      <c r="AL74" t="b">
        <v>0</v>
      </c>
      <c r="AM74">
        <f t="shared" si="32"/>
        <v>0</v>
      </c>
      <c r="AN74" t="b">
        <f t="shared" si="33"/>
        <v>0</v>
      </c>
      <c r="AO74" t="b">
        <f t="shared" si="34"/>
        <v>0</v>
      </c>
      <c r="AP74" t="b">
        <f t="shared" si="35"/>
        <v>0</v>
      </c>
      <c r="AQ74" t="str">
        <f t="shared" si="40"/>
        <v>OEIS Non-CAT - Large</v>
      </c>
      <c r="AR74">
        <f t="shared" si="36"/>
        <v>0</v>
      </c>
      <c r="AS74">
        <f t="shared" si="37"/>
        <v>0</v>
      </c>
      <c r="AT74" t="str">
        <f t="shared" si="38"/>
        <v xml:space="preserve">structures &lt;= 100 </v>
      </c>
      <c r="AU74" t="str">
        <f t="shared" si="39"/>
        <v>fatality = 0</v>
      </c>
      <c r="AV74">
        <f t="shared" si="41"/>
        <v>7</v>
      </c>
      <c r="AW74" t="b">
        <v>1</v>
      </c>
      <c r="AX74" t="b">
        <v>0</v>
      </c>
      <c r="AY74" t="b">
        <v>1</v>
      </c>
      <c r="AZ74" t="b">
        <v>1</v>
      </c>
      <c r="BA74" t="b">
        <v>0</v>
      </c>
      <c r="BB74" t="b">
        <v>1</v>
      </c>
      <c r="BC74" t="b">
        <v>1</v>
      </c>
      <c r="BF74" t="s">
        <v>383</v>
      </c>
      <c r="BG74" t="s">
        <v>75</v>
      </c>
      <c r="BH74">
        <v>3.14</v>
      </c>
      <c r="BI74" t="s">
        <v>384</v>
      </c>
      <c r="BJ74">
        <v>20.51</v>
      </c>
      <c r="BK74">
        <v>16</v>
      </c>
      <c r="BL74" t="s">
        <v>385</v>
      </c>
      <c r="BM74" t="s">
        <v>95</v>
      </c>
      <c r="BN74">
        <v>9.93</v>
      </c>
      <c r="BO74" t="s">
        <v>386</v>
      </c>
      <c r="BP74">
        <v>27</v>
      </c>
      <c r="BQ74">
        <v>44</v>
      </c>
    </row>
    <row r="75" spans="1:69" x14ac:dyDescent="0.2">
      <c r="C75" t="str">
        <f t="shared" si="23"/>
        <v>20160913-Hog</v>
      </c>
      <c r="D75" t="s">
        <v>281</v>
      </c>
      <c r="E75" t="s">
        <v>387</v>
      </c>
      <c r="H75">
        <f t="shared" si="24"/>
        <v>201609132310</v>
      </c>
      <c r="I75">
        <f t="shared" si="25"/>
        <v>201609141110</v>
      </c>
      <c r="J75" s="39">
        <v>42626</v>
      </c>
      <c r="K75" s="40">
        <v>0.96527777777777779</v>
      </c>
      <c r="L75" s="39">
        <v>42626.965277777781</v>
      </c>
      <c r="M75" s="39">
        <v>42626</v>
      </c>
      <c r="N75" t="s">
        <v>259</v>
      </c>
      <c r="O75" s="39">
        <v>42626.604166666657</v>
      </c>
      <c r="P75">
        <v>360</v>
      </c>
      <c r="Q75" t="s">
        <v>99</v>
      </c>
      <c r="U75">
        <v>40.30594</v>
      </c>
      <c r="V75">
        <v>-122.12949999999999</v>
      </c>
      <c r="W75" t="s">
        <v>88</v>
      </c>
      <c r="X75" t="str">
        <f t="shared" si="26"/>
        <v>HFRA</v>
      </c>
      <c r="Y75" t="s">
        <v>100</v>
      </c>
      <c r="Z75" t="s">
        <v>100</v>
      </c>
      <c r="AA75">
        <v>20160290</v>
      </c>
      <c r="AE75" t="s">
        <v>388</v>
      </c>
      <c r="AF75">
        <v>0</v>
      </c>
      <c r="AG75" t="b">
        <f t="shared" si="27"/>
        <v>0</v>
      </c>
      <c r="AH75" t="b">
        <f t="shared" si="28"/>
        <v>0</v>
      </c>
      <c r="AI75" t="b">
        <f t="shared" si="29"/>
        <v>0</v>
      </c>
      <c r="AJ75">
        <f t="shared" si="30"/>
        <v>2016</v>
      </c>
      <c r="AK75">
        <f t="shared" si="31"/>
        <v>9</v>
      </c>
      <c r="AL75" t="b">
        <v>0</v>
      </c>
      <c r="AM75">
        <f t="shared" si="32"/>
        <v>0</v>
      </c>
      <c r="AN75" t="b">
        <f t="shared" si="33"/>
        <v>0</v>
      </c>
      <c r="AO75" t="b">
        <f t="shared" si="34"/>
        <v>0</v>
      </c>
      <c r="AP75" t="b">
        <f t="shared" si="35"/>
        <v>0</v>
      </c>
      <c r="AQ75" t="str">
        <f t="shared" si="40"/>
        <v>OEIS Non-CAT - Large</v>
      </c>
      <c r="AR75">
        <f t="shared" si="36"/>
        <v>0</v>
      </c>
      <c r="AS75">
        <f t="shared" si="37"/>
        <v>0</v>
      </c>
      <c r="AT75" t="str">
        <f t="shared" si="38"/>
        <v xml:space="preserve">structures &lt;= 100 </v>
      </c>
      <c r="AU75" t="str">
        <f t="shared" si="39"/>
        <v>fatality = 0</v>
      </c>
      <c r="AV75">
        <f t="shared" si="41"/>
        <v>0</v>
      </c>
      <c r="AW75" t="b">
        <v>1</v>
      </c>
      <c r="AX75" t="b">
        <v>0</v>
      </c>
      <c r="AY75" t="b">
        <v>1</v>
      </c>
      <c r="AZ75" t="b">
        <v>1</v>
      </c>
      <c r="BA75" t="b">
        <v>0</v>
      </c>
      <c r="BB75" t="b">
        <v>1</v>
      </c>
      <c r="BC75" t="b">
        <v>1</v>
      </c>
      <c r="BJ75">
        <v>0</v>
      </c>
      <c r="BK75">
        <v>0</v>
      </c>
      <c r="BP75">
        <v>0</v>
      </c>
      <c r="BQ75">
        <v>0</v>
      </c>
    </row>
    <row r="76" spans="1:69" x14ac:dyDescent="0.2">
      <c r="A76" t="s">
        <v>251</v>
      </c>
      <c r="C76" t="str">
        <f t="shared" si="23"/>
        <v>20160917-Soup Complex</v>
      </c>
      <c r="D76" t="s">
        <v>389</v>
      </c>
      <c r="E76" t="s">
        <v>390</v>
      </c>
      <c r="H76">
        <f t="shared" si="24"/>
        <v>201609171437</v>
      </c>
      <c r="I76">
        <f t="shared" si="25"/>
        <v>201609180237</v>
      </c>
      <c r="J76" s="39">
        <v>42630</v>
      </c>
      <c r="K76" s="40">
        <v>0.60902777777777772</v>
      </c>
      <c r="L76" s="39">
        <v>42630.609027777777</v>
      </c>
      <c r="M76" s="39">
        <v>42656</v>
      </c>
      <c r="N76" t="s">
        <v>316</v>
      </c>
      <c r="O76" s="39">
        <v>42656.479166666657</v>
      </c>
      <c r="P76">
        <v>2722</v>
      </c>
      <c r="Q76" t="s">
        <v>80</v>
      </c>
      <c r="T76">
        <v>0</v>
      </c>
      <c r="U76">
        <v>41.264899999999997</v>
      </c>
      <c r="V76">
        <v>-120.31780000000001</v>
      </c>
      <c r="W76" t="s">
        <v>88</v>
      </c>
      <c r="X76" t="str">
        <f t="shared" si="26"/>
        <v>HFRA</v>
      </c>
      <c r="AG76" t="b">
        <f t="shared" si="27"/>
        <v>0</v>
      </c>
      <c r="AH76" t="b">
        <f t="shared" si="28"/>
        <v>0</v>
      </c>
      <c r="AI76" t="b">
        <f t="shared" si="29"/>
        <v>0</v>
      </c>
      <c r="AJ76">
        <f t="shared" si="30"/>
        <v>2016</v>
      </c>
      <c r="AK76">
        <f t="shared" si="31"/>
        <v>9</v>
      </c>
      <c r="AL76" t="b">
        <v>0</v>
      </c>
      <c r="AM76">
        <f t="shared" si="32"/>
        <v>0</v>
      </c>
      <c r="AN76" t="b">
        <f t="shared" si="33"/>
        <v>0</v>
      </c>
      <c r="AO76" t="b">
        <f t="shared" si="34"/>
        <v>0</v>
      </c>
      <c r="AP76" t="b">
        <f t="shared" si="35"/>
        <v>0</v>
      </c>
      <c r="AQ76" t="str">
        <f t="shared" si="40"/>
        <v>OEIS Non-CAT - Large</v>
      </c>
      <c r="AR76">
        <f t="shared" si="36"/>
        <v>0</v>
      </c>
      <c r="AS76">
        <f t="shared" si="37"/>
        <v>0</v>
      </c>
      <c r="AT76" t="str">
        <f t="shared" si="38"/>
        <v xml:space="preserve">structures &lt;= 100 </v>
      </c>
      <c r="AU76" t="str">
        <f t="shared" si="39"/>
        <v>fatality = 0</v>
      </c>
      <c r="AV76">
        <f t="shared" si="41"/>
        <v>0</v>
      </c>
      <c r="AW76" t="b">
        <v>1</v>
      </c>
      <c r="AX76" t="b">
        <v>0</v>
      </c>
      <c r="AY76" t="b">
        <v>1</v>
      </c>
      <c r="AZ76" t="b">
        <v>1</v>
      </c>
      <c r="BA76" t="b">
        <v>0</v>
      </c>
      <c r="BB76" t="b">
        <v>0</v>
      </c>
      <c r="BC76" t="b">
        <v>1</v>
      </c>
      <c r="BF76" t="s">
        <v>391</v>
      </c>
      <c r="BG76" t="s">
        <v>82</v>
      </c>
      <c r="BH76">
        <v>2.11</v>
      </c>
      <c r="BI76" t="s">
        <v>392</v>
      </c>
      <c r="BJ76">
        <v>15.99</v>
      </c>
      <c r="BK76">
        <v>2</v>
      </c>
      <c r="BL76" t="s">
        <v>391</v>
      </c>
      <c r="BM76" t="s">
        <v>82</v>
      </c>
      <c r="BN76">
        <v>2.11</v>
      </c>
      <c r="BO76" t="s">
        <v>392</v>
      </c>
      <c r="BP76">
        <v>15.99</v>
      </c>
      <c r="BQ76">
        <v>4</v>
      </c>
    </row>
    <row r="77" spans="1:69" x14ac:dyDescent="0.2">
      <c r="C77" t="str">
        <f t="shared" si="23"/>
        <v>20160917-Canyon</v>
      </c>
      <c r="D77" t="s">
        <v>257</v>
      </c>
      <c r="E77" t="s">
        <v>393</v>
      </c>
      <c r="H77">
        <f t="shared" si="24"/>
        <v>201609171720</v>
      </c>
      <c r="I77">
        <f t="shared" si="25"/>
        <v>201609180520</v>
      </c>
      <c r="J77" s="39">
        <v>42630</v>
      </c>
      <c r="K77" s="40">
        <v>0.72222222222222221</v>
      </c>
      <c r="L77" s="39">
        <v>42630.722222222219</v>
      </c>
      <c r="M77" s="39">
        <v>42640</v>
      </c>
      <c r="N77" t="s">
        <v>394</v>
      </c>
      <c r="O77" s="39">
        <v>42640.583333333343</v>
      </c>
      <c r="P77">
        <v>12518</v>
      </c>
      <c r="Q77" t="s">
        <v>80</v>
      </c>
      <c r="U77">
        <v>34.634450000000001</v>
      </c>
      <c r="V77">
        <v>-120.54421000000001</v>
      </c>
      <c r="W77" t="s">
        <v>88</v>
      </c>
      <c r="X77" t="str">
        <f t="shared" si="26"/>
        <v>HFRA</v>
      </c>
      <c r="AG77" t="b">
        <f t="shared" si="27"/>
        <v>1</v>
      </c>
      <c r="AH77" t="b">
        <f t="shared" si="28"/>
        <v>1</v>
      </c>
      <c r="AI77" t="b">
        <f t="shared" si="29"/>
        <v>0</v>
      </c>
      <c r="AJ77">
        <f t="shared" si="30"/>
        <v>2016</v>
      </c>
      <c r="AK77">
        <f t="shared" si="31"/>
        <v>9</v>
      </c>
      <c r="AL77" t="b">
        <v>0</v>
      </c>
      <c r="AM77">
        <f t="shared" si="32"/>
        <v>0</v>
      </c>
      <c r="AN77" t="b">
        <f t="shared" si="33"/>
        <v>0</v>
      </c>
      <c r="AO77" t="b">
        <f t="shared" si="34"/>
        <v>0</v>
      </c>
      <c r="AP77" t="b">
        <f t="shared" si="35"/>
        <v>0</v>
      </c>
      <c r="AQ77" t="str">
        <f t="shared" si="40"/>
        <v>OEIS CAT - Large</v>
      </c>
      <c r="AR77">
        <f t="shared" si="36"/>
        <v>1</v>
      </c>
      <c r="AS77">
        <f t="shared" si="37"/>
        <v>0</v>
      </c>
      <c r="AT77" t="str">
        <f t="shared" si="38"/>
        <v xml:space="preserve">structures &lt;= 100 </v>
      </c>
      <c r="AU77" t="str">
        <f t="shared" si="39"/>
        <v>fatality = 0</v>
      </c>
      <c r="AV77">
        <f t="shared" si="41"/>
        <v>0</v>
      </c>
      <c r="AW77" t="b">
        <v>1</v>
      </c>
      <c r="AX77" t="b">
        <v>0</v>
      </c>
      <c r="AY77" t="b">
        <v>1</v>
      </c>
      <c r="AZ77" t="b">
        <v>1</v>
      </c>
      <c r="BA77" t="b">
        <v>0</v>
      </c>
      <c r="BB77" t="b">
        <v>1</v>
      </c>
      <c r="BC77" t="b">
        <v>1</v>
      </c>
      <c r="BF77" t="s">
        <v>395</v>
      </c>
      <c r="BG77" t="s">
        <v>95</v>
      </c>
      <c r="BH77">
        <v>3.8</v>
      </c>
      <c r="BI77" t="s">
        <v>396</v>
      </c>
      <c r="BJ77">
        <v>20</v>
      </c>
      <c r="BK77">
        <v>18</v>
      </c>
      <c r="BL77" t="s">
        <v>397</v>
      </c>
      <c r="BM77" t="s">
        <v>398</v>
      </c>
      <c r="BN77">
        <v>7.11</v>
      </c>
      <c r="BO77" t="s">
        <v>399</v>
      </c>
      <c r="BP77">
        <v>27.72</v>
      </c>
      <c r="BQ77">
        <v>42</v>
      </c>
    </row>
    <row r="78" spans="1:69" x14ac:dyDescent="0.2">
      <c r="C78" t="str">
        <f t="shared" si="23"/>
        <v>20160919-Flat</v>
      </c>
      <c r="D78" t="s">
        <v>260</v>
      </c>
      <c r="E78" t="s">
        <v>400</v>
      </c>
      <c r="H78">
        <f t="shared" si="24"/>
        <v>201609191413</v>
      </c>
      <c r="I78">
        <f t="shared" si="25"/>
        <v>201609200213</v>
      </c>
      <c r="J78" s="39">
        <v>42632</v>
      </c>
      <c r="K78" s="40">
        <v>0.59236111111111112</v>
      </c>
      <c r="L78" s="39">
        <v>42632.592361111107</v>
      </c>
      <c r="M78" s="39">
        <v>42634</v>
      </c>
      <c r="O78" s="39"/>
      <c r="P78">
        <v>306</v>
      </c>
      <c r="Q78" t="s">
        <v>152</v>
      </c>
      <c r="T78">
        <v>0</v>
      </c>
      <c r="U78">
        <v>35.631456579999998</v>
      </c>
      <c r="V78">
        <v>-118.79998543000001</v>
      </c>
      <c r="W78" t="s">
        <v>73</v>
      </c>
      <c r="X78" t="str">
        <f t="shared" si="26"/>
        <v>HFRA</v>
      </c>
      <c r="AG78" t="b">
        <f t="shared" si="27"/>
        <v>0</v>
      </c>
      <c r="AH78" t="b">
        <f t="shared" si="28"/>
        <v>0</v>
      </c>
      <c r="AI78" t="b">
        <f t="shared" si="29"/>
        <v>0</v>
      </c>
      <c r="AJ78">
        <f t="shared" si="30"/>
        <v>2016</v>
      </c>
      <c r="AK78">
        <f t="shared" si="31"/>
        <v>9</v>
      </c>
      <c r="AL78" t="b">
        <v>0</v>
      </c>
      <c r="AM78">
        <f t="shared" si="32"/>
        <v>0</v>
      </c>
      <c r="AN78" t="b">
        <f t="shared" si="33"/>
        <v>0</v>
      </c>
      <c r="AO78" t="b">
        <f t="shared" si="34"/>
        <v>0</v>
      </c>
      <c r="AP78" t="b">
        <f t="shared" si="35"/>
        <v>0</v>
      </c>
      <c r="AQ78" t="str">
        <f t="shared" si="40"/>
        <v>OEIS Non-CAT - Large</v>
      </c>
      <c r="AR78">
        <f t="shared" si="36"/>
        <v>0</v>
      </c>
      <c r="AS78">
        <f t="shared" si="37"/>
        <v>0</v>
      </c>
      <c r="AT78" t="str">
        <f t="shared" si="38"/>
        <v xml:space="preserve">structures &lt;= 100 </v>
      </c>
      <c r="AU78" t="str">
        <f t="shared" si="39"/>
        <v>fatality = 0</v>
      </c>
      <c r="AV78">
        <f t="shared" si="41"/>
        <v>0</v>
      </c>
      <c r="AW78" t="b">
        <v>1</v>
      </c>
      <c r="AX78" t="b">
        <v>0</v>
      </c>
      <c r="AY78" t="b">
        <v>1</v>
      </c>
      <c r="AZ78" t="b">
        <v>1</v>
      </c>
      <c r="BA78" t="b">
        <v>0</v>
      </c>
      <c r="BB78" t="b">
        <v>1</v>
      </c>
      <c r="BC78" t="b">
        <v>1</v>
      </c>
      <c r="BJ78">
        <v>0</v>
      </c>
      <c r="BK78">
        <v>0</v>
      </c>
      <c r="BL78" t="s">
        <v>401</v>
      </c>
      <c r="BM78" t="s">
        <v>82</v>
      </c>
      <c r="BN78">
        <v>5.47</v>
      </c>
      <c r="BO78" t="s">
        <v>402</v>
      </c>
      <c r="BP78">
        <v>13</v>
      </c>
      <c r="BQ78">
        <v>3</v>
      </c>
    </row>
    <row r="79" spans="1:69" x14ac:dyDescent="0.2">
      <c r="C79" t="str">
        <f t="shared" si="23"/>
        <v>20160925-Sawmill</v>
      </c>
      <c r="D79" t="s">
        <v>403</v>
      </c>
      <c r="E79" t="s">
        <v>404</v>
      </c>
      <c r="H79">
        <f t="shared" si="24"/>
        <v>201609251043</v>
      </c>
      <c r="I79">
        <f t="shared" si="25"/>
        <v>201609252243</v>
      </c>
      <c r="J79" s="39">
        <v>42638</v>
      </c>
      <c r="K79" s="40">
        <v>0.4465277777777778</v>
      </c>
      <c r="L79" s="39">
        <v>42638.446527777778</v>
      </c>
      <c r="M79" s="39">
        <v>42642</v>
      </c>
      <c r="N79" t="s">
        <v>145</v>
      </c>
      <c r="O79" s="39">
        <v>42642.708333333343</v>
      </c>
      <c r="P79">
        <v>1547</v>
      </c>
      <c r="Q79" t="s">
        <v>99</v>
      </c>
      <c r="T79">
        <v>0</v>
      </c>
      <c r="U79">
        <v>38.800170000000001</v>
      </c>
      <c r="V79">
        <v>-122.82895000000001</v>
      </c>
      <c r="W79" t="s">
        <v>88</v>
      </c>
      <c r="X79" t="str">
        <f t="shared" si="26"/>
        <v>HFRA</v>
      </c>
      <c r="Y79" t="s">
        <v>100</v>
      </c>
      <c r="Z79" t="s">
        <v>100</v>
      </c>
      <c r="AA79">
        <v>20160315</v>
      </c>
      <c r="AB79" t="s">
        <v>405</v>
      </c>
      <c r="AE79" t="s">
        <v>406</v>
      </c>
      <c r="AF79">
        <v>0</v>
      </c>
      <c r="AG79" t="b">
        <f t="shared" si="27"/>
        <v>0</v>
      </c>
      <c r="AH79" t="b">
        <f t="shared" si="28"/>
        <v>0</v>
      </c>
      <c r="AI79" t="b">
        <f t="shared" si="29"/>
        <v>0</v>
      </c>
      <c r="AJ79">
        <f t="shared" si="30"/>
        <v>2016</v>
      </c>
      <c r="AK79">
        <f t="shared" si="31"/>
        <v>9</v>
      </c>
      <c r="AL79" t="b">
        <v>1</v>
      </c>
      <c r="AM79">
        <f t="shared" si="32"/>
        <v>0</v>
      </c>
      <c r="AN79" t="b">
        <f t="shared" si="33"/>
        <v>0</v>
      </c>
      <c r="AO79" t="b">
        <f t="shared" si="34"/>
        <v>0</v>
      </c>
      <c r="AP79" t="b">
        <f t="shared" si="35"/>
        <v>0</v>
      </c>
      <c r="AQ79" t="str">
        <f t="shared" si="40"/>
        <v>OEIS Non-CAT - Large</v>
      </c>
      <c r="AR79">
        <f t="shared" si="36"/>
        <v>0</v>
      </c>
      <c r="AS79">
        <f t="shared" si="37"/>
        <v>0</v>
      </c>
      <c r="AT79" t="str">
        <f t="shared" si="38"/>
        <v xml:space="preserve">structures &lt;= 100 </v>
      </c>
      <c r="AU79" t="str">
        <f t="shared" si="39"/>
        <v>fatality = 0</v>
      </c>
      <c r="AV79">
        <f t="shared" si="41"/>
        <v>0</v>
      </c>
      <c r="AW79" t="b">
        <v>0</v>
      </c>
      <c r="AX79" t="b">
        <v>1</v>
      </c>
      <c r="AY79" t="b">
        <v>1</v>
      </c>
      <c r="AZ79" t="b">
        <v>1</v>
      </c>
      <c r="BA79" t="b">
        <v>0</v>
      </c>
      <c r="BB79" t="b">
        <v>1</v>
      </c>
      <c r="BC79" t="b">
        <v>1</v>
      </c>
      <c r="BF79" t="s">
        <v>407</v>
      </c>
      <c r="BG79" t="s">
        <v>82</v>
      </c>
      <c r="BH79">
        <v>4.5199999999999996</v>
      </c>
      <c r="BI79" t="s">
        <v>408</v>
      </c>
      <c r="BJ79">
        <v>35.99</v>
      </c>
      <c r="BK79">
        <v>4</v>
      </c>
      <c r="BL79" t="s">
        <v>407</v>
      </c>
      <c r="BM79" t="s">
        <v>82</v>
      </c>
      <c r="BN79">
        <v>4.5199999999999996</v>
      </c>
      <c r="BO79" t="s">
        <v>408</v>
      </c>
      <c r="BP79">
        <v>35.99</v>
      </c>
      <c r="BQ79">
        <v>20</v>
      </c>
    </row>
    <row r="80" spans="1:69" x14ac:dyDescent="0.2">
      <c r="C80" t="str">
        <f t="shared" si="23"/>
        <v>20160926-Marshes</v>
      </c>
      <c r="D80" t="s">
        <v>409</v>
      </c>
      <c r="E80" t="s">
        <v>410</v>
      </c>
      <c r="H80">
        <f t="shared" si="24"/>
        <v>201609261220</v>
      </c>
      <c r="I80">
        <f t="shared" si="25"/>
        <v>201609270020</v>
      </c>
      <c r="J80" s="39">
        <v>42639</v>
      </c>
      <c r="K80" s="40">
        <v>0.51388888888888884</v>
      </c>
      <c r="L80" s="39">
        <v>42639.513888888891</v>
      </c>
      <c r="M80" s="39">
        <v>42647</v>
      </c>
      <c r="N80" t="s">
        <v>411</v>
      </c>
      <c r="O80" s="39">
        <v>42647.916666666657</v>
      </c>
      <c r="P80">
        <v>1080</v>
      </c>
      <c r="Q80" t="s">
        <v>72</v>
      </c>
      <c r="T80">
        <v>0</v>
      </c>
      <c r="U80">
        <v>37.796349999999997</v>
      </c>
      <c r="V80">
        <v>-120.32483999999999</v>
      </c>
      <c r="W80" t="s">
        <v>88</v>
      </c>
      <c r="X80" t="str">
        <f t="shared" si="26"/>
        <v>HFRA</v>
      </c>
      <c r="AF80">
        <v>485</v>
      </c>
      <c r="AG80" t="b">
        <f t="shared" si="27"/>
        <v>0</v>
      </c>
      <c r="AH80" t="b">
        <f t="shared" si="28"/>
        <v>0</v>
      </c>
      <c r="AI80" t="b">
        <f t="shared" si="29"/>
        <v>0</v>
      </c>
      <c r="AJ80">
        <f t="shared" si="30"/>
        <v>2016</v>
      </c>
      <c r="AK80">
        <f t="shared" si="31"/>
        <v>9</v>
      </c>
      <c r="AL80" t="b">
        <v>0</v>
      </c>
      <c r="AM80">
        <f t="shared" si="32"/>
        <v>0</v>
      </c>
      <c r="AN80" t="b">
        <f t="shared" si="33"/>
        <v>0</v>
      </c>
      <c r="AO80" t="b">
        <f t="shared" si="34"/>
        <v>0</v>
      </c>
      <c r="AP80" t="b">
        <f t="shared" si="35"/>
        <v>0</v>
      </c>
      <c r="AQ80" t="str">
        <f t="shared" si="40"/>
        <v>OEIS Non-CAT - Large</v>
      </c>
      <c r="AR80">
        <f t="shared" si="36"/>
        <v>0</v>
      </c>
      <c r="AS80">
        <f t="shared" si="37"/>
        <v>0</v>
      </c>
      <c r="AT80" t="str">
        <f t="shared" si="38"/>
        <v xml:space="preserve">structures &lt;= 100 </v>
      </c>
      <c r="AU80" t="str">
        <f t="shared" si="39"/>
        <v>fatality = 0</v>
      </c>
      <c r="AV80">
        <f t="shared" si="41"/>
        <v>0</v>
      </c>
      <c r="AW80" t="b">
        <v>1</v>
      </c>
      <c r="AX80" t="b">
        <v>0</v>
      </c>
      <c r="AY80" t="b">
        <v>1</v>
      </c>
      <c r="AZ80" t="b">
        <v>1</v>
      </c>
      <c r="BA80" t="b">
        <v>0</v>
      </c>
      <c r="BB80" t="b">
        <v>1</v>
      </c>
      <c r="BC80" t="b">
        <v>1</v>
      </c>
      <c r="BJ80">
        <v>0</v>
      </c>
      <c r="BK80">
        <v>0</v>
      </c>
      <c r="BL80" t="s">
        <v>412</v>
      </c>
      <c r="BM80" t="s">
        <v>95</v>
      </c>
      <c r="BN80">
        <v>8.6</v>
      </c>
      <c r="BO80" t="s">
        <v>413</v>
      </c>
      <c r="BP80">
        <v>11.01</v>
      </c>
      <c r="BQ80">
        <v>16</v>
      </c>
    </row>
    <row r="81" spans="3:69" x14ac:dyDescent="0.2">
      <c r="C81" t="str">
        <f t="shared" si="23"/>
        <v>20160926-Loma</v>
      </c>
      <c r="D81" t="s">
        <v>414</v>
      </c>
      <c r="E81" t="s">
        <v>106</v>
      </c>
      <c r="H81">
        <f t="shared" si="24"/>
        <v>201609261442</v>
      </c>
      <c r="I81">
        <f t="shared" si="25"/>
        <v>201609270242</v>
      </c>
      <c r="J81" s="39">
        <v>42639</v>
      </c>
      <c r="K81" s="40">
        <v>0.61250000000000004</v>
      </c>
      <c r="L81" s="39">
        <v>42639.612500000003</v>
      </c>
      <c r="M81" s="39">
        <v>42997</v>
      </c>
      <c r="N81" t="s">
        <v>125</v>
      </c>
      <c r="O81" s="39">
        <v>42997.4375</v>
      </c>
      <c r="P81">
        <v>4474</v>
      </c>
      <c r="Q81" t="s">
        <v>80</v>
      </c>
      <c r="R81">
        <v>28</v>
      </c>
      <c r="S81">
        <v>1</v>
      </c>
      <c r="T81">
        <v>0</v>
      </c>
      <c r="U81">
        <v>37.106319999999997</v>
      </c>
      <c r="V81">
        <v>-121.85317999999999</v>
      </c>
      <c r="W81" t="s">
        <v>88</v>
      </c>
      <c r="X81" t="str">
        <f t="shared" si="26"/>
        <v>HFRA</v>
      </c>
      <c r="AG81" t="b">
        <f t="shared" si="27"/>
        <v>0</v>
      </c>
      <c r="AH81" t="b">
        <f t="shared" si="28"/>
        <v>0</v>
      </c>
      <c r="AI81" t="b">
        <f t="shared" si="29"/>
        <v>0</v>
      </c>
      <c r="AJ81">
        <f t="shared" si="30"/>
        <v>2016</v>
      </c>
      <c r="AK81">
        <f t="shared" si="31"/>
        <v>9</v>
      </c>
      <c r="AL81" t="b">
        <v>0</v>
      </c>
      <c r="AM81">
        <f t="shared" si="32"/>
        <v>0</v>
      </c>
      <c r="AN81" t="b">
        <f t="shared" si="33"/>
        <v>0</v>
      </c>
      <c r="AO81" t="b">
        <f t="shared" si="34"/>
        <v>0</v>
      </c>
      <c r="AP81" t="b">
        <f t="shared" si="35"/>
        <v>0</v>
      </c>
      <c r="AQ81" t="str">
        <f t="shared" si="40"/>
        <v>OEIS Non-CAT - Large</v>
      </c>
      <c r="AR81">
        <f t="shared" si="36"/>
        <v>0</v>
      </c>
      <c r="AS81">
        <f t="shared" si="37"/>
        <v>0</v>
      </c>
      <c r="AT81" t="str">
        <f t="shared" si="38"/>
        <v xml:space="preserve">structures &lt;= 100 </v>
      </c>
      <c r="AU81" t="str">
        <f t="shared" si="39"/>
        <v>fatality = 0</v>
      </c>
      <c r="AV81">
        <f t="shared" si="41"/>
        <v>28</v>
      </c>
      <c r="AW81" t="b">
        <v>0</v>
      </c>
      <c r="AX81" t="b">
        <v>1</v>
      </c>
      <c r="AY81" t="b">
        <v>1</v>
      </c>
      <c r="AZ81" t="b">
        <v>1</v>
      </c>
      <c r="BA81" t="b">
        <v>0</v>
      </c>
      <c r="BB81" t="b">
        <v>1</v>
      </c>
      <c r="BC81" t="b">
        <v>1</v>
      </c>
      <c r="BF81" t="s">
        <v>415</v>
      </c>
      <c r="BG81" t="s">
        <v>95</v>
      </c>
      <c r="BH81">
        <v>2.2599999999999998</v>
      </c>
      <c r="BI81" t="s">
        <v>416</v>
      </c>
      <c r="BJ81">
        <v>13</v>
      </c>
      <c r="BK81">
        <v>8</v>
      </c>
      <c r="BL81" t="s">
        <v>417</v>
      </c>
      <c r="BM81" t="s">
        <v>95</v>
      </c>
      <c r="BN81">
        <v>9.18</v>
      </c>
      <c r="BO81" t="s">
        <v>418</v>
      </c>
      <c r="BP81">
        <v>17</v>
      </c>
      <c r="BQ81">
        <v>302</v>
      </c>
    </row>
    <row r="82" spans="3:69" x14ac:dyDescent="0.2">
      <c r="C82" t="str">
        <f t="shared" si="23"/>
        <v>20161011-Sacata</v>
      </c>
      <c r="D82" t="s">
        <v>169</v>
      </c>
      <c r="E82" t="s">
        <v>419</v>
      </c>
      <c r="H82">
        <f t="shared" si="24"/>
        <v>201610111258</v>
      </c>
      <c r="I82">
        <f t="shared" si="25"/>
        <v>201610120058</v>
      </c>
      <c r="J82" s="39">
        <v>42654</v>
      </c>
      <c r="K82" s="40">
        <v>0.54027777777777775</v>
      </c>
      <c r="L82" s="39">
        <v>42654.540277777778</v>
      </c>
      <c r="M82" s="39">
        <v>42663</v>
      </c>
      <c r="N82" t="s">
        <v>309</v>
      </c>
      <c r="O82" s="39">
        <v>42663.291666666657</v>
      </c>
      <c r="P82">
        <v>2100</v>
      </c>
      <c r="Q82" t="s">
        <v>80</v>
      </c>
      <c r="T82">
        <v>0</v>
      </c>
      <c r="U82">
        <v>36.945360000000001</v>
      </c>
      <c r="V82">
        <v>-119.25959</v>
      </c>
      <c r="W82" t="s">
        <v>88</v>
      </c>
      <c r="X82" t="str">
        <f t="shared" si="26"/>
        <v>HFRA</v>
      </c>
      <c r="AG82" t="b">
        <f t="shared" si="27"/>
        <v>0</v>
      </c>
      <c r="AH82" t="b">
        <f t="shared" si="28"/>
        <v>0</v>
      </c>
      <c r="AI82" t="b">
        <f t="shared" si="29"/>
        <v>0</v>
      </c>
      <c r="AJ82">
        <f t="shared" si="30"/>
        <v>2016</v>
      </c>
      <c r="AK82">
        <f t="shared" si="31"/>
        <v>10</v>
      </c>
      <c r="AL82" t="b">
        <v>0</v>
      </c>
      <c r="AM82">
        <f t="shared" si="32"/>
        <v>0</v>
      </c>
      <c r="AN82" t="b">
        <f t="shared" si="33"/>
        <v>0</v>
      </c>
      <c r="AO82" t="b">
        <f t="shared" si="34"/>
        <v>0</v>
      </c>
      <c r="AP82" t="b">
        <f t="shared" si="35"/>
        <v>0</v>
      </c>
      <c r="AQ82" t="str">
        <f t="shared" si="40"/>
        <v>OEIS Non-CAT - Large</v>
      </c>
      <c r="AR82">
        <f t="shared" si="36"/>
        <v>0</v>
      </c>
      <c r="AS82">
        <f t="shared" si="37"/>
        <v>0</v>
      </c>
      <c r="AT82" t="str">
        <f t="shared" si="38"/>
        <v xml:space="preserve">structures &lt;= 100 </v>
      </c>
      <c r="AU82" t="str">
        <f t="shared" si="39"/>
        <v>fatality = 0</v>
      </c>
      <c r="AV82">
        <f t="shared" si="41"/>
        <v>0</v>
      </c>
      <c r="AW82" t="b">
        <v>1</v>
      </c>
      <c r="AX82" t="b">
        <v>0</v>
      </c>
      <c r="AY82" t="b">
        <v>1</v>
      </c>
      <c r="AZ82" t="b">
        <v>1</v>
      </c>
      <c r="BA82" t="b">
        <v>0</v>
      </c>
      <c r="BB82" t="b">
        <v>1</v>
      </c>
      <c r="BC82" t="b">
        <v>1</v>
      </c>
      <c r="BF82" t="s">
        <v>420</v>
      </c>
      <c r="BG82" t="s">
        <v>82</v>
      </c>
      <c r="BH82">
        <v>4.78</v>
      </c>
      <c r="BI82" t="s">
        <v>421</v>
      </c>
      <c r="BJ82">
        <v>13</v>
      </c>
      <c r="BK82">
        <v>12</v>
      </c>
      <c r="BL82" t="s">
        <v>420</v>
      </c>
      <c r="BM82" t="s">
        <v>82</v>
      </c>
      <c r="BN82">
        <v>4.78</v>
      </c>
      <c r="BO82" t="s">
        <v>421</v>
      </c>
      <c r="BP82">
        <v>13</v>
      </c>
      <c r="BQ82">
        <v>14</v>
      </c>
    </row>
    <row r="83" spans="3:69" x14ac:dyDescent="0.2">
      <c r="C83" t="str">
        <f t="shared" si="23"/>
        <v>20161020-Jacobson</v>
      </c>
      <c r="D83" t="s">
        <v>119</v>
      </c>
      <c r="E83" t="s">
        <v>422</v>
      </c>
      <c r="H83">
        <f t="shared" si="24"/>
        <v>201610201700</v>
      </c>
      <c r="I83">
        <f t="shared" si="25"/>
        <v>201610210500</v>
      </c>
      <c r="J83" s="39">
        <v>42663</v>
      </c>
      <c r="K83" s="40">
        <v>0.70833333333333337</v>
      </c>
      <c r="L83" s="39">
        <v>42663.708333333343</v>
      </c>
      <c r="M83" s="39">
        <v>42723</v>
      </c>
      <c r="N83" t="s">
        <v>423</v>
      </c>
      <c r="O83" s="39">
        <v>42723.5625</v>
      </c>
      <c r="P83">
        <v>1702</v>
      </c>
      <c r="Q83" t="s">
        <v>80</v>
      </c>
      <c r="T83">
        <v>0</v>
      </c>
      <c r="U83">
        <v>36.216999999999999</v>
      </c>
      <c r="V83">
        <v>-118.551</v>
      </c>
      <c r="W83" t="s">
        <v>88</v>
      </c>
      <c r="X83" t="str">
        <f t="shared" si="26"/>
        <v>HFRA</v>
      </c>
      <c r="AG83" t="b">
        <f t="shared" si="27"/>
        <v>0</v>
      </c>
      <c r="AH83" t="b">
        <f t="shared" si="28"/>
        <v>0</v>
      </c>
      <c r="AI83" t="b">
        <f t="shared" si="29"/>
        <v>0</v>
      </c>
      <c r="AJ83">
        <f t="shared" si="30"/>
        <v>2016</v>
      </c>
      <c r="AK83">
        <f t="shared" si="31"/>
        <v>10</v>
      </c>
      <c r="AL83" t="b">
        <v>0</v>
      </c>
      <c r="AM83">
        <f t="shared" si="32"/>
        <v>0</v>
      </c>
      <c r="AN83" t="b">
        <f t="shared" si="33"/>
        <v>0</v>
      </c>
      <c r="AO83" t="b">
        <f t="shared" si="34"/>
        <v>0</v>
      </c>
      <c r="AP83" t="b">
        <f t="shared" si="35"/>
        <v>0</v>
      </c>
      <c r="AQ83" t="str">
        <f t="shared" si="40"/>
        <v>OEIS Non-CAT - Large</v>
      </c>
      <c r="AR83">
        <f t="shared" si="36"/>
        <v>0</v>
      </c>
      <c r="AS83">
        <f t="shared" si="37"/>
        <v>0</v>
      </c>
      <c r="AT83" t="str">
        <f t="shared" si="38"/>
        <v xml:space="preserve">structures &lt;= 100 </v>
      </c>
      <c r="AU83" t="str">
        <f t="shared" si="39"/>
        <v>fatality = 0</v>
      </c>
      <c r="AV83">
        <f t="shared" si="41"/>
        <v>0</v>
      </c>
      <c r="AW83" t="b">
        <v>1</v>
      </c>
      <c r="AX83" t="b">
        <v>0</v>
      </c>
      <c r="AY83" t="b">
        <v>1</v>
      </c>
      <c r="AZ83" t="b">
        <v>1</v>
      </c>
      <c r="BA83" t="b">
        <v>0</v>
      </c>
      <c r="BB83" t="b">
        <v>1</v>
      </c>
      <c r="BC83" t="b">
        <v>1</v>
      </c>
      <c r="BJ83">
        <v>0</v>
      </c>
      <c r="BK83">
        <v>0</v>
      </c>
      <c r="BL83" t="s">
        <v>126</v>
      </c>
      <c r="BM83" t="s">
        <v>82</v>
      </c>
      <c r="BN83">
        <v>8.8800000000000008</v>
      </c>
      <c r="BO83" t="s">
        <v>424</v>
      </c>
      <c r="BP83">
        <v>11.01</v>
      </c>
      <c r="BQ83">
        <v>4</v>
      </c>
    </row>
    <row r="84" spans="3:69" x14ac:dyDescent="0.2">
      <c r="C84" t="str">
        <f t="shared" si="23"/>
        <v>20161029-Meadow</v>
      </c>
      <c r="D84" t="s">
        <v>119</v>
      </c>
      <c r="E84" t="s">
        <v>425</v>
      </c>
      <c r="H84">
        <f t="shared" si="24"/>
        <v>201610291115</v>
      </c>
      <c r="I84">
        <f t="shared" si="25"/>
        <v>201610292315</v>
      </c>
      <c r="J84" s="39">
        <v>42672</v>
      </c>
      <c r="K84" s="40">
        <v>0.46875</v>
      </c>
      <c r="L84" s="39">
        <v>42672.46875</v>
      </c>
      <c r="M84" s="39">
        <v>42723</v>
      </c>
      <c r="N84" t="s">
        <v>423</v>
      </c>
      <c r="O84" s="39">
        <v>42723.5625</v>
      </c>
      <c r="P84">
        <v>4347</v>
      </c>
      <c r="Q84" t="s">
        <v>87</v>
      </c>
      <c r="T84">
        <v>0</v>
      </c>
      <c r="U84">
        <v>35.984000000000002</v>
      </c>
      <c r="V84">
        <v>-118.551</v>
      </c>
      <c r="W84" t="s">
        <v>88</v>
      </c>
      <c r="X84" t="str">
        <f t="shared" si="26"/>
        <v>HFRA</v>
      </c>
      <c r="AG84" t="b">
        <f t="shared" si="27"/>
        <v>0</v>
      </c>
      <c r="AH84" t="b">
        <f t="shared" si="28"/>
        <v>0</v>
      </c>
      <c r="AI84" t="b">
        <f t="shared" si="29"/>
        <v>0</v>
      </c>
      <c r="AJ84">
        <f t="shared" si="30"/>
        <v>2016</v>
      </c>
      <c r="AK84">
        <f t="shared" si="31"/>
        <v>10</v>
      </c>
      <c r="AL84" t="b">
        <v>0</v>
      </c>
      <c r="AM84">
        <f t="shared" si="32"/>
        <v>0</v>
      </c>
      <c r="AN84" t="b">
        <f t="shared" si="33"/>
        <v>0</v>
      </c>
      <c r="AO84" t="b">
        <f t="shared" si="34"/>
        <v>0</v>
      </c>
      <c r="AP84" t="b">
        <f t="shared" si="35"/>
        <v>0</v>
      </c>
      <c r="AQ84" t="str">
        <f t="shared" si="40"/>
        <v>OEIS Non-CAT - Large</v>
      </c>
      <c r="AR84">
        <f t="shared" si="36"/>
        <v>0</v>
      </c>
      <c r="AS84">
        <f t="shared" si="37"/>
        <v>0</v>
      </c>
      <c r="AT84" t="str">
        <f t="shared" si="38"/>
        <v xml:space="preserve">structures &lt;= 100 </v>
      </c>
      <c r="AU84" t="str">
        <f t="shared" si="39"/>
        <v>fatality = 0</v>
      </c>
      <c r="AV84">
        <f t="shared" si="41"/>
        <v>0</v>
      </c>
      <c r="AW84" t="b">
        <v>1</v>
      </c>
      <c r="AX84" t="b">
        <v>0</v>
      </c>
      <c r="AY84" t="b">
        <v>1</v>
      </c>
      <c r="AZ84" t="b">
        <v>1</v>
      </c>
      <c r="BA84" t="b">
        <v>0</v>
      </c>
      <c r="BB84" t="b">
        <v>1</v>
      </c>
      <c r="BC84" t="b">
        <v>1</v>
      </c>
      <c r="BF84" t="s">
        <v>426</v>
      </c>
      <c r="BG84" t="s">
        <v>82</v>
      </c>
      <c r="BH84">
        <v>1.06</v>
      </c>
      <c r="BI84" t="s">
        <v>427</v>
      </c>
      <c r="BJ84">
        <v>3</v>
      </c>
      <c r="BK84">
        <v>2</v>
      </c>
      <c r="BL84" t="s">
        <v>428</v>
      </c>
      <c r="BM84" t="s">
        <v>82</v>
      </c>
      <c r="BN84">
        <v>6.2</v>
      </c>
      <c r="BO84" t="s">
        <v>429</v>
      </c>
      <c r="BP84">
        <v>14.99</v>
      </c>
      <c r="BQ84">
        <v>31</v>
      </c>
    </row>
    <row r="85" spans="3:69" x14ac:dyDescent="0.2">
      <c r="C85" t="str">
        <f t="shared" si="23"/>
        <v>20170420-Jayne</v>
      </c>
      <c r="D85" t="s">
        <v>169</v>
      </c>
      <c r="E85" t="s">
        <v>430</v>
      </c>
      <c r="H85">
        <f t="shared" si="24"/>
        <v>201704201540</v>
      </c>
      <c r="I85">
        <f t="shared" si="25"/>
        <v>201704210340</v>
      </c>
      <c r="J85" s="39">
        <v>42845</v>
      </c>
      <c r="K85" s="40">
        <v>0.65277777777777779</v>
      </c>
      <c r="L85" s="39">
        <v>42845.652777777781</v>
      </c>
      <c r="M85" s="39">
        <v>43109</v>
      </c>
      <c r="N85" t="s">
        <v>431</v>
      </c>
      <c r="O85" s="39">
        <v>43109.410416666673</v>
      </c>
      <c r="P85">
        <v>5738</v>
      </c>
      <c r="Q85" t="s">
        <v>432</v>
      </c>
      <c r="T85">
        <v>0</v>
      </c>
      <c r="U85">
        <v>36.072279999999999</v>
      </c>
      <c r="V85">
        <v>-120.26561</v>
      </c>
      <c r="W85" t="s">
        <v>73</v>
      </c>
      <c r="X85" t="str">
        <f t="shared" si="26"/>
        <v>HFRA</v>
      </c>
      <c r="AG85" t="b">
        <f t="shared" si="27"/>
        <v>1</v>
      </c>
      <c r="AH85" t="b">
        <f t="shared" si="28"/>
        <v>1</v>
      </c>
      <c r="AI85" t="b">
        <f t="shared" si="29"/>
        <v>0</v>
      </c>
      <c r="AJ85">
        <f t="shared" si="30"/>
        <v>2017</v>
      </c>
      <c r="AK85">
        <f t="shared" si="31"/>
        <v>4</v>
      </c>
      <c r="AL85" t="b">
        <v>0</v>
      </c>
      <c r="AM85">
        <f t="shared" si="32"/>
        <v>0</v>
      </c>
      <c r="AN85" t="b">
        <f t="shared" si="33"/>
        <v>0</v>
      </c>
      <c r="AO85" t="b">
        <f t="shared" si="34"/>
        <v>0</v>
      </c>
      <c r="AP85" t="b">
        <f t="shared" si="35"/>
        <v>0</v>
      </c>
      <c r="AQ85" t="str">
        <f t="shared" si="40"/>
        <v>OEIS CAT - Large</v>
      </c>
      <c r="AR85">
        <f t="shared" si="36"/>
        <v>1</v>
      </c>
      <c r="AS85">
        <f t="shared" si="37"/>
        <v>0</v>
      </c>
      <c r="AT85" t="str">
        <f t="shared" si="38"/>
        <v xml:space="preserve">structures &lt;= 100 </v>
      </c>
      <c r="AU85" t="str">
        <f t="shared" si="39"/>
        <v>fatality = 0</v>
      </c>
      <c r="AV85">
        <f t="shared" si="41"/>
        <v>0</v>
      </c>
      <c r="AW85" t="b">
        <v>0</v>
      </c>
      <c r="AX85" t="b">
        <v>0</v>
      </c>
      <c r="AY85" t="b">
        <v>1</v>
      </c>
      <c r="AZ85" t="b">
        <v>1</v>
      </c>
      <c r="BA85" t="b">
        <v>1</v>
      </c>
      <c r="BB85" t="b">
        <v>0</v>
      </c>
      <c r="BC85" t="b">
        <v>1</v>
      </c>
      <c r="BJ85">
        <v>0</v>
      </c>
      <c r="BK85">
        <v>0</v>
      </c>
      <c r="BL85" t="s">
        <v>433</v>
      </c>
      <c r="BM85" t="s">
        <v>95</v>
      </c>
      <c r="BN85">
        <v>9.33</v>
      </c>
      <c r="BO85" t="s">
        <v>434</v>
      </c>
      <c r="BP85">
        <v>25.99</v>
      </c>
      <c r="BQ85">
        <v>50</v>
      </c>
    </row>
    <row r="86" spans="3:69" x14ac:dyDescent="0.2">
      <c r="C86" t="str">
        <f t="shared" si="23"/>
        <v>20170428-El Dorado</v>
      </c>
      <c r="D86" t="s">
        <v>169</v>
      </c>
      <c r="E86" t="s">
        <v>435</v>
      </c>
      <c r="H86">
        <f t="shared" si="24"/>
        <v>201704281540</v>
      </c>
      <c r="I86">
        <f t="shared" si="25"/>
        <v>201704290340</v>
      </c>
      <c r="J86" s="39">
        <v>42853</v>
      </c>
      <c r="K86" s="40">
        <v>0.65277777777777779</v>
      </c>
      <c r="L86" s="39">
        <v>42853.652777777781</v>
      </c>
      <c r="M86" s="39">
        <v>43109</v>
      </c>
      <c r="N86" t="s">
        <v>436</v>
      </c>
      <c r="O86" s="39">
        <v>43109.411111111112</v>
      </c>
      <c r="P86">
        <v>976</v>
      </c>
      <c r="Q86" t="s">
        <v>80</v>
      </c>
      <c r="T86">
        <v>0</v>
      </c>
      <c r="U86">
        <v>36.530836000000001</v>
      </c>
      <c r="V86">
        <v>-120.206592</v>
      </c>
      <c r="W86" t="s">
        <v>73</v>
      </c>
      <c r="X86" t="str">
        <f t="shared" si="26"/>
        <v>non-HFRA</v>
      </c>
      <c r="AG86" t="b">
        <f t="shared" si="27"/>
        <v>0</v>
      </c>
      <c r="AH86" t="b">
        <f t="shared" si="28"/>
        <v>0</v>
      </c>
      <c r="AI86" t="b">
        <f t="shared" si="29"/>
        <v>0</v>
      </c>
      <c r="AJ86">
        <f t="shared" si="30"/>
        <v>2017</v>
      </c>
      <c r="AK86">
        <f t="shared" si="31"/>
        <v>4</v>
      </c>
      <c r="AL86" t="b">
        <v>0</v>
      </c>
      <c r="AM86">
        <f t="shared" si="32"/>
        <v>0</v>
      </c>
      <c r="AN86" t="b">
        <f t="shared" si="33"/>
        <v>0</v>
      </c>
      <c r="AO86" t="b">
        <f t="shared" si="34"/>
        <v>0</v>
      </c>
      <c r="AP86" t="b">
        <f t="shared" si="35"/>
        <v>0</v>
      </c>
      <c r="AQ86" t="str">
        <f t="shared" si="40"/>
        <v>OEIS Non-CAT - Large</v>
      </c>
      <c r="AR86">
        <f t="shared" si="36"/>
        <v>0</v>
      </c>
      <c r="AS86">
        <f t="shared" si="37"/>
        <v>0</v>
      </c>
      <c r="AT86" t="str">
        <f t="shared" si="38"/>
        <v xml:space="preserve">structures &lt;= 100 </v>
      </c>
      <c r="AU86" t="str">
        <f t="shared" si="39"/>
        <v>fatality = 0</v>
      </c>
      <c r="AV86">
        <f t="shared" si="41"/>
        <v>0</v>
      </c>
      <c r="AW86" t="b">
        <v>0</v>
      </c>
      <c r="AX86" t="b">
        <v>0</v>
      </c>
      <c r="AY86" t="b">
        <v>0</v>
      </c>
      <c r="AZ86" t="b">
        <v>0</v>
      </c>
      <c r="BA86" t="b">
        <v>0</v>
      </c>
      <c r="BB86" t="b">
        <v>0</v>
      </c>
      <c r="BC86" t="b">
        <v>0</v>
      </c>
      <c r="BJ86">
        <v>0</v>
      </c>
      <c r="BK86">
        <v>0</v>
      </c>
      <c r="BP86">
        <v>0</v>
      </c>
      <c r="BQ86">
        <v>0</v>
      </c>
    </row>
    <row r="87" spans="3:69" x14ac:dyDescent="0.2">
      <c r="C87" t="str">
        <f t="shared" si="23"/>
        <v>20170510-Sonoma</v>
      </c>
      <c r="D87" t="s">
        <v>169</v>
      </c>
      <c r="E87" t="s">
        <v>403</v>
      </c>
      <c r="H87">
        <f t="shared" si="24"/>
        <v>201705101527</v>
      </c>
      <c r="I87">
        <f t="shared" si="25"/>
        <v>201705110327</v>
      </c>
      <c r="J87" s="39">
        <v>42865</v>
      </c>
      <c r="K87" s="40">
        <v>0.64375000000000004</v>
      </c>
      <c r="L87" s="39">
        <v>42865.643750000003</v>
      </c>
      <c r="M87" s="39">
        <v>43109</v>
      </c>
      <c r="N87" t="s">
        <v>437</v>
      </c>
      <c r="O87" s="39">
        <v>43109.413194444453</v>
      </c>
      <c r="P87">
        <v>400</v>
      </c>
      <c r="Q87" t="s">
        <v>438</v>
      </c>
      <c r="U87">
        <v>36.454909999999998</v>
      </c>
      <c r="V87">
        <v>-120.2445</v>
      </c>
      <c r="W87" t="s">
        <v>73</v>
      </c>
      <c r="X87" t="str">
        <f t="shared" si="26"/>
        <v>non-HFRA</v>
      </c>
      <c r="AG87" t="b">
        <f t="shared" si="27"/>
        <v>0</v>
      </c>
      <c r="AH87" t="b">
        <f t="shared" si="28"/>
        <v>0</v>
      </c>
      <c r="AI87" t="b">
        <f t="shared" si="29"/>
        <v>0</v>
      </c>
      <c r="AJ87">
        <f t="shared" si="30"/>
        <v>2017</v>
      </c>
      <c r="AK87">
        <f t="shared" si="31"/>
        <v>5</v>
      </c>
      <c r="AL87" t="b">
        <v>0</v>
      </c>
      <c r="AM87">
        <f t="shared" si="32"/>
        <v>0</v>
      </c>
      <c r="AN87" t="b">
        <f t="shared" si="33"/>
        <v>0</v>
      </c>
      <c r="AO87" t="b">
        <f t="shared" si="34"/>
        <v>0</v>
      </c>
      <c r="AP87" t="b">
        <f t="shared" si="35"/>
        <v>0</v>
      </c>
      <c r="AQ87" t="str">
        <f t="shared" si="40"/>
        <v>OEIS Non-CAT - Large</v>
      </c>
      <c r="AR87">
        <f t="shared" si="36"/>
        <v>0</v>
      </c>
      <c r="AS87">
        <f t="shared" si="37"/>
        <v>0</v>
      </c>
      <c r="AT87" t="str">
        <f t="shared" si="38"/>
        <v xml:space="preserve">structures &lt;= 100 </v>
      </c>
      <c r="AU87" t="str">
        <f t="shared" si="39"/>
        <v>fatality = 0</v>
      </c>
      <c r="AV87">
        <f t="shared" si="41"/>
        <v>0</v>
      </c>
      <c r="AW87" t="b">
        <v>0</v>
      </c>
      <c r="AX87" t="b">
        <v>0</v>
      </c>
      <c r="AY87" t="b">
        <v>0</v>
      </c>
      <c r="AZ87" t="b">
        <v>0</v>
      </c>
      <c r="BA87" t="b">
        <v>0</v>
      </c>
      <c r="BB87" t="b">
        <v>0</v>
      </c>
      <c r="BC87" t="b">
        <v>0</v>
      </c>
      <c r="BJ87">
        <v>0</v>
      </c>
      <c r="BK87">
        <v>0</v>
      </c>
      <c r="BP87">
        <v>0</v>
      </c>
      <c r="BQ87">
        <v>0</v>
      </c>
    </row>
    <row r="88" spans="3:69" x14ac:dyDescent="0.2">
      <c r="C88" t="str">
        <f t="shared" si="23"/>
        <v>20170512-Wright</v>
      </c>
      <c r="D88" t="s">
        <v>69</v>
      </c>
      <c r="E88" t="s">
        <v>439</v>
      </c>
      <c r="H88">
        <f t="shared" si="24"/>
        <v>201705121530</v>
      </c>
      <c r="I88">
        <f t="shared" si="25"/>
        <v>201705130330</v>
      </c>
      <c r="J88" s="39">
        <v>42867</v>
      </c>
      <c r="K88" s="40">
        <v>0.64583333333333337</v>
      </c>
      <c r="L88" s="39">
        <v>42867.645833333343</v>
      </c>
      <c r="M88" s="39">
        <v>43109</v>
      </c>
      <c r="N88" t="s">
        <v>440</v>
      </c>
      <c r="O88" s="39">
        <v>43109.413888888892</v>
      </c>
      <c r="P88">
        <v>1800</v>
      </c>
      <c r="Q88" t="s">
        <v>80</v>
      </c>
      <c r="T88">
        <v>0</v>
      </c>
      <c r="U88">
        <v>36.966549999999998</v>
      </c>
      <c r="V88">
        <v>-120.89261</v>
      </c>
      <c r="W88" t="s">
        <v>73</v>
      </c>
      <c r="X88" t="str">
        <f t="shared" si="26"/>
        <v>non-HFRA</v>
      </c>
      <c r="AG88" t="b">
        <f t="shared" si="27"/>
        <v>0</v>
      </c>
      <c r="AH88" t="b">
        <f t="shared" si="28"/>
        <v>0</v>
      </c>
      <c r="AI88" t="b">
        <f t="shared" si="29"/>
        <v>0</v>
      </c>
      <c r="AJ88">
        <f t="shared" si="30"/>
        <v>2017</v>
      </c>
      <c r="AK88">
        <f t="shared" si="31"/>
        <v>5</v>
      </c>
      <c r="AL88" t="b">
        <v>0</v>
      </c>
      <c r="AM88">
        <f t="shared" si="32"/>
        <v>0</v>
      </c>
      <c r="AN88" t="b">
        <f t="shared" si="33"/>
        <v>0</v>
      </c>
      <c r="AO88" t="b">
        <f t="shared" si="34"/>
        <v>0</v>
      </c>
      <c r="AP88" t="b">
        <f t="shared" si="35"/>
        <v>0</v>
      </c>
      <c r="AQ88" t="str">
        <f t="shared" si="40"/>
        <v>OEIS Non-CAT - Large</v>
      </c>
      <c r="AR88">
        <f t="shared" si="36"/>
        <v>0</v>
      </c>
      <c r="AS88">
        <f t="shared" si="37"/>
        <v>0</v>
      </c>
      <c r="AT88" t="str">
        <f t="shared" si="38"/>
        <v xml:space="preserve">structures &lt;= 100 </v>
      </c>
      <c r="AU88" t="str">
        <f t="shared" si="39"/>
        <v>fatality = 0</v>
      </c>
      <c r="AV88">
        <f t="shared" si="41"/>
        <v>0</v>
      </c>
      <c r="AW88" t="b">
        <v>0</v>
      </c>
      <c r="AX88" t="b">
        <v>0</v>
      </c>
      <c r="AY88" t="b">
        <v>0</v>
      </c>
      <c r="AZ88" t="b">
        <v>0</v>
      </c>
      <c r="BA88" t="b">
        <v>0</v>
      </c>
      <c r="BB88" t="b">
        <v>0</v>
      </c>
      <c r="BC88" t="b">
        <v>0</v>
      </c>
      <c r="BJ88">
        <v>0</v>
      </c>
      <c r="BK88">
        <v>0</v>
      </c>
      <c r="BL88" t="s">
        <v>441</v>
      </c>
      <c r="BM88" t="s">
        <v>95</v>
      </c>
      <c r="BN88">
        <v>8.68</v>
      </c>
      <c r="BO88" t="s">
        <v>442</v>
      </c>
      <c r="BP88">
        <v>28.99</v>
      </c>
      <c r="BQ88">
        <v>23</v>
      </c>
    </row>
    <row r="89" spans="3:69" x14ac:dyDescent="0.2">
      <c r="C89" t="str">
        <f t="shared" si="23"/>
        <v>20170518-Elm</v>
      </c>
      <c r="D89" t="s">
        <v>169</v>
      </c>
      <c r="E89" t="s">
        <v>443</v>
      </c>
      <c r="H89">
        <f t="shared" si="24"/>
        <v>201705181311</v>
      </c>
      <c r="I89">
        <f t="shared" si="25"/>
        <v>201705190111</v>
      </c>
      <c r="J89" s="39">
        <v>42873</v>
      </c>
      <c r="K89" s="40">
        <v>0.5493055555555556</v>
      </c>
      <c r="L89" s="39">
        <v>42873.549305555563</v>
      </c>
      <c r="M89" s="39">
        <v>43109</v>
      </c>
      <c r="N89" t="s">
        <v>444</v>
      </c>
      <c r="O89" s="39">
        <v>43109.419444444437</v>
      </c>
      <c r="P89">
        <v>10343</v>
      </c>
      <c r="Q89" t="s">
        <v>99</v>
      </c>
      <c r="T89">
        <v>0</v>
      </c>
      <c r="U89">
        <v>36.120890000000003</v>
      </c>
      <c r="V89">
        <v>-120.37116</v>
      </c>
      <c r="W89" t="s">
        <v>73</v>
      </c>
      <c r="X89" t="str">
        <f t="shared" si="26"/>
        <v>non-HFRA</v>
      </c>
      <c r="Y89" t="s">
        <v>100</v>
      </c>
      <c r="AG89" t="b">
        <f t="shared" si="27"/>
        <v>1</v>
      </c>
      <c r="AH89" t="b">
        <f t="shared" si="28"/>
        <v>1</v>
      </c>
      <c r="AI89" t="b">
        <f t="shared" si="29"/>
        <v>0</v>
      </c>
      <c r="AJ89">
        <f t="shared" si="30"/>
        <v>2017</v>
      </c>
      <c r="AK89">
        <f t="shared" si="31"/>
        <v>5</v>
      </c>
      <c r="AL89" t="b">
        <v>0</v>
      </c>
      <c r="AM89">
        <f t="shared" si="32"/>
        <v>0</v>
      </c>
      <c r="AN89" t="b">
        <f t="shared" si="33"/>
        <v>0</v>
      </c>
      <c r="AO89" t="b">
        <f t="shared" si="34"/>
        <v>0</v>
      </c>
      <c r="AP89" t="b">
        <f t="shared" si="35"/>
        <v>0</v>
      </c>
      <c r="AQ89" t="str">
        <f t="shared" si="40"/>
        <v>OEIS CAT - Large</v>
      </c>
      <c r="AR89">
        <f t="shared" si="36"/>
        <v>1</v>
      </c>
      <c r="AS89">
        <f t="shared" si="37"/>
        <v>0</v>
      </c>
      <c r="AT89" t="str">
        <f t="shared" si="38"/>
        <v xml:space="preserve">structures &lt;= 100 </v>
      </c>
      <c r="AU89" t="str">
        <f t="shared" si="39"/>
        <v>fatality = 0</v>
      </c>
      <c r="AV89">
        <f t="shared" si="41"/>
        <v>0</v>
      </c>
      <c r="AW89" t="b">
        <v>0</v>
      </c>
      <c r="AX89" t="b">
        <v>0</v>
      </c>
      <c r="AY89" t="b">
        <v>0</v>
      </c>
      <c r="AZ89" t="b">
        <v>0</v>
      </c>
      <c r="BA89" t="b">
        <v>0</v>
      </c>
      <c r="BB89" t="b">
        <v>0</v>
      </c>
      <c r="BC89" t="b">
        <v>0</v>
      </c>
      <c r="BF89" t="s">
        <v>295</v>
      </c>
      <c r="BG89" t="s">
        <v>95</v>
      </c>
      <c r="BH89">
        <v>1.94</v>
      </c>
      <c r="BI89" t="s">
        <v>445</v>
      </c>
      <c r="BJ89">
        <v>17</v>
      </c>
      <c r="BK89">
        <v>27</v>
      </c>
      <c r="BL89" t="s">
        <v>295</v>
      </c>
      <c r="BM89" t="s">
        <v>95</v>
      </c>
      <c r="BN89">
        <v>1.94</v>
      </c>
      <c r="BO89" t="s">
        <v>445</v>
      </c>
      <c r="BP89">
        <v>17</v>
      </c>
      <c r="BQ89">
        <v>27</v>
      </c>
    </row>
    <row r="90" spans="3:69" x14ac:dyDescent="0.2">
      <c r="C90" t="str">
        <f t="shared" si="23"/>
        <v>20170520-Ming</v>
      </c>
      <c r="D90" t="s">
        <v>260</v>
      </c>
      <c r="E90" t="s">
        <v>446</v>
      </c>
      <c r="H90">
        <f t="shared" si="24"/>
        <v>201705201423</v>
      </c>
      <c r="I90">
        <f t="shared" si="25"/>
        <v>201705210223</v>
      </c>
      <c r="J90" s="39">
        <v>42875</v>
      </c>
      <c r="K90" s="40">
        <v>0.59930555555555554</v>
      </c>
      <c r="L90" s="39">
        <v>42875.599305555559</v>
      </c>
      <c r="M90" s="39">
        <v>43109</v>
      </c>
      <c r="N90" t="s">
        <v>447</v>
      </c>
      <c r="O90" s="39">
        <v>43109.421527777777</v>
      </c>
      <c r="P90">
        <v>506</v>
      </c>
      <c r="Q90" t="s">
        <v>80</v>
      </c>
      <c r="T90">
        <v>0</v>
      </c>
      <c r="U90">
        <v>35.460500000000003</v>
      </c>
      <c r="V90">
        <v>-118.85896</v>
      </c>
      <c r="W90" t="s">
        <v>88</v>
      </c>
      <c r="X90" t="str">
        <f t="shared" si="26"/>
        <v>HFRA</v>
      </c>
      <c r="AG90" t="b">
        <f t="shared" si="27"/>
        <v>0</v>
      </c>
      <c r="AH90" t="b">
        <f t="shared" si="28"/>
        <v>0</v>
      </c>
      <c r="AI90" t="b">
        <f t="shared" si="29"/>
        <v>0</v>
      </c>
      <c r="AJ90">
        <f t="shared" si="30"/>
        <v>2017</v>
      </c>
      <c r="AK90">
        <f t="shared" si="31"/>
        <v>5</v>
      </c>
      <c r="AL90" t="b">
        <v>0</v>
      </c>
      <c r="AM90">
        <f t="shared" si="32"/>
        <v>0</v>
      </c>
      <c r="AN90" t="b">
        <f t="shared" si="33"/>
        <v>0</v>
      </c>
      <c r="AO90" t="b">
        <f t="shared" si="34"/>
        <v>0</v>
      </c>
      <c r="AP90" t="b">
        <f t="shared" si="35"/>
        <v>0</v>
      </c>
      <c r="AQ90" t="str">
        <f t="shared" si="40"/>
        <v>OEIS Non-CAT - Large</v>
      </c>
      <c r="AR90">
        <f t="shared" si="36"/>
        <v>0</v>
      </c>
      <c r="AS90">
        <f t="shared" si="37"/>
        <v>0</v>
      </c>
      <c r="AT90" t="str">
        <f t="shared" si="38"/>
        <v xml:space="preserve">structures &lt;= 100 </v>
      </c>
      <c r="AU90" t="str">
        <f t="shared" si="39"/>
        <v>fatality = 0</v>
      </c>
      <c r="AV90">
        <f t="shared" si="41"/>
        <v>0</v>
      </c>
      <c r="AW90" t="b">
        <v>1</v>
      </c>
      <c r="AX90" t="b">
        <v>0</v>
      </c>
      <c r="AY90" t="b">
        <v>1</v>
      </c>
      <c r="AZ90" t="b">
        <v>1</v>
      </c>
      <c r="BA90" t="b">
        <v>0</v>
      </c>
      <c r="BB90" t="b">
        <v>1</v>
      </c>
      <c r="BC90" t="b">
        <v>1</v>
      </c>
      <c r="BF90" t="s">
        <v>448</v>
      </c>
      <c r="BG90" t="s">
        <v>95</v>
      </c>
      <c r="BH90">
        <v>3.85</v>
      </c>
      <c r="BI90" t="s">
        <v>449</v>
      </c>
      <c r="BJ90">
        <v>17</v>
      </c>
      <c r="BK90">
        <v>16</v>
      </c>
      <c r="BL90" t="s">
        <v>448</v>
      </c>
      <c r="BM90" t="s">
        <v>95</v>
      </c>
      <c r="BN90">
        <v>3.85</v>
      </c>
      <c r="BO90" t="s">
        <v>449</v>
      </c>
      <c r="BP90">
        <v>17</v>
      </c>
      <c r="BQ90">
        <v>16</v>
      </c>
    </row>
    <row r="91" spans="3:69" x14ac:dyDescent="0.2">
      <c r="C91" t="str">
        <f t="shared" si="23"/>
        <v>20170607-Dinely</v>
      </c>
      <c r="D91" t="s">
        <v>119</v>
      </c>
      <c r="E91" t="s">
        <v>450</v>
      </c>
      <c r="H91">
        <f t="shared" si="24"/>
        <v>201706071155</v>
      </c>
      <c r="I91">
        <f t="shared" si="25"/>
        <v>201706072355</v>
      </c>
      <c r="J91" s="39">
        <v>42893</v>
      </c>
      <c r="K91" s="40">
        <v>0.49652777777777779</v>
      </c>
      <c r="L91" s="39">
        <v>42893.496527777781</v>
      </c>
      <c r="M91" s="39">
        <v>43109</v>
      </c>
      <c r="N91" t="s">
        <v>451</v>
      </c>
      <c r="O91" s="39">
        <v>43109.436111111107</v>
      </c>
      <c r="P91">
        <v>339</v>
      </c>
      <c r="Q91" t="s">
        <v>432</v>
      </c>
      <c r="T91">
        <v>0</v>
      </c>
      <c r="U91">
        <v>36.458089999999999</v>
      </c>
      <c r="V91">
        <v>-118.87676</v>
      </c>
      <c r="W91" t="s">
        <v>88</v>
      </c>
      <c r="X91" t="str">
        <f t="shared" si="26"/>
        <v>HFRA</v>
      </c>
      <c r="AG91" t="b">
        <f t="shared" si="27"/>
        <v>0</v>
      </c>
      <c r="AH91" t="b">
        <f t="shared" si="28"/>
        <v>0</v>
      </c>
      <c r="AI91" t="b">
        <f t="shared" si="29"/>
        <v>0</v>
      </c>
      <c r="AJ91">
        <f t="shared" si="30"/>
        <v>2017</v>
      </c>
      <c r="AK91">
        <f t="shared" si="31"/>
        <v>6</v>
      </c>
      <c r="AL91" t="b">
        <v>0</v>
      </c>
      <c r="AM91">
        <f t="shared" si="32"/>
        <v>0</v>
      </c>
      <c r="AN91" t="b">
        <f t="shared" si="33"/>
        <v>0</v>
      </c>
      <c r="AO91" t="b">
        <f t="shared" si="34"/>
        <v>0</v>
      </c>
      <c r="AP91" t="b">
        <f t="shared" si="35"/>
        <v>0</v>
      </c>
      <c r="AQ91" t="str">
        <f t="shared" si="40"/>
        <v>OEIS Non-CAT - Large</v>
      </c>
      <c r="AR91">
        <f t="shared" si="36"/>
        <v>0</v>
      </c>
      <c r="AS91">
        <f t="shared" si="37"/>
        <v>0</v>
      </c>
      <c r="AT91" t="str">
        <f t="shared" si="38"/>
        <v xml:space="preserve">structures &lt;= 100 </v>
      </c>
      <c r="AU91" t="str">
        <f t="shared" si="39"/>
        <v>fatality = 0</v>
      </c>
      <c r="AV91">
        <f t="shared" si="41"/>
        <v>0</v>
      </c>
      <c r="AW91" t="b">
        <v>1</v>
      </c>
      <c r="AX91" t="b">
        <v>0</v>
      </c>
      <c r="AY91" t="b">
        <v>1</v>
      </c>
      <c r="AZ91" t="b">
        <v>1</v>
      </c>
      <c r="BA91" t="b">
        <v>0</v>
      </c>
      <c r="BB91" t="b">
        <v>1</v>
      </c>
      <c r="BC91" t="b">
        <v>1</v>
      </c>
      <c r="BF91" t="s">
        <v>452</v>
      </c>
      <c r="BG91" t="s">
        <v>82</v>
      </c>
      <c r="BH91">
        <v>3.67</v>
      </c>
      <c r="BI91" t="s">
        <v>453</v>
      </c>
      <c r="BJ91">
        <v>13</v>
      </c>
      <c r="BK91">
        <v>19</v>
      </c>
      <c r="BL91" t="s">
        <v>452</v>
      </c>
      <c r="BM91" t="s">
        <v>82</v>
      </c>
      <c r="BN91">
        <v>3.67</v>
      </c>
      <c r="BO91" t="s">
        <v>453</v>
      </c>
      <c r="BP91">
        <v>13</v>
      </c>
      <c r="BQ91">
        <v>24</v>
      </c>
    </row>
    <row r="92" spans="3:69" x14ac:dyDescent="0.2">
      <c r="C92" t="str">
        <f t="shared" si="23"/>
        <v>20170610-Oakwood</v>
      </c>
      <c r="D92" t="s">
        <v>91</v>
      </c>
      <c r="E92" t="s">
        <v>454</v>
      </c>
      <c r="H92">
        <f t="shared" si="24"/>
        <v>201706101319</v>
      </c>
      <c r="I92">
        <f t="shared" si="25"/>
        <v>201706110119</v>
      </c>
      <c r="J92" s="39">
        <v>42896</v>
      </c>
      <c r="K92" s="40">
        <v>0.55486111111111114</v>
      </c>
      <c r="L92" s="39">
        <v>42896.554861111108</v>
      </c>
      <c r="M92" s="39">
        <v>43109</v>
      </c>
      <c r="N92" t="s">
        <v>125</v>
      </c>
      <c r="O92" s="39">
        <v>43109.4375</v>
      </c>
      <c r="P92">
        <v>1431</v>
      </c>
      <c r="Q92" t="s">
        <v>455</v>
      </c>
      <c r="T92">
        <v>0</v>
      </c>
      <c r="U92">
        <v>37.082500000000003</v>
      </c>
      <c r="V92">
        <v>-119.80110000000001</v>
      </c>
      <c r="W92" t="s">
        <v>73</v>
      </c>
      <c r="X92" t="str">
        <f t="shared" si="26"/>
        <v>non-HFRA</v>
      </c>
      <c r="AF92">
        <v>21756</v>
      </c>
      <c r="AG92" t="b">
        <f t="shared" si="27"/>
        <v>0</v>
      </c>
      <c r="AH92" t="b">
        <f t="shared" si="28"/>
        <v>0</v>
      </c>
      <c r="AI92" t="b">
        <f t="shared" si="29"/>
        <v>0</v>
      </c>
      <c r="AJ92">
        <f t="shared" si="30"/>
        <v>2017</v>
      </c>
      <c r="AK92">
        <f t="shared" si="31"/>
        <v>6</v>
      </c>
      <c r="AL92" t="b">
        <v>0</v>
      </c>
      <c r="AM92">
        <f t="shared" si="32"/>
        <v>0</v>
      </c>
      <c r="AN92" t="b">
        <f t="shared" si="33"/>
        <v>0</v>
      </c>
      <c r="AO92" t="b">
        <f t="shared" si="34"/>
        <v>0</v>
      </c>
      <c r="AP92" t="b">
        <f t="shared" si="35"/>
        <v>0</v>
      </c>
      <c r="AQ92" t="str">
        <f t="shared" si="40"/>
        <v>OEIS Non-CAT - Large</v>
      </c>
      <c r="AR92">
        <f t="shared" si="36"/>
        <v>0</v>
      </c>
      <c r="AS92">
        <f t="shared" si="37"/>
        <v>0</v>
      </c>
      <c r="AT92" t="str">
        <f t="shared" si="38"/>
        <v xml:space="preserve">structures &lt;= 100 </v>
      </c>
      <c r="AU92" t="str">
        <f t="shared" si="39"/>
        <v>fatality = 0</v>
      </c>
      <c r="AV92">
        <f t="shared" si="41"/>
        <v>0</v>
      </c>
      <c r="AW92" t="b">
        <v>0</v>
      </c>
      <c r="AX92" t="b">
        <v>0</v>
      </c>
      <c r="AY92" t="b">
        <v>0</v>
      </c>
      <c r="AZ92" t="b">
        <v>0</v>
      </c>
      <c r="BA92" t="b">
        <v>0</v>
      </c>
      <c r="BB92" t="b">
        <v>0</v>
      </c>
      <c r="BC92" t="b">
        <v>0</v>
      </c>
      <c r="BJ92">
        <v>0</v>
      </c>
      <c r="BK92">
        <v>0</v>
      </c>
      <c r="BL92" t="s">
        <v>456</v>
      </c>
      <c r="BM92" t="s">
        <v>95</v>
      </c>
      <c r="BN92">
        <v>8.6300000000000008</v>
      </c>
      <c r="BO92" t="s">
        <v>457</v>
      </c>
      <c r="BP92">
        <v>0</v>
      </c>
      <c r="BQ92">
        <v>7</v>
      </c>
    </row>
    <row r="93" spans="3:69" x14ac:dyDescent="0.2">
      <c r="C93" t="str">
        <f t="shared" si="23"/>
        <v>20170611-Monterey</v>
      </c>
      <c r="D93" t="s">
        <v>169</v>
      </c>
      <c r="E93" t="s">
        <v>218</v>
      </c>
      <c r="H93">
        <f t="shared" si="24"/>
        <v>201706111715</v>
      </c>
      <c r="I93">
        <f t="shared" si="25"/>
        <v>201706120515</v>
      </c>
      <c r="J93" s="39">
        <v>42897</v>
      </c>
      <c r="K93" s="40">
        <v>0.71875</v>
      </c>
      <c r="L93" s="39">
        <v>42897.71875</v>
      </c>
      <c r="M93" s="39">
        <v>43109</v>
      </c>
      <c r="N93" t="s">
        <v>125</v>
      </c>
      <c r="O93" s="39">
        <v>43109.4375</v>
      </c>
      <c r="P93">
        <v>450</v>
      </c>
      <c r="Q93" t="s">
        <v>455</v>
      </c>
      <c r="T93">
        <v>0</v>
      </c>
      <c r="U93">
        <v>36.616985999999997</v>
      </c>
      <c r="V93">
        <v>-120.369347</v>
      </c>
      <c r="W93" t="s">
        <v>73</v>
      </c>
      <c r="X93" t="str">
        <f t="shared" si="26"/>
        <v>non-HFRA</v>
      </c>
      <c r="AG93" t="b">
        <f t="shared" si="27"/>
        <v>0</v>
      </c>
      <c r="AH93" t="b">
        <f t="shared" si="28"/>
        <v>0</v>
      </c>
      <c r="AI93" t="b">
        <f t="shared" si="29"/>
        <v>0</v>
      </c>
      <c r="AJ93">
        <f t="shared" si="30"/>
        <v>2017</v>
      </c>
      <c r="AK93">
        <f t="shared" si="31"/>
        <v>6</v>
      </c>
      <c r="AL93" t="b">
        <v>0</v>
      </c>
      <c r="AM93">
        <f t="shared" si="32"/>
        <v>0</v>
      </c>
      <c r="AN93" t="b">
        <f t="shared" si="33"/>
        <v>0</v>
      </c>
      <c r="AO93" t="b">
        <f t="shared" si="34"/>
        <v>0</v>
      </c>
      <c r="AP93" t="b">
        <f t="shared" si="35"/>
        <v>0</v>
      </c>
      <c r="AQ93" t="str">
        <f t="shared" si="40"/>
        <v>OEIS Non-CAT - Large</v>
      </c>
      <c r="AR93">
        <f t="shared" si="36"/>
        <v>0</v>
      </c>
      <c r="AS93">
        <f t="shared" si="37"/>
        <v>0</v>
      </c>
      <c r="AT93" t="str">
        <f t="shared" si="38"/>
        <v xml:space="preserve">structures &lt;= 100 </v>
      </c>
      <c r="AU93" t="str">
        <f t="shared" si="39"/>
        <v>fatality = 0</v>
      </c>
      <c r="AV93">
        <f t="shared" si="41"/>
        <v>0</v>
      </c>
      <c r="AW93" t="b">
        <v>0</v>
      </c>
      <c r="AX93" t="b">
        <v>0</v>
      </c>
      <c r="AY93" t="b">
        <v>0</v>
      </c>
      <c r="AZ93" t="b">
        <v>0</v>
      </c>
      <c r="BA93" t="b">
        <v>0</v>
      </c>
      <c r="BB93" t="b">
        <v>0</v>
      </c>
      <c r="BC93" t="b">
        <v>0</v>
      </c>
      <c r="BJ93">
        <v>0</v>
      </c>
      <c r="BK93">
        <v>0</v>
      </c>
      <c r="BP93">
        <v>0</v>
      </c>
      <c r="BQ93">
        <v>0</v>
      </c>
    </row>
    <row r="94" spans="3:69" x14ac:dyDescent="0.2">
      <c r="C94" t="str">
        <f t="shared" si="23"/>
        <v>20170618-Highway</v>
      </c>
      <c r="D94" t="s">
        <v>260</v>
      </c>
      <c r="E94" t="s">
        <v>458</v>
      </c>
      <c r="H94">
        <f t="shared" si="24"/>
        <v>201706181422</v>
      </c>
      <c r="I94">
        <f t="shared" si="25"/>
        <v>201706190222</v>
      </c>
      <c r="J94" s="39">
        <v>42904</v>
      </c>
      <c r="K94" s="40">
        <v>0.59861111111111109</v>
      </c>
      <c r="L94" s="39">
        <v>42904.598611111112</v>
      </c>
      <c r="M94" s="39">
        <v>43109</v>
      </c>
      <c r="N94" t="s">
        <v>459</v>
      </c>
      <c r="O94" s="39">
        <v>43109.445138888892</v>
      </c>
      <c r="P94">
        <v>1522</v>
      </c>
      <c r="Q94" t="s">
        <v>80</v>
      </c>
      <c r="T94">
        <v>0</v>
      </c>
      <c r="U94">
        <v>35.534559999999999</v>
      </c>
      <c r="V94">
        <v>-118.66733000000001</v>
      </c>
      <c r="W94" t="s">
        <v>88</v>
      </c>
      <c r="X94" t="str">
        <f t="shared" si="26"/>
        <v>HFRA</v>
      </c>
      <c r="AG94" t="b">
        <f t="shared" si="27"/>
        <v>0</v>
      </c>
      <c r="AH94" t="b">
        <f t="shared" si="28"/>
        <v>0</v>
      </c>
      <c r="AI94" t="b">
        <f t="shared" si="29"/>
        <v>0</v>
      </c>
      <c r="AJ94">
        <f t="shared" si="30"/>
        <v>2017</v>
      </c>
      <c r="AK94">
        <f t="shared" si="31"/>
        <v>6</v>
      </c>
      <c r="AL94" t="b">
        <v>0</v>
      </c>
      <c r="AM94">
        <f t="shared" si="32"/>
        <v>0</v>
      </c>
      <c r="AN94" t="b">
        <f t="shared" si="33"/>
        <v>0</v>
      </c>
      <c r="AO94" t="b">
        <f t="shared" si="34"/>
        <v>0</v>
      </c>
      <c r="AP94" t="b">
        <f t="shared" si="35"/>
        <v>0</v>
      </c>
      <c r="AQ94" t="str">
        <f t="shared" si="40"/>
        <v>OEIS Non-CAT - Large</v>
      </c>
      <c r="AR94">
        <f t="shared" si="36"/>
        <v>0</v>
      </c>
      <c r="AS94">
        <f t="shared" si="37"/>
        <v>0</v>
      </c>
      <c r="AT94" t="str">
        <f t="shared" si="38"/>
        <v xml:space="preserve">structures &lt;= 100 </v>
      </c>
      <c r="AU94" t="str">
        <f t="shared" si="39"/>
        <v>fatality = 0</v>
      </c>
      <c r="AV94">
        <f t="shared" si="41"/>
        <v>0</v>
      </c>
      <c r="AW94" t="b">
        <v>1</v>
      </c>
      <c r="AX94" t="b">
        <v>0</v>
      </c>
      <c r="AY94" t="b">
        <v>1</v>
      </c>
      <c r="AZ94" t="b">
        <v>1</v>
      </c>
      <c r="BA94" t="b">
        <v>0</v>
      </c>
      <c r="BB94" t="b">
        <v>1</v>
      </c>
      <c r="BC94" t="b">
        <v>1</v>
      </c>
      <c r="BF94" t="s">
        <v>460</v>
      </c>
      <c r="BG94" t="s">
        <v>82</v>
      </c>
      <c r="BH94">
        <v>2.0699999999999998</v>
      </c>
      <c r="BI94" t="s">
        <v>461</v>
      </c>
      <c r="BJ94">
        <v>18.010000000000002</v>
      </c>
      <c r="BK94">
        <v>2</v>
      </c>
      <c r="BL94" t="s">
        <v>460</v>
      </c>
      <c r="BM94" t="s">
        <v>82</v>
      </c>
      <c r="BN94">
        <v>2.0699999999999998</v>
      </c>
      <c r="BO94" t="s">
        <v>461</v>
      </c>
      <c r="BP94">
        <v>18.010000000000002</v>
      </c>
      <c r="BQ94">
        <v>4</v>
      </c>
    </row>
    <row r="95" spans="3:69" x14ac:dyDescent="0.2">
      <c r="C95" t="str">
        <f t="shared" si="23"/>
        <v>20170623-Creek</v>
      </c>
      <c r="D95" t="s">
        <v>169</v>
      </c>
      <c r="E95" t="s">
        <v>175</v>
      </c>
      <c r="H95">
        <f t="shared" si="24"/>
        <v>201706231600</v>
      </c>
      <c r="I95">
        <f t="shared" si="25"/>
        <v>201706240400</v>
      </c>
      <c r="J95" s="39">
        <v>42909</v>
      </c>
      <c r="K95" s="40">
        <v>0.66666666666666663</v>
      </c>
      <c r="L95" s="39">
        <v>42909.666666666657</v>
      </c>
      <c r="M95" s="39">
        <v>43109</v>
      </c>
      <c r="N95" t="s">
        <v>462</v>
      </c>
      <c r="O95" s="39">
        <v>43109.459027777782</v>
      </c>
      <c r="P95">
        <v>357</v>
      </c>
      <c r="Q95" t="s">
        <v>146</v>
      </c>
      <c r="R95">
        <v>4</v>
      </c>
      <c r="T95">
        <v>0</v>
      </c>
      <c r="U95">
        <v>36.273060000000001</v>
      </c>
      <c r="V95">
        <v>-120.65185</v>
      </c>
      <c r="W95" t="s">
        <v>73</v>
      </c>
      <c r="X95" t="str">
        <f t="shared" si="26"/>
        <v>HFRA</v>
      </c>
      <c r="AG95" t="b">
        <f t="shared" si="27"/>
        <v>0</v>
      </c>
      <c r="AH95" t="b">
        <f t="shared" si="28"/>
        <v>0</v>
      </c>
      <c r="AI95" t="b">
        <f t="shared" si="29"/>
        <v>0</v>
      </c>
      <c r="AJ95">
        <f t="shared" si="30"/>
        <v>2017</v>
      </c>
      <c r="AK95">
        <f t="shared" si="31"/>
        <v>6</v>
      </c>
      <c r="AL95" t="b">
        <v>0</v>
      </c>
      <c r="AM95">
        <f t="shared" si="32"/>
        <v>0</v>
      </c>
      <c r="AN95" t="b">
        <f t="shared" si="33"/>
        <v>0</v>
      </c>
      <c r="AO95" t="b">
        <f t="shared" si="34"/>
        <v>0</v>
      </c>
      <c r="AP95" t="b">
        <f t="shared" si="35"/>
        <v>0</v>
      </c>
      <c r="AQ95" t="str">
        <f t="shared" si="40"/>
        <v>OEIS Non-CAT - Large</v>
      </c>
      <c r="AR95">
        <f t="shared" si="36"/>
        <v>0</v>
      </c>
      <c r="AS95">
        <f t="shared" si="37"/>
        <v>0</v>
      </c>
      <c r="AT95" t="str">
        <f t="shared" si="38"/>
        <v xml:space="preserve">structures &lt;= 100 </v>
      </c>
      <c r="AU95" t="str">
        <f t="shared" si="39"/>
        <v>fatality = 0</v>
      </c>
      <c r="AV95">
        <f t="shared" si="41"/>
        <v>4</v>
      </c>
      <c r="AW95" t="b">
        <v>0</v>
      </c>
      <c r="AX95" t="b">
        <v>0</v>
      </c>
      <c r="AY95" t="b">
        <v>1</v>
      </c>
      <c r="AZ95" t="b">
        <v>1</v>
      </c>
      <c r="BA95" t="b">
        <v>1</v>
      </c>
      <c r="BB95" t="b">
        <v>0</v>
      </c>
      <c r="BC95" t="b">
        <v>1</v>
      </c>
      <c r="BF95" t="s">
        <v>463</v>
      </c>
      <c r="BG95" t="s">
        <v>82</v>
      </c>
      <c r="BH95">
        <v>2.4500000000000002</v>
      </c>
      <c r="BI95" t="s">
        <v>464</v>
      </c>
      <c r="BJ95">
        <v>17</v>
      </c>
      <c r="BK95">
        <v>2</v>
      </c>
      <c r="BL95" t="s">
        <v>463</v>
      </c>
      <c r="BM95" t="s">
        <v>82</v>
      </c>
      <c r="BN95">
        <v>2.4500000000000002</v>
      </c>
      <c r="BO95" t="s">
        <v>464</v>
      </c>
      <c r="BP95">
        <v>17</v>
      </c>
      <c r="BQ95">
        <v>6</v>
      </c>
    </row>
    <row r="96" spans="3:69" x14ac:dyDescent="0.2">
      <c r="C96" t="str">
        <f t="shared" si="23"/>
        <v>20170624-Schaeffer</v>
      </c>
      <c r="D96" t="s">
        <v>119</v>
      </c>
      <c r="E96" t="s">
        <v>465</v>
      </c>
      <c r="H96">
        <f t="shared" si="24"/>
        <v>201706241616</v>
      </c>
      <c r="I96">
        <f t="shared" si="25"/>
        <v>201706250416</v>
      </c>
      <c r="J96" s="39">
        <v>42910</v>
      </c>
      <c r="K96" s="40">
        <v>0.67777777777777781</v>
      </c>
      <c r="L96" s="39">
        <v>42910.677777777782</v>
      </c>
      <c r="M96" s="39">
        <v>42952</v>
      </c>
      <c r="O96" s="39"/>
      <c r="P96">
        <v>16031</v>
      </c>
      <c r="Q96" t="s">
        <v>87</v>
      </c>
      <c r="T96">
        <v>0</v>
      </c>
      <c r="U96">
        <v>36.098999999999997</v>
      </c>
      <c r="V96">
        <v>-118.41200000000001</v>
      </c>
      <c r="W96" t="s">
        <v>88</v>
      </c>
      <c r="X96" t="str">
        <f t="shared" si="26"/>
        <v>HFRA</v>
      </c>
      <c r="AG96" t="b">
        <f t="shared" si="27"/>
        <v>1</v>
      </c>
      <c r="AH96" t="b">
        <f t="shared" si="28"/>
        <v>1</v>
      </c>
      <c r="AI96" t="b">
        <f t="shared" si="29"/>
        <v>0</v>
      </c>
      <c r="AJ96">
        <f t="shared" si="30"/>
        <v>2017</v>
      </c>
      <c r="AK96">
        <f t="shared" si="31"/>
        <v>6</v>
      </c>
      <c r="AL96" t="b">
        <v>0</v>
      </c>
      <c r="AM96">
        <f t="shared" si="32"/>
        <v>0</v>
      </c>
      <c r="AN96" t="b">
        <f t="shared" si="33"/>
        <v>0</v>
      </c>
      <c r="AO96" t="b">
        <f t="shared" si="34"/>
        <v>0</v>
      </c>
      <c r="AP96" t="b">
        <f t="shared" si="35"/>
        <v>0</v>
      </c>
      <c r="AQ96" t="str">
        <f t="shared" si="40"/>
        <v>OEIS CAT - Large</v>
      </c>
      <c r="AR96">
        <f t="shared" si="36"/>
        <v>1</v>
      </c>
      <c r="AS96">
        <f t="shared" si="37"/>
        <v>0</v>
      </c>
      <c r="AT96" t="str">
        <f t="shared" si="38"/>
        <v xml:space="preserve">structures &lt;= 100 </v>
      </c>
      <c r="AU96" t="str">
        <f t="shared" si="39"/>
        <v>fatality = 0</v>
      </c>
      <c r="AV96">
        <f t="shared" si="41"/>
        <v>0</v>
      </c>
      <c r="AW96" t="b">
        <v>1</v>
      </c>
      <c r="AX96" t="b">
        <v>0</v>
      </c>
      <c r="AY96" t="b">
        <v>1</v>
      </c>
      <c r="AZ96" t="b">
        <v>1</v>
      </c>
      <c r="BA96" t="b">
        <v>0</v>
      </c>
      <c r="BB96" t="b">
        <v>1</v>
      </c>
      <c r="BC96" t="b">
        <v>1</v>
      </c>
      <c r="BJ96">
        <v>0</v>
      </c>
      <c r="BK96">
        <v>0</v>
      </c>
      <c r="BL96" t="s">
        <v>466</v>
      </c>
      <c r="BM96" t="s">
        <v>82</v>
      </c>
      <c r="BN96">
        <v>8.43</v>
      </c>
      <c r="BO96" t="s">
        <v>467</v>
      </c>
      <c r="BP96">
        <v>14.99</v>
      </c>
      <c r="BQ96">
        <v>4</v>
      </c>
    </row>
    <row r="97" spans="1:69" x14ac:dyDescent="0.2">
      <c r="A97" t="s">
        <v>251</v>
      </c>
      <c r="C97" t="str">
        <f t="shared" si="23"/>
        <v>20170625-Salmon August Complex</v>
      </c>
      <c r="D97" t="s">
        <v>252</v>
      </c>
      <c r="E97" t="s">
        <v>468</v>
      </c>
      <c r="H97">
        <f t="shared" si="24"/>
        <v>201706251700</v>
      </c>
      <c r="I97">
        <f t="shared" si="25"/>
        <v>201706260500</v>
      </c>
      <c r="J97" s="39">
        <v>42911</v>
      </c>
      <c r="K97" s="40">
        <v>0.70833333333333337</v>
      </c>
      <c r="L97" s="39">
        <v>42911.708333333343</v>
      </c>
      <c r="M97" s="39">
        <v>43028</v>
      </c>
      <c r="N97" t="s">
        <v>469</v>
      </c>
      <c r="O97" s="39">
        <v>43028.463194444441</v>
      </c>
      <c r="P97">
        <v>65889</v>
      </c>
      <c r="Q97" t="s">
        <v>80</v>
      </c>
      <c r="R97">
        <v>1</v>
      </c>
      <c r="T97">
        <v>0</v>
      </c>
      <c r="U97">
        <v>41.262999999999998</v>
      </c>
      <c r="V97">
        <v>-123.099</v>
      </c>
      <c r="W97" t="s">
        <v>88</v>
      </c>
      <c r="X97" t="str">
        <f t="shared" si="26"/>
        <v>HFRA</v>
      </c>
      <c r="AG97" t="b">
        <f t="shared" si="27"/>
        <v>1</v>
      </c>
      <c r="AH97" t="b">
        <f t="shared" si="28"/>
        <v>1</v>
      </c>
      <c r="AI97" t="b">
        <f t="shared" si="29"/>
        <v>0</v>
      </c>
      <c r="AJ97">
        <f t="shared" si="30"/>
        <v>2017</v>
      </c>
      <c r="AK97">
        <f t="shared" si="31"/>
        <v>6</v>
      </c>
      <c r="AL97" t="b">
        <v>1</v>
      </c>
      <c r="AM97">
        <f t="shared" si="32"/>
        <v>0</v>
      </c>
      <c r="AN97" t="b">
        <f t="shared" si="33"/>
        <v>0</v>
      </c>
      <c r="AO97" t="b">
        <f t="shared" si="34"/>
        <v>0</v>
      </c>
      <c r="AP97" t="b">
        <f t="shared" si="35"/>
        <v>0</v>
      </c>
      <c r="AQ97" t="str">
        <f t="shared" si="40"/>
        <v>OEIS CAT - Large</v>
      </c>
      <c r="AR97">
        <f t="shared" si="36"/>
        <v>1</v>
      </c>
      <c r="AS97">
        <f t="shared" si="37"/>
        <v>0</v>
      </c>
      <c r="AT97" t="str">
        <f t="shared" si="38"/>
        <v xml:space="preserve">structures &lt;= 100 </v>
      </c>
      <c r="AU97" t="str">
        <f t="shared" si="39"/>
        <v>fatality = 0</v>
      </c>
      <c r="AV97">
        <f t="shared" si="41"/>
        <v>1</v>
      </c>
      <c r="AW97" t="b">
        <v>1</v>
      </c>
      <c r="AX97" t="b">
        <v>0</v>
      </c>
      <c r="AY97" t="b">
        <v>1</v>
      </c>
      <c r="AZ97" t="b">
        <v>1</v>
      </c>
      <c r="BA97" t="b">
        <v>0</v>
      </c>
      <c r="BB97" t="b">
        <v>0</v>
      </c>
      <c r="BC97" t="b">
        <v>1</v>
      </c>
      <c r="BF97" t="s">
        <v>470</v>
      </c>
      <c r="BG97" t="s">
        <v>82</v>
      </c>
      <c r="BH97">
        <v>3.09</v>
      </c>
      <c r="BI97" t="s">
        <v>471</v>
      </c>
      <c r="BJ97">
        <v>22.01</v>
      </c>
      <c r="BK97">
        <v>4</v>
      </c>
      <c r="BL97" t="s">
        <v>470</v>
      </c>
      <c r="BM97" t="s">
        <v>82</v>
      </c>
      <c r="BN97">
        <v>3.09</v>
      </c>
      <c r="BO97" t="s">
        <v>471</v>
      </c>
      <c r="BP97">
        <v>22.01</v>
      </c>
      <c r="BQ97">
        <v>4</v>
      </c>
    </row>
    <row r="98" spans="1:69" x14ac:dyDescent="0.2">
      <c r="C98" t="str">
        <f t="shared" si="23"/>
        <v>20170626-Hill</v>
      </c>
      <c r="D98" t="s">
        <v>103</v>
      </c>
      <c r="E98" t="s">
        <v>472</v>
      </c>
      <c r="H98">
        <f t="shared" si="24"/>
        <v>201706261527</v>
      </c>
      <c r="I98">
        <f t="shared" si="25"/>
        <v>201706270327</v>
      </c>
      <c r="J98" s="39">
        <v>42912</v>
      </c>
      <c r="K98" s="40">
        <v>0.64375000000000004</v>
      </c>
      <c r="L98" s="39">
        <v>42912.643750000003</v>
      </c>
      <c r="M98" s="39">
        <v>43109</v>
      </c>
      <c r="N98" t="s">
        <v>473</v>
      </c>
      <c r="O98" s="39">
        <v>43109.463888888888</v>
      </c>
      <c r="P98">
        <v>1598</v>
      </c>
      <c r="Q98" t="s">
        <v>72</v>
      </c>
      <c r="R98">
        <v>7</v>
      </c>
      <c r="T98">
        <v>0</v>
      </c>
      <c r="U98">
        <v>35.402500000000003</v>
      </c>
      <c r="V98">
        <v>-120.4992</v>
      </c>
      <c r="W98" t="s">
        <v>88</v>
      </c>
      <c r="X98" t="str">
        <f t="shared" si="26"/>
        <v>HFRA</v>
      </c>
      <c r="AG98" t="b">
        <f t="shared" si="27"/>
        <v>0</v>
      </c>
      <c r="AH98" t="b">
        <f t="shared" si="28"/>
        <v>0</v>
      </c>
      <c r="AI98" t="b">
        <f t="shared" si="29"/>
        <v>0</v>
      </c>
      <c r="AJ98">
        <f t="shared" ref="AJ98:AJ129" si="42">YEAR(J98)</f>
        <v>2017</v>
      </c>
      <c r="AK98">
        <f t="shared" ref="AK98:AK129" si="43">MONTH(J98)</f>
        <v>6</v>
      </c>
      <c r="AL98" t="b">
        <v>0</v>
      </c>
      <c r="AM98">
        <f t="shared" si="32"/>
        <v>0</v>
      </c>
      <c r="AN98" t="b">
        <f t="shared" si="33"/>
        <v>0</v>
      </c>
      <c r="AO98" t="b">
        <f t="shared" si="34"/>
        <v>0</v>
      </c>
      <c r="AP98" t="b">
        <f t="shared" si="35"/>
        <v>0</v>
      </c>
      <c r="AQ98" t="str">
        <f t="shared" si="40"/>
        <v>OEIS Non-CAT - Large</v>
      </c>
      <c r="AR98">
        <f t="shared" si="36"/>
        <v>0</v>
      </c>
      <c r="AS98">
        <f t="shared" si="37"/>
        <v>0</v>
      </c>
      <c r="AT98" t="str">
        <f t="shared" si="38"/>
        <v xml:space="preserve">structures &lt;= 100 </v>
      </c>
      <c r="AU98" t="str">
        <f t="shared" si="39"/>
        <v>fatality = 0</v>
      </c>
      <c r="AV98">
        <f t="shared" si="41"/>
        <v>7</v>
      </c>
      <c r="AW98" t="b">
        <v>0</v>
      </c>
      <c r="AX98" t="b">
        <v>1</v>
      </c>
      <c r="AY98" t="b">
        <v>1</v>
      </c>
      <c r="AZ98" t="b">
        <v>1</v>
      </c>
      <c r="BA98" t="b">
        <v>0</v>
      </c>
      <c r="BB98" t="b">
        <v>1</v>
      </c>
      <c r="BC98" t="b">
        <v>1</v>
      </c>
      <c r="BJ98">
        <v>0</v>
      </c>
      <c r="BK98">
        <v>0</v>
      </c>
      <c r="BL98" t="s">
        <v>474</v>
      </c>
      <c r="BM98" t="s">
        <v>95</v>
      </c>
      <c r="BN98">
        <v>7.79</v>
      </c>
      <c r="BO98" t="s">
        <v>475</v>
      </c>
      <c r="BP98">
        <v>14.99</v>
      </c>
      <c r="BQ98">
        <v>14</v>
      </c>
    </row>
    <row r="99" spans="1:69" x14ac:dyDescent="0.2">
      <c r="C99" t="str">
        <f t="shared" si="23"/>
        <v>20170628-Ben</v>
      </c>
      <c r="D99" t="s">
        <v>203</v>
      </c>
      <c r="E99" t="s">
        <v>476</v>
      </c>
      <c r="H99">
        <f t="shared" si="24"/>
        <v>201706281549</v>
      </c>
      <c r="I99">
        <f t="shared" si="25"/>
        <v>201706290349</v>
      </c>
      <c r="J99" s="39">
        <v>42914</v>
      </c>
      <c r="K99" s="40">
        <v>0.65902777777777777</v>
      </c>
      <c r="L99" s="39">
        <v>42914.65902777778</v>
      </c>
      <c r="M99" s="39">
        <v>43109</v>
      </c>
      <c r="N99" t="s">
        <v>477</v>
      </c>
      <c r="O99" s="39">
        <v>43109.465277777781</v>
      </c>
      <c r="P99">
        <v>630</v>
      </c>
      <c r="Q99" t="s">
        <v>72</v>
      </c>
      <c r="T99">
        <v>0</v>
      </c>
      <c r="U99">
        <v>37.376199999999997</v>
      </c>
      <c r="V99">
        <v>-119.9646</v>
      </c>
      <c r="W99" t="s">
        <v>88</v>
      </c>
      <c r="X99" t="str">
        <f t="shared" si="26"/>
        <v>HFRA</v>
      </c>
      <c r="AG99" t="b">
        <f t="shared" si="27"/>
        <v>0</v>
      </c>
      <c r="AH99" t="b">
        <f t="shared" si="28"/>
        <v>0</v>
      </c>
      <c r="AI99" t="b">
        <f t="shared" si="29"/>
        <v>0</v>
      </c>
      <c r="AJ99">
        <f t="shared" si="42"/>
        <v>2017</v>
      </c>
      <c r="AK99">
        <f t="shared" si="43"/>
        <v>6</v>
      </c>
      <c r="AL99" t="b">
        <v>0</v>
      </c>
      <c r="AM99">
        <f t="shared" si="32"/>
        <v>0</v>
      </c>
      <c r="AN99" t="b">
        <f t="shared" si="33"/>
        <v>0</v>
      </c>
      <c r="AO99" t="b">
        <f t="shared" si="34"/>
        <v>0</v>
      </c>
      <c r="AP99" t="b">
        <f t="shared" si="35"/>
        <v>0</v>
      </c>
      <c r="AQ99" t="str">
        <f t="shared" ref="AQ99:AQ129" si="44">IF(AN99, "OEIS CAT - Destructive - Fatal", IF(AO99, IF(AG99, "OEIS CAT - Destructive - Non-fatal", "OEIS Non-CAT - Destructive - Non-fatal"), IF(AG99, "OEIS CAT - Large", "OEIS Non-CAT - Large")))</f>
        <v>OEIS Non-CAT - Large</v>
      </c>
      <c r="AR99">
        <f t="shared" si="36"/>
        <v>0</v>
      </c>
      <c r="AS99">
        <f t="shared" si="37"/>
        <v>0</v>
      </c>
      <c r="AT99" t="str">
        <f t="shared" si="38"/>
        <v xml:space="preserve">structures &lt;= 100 </v>
      </c>
      <c r="AU99" t="str">
        <f t="shared" si="39"/>
        <v>fatality = 0</v>
      </c>
      <c r="AV99">
        <f t="shared" ref="AV99:AV129" si="45">IF(R99="",0, R99)</f>
        <v>0</v>
      </c>
      <c r="AW99" t="b">
        <v>1</v>
      </c>
      <c r="AX99" t="b">
        <v>0</v>
      </c>
      <c r="AY99" t="b">
        <v>1</v>
      </c>
      <c r="AZ99" t="b">
        <v>1</v>
      </c>
      <c r="BA99" t="b">
        <v>0</v>
      </c>
      <c r="BB99" t="b">
        <v>1</v>
      </c>
      <c r="BC99" t="b">
        <v>1</v>
      </c>
      <c r="BJ99">
        <v>0</v>
      </c>
      <c r="BK99">
        <v>0</v>
      </c>
      <c r="BL99" t="s">
        <v>478</v>
      </c>
      <c r="BM99" t="s">
        <v>82</v>
      </c>
      <c r="BN99">
        <v>6.18</v>
      </c>
      <c r="BO99" t="s">
        <v>479</v>
      </c>
      <c r="BP99">
        <v>21</v>
      </c>
      <c r="BQ99">
        <v>17</v>
      </c>
    </row>
    <row r="100" spans="1:69" x14ac:dyDescent="0.2">
      <c r="C100" t="str">
        <f t="shared" si="23"/>
        <v>20170630-Tarina</v>
      </c>
      <c r="D100" t="s">
        <v>260</v>
      </c>
      <c r="E100" t="s">
        <v>480</v>
      </c>
      <c r="H100">
        <f t="shared" si="24"/>
        <v>201706301349</v>
      </c>
      <c r="I100">
        <f t="shared" si="25"/>
        <v>201706310149</v>
      </c>
      <c r="J100" s="39">
        <v>42916</v>
      </c>
      <c r="K100" s="40">
        <v>0.5756944444444444</v>
      </c>
      <c r="L100" s="39">
        <v>42916.575694444437</v>
      </c>
      <c r="M100" s="39">
        <v>43109</v>
      </c>
      <c r="N100" t="s">
        <v>481</v>
      </c>
      <c r="O100" s="39">
        <v>43109.469444444447</v>
      </c>
      <c r="P100">
        <v>1200</v>
      </c>
      <c r="Q100" t="s">
        <v>80</v>
      </c>
      <c r="T100">
        <v>0</v>
      </c>
      <c r="U100">
        <v>35.382980000000003</v>
      </c>
      <c r="V100">
        <v>-118.80123</v>
      </c>
      <c r="W100" t="s">
        <v>73</v>
      </c>
      <c r="X100" t="str">
        <f t="shared" si="26"/>
        <v>HFRA</v>
      </c>
      <c r="AG100" t="b">
        <f t="shared" si="27"/>
        <v>0</v>
      </c>
      <c r="AH100" t="b">
        <f t="shared" si="28"/>
        <v>0</v>
      </c>
      <c r="AI100" t="b">
        <f t="shared" si="29"/>
        <v>0</v>
      </c>
      <c r="AJ100">
        <f t="shared" si="42"/>
        <v>2017</v>
      </c>
      <c r="AK100">
        <f t="shared" si="43"/>
        <v>6</v>
      </c>
      <c r="AL100" t="b">
        <v>0</v>
      </c>
      <c r="AM100">
        <f t="shared" si="32"/>
        <v>0</v>
      </c>
      <c r="AN100" t="b">
        <f t="shared" si="33"/>
        <v>0</v>
      </c>
      <c r="AO100" t="b">
        <f t="shared" si="34"/>
        <v>0</v>
      </c>
      <c r="AP100" t="b">
        <f t="shared" si="35"/>
        <v>0</v>
      </c>
      <c r="AQ100" t="str">
        <f t="shared" si="44"/>
        <v>OEIS Non-CAT - Large</v>
      </c>
      <c r="AR100">
        <f t="shared" si="36"/>
        <v>0</v>
      </c>
      <c r="AS100">
        <f t="shared" si="37"/>
        <v>0</v>
      </c>
      <c r="AT100" t="str">
        <f t="shared" si="38"/>
        <v xml:space="preserve">structures &lt;= 100 </v>
      </c>
      <c r="AU100" t="str">
        <f t="shared" si="39"/>
        <v>fatality = 0</v>
      </c>
      <c r="AV100">
        <f t="shared" si="45"/>
        <v>0</v>
      </c>
      <c r="AW100" t="b">
        <v>0</v>
      </c>
      <c r="AX100" t="b">
        <v>0</v>
      </c>
      <c r="AY100" t="b">
        <v>1</v>
      </c>
      <c r="AZ100" t="b">
        <v>1</v>
      </c>
      <c r="BA100" t="b">
        <v>0</v>
      </c>
      <c r="BB100" t="b">
        <v>0</v>
      </c>
      <c r="BC100" t="b">
        <v>0</v>
      </c>
      <c r="BF100" t="s">
        <v>482</v>
      </c>
      <c r="BG100" t="s">
        <v>95</v>
      </c>
      <c r="BH100">
        <v>4.74</v>
      </c>
      <c r="BI100" t="s">
        <v>483</v>
      </c>
      <c r="BJ100">
        <v>13</v>
      </c>
      <c r="BK100">
        <v>12</v>
      </c>
      <c r="BL100" t="s">
        <v>484</v>
      </c>
      <c r="BM100" t="s">
        <v>95</v>
      </c>
      <c r="BN100">
        <v>7.2</v>
      </c>
      <c r="BO100" t="s">
        <v>485</v>
      </c>
      <c r="BP100">
        <v>14</v>
      </c>
      <c r="BQ100">
        <v>43</v>
      </c>
    </row>
    <row r="101" spans="1:69" x14ac:dyDescent="0.2">
      <c r="C101" t="str">
        <f t="shared" si="23"/>
        <v>20170702-Derrick</v>
      </c>
      <c r="D101" t="s">
        <v>169</v>
      </c>
      <c r="E101" t="s">
        <v>486</v>
      </c>
      <c r="H101">
        <f t="shared" si="24"/>
        <v>201707022228</v>
      </c>
      <c r="I101">
        <f t="shared" si="25"/>
        <v>201707031028</v>
      </c>
      <c r="J101" s="39">
        <v>42918</v>
      </c>
      <c r="K101" s="40">
        <v>0.93611111111111112</v>
      </c>
      <c r="L101" s="39">
        <v>42918.936111111107</v>
      </c>
      <c r="M101" s="39">
        <v>43109</v>
      </c>
      <c r="N101" t="s">
        <v>487</v>
      </c>
      <c r="O101" s="39">
        <v>43109.486805555563</v>
      </c>
      <c r="P101">
        <v>1538</v>
      </c>
      <c r="Q101" t="s">
        <v>80</v>
      </c>
      <c r="T101">
        <v>0</v>
      </c>
      <c r="U101">
        <v>36.269125000000003</v>
      </c>
      <c r="V101">
        <v>-120.620791</v>
      </c>
      <c r="W101" t="s">
        <v>73</v>
      </c>
      <c r="X101" t="str">
        <f t="shared" si="26"/>
        <v>HFRA</v>
      </c>
      <c r="AF101">
        <v>118990</v>
      </c>
      <c r="AG101" t="b">
        <f t="shared" si="27"/>
        <v>0</v>
      </c>
      <c r="AH101" t="b">
        <f t="shared" si="28"/>
        <v>0</v>
      </c>
      <c r="AI101" t="b">
        <f t="shared" si="29"/>
        <v>0</v>
      </c>
      <c r="AJ101">
        <f t="shared" si="42"/>
        <v>2017</v>
      </c>
      <c r="AK101">
        <f t="shared" si="43"/>
        <v>7</v>
      </c>
      <c r="AL101" t="b">
        <v>0</v>
      </c>
      <c r="AM101">
        <f t="shared" si="32"/>
        <v>0</v>
      </c>
      <c r="AN101" t="b">
        <f t="shared" si="33"/>
        <v>0</v>
      </c>
      <c r="AO101" t="b">
        <f t="shared" si="34"/>
        <v>0</v>
      </c>
      <c r="AP101" t="b">
        <f t="shared" si="35"/>
        <v>0</v>
      </c>
      <c r="AQ101" t="str">
        <f t="shared" si="44"/>
        <v>OEIS Non-CAT - Large</v>
      </c>
      <c r="AR101">
        <f t="shared" si="36"/>
        <v>0</v>
      </c>
      <c r="AS101">
        <f t="shared" si="37"/>
        <v>0</v>
      </c>
      <c r="AT101" t="str">
        <f t="shared" si="38"/>
        <v xml:space="preserve">structures &lt;= 100 </v>
      </c>
      <c r="AU101" t="str">
        <f t="shared" si="39"/>
        <v>fatality = 0</v>
      </c>
      <c r="AV101">
        <f t="shared" si="45"/>
        <v>0</v>
      </c>
      <c r="AW101" t="b">
        <v>0</v>
      </c>
      <c r="AX101" t="b">
        <v>0</v>
      </c>
      <c r="AY101" t="b">
        <v>1</v>
      </c>
      <c r="AZ101" t="b">
        <v>1</v>
      </c>
      <c r="BA101" t="b">
        <v>1</v>
      </c>
      <c r="BB101" t="b">
        <v>0</v>
      </c>
      <c r="BC101" t="b">
        <v>1</v>
      </c>
      <c r="BF101" t="s">
        <v>463</v>
      </c>
      <c r="BG101" t="s">
        <v>82</v>
      </c>
      <c r="BH101">
        <v>2</v>
      </c>
      <c r="BI101" t="s">
        <v>488</v>
      </c>
      <c r="BJ101">
        <v>11.01</v>
      </c>
      <c r="BK101">
        <v>2</v>
      </c>
      <c r="BL101" t="s">
        <v>463</v>
      </c>
      <c r="BM101" t="s">
        <v>82</v>
      </c>
      <c r="BN101">
        <v>2</v>
      </c>
      <c r="BO101" t="s">
        <v>488</v>
      </c>
      <c r="BP101">
        <v>11.01</v>
      </c>
      <c r="BQ101">
        <v>4</v>
      </c>
    </row>
    <row r="102" spans="1:69" x14ac:dyDescent="0.2">
      <c r="A102" t="s">
        <v>251</v>
      </c>
      <c r="C102" t="str">
        <f t="shared" si="23"/>
        <v>20170705-Fay</v>
      </c>
      <c r="D102" t="s">
        <v>252</v>
      </c>
      <c r="E102" t="s">
        <v>489</v>
      </c>
      <c r="H102">
        <f t="shared" si="24"/>
        <v>201707051105</v>
      </c>
      <c r="I102">
        <f t="shared" si="25"/>
        <v>201707052305</v>
      </c>
      <c r="J102" s="39">
        <v>42921</v>
      </c>
      <c r="K102" s="40">
        <v>0.46180555555555558</v>
      </c>
      <c r="L102" s="39">
        <v>42921.461805555547</v>
      </c>
      <c r="M102" s="39">
        <v>43109</v>
      </c>
      <c r="N102" t="s">
        <v>490</v>
      </c>
      <c r="O102" s="39">
        <v>43109.488888888889</v>
      </c>
      <c r="P102">
        <v>469</v>
      </c>
      <c r="Q102" t="s">
        <v>353</v>
      </c>
      <c r="R102">
        <v>1</v>
      </c>
      <c r="T102">
        <v>0</v>
      </c>
      <c r="U102">
        <v>41.397500000000001</v>
      </c>
      <c r="V102">
        <v>-122.8428</v>
      </c>
      <c r="W102" t="s">
        <v>73</v>
      </c>
      <c r="X102" t="str">
        <f t="shared" si="26"/>
        <v>non-HFRA</v>
      </c>
      <c r="AG102" t="b">
        <f t="shared" si="27"/>
        <v>0</v>
      </c>
      <c r="AH102" t="b">
        <f t="shared" si="28"/>
        <v>0</v>
      </c>
      <c r="AI102" t="b">
        <f t="shared" si="29"/>
        <v>0</v>
      </c>
      <c r="AJ102">
        <f t="shared" si="42"/>
        <v>2017</v>
      </c>
      <c r="AK102">
        <f t="shared" si="43"/>
        <v>7</v>
      </c>
      <c r="AL102" t="b">
        <v>0</v>
      </c>
      <c r="AM102">
        <f t="shared" si="32"/>
        <v>0</v>
      </c>
      <c r="AN102" t="b">
        <f t="shared" si="33"/>
        <v>0</v>
      </c>
      <c r="AO102" t="b">
        <f t="shared" si="34"/>
        <v>0</v>
      </c>
      <c r="AP102" t="b">
        <f t="shared" si="35"/>
        <v>0</v>
      </c>
      <c r="AQ102" t="str">
        <f t="shared" si="44"/>
        <v>OEIS Non-CAT - Large</v>
      </c>
      <c r="AR102">
        <f t="shared" si="36"/>
        <v>0</v>
      </c>
      <c r="AS102">
        <f t="shared" si="37"/>
        <v>0</v>
      </c>
      <c r="AT102" t="str">
        <f t="shared" si="38"/>
        <v xml:space="preserve">structures &lt;= 100 </v>
      </c>
      <c r="AU102" t="str">
        <f t="shared" si="39"/>
        <v>fatality = 0</v>
      </c>
      <c r="AV102">
        <f t="shared" si="45"/>
        <v>1</v>
      </c>
      <c r="AW102" t="b">
        <v>0</v>
      </c>
      <c r="AX102" t="b">
        <v>0</v>
      </c>
      <c r="AY102" t="b">
        <v>0</v>
      </c>
      <c r="AZ102" t="b">
        <v>0</v>
      </c>
      <c r="BA102" t="b">
        <v>0</v>
      </c>
      <c r="BB102" t="b">
        <v>0</v>
      </c>
      <c r="BC102" t="b">
        <v>0</v>
      </c>
      <c r="BJ102">
        <v>0</v>
      </c>
      <c r="BK102">
        <v>0</v>
      </c>
      <c r="BL102" t="s">
        <v>491</v>
      </c>
      <c r="BM102" t="s">
        <v>82</v>
      </c>
      <c r="BN102">
        <v>6.81</v>
      </c>
      <c r="BO102" t="s">
        <v>492</v>
      </c>
      <c r="BP102">
        <v>31</v>
      </c>
      <c r="BQ102">
        <v>26</v>
      </c>
    </row>
    <row r="103" spans="1:69" x14ac:dyDescent="0.2">
      <c r="C103" t="str">
        <f t="shared" si="23"/>
        <v>20170706-Quail</v>
      </c>
      <c r="D103" t="s">
        <v>260</v>
      </c>
      <c r="E103" t="s">
        <v>493</v>
      </c>
      <c r="H103">
        <f t="shared" si="24"/>
        <v>201707061229</v>
      </c>
      <c r="I103">
        <f t="shared" si="25"/>
        <v>201707070029</v>
      </c>
      <c r="J103" s="39">
        <v>42922</v>
      </c>
      <c r="K103" s="40">
        <v>0.52013888888888893</v>
      </c>
      <c r="L103" s="39">
        <v>42922.520138888889</v>
      </c>
      <c r="M103" s="39">
        <v>43109</v>
      </c>
      <c r="N103" t="s">
        <v>494</v>
      </c>
      <c r="O103" s="39">
        <v>43109.489583333343</v>
      </c>
      <c r="P103">
        <v>1626</v>
      </c>
      <c r="Q103" t="s">
        <v>80</v>
      </c>
      <c r="T103">
        <v>0</v>
      </c>
      <c r="U103">
        <v>35.599040000000002</v>
      </c>
      <c r="V103">
        <v>-119.08311999999999</v>
      </c>
      <c r="W103" t="s">
        <v>73</v>
      </c>
      <c r="X103" t="str">
        <f t="shared" si="26"/>
        <v>non-HFRA</v>
      </c>
      <c r="AG103" t="b">
        <f t="shared" si="27"/>
        <v>0</v>
      </c>
      <c r="AH103" t="b">
        <f t="shared" si="28"/>
        <v>0</v>
      </c>
      <c r="AI103" t="b">
        <f t="shared" si="29"/>
        <v>0</v>
      </c>
      <c r="AJ103">
        <f t="shared" si="42"/>
        <v>2017</v>
      </c>
      <c r="AK103">
        <f t="shared" si="43"/>
        <v>7</v>
      </c>
      <c r="AL103" t="b">
        <v>0</v>
      </c>
      <c r="AM103">
        <f t="shared" si="32"/>
        <v>0</v>
      </c>
      <c r="AN103" t="b">
        <f t="shared" si="33"/>
        <v>0</v>
      </c>
      <c r="AO103" t="b">
        <f t="shared" si="34"/>
        <v>0</v>
      </c>
      <c r="AP103" t="b">
        <f t="shared" si="35"/>
        <v>0</v>
      </c>
      <c r="AQ103" t="str">
        <f t="shared" si="44"/>
        <v>OEIS Non-CAT - Large</v>
      </c>
      <c r="AR103">
        <f t="shared" si="36"/>
        <v>0</v>
      </c>
      <c r="AS103">
        <f t="shared" si="37"/>
        <v>0</v>
      </c>
      <c r="AT103" t="str">
        <f t="shared" si="38"/>
        <v xml:space="preserve">structures &lt;= 100 </v>
      </c>
      <c r="AU103" t="str">
        <f t="shared" si="39"/>
        <v>fatality = 0</v>
      </c>
      <c r="AV103">
        <f t="shared" si="45"/>
        <v>0</v>
      </c>
      <c r="AW103" t="b">
        <v>0</v>
      </c>
      <c r="AX103" t="b">
        <v>0</v>
      </c>
      <c r="AY103" t="b">
        <v>0</v>
      </c>
      <c r="AZ103" t="b">
        <v>0</v>
      </c>
      <c r="BA103" t="b">
        <v>0</v>
      </c>
      <c r="BB103" t="b">
        <v>0</v>
      </c>
      <c r="BC103" t="b">
        <v>0</v>
      </c>
      <c r="BJ103">
        <v>0</v>
      </c>
      <c r="BK103">
        <v>0</v>
      </c>
      <c r="BP103">
        <v>0</v>
      </c>
      <c r="BQ103">
        <v>0</v>
      </c>
    </row>
    <row r="104" spans="1:69" x14ac:dyDescent="0.2">
      <c r="C104" t="str">
        <f t="shared" si="23"/>
        <v>20170706-Winters</v>
      </c>
      <c r="D104" t="s">
        <v>328</v>
      </c>
      <c r="E104" t="s">
        <v>495</v>
      </c>
      <c r="H104">
        <f t="shared" si="24"/>
        <v>201707061241</v>
      </c>
      <c r="I104">
        <f t="shared" si="25"/>
        <v>201707070041</v>
      </c>
      <c r="J104" s="39">
        <v>42922</v>
      </c>
      <c r="K104" s="40">
        <v>0.52847222222222223</v>
      </c>
      <c r="L104" s="39">
        <v>42922.52847222222</v>
      </c>
      <c r="M104" s="39">
        <v>43109</v>
      </c>
      <c r="N104" t="s">
        <v>494</v>
      </c>
      <c r="O104" s="39">
        <v>43109.489583333343</v>
      </c>
      <c r="P104">
        <v>2269</v>
      </c>
      <c r="Q104" t="s">
        <v>72</v>
      </c>
      <c r="T104">
        <v>0</v>
      </c>
      <c r="U104">
        <v>38.49521</v>
      </c>
      <c r="V104">
        <v>-122.02509999999999</v>
      </c>
      <c r="W104" t="s">
        <v>88</v>
      </c>
      <c r="X104" t="str">
        <f t="shared" si="26"/>
        <v>HFRA</v>
      </c>
      <c r="AG104" t="b">
        <f t="shared" si="27"/>
        <v>0</v>
      </c>
      <c r="AH104" t="b">
        <f t="shared" si="28"/>
        <v>0</v>
      </c>
      <c r="AI104" t="b">
        <f t="shared" si="29"/>
        <v>0</v>
      </c>
      <c r="AJ104">
        <f t="shared" si="42"/>
        <v>2017</v>
      </c>
      <c r="AK104">
        <f t="shared" si="43"/>
        <v>7</v>
      </c>
      <c r="AL104" t="b">
        <v>0</v>
      </c>
      <c r="AM104">
        <f t="shared" si="32"/>
        <v>0</v>
      </c>
      <c r="AN104" t="b">
        <f t="shared" si="33"/>
        <v>0</v>
      </c>
      <c r="AO104" t="b">
        <f t="shared" si="34"/>
        <v>0</v>
      </c>
      <c r="AP104" t="b">
        <f t="shared" si="35"/>
        <v>0</v>
      </c>
      <c r="AQ104" t="str">
        <f t="shared" si="44"/>
        <v>OEIS Non-CAT - Large</v>
      </c>
      <c r="AR104">
        <f t="shared" si="36"/>
        <v>0</v>
      </c>
      <c r="AS104">
        <f t="shared" si="37"/>
        <v>0</v>
      </c>
      <c r="AT104" t="str">
        <f t="shared" si="38"/>
        <v xml:space="preserve">structures &lt;= 100 </v>
      </c>
      <c r="AU104" t="str">
        <f t="shared" si="39"/>
        <v>fatality = 0</v>
      </c>
      <c r="AV104">
        <f t="shared" si="45"/>
        <v>0</v>
      </c>
      <c r="AW104" t="b">
        <v>1</v>
      </c>
      <c r="AX104" t="b">
        <v>0</v>
      </c>
      <c r="AY104" t="b">
        <v>1</v>
      </c>
      <c r="AZ104" t="b">
        <v>1</v>
      </c>
      <c r="BA104" t="b">
        <v>0</v>
      </c>
      <c r="BB104" t="b">
        <v>1</v>
      </c>
      <c r="BC104" t="b">
        <v>1</v>
      </c>
      <c r="BJ104">
        <v>0</v>
      </c>
      <c r="BK104">
        <v>0</v>
      </c>
      <c r="BP104">
        <v>0</v>
      </c>
      <c r="BQ104">
        <v>0</v>
      </c>
    </row>
    <row r="105" spans="1:69" x14ac:dyDescent="0.2">
      <c r="C105" t="str">
        <f t="shared" si="23"/>
        <v>20170706-Alamo</v>
      </c>
      <c r="D105" t="s">
        <v>103</v>
      </c>
      <c r="E105" t="s">
        <v>496</v>
      </c>
      <c r="H105">
        <f t="shared" si="24"/>
        <v>201707061544</v>
      </c>
      <c r="I105">
        <f t="shared" si="25"/>
        <v>201707070344</v>
      </c>
      <c r="J105" s="39">
        <v>42922</v>
      </c>
      <c r="K105" s="40">
        <v>0.65555555555555556</v>
      </c>
      <c r="L105" s="39">
        <v>42922.655555555553</v>
      </c>
      <c r="M105" s="39">
        <v>43109</v>
      </c>
      <c r="N105" t="s">
        <v>497</v>
      </c>
      <c r="O105" s="39">
        <v>43109.490277777782</v>
      </c>
      <c r="P105">
        <v>28687</v>
      </c>
      <c r="Q105" t="s">
        <v>80</v>
      </c>
      <c r="R105">
        <v>14</v>
      </c>
      <c r="S105">
        <v>1</v>
      </c>
      <c r="T105">
        <v>0</v>
      </c>
      <c r="U105">
        <v>35.017899999999997</v>
      </c>
      <c r="V105">
        <v>-120.3223</v>
      </c>
      <c r="W105" t="s">
        <v>88</v>
      </c>
      <c r="X105" t="str">
        <f t="shared" si="26"/>
        <v>HFRA</v>
      </c>
      <c r="AF105">
        <v>1105522</v>
      </c>
      <c r="AG105" t="b">
        <f t="shared" si="27"/>
        <v>1</v>
      </c>
      <c r="AH105" t="b">
        <f t="shared" si="28"/>
        <v>1</v>
      </c>
      <c r="AI105" t="b">
        <f t="shared" si="29"/>
        <v>0</v>
      </c>
      <c r="AJ105">
        <f t="shared" si="42"/>
        <v>2017</v>
      </c>
      <c r="AK105">
        <f t="shared" si="43"/>
        <v>7</v>
      </c>
      <c r="AL105" t="b">
        <v>1</v>
      </c>
      <c r="AM105">
        <f t="shared" si="32"/>
        <v>0</v>
      </c>
      <c r="AN105" t="b">
        <f t="shared" si="33"/>
        <v>0</v>
      </c>
      <c r="AO105" t="b">
        <f t="shared" si="34"/>
        <v>0</v>
      </c>
      <c r="AP105" t="b">
        <f t="shared" si="35"/>
        <v>0</v>
      </c>
      <c r="AQ105" t="str">
        <f t="shared" si="44"/>
        <v>OEIS CAT - Large</v>
      </c>
      <c r="AR105">
        <f t="shared" si="36"/>
        <v>1</v>
      </c>
      <c r="AS105">
        <f t="shared" si="37"/>
        <v>0</v>
      </c>
      <c r="AT105" t="str">
        <f t="shared" si="38"/>
        <v xml:space="preserve">structures &lt;= 100 </v>
      </c>
      <c r="AU105" t="str">
        <f t="shared" si="39"/>
        <v>fatality = 0</v>
      </c>
      <c r="AV105">
        <f t="shared" si="45"/>
        <v>14</v>
      </c>
      <c r="AW105" t="b">
        <v>0</v>
      </c>
      <c r="AX105" t="b">
        <v>1</v>
      </c>
      <c r="AY105" t="b">
        <v>1</v>
      </c>
      <c r="AZ105" t="b">
        <v>1</v>
      </c>
      <c r="BA105" t="b">
        <v>0</v>
      </c>
      <c r="BB105" t="b">
        <v>1</v>
      </c>
      <c r="BC105" t="b">
        <v>1</v>
      </c>
      <c r="BJ105">
        <v>0</v>
      </c>
      <c r="BK105">
        <v>0</v>
      </c>
      <c r="BL105" t="s">
        <v>498</v>
      </c>
      <c r="BM105" t="s">
        <v>95</v>
      </c>
      <c r="BN105">
        <v>7.23</v>
      </c>
      <c r="BO105" t="s">
        <v>499</v>
      </c>
      <c r="BP105">
        <v>12.01</v>
      </c>
      <c r="BQ105">
        <v>18</v>
      </c>
    </row>
    <row r="106" spans="1:69" x14ac:dyDescent="0.2">
      <c r="C106" t="str">
        <f t="shared" si="23"/>
        <v>20170707-Hawk</v>
      </c>
      <c r="D106" t="s">
        <v>260</v>
      </c>
      <c r="E106" t="s">
        <v>500</v>
      </c>
      <c r="H106">
        <f t="shared" si="24"/>
        <v>201707070918</v>
      </c>
      <c r="I106">
        <f t="shared" si="25"/>
        <v>201707072118</v>
      </c>
      <c r="J106" s="39">
        <v>42923</v>
      </c>
      <c r="K106" s="40">
        <v>0.38750000000000001</v>
      </c>
      <c r="L106" s="39">
        <v>42923.387499999997</v>
      </c>
      <c r="M106" s="39">
        <v>43109</v>
      </c>
      <c r="N106" t="s">
        <v>497</v>
      </c>
      <c r="O106" s="39">
        <v>43109.490277777782</v>
      </c>
      <c r="P106">
        <v>2940</v>
      </c>
      <c r="Q106" t="s">
        <v>438</v>
      </c>
      <c r="U106">
        <v>35.778959999999998</v>
      </c>
      <c r="V106">
        <v>-118.89627</v>
      </c>
      <c r="W106" t="s">
        <v>88</v>
      </c>
      <c r="X106" t="str">
        <f t="shared" si="26"/>
        <v>HFRA</v>
      </c>
      <c r="AG106" t="b">
        <f t="shared" si="27"/>
        <v>0</v>
      </c>
      <c r="AH106" t="b">
        <f t="shared" si="28"/>
        <v>0</v>
      </c>
      <c r="AI106" t="b">
        <f t="shared" si="29"/>
        <v>0</v>
      </c>
      <c r="AJ106">
        <f t="shared" si="42"/>
        <v>2017</v>
      </c>
      <c r="AK106">
        <f t="shared" si="43"/>
        <v>7</v>
      </c>
      <c r="AL106" t="b">
        <v>0</v>
      </c>
      <c r="AM106">
        <f t="shared" si="32"/>
        <v>0</v>
      </c>
      <c r="AN106" t="b">
        <f t="shared" si="33"/>
        <v>0</v>
      </c>
      <c r="AO106" t="b">
        <f t="shared" si="34"/>
        <v>0</v>
      </c>
      <c r="AP106" t="b">
        <f t="shared" si="35"/>
        <v>0</v>
      </c>
      <c r="AQ106" t="str">
        <f t="shared" si="44"/>
        <v>OEIS Non-CAT - Large</v>
      </c>
      <c r="AR106">
        <f t="shared" si="36"/>
        <v>0</v>
      </c>
      <c r="AS106">
        <f t="shared" si="37"/>
        <v>0</v>
      </c>
      <c r="AT106" t="str">
        <f t="shared" si="38"/>
        <v xml:space="preserve">structures &lt;= 100 </v>
      </c>
      <c r="AU106" t="str">
        <f t="shared" si="39"/>
        <v>fatality = 0</v>
      </c>
      <c r="AV106">
        <f t="shared" si="45"/>
        <v>0</v>
      </c>
      <c r="AW106" t="b">
        <v>1</v>
      </c>
      <c r="AX106" t="b">
        <v>0</v>
      </c>
      <c r="AY106" t="b">
        <v>1</v>
      </c>
      <c r="AZ106" t="b">
        <v>1</v>
      </c>
      <c r="BA106" t="b">
        <v>0</v>
      </c>
      <c r="BB106" t="b">
        <v>1</v>
      </c>
      <c r="BC106" t="b">
        <v>1</v>
      </c>
      <c r="BJ106">
        <v>0</v>
      </c>
      <c r="BK106">
        <v>0</v>
      </c>
      <c r="BL106" t="s">
        <v>401</v>
      </c>
      <c r="BM106" t="s">
        <v>82</v>
      </c>
      <c r="BN106">
        <v>6.18</v>
      </c>
      <c r="BO106" t="s">
        <v>501</v>
      </c>
      <c r="BP106">
        <v>13</v>
      </c>
      <c r="BQ106">
        <v>4</v>
      </c>
    </row>
    <row r="107" spans="1:69" x14ac:dyDescent="0.2">
      <c r="C107" t="str">
        <f t="shared" si="23"/>
        <v>20170707-Wall</v>
      </c>
      <c r="D107" t="s">
        <v>143</v>
      </c>
      <c r="E107" t="s">
        <v>502</v>
      </c>
      <c r="H107">
        <f t="shared" si="24"/>
        <v>201707071452</v>
      </c>
      <c r="I107">
        <f t="shared" si="25"/>
        <v>201707080252</v>
      </c>
      <c r="J107" s="39">
        <v>42923</v>
      </c>
      <c r="K107" s="40">
        <v>0.61944444444444446</v>
      </c>
      <c r="L107" s="39">
        <v>42923.619444444441</v>
      </c>
      <c r="M107" s="39">
        <v>43109</v>
      </c>
      <c r="N107" t="s">
        <v>503</v>
      </c>
      <c r="O107" s="39">
        <v>43109.490972222222</v>
      </c>
      <c r="P107">
        <v>6033</v>
      </c>
      <c r="Q107" t="s">
        <v>99</v>
      </c>
      <c r="R107">
        <v>91</v>
      </c>
      <c r="S107">
        <v>10</v>
      </c>
      <c r="T107">
        <v>0</v>
      </c>
      <c r="U107">
        <v>39.453519999999997</v>
      </c>
      <c r="V107">
        <v>-121.41222</v>
      </c>
      <c r="W107" t="s">
        <v>88</v>
      </c>
      <c r="X107" t="str">
        <f t="shared" si="26"/>
        <v>HFRA</v>
      </c>
      <c r="Y107" t="s">
        <v>100</v>
      </c>
      <c r="AF107">
        <v>2224009</v>
      </c>
      <c r="AG107" t="b">
        <f t="shared" si="27"/>
        <v>1</v>
      </c>
      <c r="AH107" t="b">
        <f t="shared" si="28"/>
        <v>1</v>
      </c>
      <c r="AI107" t="b">
        <f t="shared" si="29"/>
        <v>0</v>
      </c>
      <c r="AJ107">
        <f t="shared" si="42"/>
        <v>2017</v>
      </c>
      <c r="AK107">
        <f t="shared" si="43"/>
        <v>7</v>
      </c>
      <c r="AL107" t="b">
        <v>0</v>
      </c>
      <c r="AM107">
        <f t="shared" si="32"/>
        <v>0</v>
      </c>
      <c r="AN107" t="b">
        <f t="shared" si="33"/>
        <v>0</v>
      </c>
      <c r="AO107" t="b">
        <f t="shared" si="34"/>
        <v>0</v>
      </c>
      <c r="AP107" t="b">
        <f t="shared" si="35"/>
        <v>0</v>
      </c>
      <c r="AQ107" t="str">
        <f t="shared" si="44"/>
        <v>OEIS CAT - Large</v>
      </c>
      <c r="AR107">
        <f t="shared" si="36"/>
        <v>1</v>
      </c>
      <c r="AS107">
        <f t="shared" si="37"/>
        <v>0</v>
      </c>
      <c r="AT107" t="str">
        <f t="shared" si="38"/>
        <v xml:space="preserve">structures &lt;= 100 </v>
      </c>
      <c r="AU107" t="str">
        <f t="shared" si="39"/>
        <v>fatality = 0</v>
      </c>
      <c r="AV107">
        <f t="shared" si="45"/>
        <v>91</v>
      </c>
      <c r="AW107" t="b">
        <v>1</v>
      </c>
      <c r="AX107" t="b">
        <v>0</v>
      </c>
      <c r="AY107" t="b">
        <v>1</v>
      </c>
      <c r="AZ107" t="b">
        <v>1</v>
      </c>
      <c r="BA107" t="b">
        <v>0</v>
      </c>
      <c r="BB107" t="b">
        <v>1</v>
      </c>
      <c r="BC107" t="b">
        <v>1</v>
      </c>
      <c r="BJ107">
        <v>0</v>
      </c>
      <c r="BK107">
        <v>0</v>
      </c>
      <c r="BL107" t="s">
        <v>147</v>
      </c>
      <c r="BM107" t="s">
        <v>82</v>
      </c>
      <c r="BN107">
        <v>5.22</v>
      </c>
      <c r="BO107" t="s">
        <v>504</v>
      </c>
      <c r="BP107">
        <v>15.99</v>
      </c>
      <c r="BQ107">
        <v>2</v>
      </c>
    </row>
    <row r="108" spans="1:69" x14ac:dyDescent="0.2">
      <c r="C108" t="str">
        <f t="shared" si="23"/>
        <v>20170708-Whittier</v>
      </c>
      <c r="D108" t="s">
        <v>257</v>
      </c>
      <c r="E108" t="s">
        <v>505</v>
      </c>
      <c r="H108">
        <f t="shared" si="24"/>
        <v>201707081343</v>
      </c>
      <c r="I108">
        <f t="shared" si="25"/>
        <v>201707090143</v>
      </c>
      <c r="J108" s="39">
        <v>42924</v>
      </c>
      <c r="K108" s="40">
        <v>0.57152777777777775</v>
      </c>
      <c r="L108" s="39">
        <v>42924.571527777778</v>
      </c>
      <c r="M108" s="39">
        <v>43109</v>
      </c>
      <c r="N108" t="s">
        <v>506</v>
      </c>
      <c r="O108" s="39">
        <v>43109.492361111108</v>
      </c>
      <c r="P108">
        <v>18430</v>
      </c>
      <c r="Q108" t="s">
        <v>80</v>
      </c>
      <c r="R108">
        <v>40</v>
      </c>
      <c r="S108">
        <v>7</v>
      </c>
      <c r="T108">
        <v>0</v>
      </c>
      <c r="U108">
        <v>34.550960000000003</v>
      </c>
      <c r="V108">
        <v>-119.9494</v>
      </c>
      <c r="W108" t="s">
        <v>88</v>
      </c>
      <c r="X108" t="str">
        <f t="shared" si="26"/>
        <v>HFRA</v>
      </c>
      <c r="AF108">
        <v>1437268</v>
      </c>
      <c r="AG108" t="b">
        <f t="shared" si="27"/>
        <v>1</v>
      </c>
      <c r="AH108" t="b">
        <f t="shared" si="28"/>
        <v>1</v>
      </c>
      <c r="AI108" t="b">
        <f t="shared" si="29"/>
        <v>0</v>
      </c>
      <c r="AJ108">
        <f t="shared" si="42"/>
        <v>2017</v>
      </c>
      <c r="AK108">
        <f t="shared" si="43"/>
        <v>7</v>
      </c>
      <c r="AL108" t="b">
        <v>0</v>
      </c>
      <c r="AM108">
        <f t="shared" si="32"/>
        <v>0</v>
      </c>
      <c r="AN108" t="b">
        <f t="shared" si="33"/>
        <v>0</v>
      </c>
      <c r="AO108" t="b">
        <f t="shared" si="34"/>
        <v>0</v>
      </c>
      <c r="AP108" t="b">
        <f t="shared" si="35"/>
        <v>0</v>
      </c>
      <c r="AQ108" t="str">
        <f t="shared" si="44"/>
        <v>OEIS CAT - Large</v>
      </c>
      <c r="AR108">
        <f t="shared" si="36"/>
        <v>1</v>
      </c>
      <c r="AS108">
        <f t="shared" si="37"/>
        <v>0</v>
      </c>
      <c r="AT108" t="str">
        <f t="shared" si="38"/>
        <v xml:space="preserve">structures &lt;= 100 </v>
      </c>
      <c r="AU108" t="str">
        <f t="shared" si="39"/>
        <v>fatality = 0</v>
      </c>
      <c r="AV108">
        <f t="shared" si="45"/>
        <v>40</v>
      </c>
      <c r="AW108" t="b">
        <v>0</v>
      </c>
      <c r="AX108" t="b">
        <v>1</v>
      </c>
      <c r="AY108" t="b">
        <v>1</v>
      </c>
      <c r="AZ108" t="b">
        <v>1</v>
      </c>
      <c r="BA108" t="b">
        <v>0</v>
      </c>
      <c r="BB108" t="b">
        <v>1</v>
      </c>
      <c r="BC108" t="b">
        <v>1</v>
      </c>
      <c r="BF108" t="s">
        <v>507</v>
      </c>
      <c r="BG108" t="s">
        <v>508</v>
      </c>
      <c r="BH108">
        <v>2.35</v>
      </c>
      <c r="BI108" t="s">
        <v>509</v>
      </c>
      <c r="BJ108">
        <v>12.01</v>
      </c>
      <c r="BK108">
        <v>9</v>
      </c>
      <c r="BL108" t="s">
        <v>510</v>
      </c>
      <c r="BM108" t="s">
        <v>511</v>
      </c>
      <c r="BN108">
        <v>8.15</v>
      </c>
      <c r="BO108" t="s">
        <v>512</v>
      </c>
      <c r="BP108">
        <v>20.71</v>
      </c>
      <c r="BQ108">
        <v>183</v>
      </c>
    </row>
    <row r="109" spans="1:69" x14ac:dyDescent="0.2">
      <c r="C109" t="str">
        <f t="shared" si="23"/>
        <v>20170708-Willow</v>
      </c>
      <c r="D109" t="s">
        <v>105</v>
      </c>
      <c r="E109" t="s">
        <v>133</v>
      </c>
      <c r="H109">
        <f t="shared" si="24"/>
        <v>201707081526</v>
      </c>
      <c r="I109">
        <f t="shared" si="25"/>
        <v>201707090326</v>
      </c>
      <c r="J109" s="39">
        <v>42924</v>
      </c>
      <c r="K109" s="40">
        <v>0.6430555555555556</v>
      </c>
      <c r="L109" s="39">
        <v>42924.643055555563</v>
      </c>
      <c r="M109" s="39">
        <v>43109</v>
      </c>
      <c r="N109" t="s">
        <v>513</v>
      </c>
      <c r="O109" s="39">
        <v>43109.491666666669</v>
      </c>
      <c r="P109">
        <v>370</v>
      </c>
      <c r="Q109" t="s">
        <v>438</v>
      </c>
      <c r="U109">
        <v>38.029290000000003</v>
      </c>
      <c r="V109">
        <v>-122.25543999999999</v>
      </c>
      <c r="W109" t="s">
        <v>73</v>
      </c>
      <c r="X109" t="str">
        <f t="shared" si="26"/>
        <v>non-HFRA</v>
      </c>
      <c r="AG109" t="b">
        <f t="shared" si="27"/>
        <v>0</v>
      </c>
      <c r="AH109" t="b">
        <f t="shared" si="28"/>
        <v>0</v>
      </c>
      <c r="AI109" t="b">
        <f t="shared" si="29"/>
        <v>0</v>
      </c>
      <c r="AJ109">
        <f t="shared" si="42"/>
        <v>2017</v>
      </c>
      <c r="AK109">
        <f t="shared" si="43"/>
        <v>7</v>
      </c>
      <c r="AL109" t="b">
        <v>0</v>
      </c>
      <c r="AM109">
        <f t="shared" si="32"/>
        <v>0</v>
      </c>
      <c r="AN109" t="b">
        <f t="shared" si="33"/>
        <v>0</v>
      </c>
      <c r="AO109" t="b">
        <f t="shared" si="34"/>
        <v>0</v>
      </c>
      <c r="AP109" t="b">
        <f t="shared" si="35"/>
        <v>0</v>
      </c>
      <c r="AQ109" t="str">
        <f t="shared" si="44"/>
        <v>OEIS Non-CAT - Large</v>
      </c>
      <c r="AR109">
        <f t="shared" si="36"/>
        <v>0</v>
      </c>
      <c r="AS109">
        <f t="shared" si="37"/>
        <v>0</v>
      </c>
      <c r="AT109" t="str">
        <f t="shared" si="38"/>
        <v xml:space="preserve">structures &lt;= 100 </v>
      </c>
      <c r="AU109" t="str">
        <f t="shared" si="39"/>
        <v>fatality = 0</v>
      </c>
      <c r="AV109">
        <f t="shared" si="45"/>
        <v>0</v>
      </c>
      <c r="AW109" t="b">
        <v>0</v>
      </c>
      <c r="AX109" t="b">
        <v>0</v>
      </c>
      <c r="AY109" t="b">
        <v>0</v>
      </c>
      <c r="AZ109" t="b">
        <v>0</v>
      </c>
      <c r="BA109" t="b">
        <v>0</v>
      </c>
      <c r="BB109" t="b">
        <v>0</v>
      </c>
      <c r="BC109" t="b">
        <v>0</v>
      </c>
      <c r="BF109" t="s">
        <v>514</v>
      </c>
      <c r="BG109" t="s">
        <v>110</v>
      </c>
      <c r="BH109">
        <v>1.91</v>
      </c>
      <c r="BI109" t="s">
        <v>515</v>
      </c>
      <c r="BJ109">
        <v>20</v>
      </c>
      <c r="BK109">
        <v>27</v>
      </c>
      <c r="BL109" t="s">
        <v>516</v>
      </c>
      <c r="BM109" t="s">
        <v>110</v>
      </c>
      <c r="BN109">
        <v>7.37</v>
      </c>
      <c r="BO109" t="s">
        <v>517</v>
      </c>
      <c r="BP109">
        <v>27.98</v>
      </c>
      <c r="BQ109">
        <v>224</v>
      </c>
    </row>
    <row r="110" spans="1:69" x14ac:dyDescent="0.2">
      <c r="C110" t="str">
        <f t="shared" si="23"/>
        <v>20170708-Parkfield</v>
      </c>
      <c r="D110" t="s">
        <v>218</v>
      </c>
      <c r="E110" t="s">
        <v>518</v>
      </c>
      <c r="H110">
        <f t="shared" si="24"/>
        <v>201707081830</v>
      </c>
      <c r="I110">
        <f t="shared" si="25"/>
        <v>201707090630</v>
      </c>
      <c r="J110" s="39">
        <v>42924</v>
      </c>
      <c r="K110" s="40">
        <v>0.77083333333333337</v>
      </c>
      <c r="L110" s="39">
        <v>42924.770833333343</v>
      </c>
      <c r="M110" s="39">
        <v>43109</v>
      </c>
      <c r="N110" t="s">
        <v>519</v>
      </c>
      <c r="O110" s="39">
        <v>43109.493055555547</v>
      </c>
      <c r="P110">
        <v>1816</v>
      </c>
      <c r="Q110" t="s">
        <v>99</v>
      </c>
      <c r="S110">
        <v>1</v>
      </c>
      <c r="T110">
        <v>0</v>
      </c>
      <c r="U110">
        <v>35.869489999999999</v>
      </c>
      <c r="V110">
        <v>-120.57894</v>
      </c>
      <c r="W110" t="s">
        <v>88</v>
      </c>
      <c r="X110" t="str">
        <f t="shared" si="26"/>
        <v>HFRA</v>
      </c>
      <c r="Y110" t="s">
        <v>100</v>
      </c>
      <c r="Z110" t="s">
        <v>100</v>
      </c>
      <c r="AA110" t="s">
        <v>520</v>
      </c>
      <c r="AB110" t="s">
        <v>521</v>
      </c>
      <c r="AC110" t="s">
        <v>522</v>
      </c>
      <c r="AD110" t="s">
        <v>523</v>
      </c>
      <c r="AF110">
        <v>19209</v>
      </c>
      <c r="AG110" t="b">
        <f t="shared" si="27"/>
        <v>0</v>
      </c>
      <c r="AH110" t="b">
        <f t="shared" si="28"/>
        <v>0</v>
      </c>
      <c r="AI110" t="b">
        <f t="shared" si="29"/>
        <v>0</v>
      </c>
      <c r="AJ110">
        <f t="shared" si="42"/>
        <v>2017</v>
      </c>
      <c r="AK110">
        <f t="shared" si="43"/>
        <v>7</v>
      </c>
      <c r="AL110" t="b">
        <v>0</v>
      </c>
      <c r="AM110">
        <f t="shared" si="32"/>
        <v>0</v>
      </c>
      <c r="AN110" t="b">
        <f t="shared" si="33"/>
        <v>0</v>
      </c>
      <c r="AO110" t="b">
        <f t="shared" si="34"/>
        <v>0</v>
      </c>
      <c r="AP110" t="b">
        <f t="shared" si="35"/>
        <v>0</v>
      </c>
      <c r="AQ110" t="str">
        <f t="shared" si="44"/>
        <v>OEIS Non-CAT - Large</v>
      </c>
      <c r="AR110">
        <f t="shared" si="36"/>
        <v>0</v>
      </c>
      <c r="AS110">
        <f t="shared" si="37"/>
        <v>0</v>
      </c>
      <c r="AT110" t="str">
        <f t="shared" si="38"/>
        <v xml:space="preserve">structures &lt;= 100 </v>
      </c>
      <c r="AU110" t="str">
        <f t="shared" si="39"/>
        <v>fatality = 0</v>
      </c>
      <c r="AV110">
        <f t="shared" si="45"/>
        <v>0</v>
      </c>
      <c r="AW110" t="b">
        <v>1</v>
      </c>
      <c r="AX110" t="b">
        <v>0</v>
      </c>
      <c r="AY110" t="b">
        <v>1</v>
      </c>
      <c r="AZ110" t="b">
        <v>1</v>
      </c>
      <c r="BA110" t="b">
        <v>0</v>
      </c>
      <c r="BB110" t="b">
        <v>1</v>
      </c>
      <c r="BC110" t="b">
        <v>1</v>
      </c>
      <c r="BJ110">
        <v>0</v>
      </c>
      <c r="BK110">
        <v>0</v>
      </c>
      <c r="BL110" t="s">
        <v>524</v>
      </c>
      <c r="BM110" t="s">
        <v>82</v>
      </c>
      <c r="BN110">
        <v>8.39</v>
      </c>
      <c r="BO110" t="s">
        <v>525</v>
      </c>
      <c r="BP110">
        <v>14.99</v>
      </c>
      <c r="BQ110">
        <v>2</v>
      </c>
    </row>
    <row r="111" spans="1:69" x14ac:dyDescent="0.2">
      <c r="C111" t="str">
        <f t="shared" si="23"/>
        <v>20170709-Stone</v>
      </c>
      <c r="D111" t="s">
        <v>103</v>
      </c>
      <c r="E111" t="s">
        <v>526</v>
      </c>
      <c r="H111">
        <f t="shared" si="24"/>
        <v>201707091349</v>
      </c>
      <c r="I111">
        <f t="shared" si="25"/>
        <v>201707100149</v>
      </c>
      <c r="J111" s="39">
        <v>42925</v>
      </c>
      <c r="K111" s="40">
        <v>0.5756944444444444</v>
      </c>
      <c r="L111" s="39">
        <v>42925.575694444437</v>
      </c>
      <c r="M111" s="39">
        <v>43109</v>
      </c>
      <c r="N111" t="s">
        <v>527</v>
      </c>
      <c r="O111" s="39">
        <v>43109.493750000001</v>
      </c>
      <c r="P111">
        <v>340</v>
      </c>
      <c r="Q111" t="s">
        <v>432</v>
      </c>
      <c r="R111">
        <v>3</v>
      </c>
      <c r="T111">
        <v>0</v>
      </c>
      <c r="U111">
        <v>35.424329999999998</v>
      </c>
      <c r="V111">
        <v>-120.47322</v>
      </c>
      <c r="W111" t="s">
        <v>88</v>
      </c>
      <c r="X111" t="str">
        <f t="shared" si="26"/>
        <v>HFRA</v>
      </c>
      <c r="AF111">
        <v>62932</v>
      </c>
      <c r="AG111" t="b">
        <f t="shared" si="27"/>
        <v>0</v>
      </c>
      <c r="AH111" t="b">
        <f t="shared" si="28"/>
        <v>0</v>
      </c>
      <c r="AI111" t="b">
        <f t="shared" si="29"/>
        <v>0</v>
      </c>
      <c r="AJ111">
        <f t="shared" si="42"/>
        <v>2017</v>
      </c>
      <c r="AK111">
        <f t="shared" si="43"/>
        <v>7</v>
      </c>
      <c r="AL111" t="b">
        <v>0</v>
      </c>
      <c r="AM111">
        <f t="shared" si="32"/>
        <v>0</v>
      </c>
      <c r="AN111" t="b">
        <f t="shared" si="33"/>
        <v>0</v>
      </c>
      <c r="AO111" t="b">
        <f t="shared" si="34"/>
        <v>0</v>
      </c>
      <c r="AP111" t="b">
        <f t="shared" si="35"/>
        <v>0</v>
      </c>
      <c r="AQ111" t="str">
        <f t="shared" si="44"/>
        <v>OEIS Non-CAT - Large</v>
      </c>
      <c r="AR111">
        <f t="shared" si="36"/>
        <v>0</v>
      </c>
      <c r="AS111">
        <f t="shared" si="37"/>
        <v>0</v>
      </c>
      <c r="AT111" t="str">
        <f t="shared" si="38"/>
        <v xml:space="preserve">structures &lt;= 100 </v>
      </c>
      <c r="AU111" t="str">
        <f t="shared" si="39"/>
        <v>fatality = 0</v>
      </c>
      <c r="AV111">
        <f t="shared" si="45"/>
        <v>3</v>
      </c>
      <c r="AW111" t="b">
        <v>1</v>
      </c>
      <c r="AX111" t="b">
        <v>0</v>
      </c>
      <c r="AY111" t="b">
        <v>1</v>
      </c>
      <c r="AZ111" t="b">
        <v>1</v>
      </c>
      <c r="BA111" t="b">
        <v>0</v>
      </c>
      <c r="BB111" t="b">
        <v>1</v>
      </c>
      <c r="BC111" t="b">
        <v>1</v>
      </c>
      <c r="BJ111">
        <v>0</v>
      </c>
      <c r="BK111">
        <v>0</v>
      </c>
      <c r="BL111" t="s">
        <v>474</v>
      </c>
      <c r="BM111" t="s">
        <v>95</v>
      </c>
      <c r="BN111">
        <v>8.9600000000000009</v>
      </c>
      <c r="BO111" t="s">
        <v>528</v>
      </c>
      <c r="BP111">
        <v>18.989999999999998</v>
      </c>
      <c r="BQ111">
        <v>10</v>
      </c>
    </row>
    <row r="112" spans="1:69" x14ac:dyDescent="0.2">
      <c r="C112" t="str">
        <f t="shared" si="23"/>
        <v>20170709-Garza</v>
      </c>
      <c r="D112" t="s">
        <v>529</v>
      </c>
      <c r="E112" t="s">
        <v>530</v>
      </c>
      <c r="H112">
        <f t="shared" si="24"/>
        <v>201707091510</v>
      </c>
      <c r="I112">
        <f t="shared" si="25"/>
        <v>201707100310</v>
      </c>
      <c r="J112" s="39">
        <v>42925</v>
      </c>
      <c r="K112" s="40">
        <v>0.63194444444444442</v>
      </c>
      <c r="L112" s="39">
        <v>42925.631944444453</v>
      </c>
      <c r="M112" s="39">
        <v>43109</v>
      </c>
      <c r="N112" t="s">
        <v>527</v>
      </c>
      <c r="O112" s="39">
        <v>43109.493750000001</v>
      </c>
      <c r="P112">
        <v>48889</v>
      </c>
      <c r="Q112" t="s">
        <v>432</v>
      </c>
      <c r="R112">
        <v>1</v>
      </c>
      <c r="T112">
        <v>0</v>
      </c>
      <c r="U112">
        <v>35.932729999999999</v>
      </c>
      <c r="V112">
        <v>-120.20014</v>
      </c>
      <c r="W112" t="s">
        <v>73</v>
      </c>
      <c r="X112" t="str">
        <f t="shared" si="26"/>
        <v>HFRA</v>
      </c>
      <c r="AG112" t="b">
        <f t="shared" si="27"/>
        <v>1</v>
      </c>
      <c r="AH112" t="b">
        <f t="shared" si="28"/>
        <v>1</v>
      </c>
      <c r="AI112" t="b">
        <f t="shared" si="29"/>
        <v>0</v>
      </c>
      <c r="AJ112">
        <f t="shared" si="42"/>
        <v>2017</v>
      </c>
      <c r="AK112">
        <f t="shared" si="43"/>
        <v>7</v>
      </c>
      <c r="AL112" t="b">
        <v>0</v>
      </c>
      <c r="AM112">
        <f t="shared" si="32"/>
        <v>0</v>
      </c>
      <c r="AN112" t="b">
        <f t="shared" si="33"/>
        <v>0</v>
      </c>
      <c r="AO112" t="b">
        <f t="shared" si="34"/>
        <v>0</v>
      </c>
      <c r="AP112" t="b">
        <f t="shared" si="35"/>
        <v>0</v>
      </c>
      <c r="AQ112" t="str">
        <f t="shared" si="44"/>
        <v>OEIS CAT - Large</v>
      </c>
      <c r="AR112">
        <f t="shared" si="36"/>
        <v>1</v>
      </c>
      <c r="AS112">
        <f t="shared" si="37"/>
        <v>0</v>
      </c>
      <c r="AT112" t="str">
        <f t="shared" si="38"/>
        <v xml:space="preserve">structures &lt;= 100 </v>
      </c>
      <c r="AU112" t="str">
        <f t="shared" si="39"/>
        <v>fatality = 0</v>
      </c>
      <c r="AV112">
        <f t="shared" si="45"/>
        <v>1</v>
      </c>
      <c r="AW112" t="b">
        <v>0</v>
      </c>
      <c r="AX112" t="b">
        <v>0</v>
      </c>
      <c r="AY112" t="b">
        <v>1</v>
      </c>
      <c r="AZ112" t="b">
        <v>1</v>
      </c>
      <c r="BA112" t="b">
        <v>1</v>
      </c>
      <c r="BB112" t="b">
        <v>0</v>
      </c>
      <c r="BC112" t="b">
        <v>1</v>
      </c>
      <c r="BJ112">
        <v>0</v>
      </c>
      <c r="BK112">
        <v>0</v>
      </c>
      <c r="BL112" t="s">
        <v>433</v>
      </c>
      <c r="BM112" t="s">
        <v>95</v>
      </c>
      <c r="BN112">
        <v>6.13</v>
      </c>
      <c r="BO112" t="s">
        <v>531</v>
      </c>
      <c r="BP112">
        <v>12.01</v>
      </c>
      <c r="BQ112">
        <v>21</v>
      </c>
    </row>
    <row r="113" spans="1:69" x14ac:dyDescent="0.2">
      <c r="C113" t="str">
        <f t="shared" si="23"/>
        <v>20170710-Farad</v>
      </c>
      <c r="D113" t="s">
        <v>138</v>
      </c>
      <c r="E113" t="s">
        <v>532</v>
      </c>
      <c r="H113">
        <f t="shared" si="24"/>
        <v>201707101302</v>
      </c>
      <c r="I113">
        <f t="shared" si="25"/>
        <v>201707110102</v>
      </c>
      <c r="J113" s="39">
        <v>42926</v>
      </c>
      <c r="K113" s="40">
        <v>0.54305555555555551</v>
      </c>
      <c r="L113" s="39">
        <v>42926.543055555558</v>
      </c>
      <c r="M113" s="39">
        <v>43109</v>
      </c>
      <c r="N113" t="s">
        <v>527</v>
      </c>
      <c r="O113" s="39">
        <v>43109.493750000001</v>
      </c>
      <c r="P113">
        <v>747</v>
      </c>
      <c r="Q113" t="s">
        <v>80</v>
      </c>
      <c r="T113">
        <v>0</v>
      </c>
      <c r="U113">
        <v>39.439722000000003</v>
      </c>
      <c r="V113">
        <v>-120.02722199999999</v>
      </c>
      <c r="W113" t="s">
        <v>88</v>
      </c>
      <c r="X113" t="str">
        <f t="shared" si="26"/>
        <v>HFRA</v>
      </c>
      <c r="AG113" t="b">
        <f t="shared" si="27"/>
        <v>0</v>
      </c>
      <c r="AH113" t="b">
        <f t="shared" si="28"/>
        <v>0</v>
      </c>
      <c r="AI113" t="b">
        <f t="shared" si="29"/>
        <v>0</v>
      </c>
      <c r="AJ113">
        <f t="shared" si="42"/>
        <v>2017</v>
      </c>
      <c r="AK113">
        <f t="shared" si="43"/>
        <v>7</v>
      </c>
      <c r="AL113" t="b">
        <v>0</v>
      </c>
      <c r="AM113">
        <f t="shared" si="32"/>
        <v>0</v>
      </c>
      <c r="AN113" t="b">
        <f t="shared" si="33"/>
        <v>0</v>
      </c>
      <c r="AO113" t="b">
        <f t="shared" si="34"/>
        <v>0</v>
      </c>
      <c r="AP113" t="b">
        <f t="shared" si="35"/>
        <v>0</v>
      </c>
      <c r="AQ113" t="str">
        <f t="shared" si="44"/>
        <v>OEIS Non-CAT - Large</v>
      </c>
      <c r="AR113">
        <f t="shared" si="36"/>
        <v>0</v>
      </c>
      <c r="AS113">
        <f t="shared" si="37"/>
        <v>0</v>
      </c>
      <c r="AT113" t="str">
        <f t="shared" si="38"/>
        <v xml:space="preserve">structures &lt;= 100 </v>
      </c>
      <c r="AU113" t="str">
        <f t="shared" si="39"/>
        <v>fatality = 0</v>
      </c>
      <c r="AV113">
        <f t="shared" si="45"/>
        <v>0</v>
      </c>
      <c r="AW113" t="b">
        <v>1</v>
      </c>
      <c r="AX113" t="b">
        <v>0</v>
      </c>
      <c r="AY113" t="b">
        <v>1</v>
      </c>
      <c r="AZ113" t="b">
        <v>1</v>
      </c>
      <c r="BA113" t="b">
        <v>0</v>
      </c>
      <c r="BB113" t="b">
        <v>0</v>
      </c>
      <c r="BC113" t="b">
        <v>1</v>
      </c>
      <c r="BF113" t="s">
        <v>533</v>
      </c>
      <c r="BG113" t="s">
        <v>82</v>
      </c>
      <c r="BH113">
        <v>3.86</v>
      </c>
      <c r="BI113" t="s">
        <v>534</v>
      </c>
      <c r="BJ113">
        <v>21</v>
      </c>
      <c r="BK113">
        <v>2</v>
      </c>
      <c r="BL113" t="s">
        <v>535</v>
      </c>
      <c r="BM113" t="s">
        <v>95</v>
      </c>
      <c r="BN113">
        <v>8.39</v>
      </c>
      <c r="BO113" t="s">
        <v>536</v>
      </c>
      <c r="BP113">
        <v>30</v>
      </c>
      <c r="BQ113">
        <v>29</v>
      </c>
    </row>
    <row r="114" spans="1:69" x14ac:dyDescent="0.2">
      <c r="C114" t="str">
        <f t="shared" si="23"/>
        <v>20170711-Long Valley</v>
      </c>
      <c r="D114" t="s">
        <v>180</v>
      </c>
      <c r="E114" t="s">
        <v>537</v>
      </c>
      <c r="H114">
        <f t="shared" si="24"/>
        <v>201707111415</v>
      </c>
      <c r="I114">
        <f t="shared" si="25"/>
        <v>201707120215</v>
      </c>
      <c r="J114" s="39">
        <v>42927</v>
      </c>
      <c r="K114" s="40">
        <v>0.59375</v>
      </c>
      <c r="L114" s="39">
        <v>42927.59375</v>
      </c>
      <c r="M114" s="39">
        <v>43109</v>
      </c>
      <c r="N114" t="s">
        <v>538</v>
      </c>
      <c r="O114" s="39">
        <v>43109.494444444441</v>
      </c>
      <c r="P114">
        <v>83733</v>
      </c>
      <c r="Q114" t="s">
        <v>80</v>
      </c>
      <c r="R114">
        <v>8</v>
      </c>
      <c r="S114">
        <v>3</v>
      </c>
      <c r="T114">
        <v>0</v>
      </c>
      <c r="U114">
        <v>40.070450000000001</v>
      </c>
      <c r="V114">
        <v>-120.14013</v>
      </c>
      <c r="W114" t="s">
        <v>73</v>
      </c>
      <c r="X114" t="str">
        <f t="shared" si="26"/>
        <v>non-HFRA</v>
      </c>
      <c r="AG114" t="b">
        <f t="shared" si="27"/>
        <v>1</v>
      </c>
      <c r="AH114" t="b">
        <f t="shared" si="28"/>
        <v>1</v>
      </c>
      <c r="AI114" t="b">
        <f t="shared" si="29"/>
        <v>0</v>
      </c>
      <c r="AJ114">
        <f t="shared" si="42"/>
        <v>2017</v>
      </c>
      <c r="AK114">
        <f t="shared" si="43"/>
        <v>7</v>
      </c>
      <c r="AL114" t="b">
        <v>0</v>
      </c>
      <c r="AM114">
        <f t="shared" si="32"/>
        <v>0</v>
      </c>
      <c r="AN114" t="b">
        <f t="shared" si="33"/>
        <v>0</v>
      </c>
      <c r="AO114" t="b">
        <f t="shared" si="34"/>
        <v>0</v>
      </c>
      <c r="AP114" t="b">
        <f t="shared" si="35"/>
        <v>0</v>
      </c>
      <c r="AQ114" t="str">
        <f t="shared" si="44"/>
        <v>OEIS CAT - Large</v>
      </c>
      <c r="AR114">
        <f t="shared" si="36"/>
        <v>1</v>
      </c>
      <c r="AS114">
        <f t="shared" si="37"/>
        <v>0</v>
      </c>
      <c r="AT114" t="str">
        <f t="shared" si="38"/>
        <v xml:space="preserve">structures &lt;= 100 </v>
      </c>
      <c r="AU114" t="str">
        <f t="shared" si="39"/>
        <v>fatality = 0</v>
      </c>
      <c r="AV114">
        <f t="shared" si="45"/>
        <v>8</v>
      </c>
      <c r="AW114" t="b">
        <v>0</v>
      </c>
      <c r="AX114" t="b">
        <v>0</v>
      </c>
      <c r="AY114" t="b">
        <v>0</v>
      </c>
      <c r="AZ114" t="b">
        <v>0</v>
      </c>
      <c r="BA114" t="b">
        <v>0</v>
      </c>
      <c r="BB114" t="b">
        <v>0</v>
      </c>
      <c r="BC114" t="b">
        <v>0</v>
      </c>
      <c r="BF114" t="s">
        <v>539</v>
      </c>
      <c r="BG114" t="s">
        <v>82</v>
      </c>
      <c r="BH114">
        <v>2.58</v>
      </c>
      <c r="BI114" t="s">
        <v>540</v>
      </c>
      <c r="BJ114">
        <v>20</v>
      </c>
      <c r="BK114">
        <v>2</v>
      </c>
      <c r="BL114" t="s">
        <v>539</v>
      </c>
      <c r="BM114" t="s">
        <v>82</v>
      </c>
      <c r="BN114">
        <v>2.58</v>
      </c>
      <c r="BO114" t="s">
        <v>540</v>
      </c>
      <c r="BP114">
        <v>20</v>
      </c>
      <c r="BQ114">
        <v>11</v>
      </c>
    </row>
    <row r="115" spans="1:69" x14ac:dyDescent="0.2">
      <c r="C115" t="str">
        <f t="shared" si="23"/>
        <v>20170716-Grade</v>
      </c>
      <c r="D115" t="s">
        <v>541</v>
      </c>
      <c r="E115" t="s">
        <v>367</v>
      </c>
      <c r="H115">
        <f t="shared" si="24"/>
        <v>201707161451</v>
      </c>
      <c r="I115">
        <f t="shared" si="25"/>
        <v>201707170251</v>
      </c>
      <c r="J115" s="39">
        <v>42932</v>
      </c>
      <c r="K115" s="40">
        <v>0.61875000000000002</v>
      </c>
      <c r="L115" s="39">
        <v>42932.618750000001</v>
      </c>
      <c r="M115" s="39">
        <v>43109</v>
      </c>
      <c r="N115" t="s">
        <v>542</v>
      </c>
      <c r="O115" s="39">
        <v>43109.49722222222</v>
      </c>
      <c r="P115">
        <v>900</v>
      </c>
      <c r="Q115" t="s">
        <v>72</v>
      </c>
      <c r="R115">
        <v>1</v>
      </c>
      <c r="T115">
        <v>0</v>
      </c>
      <c r="U115">
        <v>39.301250000000003</v>
      </c>
      <c r="V115">
        <v>-123.28825000000001</v>
      </c>
      <c r="W115" t="s">
        <v>88</v>
      </c>
      <c r="X115" t="str">
        <f t="shared" si="26"/>
        <v>HFRA</v>
      </c>
      <c r="AF115">
        <v>16812</v>
      </c>
      <c r="AG115" t="b">
        <f t="shared" si="27"/>
        <v>0</v>
      </c>
      <c r="AH115" t="b">
        <f t="shared" si="28"/>
        <v>0</v>
      </c>
      <c r="AI115" t="b">
        <f t="shared" si="29"/>
        <v>0</v>
      </c>
      <c r="AJ115">
        <f t="shared" si="42"/>
        <v>2017</v>
      </c>
      <c r="AK115">
        <f t="shared" si="43"/>
        <v>7</v>
      </c>
      <c r="AL115" t="b">
        <v>0</v>
      </c>
      <c r="AM115">
        <f t="shared" si="32"/>
        <v>0</v>
      </c>
      <c r="AN115" t="b">
        <f t="shared" si="33"/>
        <v>0</v>
      </c>
      <c r="AO115" t="b">
        <f t="shared" si="34"/>
        <v>0</v>
      </c>
      <c r="AP115" t="b">
        <f t="shared" si="35"/>
        <v>0</v>
      </c>
      <c r="AQ115" t="str">
        <f t="shared" si="44"/>
        <v>OEIS Non-CAT - Large</v>
      </c>
      <c r="AR115">
        <f t="shared" si="36"/>
        <v>0</v>
      </c>
      <c r="AS115">
        <f t="shared" si="37"/>
        <v>0</v>
      </c>
      <c r="AT115" t="str">
        <f t="shared" si="38"/>
        <v xml:space="preserve">structures &lt;= 100 </v>
      </c>
      <c r="AU115" t="str">
        <f t="shared" si="39"/>
        <v>fatality = 0</v>
      </c>
      <c r="AV115">
        <f t="shared" si="45"/>
        <v>1</v>
      </c>
      <c r="AW115" t="b">
        <v>1</v>
      </c>
      <c r="AX115" t="b">
        <v>0</v>
      </c>
      <c r="AY115" t="b">
        <v>1</v>
      </c>
      <c r="AZ115" t="b">
        <v>1</v>
      </c>
      <c r="BA115" t="b">
        <v>0</v>
      </c>
      <c r="BB115" t="b">
        <v>1</v>
      </c>
      <c r="BC115" t="b">
        <v>1</v>
      </c>
      <c r="BF115" t="s">
        <v>543</v>
      </c>
      <c r="BG115" t="s">
        <v>95</v>
      </c>
      <c r="BH115">
        <v>2.41</v>
      </c>
      <c r="BI115" t="s">
        <v>544</v>
      </c>
      <c r="BJ115">
        <v>27</v>
      </c>
      <c r="BK115">
        <v>28</v>
      </c>
      <c r="BL115" t="s">
        <v>543</v>
      </c>
      <c r="BM115" t="s">
        <v>95</v>
      </c>
      <c r="BN115">
        <v>2.41</v>
      </c>
      <c r="BO115" t="s">
        <v>544</v>
      </c>
      <c r="BP115">
        <v>27</v>
      </c>
      <c r="BQ115">
        <v>92</v>
      </c>
    </row>
    <row r="116" spans="1:69" x14ac:dyDescent="0.2">
      <c r="C116" t="str">
        <f t="shared" si="23"/>
        <v>20170716-Detwiler</v>
      </c>
      <c r="D116" t="s">
        <v>203</v>
      </c>
      <c r="E116" t="s">
        <v>545</v>
      </c>
      <c r="H116">
        <f t="shared" si="24"/>
        <v>201707161556</v>
      </c>
      <c r="I116">
        <f t="shared" si="25"/>
        <v>201707170356</v>
      </c>
      <c r="J116" s="39">
        <v>42932</v>
      </c>
      <c r="K116" s="40">
        <v>0.66388888888888886</v>
      </c>
      <c r="L116" s="39">
        <v>42932.663888888892</v>
      </c>
      <c r="M116" s="39">
        <v>43109</v>
      </c>
      <c r="N116" t="s">
        <v>546</v>
      </c>
      <c r="O116" s="39">
        <v>43109.497916666667</v>
      </c>
      <c r="P116">
        <v>81826</v>
      </c>
      <c r="Q116" t="s">
        <v>455</v>
      </c>
      <c r="R116">
        <v>131</v>
      </c>
      <c r="S116">
        <v>21</v>
      </c>
      <c r="T116">
        <v>0</v>
      </c>
      <c r="U116">
        <v>37.617570000000001</v>
      </c>
      <c r="V116">
        <v>-120.21321</v>
      </c>
      <c r="W116" t="s">
        <v>88</v>
      </c>
      <c r="X116" t="str">
        <f t="shared" si="26"/>
        <v>HFRA</v>
      </c>
      <c r="AF116">
        <v>31657488</v>
      </c>
      <c r="AG116" t="b">
        <f t="shared" si="27"/>
        <v>1</v>
      </c>
      <c r="AH116" t="b">
        <f t="shared" si="28"/>
        <v>0</v>
      </c>
      <c r="AI116" t="b">
        <f t="shared" si="29"/>
        <v>1</v>
      </c>
      <c r="AJ116">
        <f t="shared" si="42"/>
        <v>2017</v>
      </c>
      <c r="AK116">
        <f t="shared" si="43"/>
        <v>7</v>
      </c>
      <c r="AL116" t="b">
        <v>0</v>
      </c>
      <c r="AM116">
        <f t="shared" si="32"/>
        <v>0</v>
      </c>
      <c r="AN116" t="b">
        <f t="shared" si="33"/>
        <v>0</v>
      </c>
      <c r="AO116" t="b">
        <f t="shared" si="34"/>
        <v>1</v>
      </c>
      <c r="AP116" t="b">
        <f t="shared" si="35"/>
        <v>1</v>
      </c>
      <c r="AQ116" t="str">
        <f t="shared" si="44"/>
        <v>OEIS CAT - Destructive - Non-fatal</v>
      </c>
      <c r="AR116">
        <f t="shared" si="36"/>
        <v>1</v>
      </c>
      <c r="AS116">
        <f t="shared" si="37"/>
        <v>0</v>
      </c>
      <c r="AT116" t="str">
        <f t="shared" si="38"/>
        <v>100 &lt; structures &lt;= 500</v>
      </c>
      <c r="AU116" t="str">
        <f t="shared" si="39"/>
        <v>fatality = 0</v>
      </c>
      <c r="AV116">
        <f t="shared" si="45"/>
        <v>131</v>
      </c>
      <c r="AW116" t="b">
        <v>1</v>
      </c>
      <c r="AX116" t="b">
        <v>0</v>
      </c>
      <c r="AY116" t="b">
        <v>1</v>
      </c>
      <c r="AZ116" t="b">
        <v>1</v>
      </c>
      <c r="BA116" t="b">
        <v>0</v>
      </c>
      <c r="BB116" t="b">
        <v>1</v>
      </c>
      <c r="BC116" t="b">
        <v>1</v>
      </c>
      <c r="BJ116">
        <v>0</v>
      </c>
      <c r="BK116">
        <v>0</v>
      </c>
      <c r="BP116">
        <v>0</v>
      </c>
      <c r="BQ116">
        <v>0</v>
      </c>
    </row>
    <row r="117" spans="1:69" x14ac:dyDescent="0.2">
      <c r="C117" t="str">
        <f t="shared" si="23"/>
        <v>20170717-Park</v>
      </c>
      <c r="D117" t="s">
        <v>169</v>
      </c>
      <c r="E117" t="s">
        <v>547</v>
      </c>
      <c r="H117">
        <f t="shared" si="24"/>
        <v>201707171315</v>
      </c>
      <c r="I117">
        <f t="shared" si="25"/>
        <v>201707180115</v>
      </c>
      <c r="J117" s="39">
        <v>42933</v>
      </c>
      <c r="K117" s="40">
        <v>0.55208333333333337</v>
      </c>
      <c r="L117" s="39">
        <v>42933.552083333343</v>
      </c>
      <c r="M117" s="39">
        <v>43109</v>
      </c>
      <c r="N117" t="s">
        <v>548</v>
      </c>
      <c r="O117" s="39">
        <v>43109.498611111107</v>
      </c>
      <c r="P117">
        <v>1649</v>
      </c>
      <c r="Q117" t="s">
        <v>432</v>
      </c>
      <c r="R117">
        <v>0</v>
      </c>
      <c r="T117">
        <v>0</v>
      </c>
      <c r="U117">
        <v>35.959110000000003</v>
      </c>
      <c r="V117">
        <v>-120.55579</v>
      </c>
      <c r="W117" t="s">
        <v>88</v>
      </c>
      <c r="X117" t="str">
        <f t="shared" si="26"/>
        <v>HFRA</v>
      </c>
      <c r="AG117" t="b">
        <f t="shared" si="27"/>
        <v>0</v>
      </c>
      <c r="AH117" t="b">
        <f t="shared" si="28"/>
        <v>0</v>
      </c>
      <c r="AI117" t="b">
        <f t="shared" si="29"/>
        <v>0</v>
      </c>
      <c r="AJ117">
        <f t="shared" si="42"/>
        <v>2017</v>
      </c>
      <c r="AK117">
        <f t="shared" si="43"/>
        <v>7</v>
      </c>
      <c r="AL117" t="b">
        <v>0</v>
      </c>
      <c r="AM117">
        <f t="shared" si="32"/>
        <v>0</v>
      </c>
      <c r="AN117" t="b">
        <f t="shared" si="33"/>
        <v>0</v>
      </c>
      <c r="AO117" t="b">
        <f t="shared" si="34"/>
        <v>0</v>
      </c>
      <c r="AP117" t="b">
        <f t="shared" si="35"/>
        <v>0</v>
      </c>
      <c r="AQ117" t="str">
        <f t="shared" si="44"/>
        <v>OEIS Non-CAT - Large</v>
      </c>
      <c r="AR117">
        <f t="shared" si="36"/>
        <v>0</v>
      </c>
      <c r="AS117">
        <f t="shared" si="37"/>
        <v>0</v>
      </c>
      <c r="AT117" t="str">
        <f t="shared" si="38"/>
        <v xml:space="preserve">structures &lt;= 100 </v>
      </c>
      <c r="AU117" t="str">
        <f t="shared" si="39"/>
        <v>fatality = 0</v>
      </c>
      <c r="AV117">
        <f t="shared" si="45"/>
        <v>0</v>
      </c>
      <c r="AW117" t="b">
        <v>1</v>
      </c>
      <c r="AX117" t="b">
        <v>0</v>
      </c>
      <c r="AY117" t="b">
        <v>1</v>
      </c>
      <c r="AZ117" t="b">
        <v>1</v>
      </c>
      <c r="BA117" t="b">
        <v>0</v>
      </c>
      <c r="BB117" t="b">
        <v>1</v>
      </c>
      <c r="BC117" t="b">
        <v>1</v>
      </c>
      <c r="BJ117">
        <v>0</v>
      </c>
      <c r="BK117">
        <v>0</v>
      </c>
      <c r="BL117" t="s">
        <v>524</v>
      </c>
      <c r="BM117" t="s">
        <v>82</v>
      </c>
      <c r="BN117">
        <v>8.0399999999999991</v>
      </c>
      <c r="BO117" t="s">
        <v>549</v>
      </c>
      <c r="BP117">
        <v>11.01</v>
      </c>
      <c r="BQ117">
        <v>2</v>
      </c>
    </row>
    <row r="118" spans="1:69" x14ac:dyDescent="0.2">
      <c r="C118" t="str">
        <f t="shared" si="23"/>
        <v>20170718-Hudson</v>
      </c>
      <c r="D118" t="s">
        <v>260</v>
      </c>
      <c r="E118" t="s">
        <v>550</v>
      </c>
      <c r="H118">
        <f t="shared" si="24"/>
        <v>201707181145</v>
      </c>
      <c r="I118">
        <f t="shared" si="25"/>
        <v>201707182345</v>
      </c>
      <c r="J118" s="39">
        <v>42934</v>
      </c>
      <c r="K118" s="40">
        <v>0.48958333333333331</v>
      </c>
      <c r="L118" s="39">
        <v>42934.489583333343</v>
      </c>
      <c r="M118" s="39">
        <v>43109</v>
      </c>
      <c r="N118" t="s">
        <v>551</v>
      </c>
      <c r="O118" s="39">
        <v>43109.499305555553</v>
      </c>
      <c r="P118">
        <v>1083</v>
      </c>
      <c r="Q118" t="s">
        <v>80</v>
      </c>
      <c r="R118">
        <v>0</v>
      </c>
      <c r="T118">
        <v>0</v>
      </c>
      <c r="U118">
        <v>34.943730000000002</v>
      </c>
      <c r="V118">
        <v>-119.44750999999999</v>
      </c>
      <c r="W118" t="s">
        <v>73</v>
      </c>
      <c r="X118" t="str">
        <f t="shared" si="26"/>
        <v>non-HFRA</v>
      </c>
      <c r="AG118" t="b">
        <f t="shared" si="27"/>
        <v>0</v>
      </c>
      <c r="AH118" t="b">
        <f t="shared" si="28"/>
        <v>0</v>
      </c>
      <c r="AI118" t="b">
        <f t="shared" si="29"/>
        <v>0</v>
      </c>
      <c r="AJ118">
        <f t="shared" si="42"/>
        <v>2017</v>
      </c>
      <c r="AK118">
        <f t="shared" si="43"/>
        <v>7</v>
      </c>
      <c r="AL118" t="b">
        <v>0</v>
      </c>
      <c r="AM118">
        <f t="shared" si="32"/>
        <v>0</v>
      </c>
      <c r="AN118" t="b">
        <f t="shared" si="33"/>
        <v>0</v>
      </c>
      <c r="AO118" t="b">
        <f t="shared" si="34"/>
        <v>0</v>
      </c>
      <c r="AP118" t="b">
        <f t="shared" si="35"/>
        <v>0</v>
      </c>
      <c r="AQ118" t="str">
        <f t="shared" si="44"/>
        <v>OEIS Non-CAT - Large</v>
      </c>
      <c r="AR118">
        <f t="shared" si="36"/>
        <v>0</v>
      </c>
      <c r="AS118">
        <f t="shared" si="37"/>
        <v>0</v>
      </c>
      <c r="AT118" t="str">
        <f t="shared" si="38"/>
        <v xml:space="preserve">structures &lt;= 100 </v>
      </c>
      <c r="AU118" t="str">
        <f t="shared" si="39"/>
        <v>fatality = 0</v>
      </c>
      <c r="AV118">
        <f t="shared" si="45"/>
        <v>0</v>
      </c>
      <c r="AW118" t="b">
        <v>0</v>
      </c>
      <c r="AX118" t="b">
        <v>0</v>
      </c>
      <c r="AY118" t="b">
        <v>0</v>
      </c>
      <c r="AZ118" t="b">
        <v>0</v>
      </c>
      <c r="BA118" t="b">
        <v>0</v>
      </c>
      <c r="BB118" t="b">
        <v>0</v>
      </c>
      <c r="BC118" t="b">
        <v>0</v>
      </c>
      <c r="BF118" t="s">
        <v>552</v>
      </c>
      <c r="BG118" t="s">
        <v>553</v>
      </c>
      <c r="BH118">
        <v>2.5299999999999998</v>
      </c>
      <c r="BI118" t="s">
        <v>554</v>
      </c>
      <c r="BJ118">
        <v>13.6</v>
      </c>
      <c r="BK118">
        <v>2</v>
      </c>
      <c r="BL118" t="s">
        <v>552</v>
      </c>
      <c r="BM118" t="s">
        <v>553</v>
      </c>
      <c r="BN118">
        <v>2.5299999999999998</v>
      </c>
      <c r="BO118" t="s">
        <v>554</v>
      </c>
      <c r="BP118">
        <v>13.6</v>
      </c>
      <c r="BQ118">
        <v>2</v>
      </c>
    </row>
    <row r="119" spans="1:69" x14ac:dyDescent="0.2">
      <c r="C119" t="str">
        <f t="shared" si="23"/>
        <v>20170720-Elephant</v>
      </c>
      <c r="D119" t="s">
        <v>119</v>
      </c>
      <c r="E119" t="s">
        <v>555</v>
      </c>
      <c r="H119">
        <f t="shared" si="24"/>
        <v>201707201916</v>
      </c>
      <c r="I119">
        <f t="shared" si="25"/>
        <v>201707210716</v>
      </c>
      <c r="J119" s="39">
        <v>42936</v>
      </c>
      <c r="K119" s="40">
        <v>0.80277777777777781</v>
      </c>
      <c r="L119" s="39">
        <v>42936.802777777782</v>
      </c>
      <c r="M119" s="39">
        <v>43109</v>
      </c>
      <c r="N119" t="s">
        <v>556</v>
      </c>
      <c r="O119" s="39">
        <v>43109.501388888893</v>
      </c>
      <c r="P119">
        <v>416</v>
      </c>
      <c r="Q119" t="s">
        <v>114</v>
      </c>
      <c r="R119">
        <v>0</v>
      </c>
      <c r="T119">
        <v>0</v>
      </c>
      <c r="U119">
        <v>36.222650000000002</v>
      </c>
      <c r="V119">
        <v>-119.06598</v>
      </c>
      <c r="W119" t="s">
        <v>73</v>
      </c>
      <c r="X119" t="str">
        <f t="shared" si="26"/>
        <v>non-HFRA</v>
      </c>
      <c r="AG119" t="b">
        <f t="shared" si="27"/>
        <v>0</v>
      </c>
      <c r="AH119" t="b">
        <f t="shared" si="28"/>
        <v>0</v>
      </c>
      <c r="AI119" t="b">
        <f t="shared" si="29"/>
        <v>0</v>
      </c>
      <c r="AJ119">
        <f t="shared" si="42"/>
        <v>2017</v>
      </c>
      <c r="AK119">
        <f t="shared" si="43"/>
        <v>7</v>
      </c>
      <c r="AL119" t="b">
        <v>0</v>
      </c>
      <c r="AM119">
        <f t="shared" si="32"/>
        <v>0</v>
      </c>
      <c r="AN119" t="b">
        <f t="shared" si="33"/>
        <v>0</v>
      </c>
      <c r="AO119" t="b">
        <f t="shared" si="34"/>
        <v>0</v>
      </c>
      <c r="AP119" t="b">
        <f t="shared" si="35"/>
        <v>0</v>
      </c>
      <c r="AQ119" t="str">
        <f t="shared" si="44"/>
        <v>OEIS Non-CAT - Large</v>
      </c>
      <c r="AR119">
        <f t="shared" si="36"/>
        <v>0</v>
      </c>
      <c r="AS119">
        <f t="shared" si="37"/>
        <v>0</v>
      </c>
      <c r="AT119" t="str">
        <f t="shared" si="38"/>
        <v xml:space="preserve">structures &lt;= 100 </v>
      </c>
      <c r="AU119" t="str">
        <f t="shared" si="39"/>
        <v>fatality = 0</v>
      </c>
      <c r="AV119">
        <f t="shared" si="45"/>
        <v>0</v>
      </c>
      <c r="AW119" t="b">
        <v>0</v>
      </c>
      <c r="AX119" t="b">
        <v>0</v>
      </c>
      <c r="AY119" t="b">
        <v>0</v>
      </c>
      <c r="AZ119" t="b">
        <v>0</v>
      </c>
      <c r="BA119" t="b">
        <v>0</v>
      </c>
      <c r="BB119" t="b">
        <v>0</v>
      </c>
      <c r="BC119" t="b">
        <v>0</v>
      </c>
      <c r="BJ119">
        <v>0</v>
      </c>
      <c r="BK119">
        <v>0</v>
      </c>
      <c r="BL119" t="s">
        <v>557</v>
      </c>
      <c r="BM119" t="s">
        <v>95</v>
      </c>
      <c r="BN119">
        <v>9.64</v>
      </c>
      <c r="BO119" t="s">
        <v>558</v>
      </c>
      <c r="BP119">
        <v>8.99</v>
      </c>
      <c r="BQ119">
        <v>21</v>
      </c>
    </row>
    <row r="120" spans="1:69" x14ac:dyDescent="0.2">
      <c r="C120" t="str">
        <f t="shared" si="23"/>
        <v>20170726-Latrobe</v>
      </c>
      <c r="D120" t="s">
        <v>276</v>
      </c>
      <c r="E120" t="s">
        <v>559</v>
      </c>
      <c r="H120">
        <f t="shared" si="24"/>
        <v>201707261445</v>
      </c>
      <c r="I120">
        <f t="shared" si="25"/>
        <v>201707270245</v>
      </c>
      <c r="J120" s="39">
        <v>42942</v>
      </c>
      <c r="K120" s="40">
        <v>0.61458333333333337</v>
      </c>
      <c r="L120" s="39">
        <v>42942.614583333343</v>
      </c>
      <c r="M120" s="39">
        <v>43109</v>
      </c>
      <c r="N120" t="s">
        <v>560</v>
      </c>
      <c r="O120" s="39">
        <v>43109.504166666673</v>
      </c>
      <c r="P120">
        <v>1268</v>
      </c>
      <c r="Q120" t="s">
        <v>146</v>
      </c>
      <c r="R120">
        <v>0</v>
      </c>
      <c r="T120">
        <v>0</v>
      </c>
      <c r="U120">
        <v>38.518099999999997</v>
      </c>
      <c r="V120">
        <v>-121.104</v>
      </c>
      <c r="W120" t="s">
        <v>73</v>
      </c>
      <c r="X120" t="str">
        <f t="shared" si="26"/>
        <v>non-HFRA</v>
      </c>
      <c r="AG120" t="b">
        <f t="shared" si="27"/>
        <v>0</v>
      </c>
      <c r="AH120" t="b">
        <f t="shared" si="28"/>
        <v>0</v>
      </c>
      <c r="AI120" t="b">
        <f t="shared" si="29"/>
        <v>0</v>
      </c>
      <c r="AJ120">
        <f t="shared" si="42"/>
        <v>2017</v>
      </c>
      <c r="AK120">
        <f t="shared" si="43"/>
        <v>7</v>
      </c>
      <c r="AL120" t="b">
        <v>0</v>
      </c>
      <c r="AM120">
        <f t="shared" si="32"/>
        <v>0</v>
      </c>
      <c r="AN120" t="b">
        <f t="shared" si="33"/>
        <v>0</v>
      </c>
      <c r="AO120" t="b">
        <f t="shared" si="34"/>
        <v>0</v>
      </c>
      <c r="AP120" t="b">
        <f t="shared" si="35"/>
        <v>0</v>
      </c>
      <c r="AQ120" t="str">
        <f t="shared" si="44"/>
        <v>OEIS Non-CAT - Large</v>
      </c>
      <c r="AR120">
        <f t="shared" si="36"/>
        <v>0</v>
      </c>
      <c r="AS120">
        <f t="shared" si="37"/>
        <v>0</v>
      </c>
      <c r="AT120" t="str">
        <f t="shared" si="38"/>
        <v xml:space="preserve">structures &lt;= 100 </v>
      </c>
      <c r="AU120" t="str">
        <f t="shared" si="39"/>
        <v>fatality = 0</v>
      </c>
      <c r="AV120">
        <f t="shared" si="45"/>
        <v>0</v>
      </c>
      <c r="AW120" t="b">
        <v>0</v>
      </c>
      <c r="AX120" t="b">
        <v>0</v>
      </c>
      <c r="AY120" t="b">
        <v>0</v>
      </c>
      <c r="AZ120" t="b">
        <v>0</v>
      </c>
      <c r="BA120" t="b">
        <v>0</v>
      </c>
      <c r="BB120" t="b">
        <v>0</v>
      </c>
      <c r="BC120" t="b">
        <v>0</v>
      </c>
      <c r="BF120" t="s">
        <v>561</v>
      </c>
      <c r="BG120" t="s">
        <v>562</v>
      </c>
      <c r="BH120">
        <v>3.47</v>
      </c>
      <c r="BI120" t="s">
        <v>563</v>
      </c>
      <c r="BJ120">
        <v>13.8</v>
      </c>
      <c r="BK120">
        <v>2</v>
      </c>
      <c r="BL120" t="s">
        <v>561</v>
      </c>
      <c r="BM120" t="s">
        <v>562</v>
      </c>
      <c r="BN120">
        <v>3.47</v>
      </c>
      <c r="BO120" t="s">
        <v>563</v>
      </c>
      <c r="BP120">
        <v>13.8</v>
      </c>
      <c r="BQ120">
        <v>42</v>
      </c>
    </row>
    <row r="121" spans="1:69" x14ac:dyDescent="0.2">
      <c r="A121" t="s">
        <v>251</v>
      </c>
      <c r="C121" t="str">
        <f t="shared" si="23"/>
        <v>20170726-Orleans Complex</v>
      </c>
      <c r="D121" t="s">
        <v>252</v>
      </c>
      <c r="E121" t="s">
        <v>564</v>
      </c>
      <c r="H121">
        <f t="shared" si="24"/>
        <v>201707261800</v>
      </c>
      <c r="I121">
        <f t="shared" si="25"/>
        <v>201707270600</v>
      </c>
      <c r="J121" s="39">
        <v>42942</v>
      </c>
      <c r="K121" s="40">
        <v>0.75</v>
      </c>
      <c r="L121" s="39">
        <v>42942.75</v>
      </c>
      <c r="M121" s="39">
        <v>43109</v>
      </c>
      <c r="N121" t="s">
        <v>565</v>
      </c>
      <c r="O121" s="39">
        <v>43109.504861111112</v>
      </c>
      <c r="P121">
        <v>27276</v>
      </c>
      <c r="Q121" t="s">
        <v>87</v>
      </c>
      <c r="R121">
        <v>0</v>
      </c>
      <c r="T121">
        <v>0</v>
      </c>
      <c r="U121">
        <v>41.59</v>
      </c>
      <c r="V121">
        <v>-123.501</v>
      </c>
      <c r="W121" t="s">
        <v>88</v>
      </c>
      <c r="X121" t="str">
        <f t="shared" si="26"/>
        <v>HFRA</v>
      </c>
      <c r="AG121" t="b">
        <f t="shared" si="27"/>
        <v>1</v>
      </c>
      <c r="AH121" t="b">
        <f t="shared" si="28"/>
        <v>1</v>
      </c>
      <c r="AI121" t="b">
        <f t="shared" si="29"/>
        <v>0</v>
      </c>
      <c r="AJ121">
        <f t="shared" si="42"/>
        <v>2017</v>
      </c>
      <c r="AK121">
        <f t="shared" si="43"/>
        <v>7</v>
      </c>
      <c r="AL121" t="b">
        <v>0</v>
      </c>
      <c r="AM121">
        <f t="shared" si="32"/>
        <v>0</v>
      </c>
      <c r="AN121" t="b">
        <f t="shared" si="33"/>
        <v>0</v>
      </c>
      <c r="AO121" t="b">
        <f t="shared" si="34"/>
        <v>0</v>
      </c>
      <c r="AP121" t="b">
        <f t="shared" si="35"/>
        <v>0</v>
      </c>
      <c r="AQ121" t="str">
        <f t="shared" si="44"/>
        <v>OEIS CAT - Large</v>
      </c>
      <c r="AR121">
        <f t="shared" si="36"/>
        <v>1</v>
      </c>
      <c r="AS121">
        <f t="shared" si="37"/>
        <v>0</v>
      </c>
      <c r="AT121" t="str">
        <f t="shared" si="38"/>
        <v xml:space="preserve">structures &lt;= 100 </v>
      </c>
      <c r="AU121" t="str">
        <f t="shared" si="39"/>
        <v>fatality = 0</v>
      </c>
      <c r="AV121">
        <f t="shared" si="45"/>
        <v>0</v>
      </c>
      <c r="AW121" t="b">
        <v>1</v>
      </c>
      <c r="AX121" t="b">
        <v>0</v>
      </c>
      <c r="AY121" t="b">
        <v>1</v>
      </c>
      <c r="AZ121" t="b">
        <v>1</v>
      </c>
      <c r="BA121" t="b">
        <v>0</v>
      </c>
      <c r="BB121" t="b">
        <v>0</v>
      </c>
      <c r="BC121" t="b">
        <v>1</v>
      </c>
      <c r="BF121" t="s">
        <v>255</v>
      </c>
      <c r="BG121" t="s">
        <v>82</v>
      </c>
      <c r="BH121">
        <v>4.7300000000000004</v>
      </c>
      <c r="BI121" t="s">
        <v>566</v>
      </c>
      <c r="BJ121">
        <v>11.01</v>
      </c>
      <c r="BK121">
        <v>2</v>
      </c>
      <c r="BL121" t="s">
        <v>255</v>
      </c>
      <c r="BM121" t="s">
        <v>82</v>
      </c>
      <c r="BN121">
        <v>4.7300000000000004</v>
      </c>
      <c r="BO121" t="s">
        <v>566</v>
      </c>
      <c r="BP121">
        <v>11.01</v>
      </c>
      <c r="BQ121">
        <v>2</v>
      </c>
    </row>
    <row r="122" spans="1:69" x14ac:dyDescent="0.2">
      <c r="C122" t="str">
        <f t="shared" si="23"/>
        <v>20170729-Jacksonville</v>
      </c>
      <c r="D122" t="s">
        <v>409</v>
      </c>
      <c r="E122" t="s">
        <v>567</v>
      </c>
      <c r="H122">
        <f t="shared" si="24"/>
        <v>201707291350</v>
      </c>
      <c r="I122">
        <f t="shared" si="25"/>
        <v>201707300150</v>
      </c>
      <c r="J122" s="39">
        <v>42945</v>
      </c>
      <c r="K122" s="40">
        <v>0.57638888888888884</v>
      </c>
      <c r="L122" s="39">
        <v>42945.576388888891</v>
      </c>
      <c r="M122" s="39">
        <v>43109</v>
      </c>
      <c r="N122" t="s">
        <v>568</v>
      </c>
      <c r="O122" s="39">
        <v>43109.506249999999</v>
      </c>
      <c r="P122">
        <v>690</v>
      </c>
      <c r="Q122" t="s">
        <v>438</v>
      </c>
      <c r="T122">
        <v>0</v>
      </c>
      <c r="U122">
        <v>37.905544999999996</v>
      </c>
      <c r="V122">
        <v>-120.408135</v>
      </c>
      <c r="W122" t="s">
        <v>88</v>
      </c>
      <c r="X122" t="str">
        <f t="shared" si="26"/>
        <v>HFRA</v>
      </c>
      <c r="AF122">
        <v>34899</v>
      </c>
      <c r="AG122" t="b">
        <f t="shared" si="27"/>
        <v>0</v>
      </c>
      <c r="AH122" t="b">
        <f t="shared" si="28"/>
        <v>0</v>
      </c>
      <c r="AI122" t="b">
        <f t="shared" si="29"/>
        <v>0</v>
      </c>
      <c r="AJ122">
        <f t="shared" si="42"/>
        <v>2017</v>
      </c>
      <c r="AK122">
        <f t="shared" si="43"/>
        <v>7</v>
      </c>
      <c r="AL122" t="b">
        <v>0</v>
      </c>
      <c r="AM122">
        <f t="shared" si="32"/>
        <v>0</v>
      </c>
      <c r="AN122" t="b">
        <f t="shared" si="33"/>
        <v>0</v>
      </c>
      <c r="AO122" t="b">
        <f t="shared" si="34"/>
        <v>0</v>
      </c>
      <c r="AP122" t="b">
        <f t="shared" si="35"/>
        <v>0</v>
      </c>
      <c r="AQ122" t="str">
        <f t="shared" si="44"/>
        <v>OEIS Non-CAT - Large</v>
      </c>
      <c r="AR122">
        <f t="shared" si="36"/>
        <v>0</v>
      </c>
      <c r="AS122">
        <f t="shared" si="37"/>
        <v>0</v>
      </c>
      <c r="AT122" t="str">
        <f t="shared" si="38"/>
        <v xml:space="preserve">structures &lt;= 100 </v>
      </c>
      <c r="AU122" t="str">
        <f t="shared" si="39"/>
        <v>fatality = 0</v>
      </c>
      <c r="AV122">
        <f t="shared" si="45"/>
        <v>0</v>
      </c>
      <c r="AW122" t="b">
        <v>1</v>
      </c>
      <c r="AX122" t="b">
        <v>0</v>
      </c>
      <c r="AY122" t="b">
        <v>1</v>
      </c>
      <c r="AZ122" t="b">
        <v>1</v>
      </c>
      <c r="BA122" t="b">
        <v>0</v>
      </c>
      <c r="BB122" t="b">
        <v>1</v>
      </c>
      <c r="BC122" t="b">
        <v>1</v>
      </c>
      <c r="BJ122">
        <v>0</v>
      </c>
      <c r="BK122">
        <v>0</v>
      </c>
      <c r="BL122" t="s">
        <v>569</v>
      </c>
      <c r="BM122" t="s">
        <v>511</v>
      </c>
      <c r="BN122">
        <v>8.6199999999999992</v>
      </c>
      <c r="BO122" t="s">
        <v>570</v>
      </c>
      <c r="BP122">
        <v>16.11</v>
      </c>
      <c r="BQ122">
        <v>32</v>
      </c>
    </row>
    <row r="123" spans="1:69" x14ac:dyDescent="0.2">
      <c r="C123" t="str">
        <f t="shared" si="23"/>
        <v>20170729-Minerva</v>
      </c>
      <c r="D123" t="s">
        <v>571</v>
      </c>
      <c r="E123" t="s">
        <v>572</v>
      </c>
      <c r="H123">
        <f t="shared" si="24"/>
        <v>201707291855</v>
      </c>
      <c r="I123">
        <f t="shared" si="25"/>
        <v>201707300655</v>
      </c>
      <c r="J123" s="39">
        <v>42945</v>
      </c>
      <c r="K123" s="40">
        <v>0.78819444444444442</v>
      </c>
      <c r="L123" s="39">
        <v>42945.788194444453</v>
      </c>
      <c r="M123" s="39">
        <v>43109</v>
      </c>
      <c r="N123" t="s">
        <v>573</v>
      </c>
      <c r="O123" s="39">
        <v>43109.505555555559</v>
      </c>
      <c r="P123">
        <v>4310</v>
      </c>
      <c r="Q123" t="s">
        <v>80</v>
      </c>
      <c r="R123">
        <v>0</v>
      </c>
      <c r="T123">
        <v>0</v>
      </c>
      <c r="U123">
        <v>39.903399999999998</v>
      </c>
      <c r="V123">
        <v>-120.9761</v>
      </c>
      <c r="W123" t="s">
        <v>88</v>
      </c>
      <c r="X123" t="str">
        <f t="shared" si="26"/>
        <v>HFRA</v>
      </c>
      <c r="AG123" t="b">
        <f t="shared" si="27"/>
        <v>0</v>
      </c>
      <c r="AH123" t="b">
        <f t="shared" si="28"/>
        <v>0</v>
      </c>
      <c r="AI123" t="b">
        <f t="shared" si="29"/>
        <v>0</v>
      </c>
      <c r="AJ123">
        <f t="shared" si="42"/>
        <v>2017</v>
      </c>
      <c r="AK123">
        <f t="shared" si="43"/>
        <v>7</v>
      </c>
      <c r="AL123" t="b">
        <v>0</v>
      </c>
      <c r="AM123">
        <f t="shared" si="32"/>
        <v>0</v>
      </c>
      <c r="AN123" t="b">
        <f t="shared" si="33"/>
        <v>0</v>
      </c>
      <c r="AO123" t="b">
        <f t="shared" si="34"/>
        <v>0</v>
      </c>
      <c r="AP123" t="b">
        <f t="shared" si="35"/>
        <v>0</v>
      </c>
      <c r="AQ123" t="str">
        <f t="shared" si="44"/>
        <v>OEIS Non-CAT - Large</v>
      </c>
      <c r="AR123">
        <f t="shared" si="36"/>
        <v>0</v>
      </c>
      <c r="AS123">
        <f t="shared" si="37"/>
        <v>0</v>
      </c>
      <c r="AT123" t="str">
        <f t="shared" si="38"/>
        <v xml:space="preserve">structures &lt;= 100 </v>
      </c>
      <c r="AU123" t="str">
        <f t="shared" si="39"/>
        <v>fatality = 0</v>
      </c>
      <c r="AV123">
        <f t="shared" si="45"/>
        <v>0</v>
      </c>
      <c r="AW123" t="b">
        <v>0</v>
      </c>
      <c r="AX123" t="b">
        <v>1</v>
      </c>
      <c r="AY123" t="b">
        <v>1</v>
      </c>
      <c r="AZ123" t="b">
        <v>1</v>
      </c>
      <c r="BA123" t="b">
        <v>0</v>
      </c>
      <c r="BB123" t="b">
        <v>1</v>
      </c>
      <c r="BC123" t="b">
        <v>1</v>
      </c>
      <c r="BJ123">
        <v>0</v>
      </c>
      <c r="BK123">
        <v>0</v>
      </c>
      <c r="BL123" t="s">
        <v>574</v>
      </c>
      <c r="BM123" t="s">
        <v>82</v>
      </c>
      <c r="BN123">
        <v>7.54</v>
      </c>
      <c r="BO123" t="s">
        <v>575</v>
      </c>
      <c r="BP123">
        <v>17</v>
      </c>
      <c r="BQ123">
        <v>12</v>
      </c>
    </row>
    <row r="124" spans="1:69" x14ac:dyDescent="0.2">
      <c r="C124" t="str">
        <f t="shared" si="23"/>
        <v>20170730-Garden</v>
      </c>
      <c r="D124" t="s">
        <v>260</v>
      </c>
      <c r="E124" t="s">
        <v>576</v>
      </c>
      <c r="H124">
        <f t="shared" si="24"/>
        <v>201707301617</v>
      </c>
      <c r="I124">
        <f t="shared" si="25"/>
        <v>201707310417</v>
      </c>
      <c r="J124" s="39">
        <v>42946</v>
      </c>
      <c r="K124" s="40">
        <v>0.67847222222222225</v>
      </c>
      <c r="L124" s="39">
        <v>42946.678472222222</v>
      </c>
      <c r="M124" s="39">
        <v>43109</v>
      </c>
      <c r="N124" t="s">
        <v>577</v>
      </c>
      <c r="O124" s="39">
        <v>43109.509722222218</v>
      </c>
      <c r="P124">
        <v>1350</v>
      </c>
      <c r="Q124" t="s">
        <v>353</v>
      </c>
      <c r="R124">
        <v>0</v>
      </c>
      <c r="T124">
        <v>0</v>
      </c>
      <c r="U124">
        <v>35.542999999999999</v>
      </c>
      <c r="V124">
        <v>-118.654</v>
      </c>
      <c r="W124" t="s">
        <v>88</v>
      </c>
      <c r="X124" t="str">
        <f t="shared" si="26"/>
        <v>HFRA</v>
      </c>
      <c r="AG124" t="b">
        <f t="shared" si="27"/>
        <v>0</v>
      </c>
      <c r="AH124" t="b">
        <f t="shared" si="28"/>
        <v>0</v>
      </c>
      <c r="AI124" t="b">
        <f t="shared" si="29"/>
        <v>0</v>
      </c>
      <c r="AJ124">
        <f t="shared" si="42"/>
        <v>2017</v>
      </c>
      <c r="AK124">
        <f t="shared" si="43"/>
        <v>7</v>
      </c>
      <c r="AL124" t="b">
        <v>0</v>
      </c>
      <c r="AM124">
        <f t="shared" si="32"/>
        <v>0</v>
      </c>
      <c r="AN124" t="b">
        <f t="shared" si="33"/>
        <v>0</v>
      </c>
      <c r="AO124" t="b">
        <f t="shared" si="34"/>
        <v>0</v>
      </c>
      <c r="AP124" t="b">
        <f t="shared" si="35"/>
        <v>0</v>
      </c>
      <c r="AQ124" t="str">
        <f t="shared" si="44"/>
        <v>OEIS Non-CAT - Large</v>
      </c>
      <c r="AR124">
        <f t="shared" si="36"/>
        <v>0</v>
      </c>
      <c r="AS124">
        <f t="shared" si="37"/>
        <v>0</v>
      </c>
      <c r="AT124" t="str">
        <f t="shared" si="38"/>
        <v xml:space="preserve">structures &lt;= 100 </v>
      </c>
      <c r="AU124" t="str">
        <f t="shared" si="39"/>
        <v>fatality = 0</v>
      </c>
      <c r="AV124">
        <f t="shared" si="45"/>
        <v>0</v>
      </c>
      <c r="AW124" t="b">
        <v>1</v>
      </c>
      <c r="AX124" t="b">
        <v>0</v>
      </c>
      <c r="AY124" t="b">
        <v>1</v>
      </c>
      <c r="AZ124" t="b">
        <v>1</v>
      </c>
      <c r="BA124" t="b">
        <v>0</v>
      </c>
      <c r="BB124" t="b">
        <v>1</v>
      </c>
      <c r="BC124" t="b">
        <v>1</v>
      </c>
      <c r="BF124" t="s">
        <v>460</v>
      </c>
      <c r="BG124" t="s">
        <v>82</v>
      </c>
      <c r="BH124">
        <v>1.52</v>
      </c>
      <c r="BI124" t="s">
        <v>578</v>
      </c>
      <c r="BJ124">
        <v>17</v>
      </c>
      <c r="BK124">
        <v>2</v>
      </c>
      <c r="BL124" t="s">
        <v>460</v>
      </c>
      <c r="BM124" t="s">
        <v>82</v>
      </c>
      <c r="BN124">
        <v>1.52</v>
      </c>
      <c r="BO124" t="s">
        <v>578</v>
      </c>
      <c r="BP124">
        <v>17</v>
      </c>
      <c r="BQ124">
        <v>4</v>
      </c>
    </row>
    <row r="125" spans="1:69" x14ac:dyDescent="0.2">
      <c r="C125" t="str">
        <f t="shared" si="23"/>
        <v>20170730-Roadrunner</v>
      </c>
      <c r="D125" t="s">
        <v>119</v>
      </c>
      <c r="E125" t="s">
        <v>579</v>
      </c>
      <c r="H125">
        <f t="shared" si="24"/>
        <v>201707301743</v>
      </c>
      <c r="I125">
        <f t="shared" si="25"/>
        <v>201707310543</v>
      </c>
      <c r="J125" s="39">
        <v>42946</v>
      </c>
      <c r="K125" s="40">
        <v>0.73819444444444449</v>
      </c>
      <c r="L125" s="39">
        <v>42946.738194444442</v>
      </c>
      <c r="M125" s="39">
        <v>43109</v>
      </c>
      <c r="N125" t="s">
        <v>71</v>
      </c>
      <c r="O125" s="39">
        <v>43109.510416666657</v>
      </c>
      <c r="P125">
        <v>2289</v>
      </c>
      <c r="Q125" t="s">
        <v>114</v>
      </c>
      <c r="R125">
        <v>0</v>
      </c>
      <c r="T125">
        <v>0</v>
      </c>
      <c r="U125">
        <v>36.022599999999997</v>
      </c>
      <c r="V125">
        <v>-118.94252</v>
      </c>
      <c r="W125" t="s">
        <v>88</v>
      </c>
      <c r="X125" t="str">
        <f t="shared" si="26"/>
        <v>HFRA</v>
      </c>
      <c r="AG125" t="b">
        <f t="shared" si="27"/>
        <v>0</v>
      </c>
      <c r="AH125" t="b">
        <f t="shared" si="28"/>
        <v>0</v>
      </c>
      <c r="AI125" t="b">
        <f t="shared" si="29"/>
        <v>0</v>
      </c>
      <c r="AJ125">
        <f t="shared" si="42"/>
        <v>2017</v>
      </c>
      <c r="AK125">
        <f t="shared" si="43"/>
        <v>7</v>
      </c>
      <c r="AL125" t="b">
        <v>0</v>
      </c>
      <c r="AM125">
        <f t="shared" si="32"/>
        <v>0</v>
      </c>
      <c r="AN125" t="b">
        <f t="shared" si="33"/>
        <v>0</v>
      </c>
      <c r="AO125" t="b">
        <f t="shared" si="34"/>
        <v>0</v>
      </c>
      <c r="AP125" t="b">
        <f t="shared" si="35"/>
        <v>0</v>
      </c>
      <c r="AQ125" t="str">
        <f t="shared" si="44"/>
        <v>OEIS Non-CAT - Large</v>
      </c>
      <c r="AR125">
        <f t="shared" si="36"/>
        <v>0</v>
      </c>
      <c r="AS125">
        <f t="shared" si="37"/>
        <v>0</v>
      </c>
      <c r="AT125" t="str">
        <f t="shared" si="38"/>
        <v xml:space="preserve">structures &lt;= 100 </v>
      </c>
      <c r="AU125" t="str">
        <f t="shared" si="39"/>
        <v>fatality = 0</v>
      </c>
      <c r="AV125">
        <f t="shared" si="45"/>
        <v>0</v>
      </c>
      <c r="AW125" t="b">
        <v>1</v>
      </c>
      <c r="AX125" t="b">
        <v>0</v>
      </c>
      <c r="AY125" t="b">
        <v>1</v>
      </c>
      <c r="AZ125" t="b">
        <v>1</v>
      </c>
      <c r="BA125" t="b">
        <v>0</v>
      </c>
      <c r="BB125" t="b">
        <v>1</v>
      </c>
      <c r="BC125" t="b">
        <v>1</v>
      </c>
      <c r="BJ125">
        <v>0</v>
      </c>
      <c r="BK125">
        <v>0</v>
      </c>
      <c r="BL125" t="s">
        <v>580</v>
      </c>
      <c r="BM125" t="s">
        <v>82</v>
      </c>
      <c r="BN125">
        <v>9.2100000000000009</v>
      </c>
      <c r="BO125" t="s">
        <v>581</v>
      </c>
      <c r="BP125">
        <v>14</v>
      </c>
      <c r="BQ125">
        <v>24</v>
      </c>
    </row>
    <row r="126" spans="1:69" x14ac:dyDescent="0.2">
      <c r="C126" t="str">
        <f t="shared" si="23"/>
        <v>20170731-Summit Complex</v>
      </c>
      <c r="D126" t="s">
        <v>409</v>
      </c>
      <c r="E126" t="s">
        <v>582</v>
      </c>
      <c r="H126">
        <f t="shared" si="24"/>
        <v>201707311344</v>
      </c>
      <c r="I126">
        <f t="shared" si="25"/>
        <v>201707320144</v>
      </c>
      <c r="J126" s="39">
        <v>42947</v>
      </c>
      <c r="K126" s="40">
        <v>0.57222222222222219</v>
      </c>
      <c r="L126" s="39">
        <v>42947.572222222218</v>
      </c>
      <c r="M126" s="39">
        <v>43109</v>
      </c>
      <c r="N126" t="s">
        <v>71</v>
      </c>
      <c r="O126" s="39">
        <v>43109.510416666657</v>
      </c>
      <c r="P126">
        <v>5248</v>
      </c>
      <c r="Q126" t="s">
        <v>80</v>
      </c>
      <c r="R126">
        <v>0</v>
      </c>
      <c r="T126">
        <v>0</v>
      </c>
      <c r="U126">
        <v>38.329000000000001</v>
      </c>
      <c r="V126">
        <v>-119.782</v>
      </c>
      <c r="W126" t="s">
        <v>73</v>
      </c>
      <c r="X126" t="str">
        <f t="shared" si="26"/>
        <v>non-HFRA</v>
      </c>
      <c r="AG126" t="b">
        <f t="shared" si="27"/>
        <v>1</v>
      </c>
      <c r="AH126" t="b">
        <f t="shared" si="28"/>
        <v>1</v>
      </c>
      <c r="AI126" t="b">
        <f t="shared" si="29"/>
        <v>0</v>
      </c>
      <c r="AJ126">
        <f t="shared" si="42"/>
        <v>2017</v>
      </c>
      <c r="AK126">
        <f t="shared" si="43"/>
        <v>7</v>
      </c>
      <c r="AL126" t="b">
        <v>0</v>
      </c>
      <c r="AM126">
        <f t="shared" si="32"/>
        <v>0</v>
      </c>
      <c r="AN126" t="b">
        <f t="shared" si="33"/>
        <v>0</v>
      </c>
      <c r="AO126" t="b">
        <f t="shared" si="34"/>
        <v>0</v>
      </c>
      <c r="AP126" t="b">
        <f t="shared" si="35"/>
        <v>0</v>
      </c>
      <c r="AQ126" t="str">
        <f t="shared" si="44"/>
        <v>OEIS CAT - Large</v>
      </c>
      <c r="AR126">
        <f t="shared" si="36"/>
        <v>1</v>
      </c>
      <c r="AS126">
        <f t="shared" si="37"/>
        <v>0</v>
      </c>
      <c r="AT126" t="str">
        <f t="shared" si="38"/>
        <v xml:space="preserve">structures &lt;= 100 </v>
      </c>
      <c r="AU126" t="str">
        <f t="shared" si="39"/>
        <v>fatality = 0</v>
      </c>
      <c r="AV126">
        <f t="shared" si="45"/>
        <v>0</v>
      </c>
      <c r="AW126" t="b">
        <v>0</v>
      </c>
      <c r="AX126" t="b">
        <v>0</v>
      </c>
      <c r="AY126" t="b">
        <v>0</v>
      </c>
      <c r="AZ126" t="b">
        <v>0</v>
      </c>
      <c r="BA126" t="b">
        <v>0</v>
      </c>
      <c r="BB126" t="b">
        <v>0</v>
      </c>
      <c r="BC126" t="b">
        <v>0</v>
      </c>
      <c r="BJ126">
        <v>0</v>
      </c>
      <c r="BK126">
        <v>0</v>
      </c>
      <c r="BL126" t="s">
        <v>583</v>
      </c>
      <c r="BM126" t="s">
        <v>584</v>
      </c>
      <c r="BN126">
        <v>6.99</v>
      </c>
      <c r="BO126" t="s">
        <v>585</v>
      </c>
      <c r="BP126">
        <v>11.01</v>
      </c>
      <c r="BQ126">
        <v>1</v>
      </c>
    </row>
    <row r="127" spans="1:69" x14ac:dyDescent="0.2">
      <c r="C127" t="str">
        <f t="shared" si="23"/>
        <v>20170801-Empire</v>
      </c>
      <c r="D127" t="s">
        <v>203</v>
      </c>
      <c r="E127" t="s">
        <v>586</v>
      </c>
      <c r="H127">
        <f t="shared" si="24"/>
        <v>201708010845</v>
      </c>
      <c r="I127">
        <f t="shared" si="25"/>
        <v>201708012045</v>
      </c>
      <c r="J127" s="39">
        <v>42948</v>
      </c>
      <c r="K127" s="40">
        <v>0.36458333333333331</v>
      </c>
      <c r="L127" s="39">
        <v>42948.364583333343</v>
      </c>
      <c r="M127" s="39">
        <v>43109</v>
      </c>
      <c r="N127" t="s">
        <v>587</v>
      </c>
      <c r="O127" s="39">
        <v>43109.511111111111</v>
      </c>
      <c r="P127">
        <v>8094</v>
      </c>
      <c r="Q127" t="s">
        <v>87</v>
      </c>
      <c r="R127">
        <v>0</v>
      </c>
      <c r="T127">
        <v>0</v>
      </c>
      <c r="U127">
        <v>37.643999999999998</v>
      </c>
      <c r="V127">
        <v>-119.61799999999999</v>
      </c>
      <c r="W127" t="s">
        <v>88</v>
      </c>
      <c r="X127" t="str">
        <f t="shared" si="26"/>
        <v>HFRA</v>
      </c>
      <c r="AG127" t="b">
        <f t="shared" si="27"/>
        <v>1</v>
      </c>
      <c r="AH127" t="b">
        <f t="shared" si="28"/>
        <v>1</v>
      </c>
      <c r="AI127" t="b">
        <f t="shared" si="29"/>
        <v>0</v>
      </c>
      <c r="AJ127">
        <f t="shared" si="42"/>
        <v>2017</v>
      </c>
      <c r="AK127">
        <f t="shared" si="43"/>
        <v>8</v>
      </c>
      <c r="AL127" t="b">
        <v>0</v>
      </c>
      <c r="AM127">
        <f t="shared" si="32"/>
        <v>0</v>
      </c>
      <c r="AN127" t="b">
        <f t="shared" si="33"/>
        <v>0</v>
      </c>
      <c r="AO127" t="b">
        <f t="shared" si="34"/>
        <v>0</v>
      </c>
      <c r="AP127" t="b">
        <f t="shared" si="35"/>
        <v>0</v>
      </c>
      <c r="AQ127" t="str">
        <f t="shared" si="44"/>
        <v>OEIS CAT - Large</v>
      </c>
      <c r="AR127">
        <f t="shared" si="36"/>
        <v>1</v>
      </c>
      <c r="AS127">
        <f t="shared" si="37"/>
        <v>0</v>
      </c>
      <c r="AT127" t="str">
        <f t="shared" si="38"/>
        <v xml:space="preserve">structures &lt;= 100 </v>
      </c>
      <c r="AU127" t="str">
        <f t="shared" si="39"/>
        <v>fatality = 0</v>
      </c>
      <c r="AV127">
        <f t="shared" si="45"/>
        <v>0</v>
      </c>
      <c r="AW127" t="b">
        <v>1</v>
      </c>
      <c r="AX127" t="b">
        <v>0</v>
      </c>
      <c r="AY127" t="b">
        <v>1</v>
      </c>
      <c r="AZ127" t="b">
        <v>1</v>
      </c>
      <c r="BA127" t="b">
        <v>0</v>
      </c>
      <c r="BB127" t="b">
        <v>1</v>
      </c>
      <c r="BC127" t="b">
        <v>1</v>
      </c>
      <c r="BJ127">
        <v>0</v>
      </c>
      <c r="BK127">
        <v>0</v>
      </c>
      <c r="BL127" t="s">
        <v>588</v>
      </c>
      <c r="BM127" t="s">
        <v>589</v>
      </c>
      <c r="BN127">
        <v>6.81</v>
      </c>
      <c r="BO127" t="s">
        <v>590</v>
      </c>
      <c r="BP127">
        <v>7</v>
      </c>
      <c r="BQ127">
        <v>16</v>
      </c>
    </row>
    <row r="128" spans="1:69" x14ac:dyDescent="0.2">
      <c r="C128" t="str">
        <f t="shared" si="23"/>
        <v>20170802-Red</v>
      </c>
      <c r="D128" t="s">
        <v>103</v>
      </c>
      <c r="E128" t="s">
        <v>591</v>
      </c>
      <c r="H128">
        <f t="shared" si="24"/>
        <v>201708021015</v>
      </c>
      <c r="I128">
        <f t="shared" si="25"/>
        <v>201708022215</v>
      </c>
      <c r="J128" s="39">
        <v>42949</v>
      </c>
      <c r="K128" s="40">
        <v>0.42708333333333331</v>
      </c>
      <c r="L128" s="39">
        <v>42949.427083333343</v>
      </c>
      <c r="M128" s="39">
        <v>43109</v>
      </c>
      <c r="N128" t="s">
        <v>592</v>
      </c>
      <c r="O128" s="39">
        <v>43109.511805555558</v>
      </c>
      <c r="P128">
        <v>460</v>
      </c>
      <c r="Q128" t="s">
        <v>80</v>
      </c>
      <c r="R128">
        <v>0</v>
      </c>
      <c r="T128">
        <v>0</v>
      </c>
      <c r="U128">
        <v>35.403570000000002</v>
      </c>
      <c r="V128">
        <v>-120.28037</v>
      </c>
      <c r="W128" t="s">
        <v>88</v>
      </c>
      <c r="X128" t="str">
        <f t="shared" si="26"/>
        <v>HFRA</v>
      </c>
      <c r="AG128" t="b">
        <f t="shared" si="27"/>
        <v>0</v>
      </c>
      <c r="AH128" t="b">
        <f t="shared" si="28"/>
        <v>0</v>
      </c>
      <c r="AI128" t="b">
        <f t="shared" si="29"/>
        <v>0</v>
      </c>
      <c r="AJ128">
        <f t="shared" si="42"/>
        <v>2017</v>
      </c>
      <c r="AK128">
        <f t="shared" si="43"/>
        <v>8</v>
      </c>
      <c r="AL128" t="b">
        <v>0</v>
      </c>
      <c r="AM128">
        <f t="shared" si="32"/>
        <v>0</v>
      </c>
      <c r="AN128" t="b">
        <f t="shared" si="33"/>
        <v>0</v>
      </c>
      <c r="AO128" t="b">
        <f t="shared" si="34"/>
        <v>0</v>
      </c>
      <c r="AP128" t="b">
        <f t="shared" si="35"/>
        <v>0</v>
      </c>
      <c r="AQ128" t="str">
        <f t="shared" si="44"/>
        <v>OEIS Non-CAT - Large</v>
      </c>
      <c r="AR128">
        <f t="shared" si="36"/>
        <v>0</v>
      </c>
      <c r="AS128">
        <f t="shared" si="37"/>
        <v>0</v>
      </c>
      <c r="AT128" t="str">
        <f t="shared" si="38"/>
        <v xml:space="preserve">structures &lt;= 100 </v>
      </c>
      <c r="AU128" t="str">
        <f t="shared" si="39"/>
        <v>fatality = 0</v>
      </c>
      <c r="AV128">
        <f t="shared" si="45"/>
        <v>0</v>
      </c>
      <c r="AW128" t="b">
        <v>1</v>
      </c>
      <c r="AX128" t="b">
        <v>0</v>
      </c>
      <c r="AY128" t="b">
        <v>1</v>
      </c>
      <c r="AZ128" t="b">
        <v>1</v>
      </c>
      <c r="BA128" t="b">
        <v>0</v>
      </c>
      <c r="BB128" t="b">
        <v>1</v>
      </c>
      <c r="BC128" t="b">
        <v>1</v>
      </c>
      <c r="BJ128">
        <v>0</v>
      </c>
      <c r="BK128">
        <v>0</v>
      </c>
      <c r="BL128" t="s">
        <v>593</v>
      </c>
      <c r="BM128" t="s">
        <v>82</v>
      </c>
      <c r="BN128">
        <v>5.43</v>
      </c>
      <c r="BO128" t="s">
        <v>594</v>
      </c>
      <c r="BP128">
        <v>12.01</v>
      </c>
      <c r="BQ128">
        <v>2</v>
      </c>
    </row>
    <row r="129" spans="1:69" x14ac:dyDescent="0.2">
      <c r="C129" t="str">
        <f t="shared" si="23"/>
        <v>20170802-Indian</v>
      </c>
      <c r="D129" t="s">
        <v>119</v>
      </c>
      <c r="E129" t="s">
        <v>595</v>
      </c>
      <c r="H129">
        <f t="shared" si="24"/>
        <v>201708021800</v>
      </c>
      <c r="I129">
        <f t="shared" si="25"/>
        <v>201708030600</v>
      </c>
      <c r="J129" s="39">
        <v>42949</v>
      </c>
      <c r="K129" s="40">
        <v>0.75</v>
      </c>
      <c r="L129" s="39">
        <v>42949.75</v>
      </c>
      <c r="M129" s="39">
        <v>43109</v>
      </c>
      <c r="N129" t="s">
        <v>592</v>
      </c>
      <c r="O129" s="39">
        <v>43109.511805555558</v>
      </c>
      <c r="P129">
        <v>2295</v>
      </c>
      <c r="Q129" t="s">
        <v>87</v>
      </c>
      <c r="R129">
        <v>0</v>
      </c>
      <c r="T129">
        <v>0</v>
      </c>
      <c r="U129">
        <v>36.256999999999998</v>
      </c>
      <c r="V129">
        <v>-118.29600000000001</v>
      </c>
      <c r="W129" t="s">
        <v>88</v>
      </c>
      <c r="X129" t="str">
        <f t="shared" si="26"/>
        <v>HFRA</v>
      </c>
      <c r="AG129" t="b">
        <f t="shared" si="27"/>
        <v>0</v>
      </c>
      <c r="AH129" t="b">
        <f t="shared" si="28"/>
        <v>0</v>
      </c>
      <c r="AI129" t="b">
        <f t="shared" si="29"/>
        <v>0</v>
      </c>
      <c r="AJ129">
        <f t="shared" si="42"/>
        <v>2017</v>
      </c>
      <c r="AK129">
        <f t="shared" si="43"/>
        <v>8</v>
      </c>
      <c r="AL129" t="b">
        <v>0</v>
      </c>
      <c r="AM129">
        <f t="shared" si="32"/>
        <v>0</v>
      </c>
      <c r="AN129" t="b">
        <f t="shared" si="33"/>
        <v>0</v>
      </c>
      <c r="AO129" t="b">
        <f t="shared" si="34"/>
        <v>0</v>
      </c>
      <c r="AP129" t="b">
        <f t="shared" si="35"/>
        <v>0</v>
      </c>
      <c r="AQ129" t="str">
        <f t="shared" si="44"/>
        <v>OEIS Non-CAT - Large</v>
      </c>
      <c r="AR129">
        <f t="shared" si="36"/>
        <v>0</v>
      </c>
      <c r="AS129">
        <f t="shared" si="37"/>
        <v>0</v>
      </c>
      <c r="AT129" t="str">
        <f t="shared" si="38"/>
        <v xml:space="preserve">structures &lt;= 100 </v>
      </c>
      <c r="AU129" t="str">
        <f t="shared" si="39"/>
        <v>fatality = 0</v>
      </c>
      <c r="AV129">
        <f t="shared" si="45"/>
        <v>0</v>
      </c>
      <c r="AW129" t="b">
        <v>1</v>
      </c>
      <c r="AX129" t="b">
        <v>0</v>
      </c>
      <c r="AY129" t="b">
        <v>1</v>
      </c>
      <c r="AZ129" t="b">
        <v>1</v>
      </c>
      <c r="BA129" t="b">
        <v>0</v>
      </c>
      <c r="BB129" t="b">
        <v>1</v>
      </c>
      <c r="BC129" t="b">
        <v>1</v>
      </c>
      <c r="BJ129">
        <v>0</v>
      </c>
      <c r="BK129">
        <v>0</v>
      </c>
      <c r="BP129">
        <v>0</v>
      </c>
      <c r="BQ129">
        <v>0</v>
      </c>
    </row>
    <row r="130" spans="1:69" x14ac:dyDescent="0.2">
      <c r="C130" t="str">
        <f t="shared" ref="C130:C193" si="46">LEFT(H130,8)&amp;"-"&amp;E130</f>
        <v>20170806-W-2</v>
      </c>
      <c r="D130" t="s">
        <v>180</v>
      </c>
      <c r="E130" t="s">
        <v>596</v>
      </c>
      <c r="H130">
        <f t="shared" ref="H130:H193" si="47">YEAR(L130)*10^8+MONTH(L130)*10^6+DAY(L130)*10^4+HOUR(L130)*100+MINUTE(L130)</f>
        <v>201708061529</v>
      </c>
      <c r="I130">
        <f t="shared" ref="I130:I193" si="48">IF(HOUR(L130)&lt;12, YEAR(L130)*10^8+MONTH(L130)*10^6+DAY(L130)*10^4+(HOUR(L130)+12)*10^2 + MINUTE(L130), YEAR(L130)*10^8+MONTH(L130)*10^6+(DAY(L130)+1)*10^4+(HOUR(L130)-12)*10^2+MINUTE(L130))</f>
        <v>201708070329</v>
      </c>
      <c r="J130" s="39">
        <v>42953</v>
      </c>
      <c r="K130" s="40">
        <v>0.64513888888888893</v>
      </c>
      <c r="L130" s="39">
        <v>42953.645138888889</v>
      </c>
      <c r="M130" s="39">
        <v>43109</v>
      </c>
      <c r="N130" t="s">
        <v>597</v>
      </c>
      <c r="O130" s="39">
        <v>43109.513888888891</v>
      </c>
      <c r="P130">
        <v>530</v>
      </c>
      <c r="Q130" t="s">
        <v>438</v>
      </c>
      <c r="U130">
        <v>41.119889999999998</v>
      </c>
      <c r="V130">
        <v>-120.74968</v>
      </c>
      <c r="W130" t="s">
        <v>88</v>
      </c>
      <c r="X130" t="str">
        <f t="shared" ref="X130:X193" si="49">IF(OR(ISNUMBER(FIND("Redwood Valley", E130)), AZ130, BC130), "HFRA", "non-HFRA")</f>
        <v>HFRA</v>
      </c>
      <c r="AG130" t="b">
        <f t="shared" ref="AG130:AG193" si="50">OR(AND(P130&gt;5000, P130&lt;&gt;""), AND(R130&gt;500, R130&lt;&gt;""), AND(T130&gt;0, T130&lt;&gt;""))</f>
        <v>0</v>
      </c>
      <c r="AH130" t="b">
        <f t="shared" ref="AH130:AH193" si="51">AND(OR(R130="", R130&lt;100),OR(AND(P130&gt;5000,P130&lt;&gt;""),AND(T130&gt;0,T130&lt;&gt;"")))</f>
        <v>0</v>
      </c>
      <c r="AI130" t="b">
        <f t="shared" ref="AI130:AI193" si="52">AND(AG130,AH130=FALSE)</f>
        <v>0</v>
      </c>
      <c r="AJ130">
        <f t="shared" ref="AJ130:AJ163" si="53">YEAR(J130)</f>
        <v>2017</v>
      </c>
      <c r="AK130">
        <f t="shared" ref="AK130:AK163" si="54">MONTH(J130)</f>
        <v>8</v>
      </c>
      <c r="AL130" t="b">
        <v>0</v>
      </c>
      <c r="AM130">
        <f t="shared" ref="AM130:AM193" si="55">IF(AND(T130&gt;0, T130&lt;&gt;""),1,0)</f>
        <v>0</v>
      </c>
      <c r="AN130" t="b">
        <f t="shared" ref="AN130:AN193" si="56">AND(AO130,AND(T130&gt;0,T130&lt;&gt;""))</f>
        <v>0</v>
      </c>
      <c r="AO130" t="b">
        <f t="shared" ref="AO130:AO193" si="57">AND(R130&gt;100, R130&lt;&gt;"")</f>
        <v>0</v>
      </c>
      <c r="AP130" t="b">
        <f t="shared" ref="AP130:AP193" si="58">AND(NOT(AN130),AO130)</f>
        <v>0</v>
      </c>
      <c r="AQ130" t="str">
        <f>IF(AN130, "OEIS CAT - Destructive - Fatal", IF(AO130, IF(AG130, "OEIS CAT - Destructive - Non-fatal", "OEIS Non-CAT - Destructive - Non-fatal"), IF(AG130,  "OEIS CAT - Large", "OEIS Non-CAT - Large")))</f>
        <v>OEIS Non-CAT - Large</v>
      </c>
      <c r="AR130">
        <f t="shared" ref="AR130:AR193" si="59">IF(AND(P130&lt;&gt;"", P130&gt;5000),1,0)</f>
        <v>0</v>
      </c>
      <c r="AS130">
        <f t="shared" ref="AS130:AS193" si="60">IF(AND(R130&lt;&gt;"", R130&gt;500),1,0)</f>
        <v>0</v>
      </c>
      <c r="AT130" t="str">
        <f t="shared" ref="AT130:AT193" si="61">IF(OR(R130="", R130&lt;=100),"structures &lt;= 100 ", IF(R130&gt;500, "structures &gt; 500", "100 &lt; structures &lt;= 500"))</f>
        <v xml:space="preserve">structures &lt;= 100 </v>
      </c>
      <c r="AU130" t="str">
        <f t="shared" ref="AU130:AU193" si="62">IF(AND(T130&gt;0, T130&lt;&gt;""),"fatality &gt; 0", "fatality = 0")</f>
        <v>fatality = 0</v>
      </c>
      <c r="AV130">
        <f>IF(R130="",0,  R130)</f>
        <v>0</v>
      </c>
      <c r="AW130" t="b">
        <v>1</v>
      </c>
      <c r="AX130" t="b">
        <v>0</v>
      </c>
      <c r="AY130" t="b">
        <v>1</v>
      </c>
      <c r="AZ130" t="b">
        <v>1</v>
      </c>
      <c r="BA130" t="b">
        <v>0</v>
      </c>
      <c r="BB130" t="b">
        <v>1</v>
      </c>
      <c r="BC130" t="b">
        <v>1</v>
      </c>
      <c r="BJ130">
        <v>0</v>
      </c>
      <c r="BK130">
        <v>0</v>
      </c>
      <c r="BL130" t="s">
        <v>598</v>
      </c>
      <c r="BM130" t="s">
        <v>553</v>
      </c>
      <c r="BN130">
        <v>5.71</v>
      </c>
      <c r="BO130" t="s">
        <v>599</v>
      </c>
      <c r="BP130">
        <v>23.6</v>
      </c>
      <c r="BQ130">
        <v>2</v>
      </c>
    </row>
    <row r="131" spans="1:69" x14ac:dyDescent="0.2">
      <c r="C131" t="str">
        <f t="shared" si="46"/>
        <v>20170806-Chilcoot</v>
      </c>
      <c r="D131" t="s">
        <v>571</v>
      </c>
      <c r="E131" t="s">
        <v>600</v>
      </c>
      <c r="H131">
        <f t="shared" si="47"/>
        <v>201708061532</v>
      </c>
      <c r="I131">
        <f t="shared" si="48"/>
        <v>201708070332</v>
      </c>
      <c r="J131" s="39">
        <v>42953</v>
      </c>
      <c r="K131" s="40">
        <v>0.64722222222222225</v>
      </c>
      <c r="L131" s="39">
        <v>42953.647222222222</v>
      </c>
      <c r="M131" s="39">
        <v>43109</v>
      </c>
      <c r="N131" t="s">
        <v>597</v>
      </c>
      <c r="O131" s="39">
        <v>43109.513888888891</v>
      </c>
      <c r="P131">
        <v>1020</v>
      </c>
      <c r="Q131" t="s">
        <v>87</v>
      </c>
      <c r="R131">
        <v>0</v>
      </c>
      <c r="T131">
        <v>0</v>
      </c>
      <c r="U131">
        <v>39.753709999999998</v>
      </c>
      <c r="V131">
        <v>-120.1397</v>
      </c>
      <c r="W131" t="s">
        <v>88</v>
      </c>
      <c r="X131" t="str">
        <f t="shared" si="49"/>
        <v>HFRA</v>
      </c>
      <c r="AG131" t="b">
        <f t="shared" si="50"/>
        <v>0</v>
      </c>
      <c r="AH131" t="b">
        <f t="shared" si="51"/>
        <v>0</v>
      </c>
      <c r="AI131" t="b">
        <f t="shared" si="52"/>
        <v>0</v>
      </c>
      <c r="AJ131">
        <f t="shared" si="53"/>
        <v>2017</v>
      </c>
      <c r="AK131">
        <f t="shared" si="54"/>
        <v>8</v>
      </c>
      <c r="AL131" t="b">
        <v>0</v>
      </c>
      <c r="AM131">
        <f t="shared" si="55"/>
        <v>0</v>
      </c>
      <c r="AN131" t="b">
        <f t="shared" si="56"/>
        <v>0</v>
      </c>
      <c r="AO131" t="b">
        <f t="shared" si="57"/>
        <v>0</v>
      </c>
      <c r="AP131" t="b">
        <f t="shared" si="58"/>
        <v>0</v>
      </c>
      <c r="AQ131" t="str">
        <f t="shared" ref="AQ131:AQ162" si="63">IF(AN131, "OEIS CAT - Destructive - Fatal", IF(AO131, IF(AG131, "OEIS CAT - Destructive - Non-fatal", "OEIS Non-CAT - Destructive - Non-fatal"), IF(AG131, "OEIS CAT - Large", "OEIS Non-CAT - Large")))</f>
        <v>OEIS Non-CAT - Large</v>
      </c>
      <c r="AR131">
        <f t="shared" si="59"/>
        <v>0</v>
      </c>
      <c r="AS131">
        <f t="shared" si="60"/>
        <v>0</v>
      </c>
      <c r="AT131" t="str">
        <f t="shared" si="61"/>
        <v xml:space="preserve">structures &lt;= 100 </v>
      </c>
      <c r="AU131" t="str">
        <f t="shared" si="62"/>
        <v>fatality = 0</v>
      </c>
      <c r="AV131">
        <f t="shared" ref="AV131:AV162" si="64">IF(R131="",0, R131)</f>
        <v>0</v>
      </c>
      <c r="AW131" t="b">
        <v>1</v>
      </c>
      <c r="AX131" t="b">
        <v>0</v>
      </c>
      <c r="AY131" t="b">
        <v>1</v>
      </c>
      <c r="AZ131" t="b">
        <v>1</v>
      </c>
      <c r="BA131" t="b">
        <v>0</v>
      </c>
      <c r="BB131" t="b">
        <v>0</v>
      </c>
      <c r="BC131" t="b">
        <v>1</v>
      </c>
      <c r="BJ131">
        <v>0</v>
      </c>
      <c r="BK131">
        <v>0</v>
      </c>
      <c r="BP131">
        <v>0</v>
      </c>
      <c r="BQ131">
        <v>0</v>
      </c>
    </row>
    <row r="132" spans="1:69" x14ac:dyDescent="0.2">
      <c r="C132" t="str">
        <f t="shared" si="46"/>
        <v>20170806-Poslin</v>
      </c>
      <c r="D132" t="s">
        <v>180</v>
      </c>
      <c r="E132" t="s">
        <v>601</v>
      </c>
      <c r="H132">
        <f t="shared" si="47"/>
        <v>201708061952</v>
      </c>
      <c r="I132">
        <f t="shared" si="48"/>
        <v>201708070752</v>
      </c>
      <c r="J132" s="39">
        <v>42953</v>
      </c>
      <c r="K132" s="40">
        <v>0.82777777777777772</v>
      </c>
      <c r="L132" s="39">
        <v>42953.827777777777</v>
      </c>
      <c r="M132" s="39">
        <v>43109</v>
      </c>
      <c r="N132" t="s">
        <v>602</v>
      </c>
      <c r="O132" s="39">
        <v>43109.51458333333</v>
      </c>
      <c r="P132">
        <v>859</v>
      </c>
      <c r="Q132" t="s">
        <v>87</v>
      </c>
      <c r="R132">
        <v>0</v>
      </c>
      <c r="T132">
        <v>0</v>
      </c>
      <c r="U132">
        <v>39.887999999999998</v>
      </c>
      <c r="V132">
        <v>-120.066</v>
      </c>
      <c r="W132" t="s">
        <v>88</v>
      </c>
      <c r="X132" t="str">
        <f t="shared" si="49"/>
        <v>HFRA</v>
      </c>
      <c r="AG132" t="b">
        <f t="shared" si="50"/>
        <v>0</v>
      </c>
      <c r="AH132" t="b">
        <f t="shared" si="51"/>
        <v>0</v>
      </c>
      <c r="AI132" t="b">
        <f t="shared" si="52"/>
        <v>0</v>
      </c>
      <c r="AJ132">
        <f t="shared" si="53"/>
        <v>2017</v>
      </c>
      <c r="AK132">
        <f t="shared" si="54"/>
        <v>8</v>
      </c>
      <c r="AL132" t="b">
        <v>0</v>
      </c>
      <c r="AM132">
        <f t="shared" si="55"/>
        <v>0</v>
      </c>
      <c r="AN132" t="b">
        <f t="shared" si="56"/>
        <v>0</v>
      </c>
      <c r="AO132" t="b">
        <f t="shared" si="57"/>
        <v>0</v>
      </c>
      <c r="AP132" t="b">
        <f t="shared" si="58"/>
        <v>0</v>
      </c>
      <c r="AQ132" t="str">
        <f t="shared" si="63"/>
        <v>OEIS Non-CAT - Large</v>
      </c>
      <c r="AR132">
        <f t="shared" si="59"/>
        <v>0</v>
      </c>
      <c r="AS132">
        <f t="shared" si="60"/>
        <v>0</v>
      </c>
      <c r="AT132" t="str">
        <f t="shared" si="61"/>
        <v xml:space="preserve">structures &lt;= 100 </v>
      </c>
      <c r="AU132" t="str">
        <f t="shared" si="62"/>
        <v>fatality = 0</v>
      </c>
      <c r="AV132">
        <f t="shared" si="64"/>
        <v>0</v>
      </c>
      <c r="AW132" t="b">
        <v>1</v>
      </c>
      <c r="AX132" t="b">
        <v>0</v>
      </c>
      <c r="AY132" t="b">
        <v>1</v>
      </c>
      <c r="AZ132" t="b">
        <v>1</v>
      </c>
      <c r="BA132" t="b">
        <v>0</v>
      </c>
      <c r="BB132" t="b">
        <v>0</v>
      </c>
      <c r="BC132" t="b">
        <v>1</v>
      </c>
      <c r="BJ132">
        <v>0</v>
      </c>
      <c r="BK132">
        <v>0</v>
      </c>
      <c r="BL132" t="s">
        <v>603</v>
      </c>
      <c r="BM132" t="s">
        <v>75</v>
      </c>
      <c r="BN132">
        <v>7.85</v>
      </c>
      <c r="BO132" t="s">
        <v>604</v>
      </c>
      <c r="BP132">
        <v>22.37</v>
      </c>
      <c r="BQ132">
        <v>33</v>
      </c>
    </row>
    <row r="133" spans="1:69" x14ac:dyDescent="0.2">
      <c r="A133" t="s">
        <v>251</v>
      </c>
      <c r="C133" t="str">
        <f t="shared" si="46"/>
        <v>20170807-Young</v>
      </c>
      <c r="D133" t="s">
        <v>252</v>
      </c>
      <c r="E133" t="s">
        <v>605</v>
      </c>
      <c r="H133">
        <f t="shared" si="47"/>
        <v>201708071745</v>
      </c>
      <c r="I133">
        <f t="shared" si="48"/>
        <v>201708080545</v>
      </c>
      <c r="J133" s="39">
        <v>42954</v>
      </c>
      <c r="K133" s="40">
        <v>0.73958333333333337</v>
      </c>
      <c r="L133" s="39">
        <v>42954.739583333343</v>
      </c>
      <c r="M133" s="39">
        <v>43109</v>
      </c>
      <c r="N133" t="s">
        <v>606</v>
      </c>
      <c r="O133" s="39">
        <v>43109.518055555563</v>
      </c>
      <c r="P133">
        <v>3142</v>
      </c>
      <c r="Q133" t="s">
        <v>438</v>
      </c>
      <c r="U133">
        <v>41.853000000000002</v>
      </c>
      <c r="V133">
        <v>-123.676</v>
      </c>
      <c r="W133" t="s">
        <v>88</v>
      </c>
      <c r="X133" t="str">
        <f t="shared" si="49"/>
        <v>HFRA</v>
      </c>
      <c r="AG133" t="b">
        <f t="shared" si="50"/>
        <v>0</v>
      </c>
      <c r="AH133" t="b">
        <f t="shared" si="51"/>
        <v>0</v>
      </c>
      <c r="AI133" t="b">
        <f t="shared" si="52"/>
        <v>0</v>
      </c>
      <c r="AJ133">
        <f t="shared" si="53"/>
        <v>2017</v>
      </c>
      <c r="AK133">
        <f t="shared" si="54"/>
        <v>8</v>
      </c>
      <c r="AL133" t="b">
        <v>1</v>
      </c>
      <c r="AM133">
        <f t="shared" si="55"/>
        <v>0</v>
      </c>
      <c r="AN133" t="b">
        <f t="shared" si="56"/>
        <v>0</v>
      </c>
      <c r="AO133" t="b">
        <f t="shared" si="57"/>
        <v>0</v>
      </c>
      <c r="AP133" t="b">
        <f t="shared" si="58"/>
        <v>0</v>
      </c>
      <c r="AQ133" t="str">
        <f t="shared" si="63"/>
        <v>OEIS Non-CAT - Large</v>
      </c>
      <c r="AR133">
        <f t="shared" si="59"/>
        <v>0</v>
      </c>
      <c r="AS133">
        <f t="shared" si="60"/>
        <v>0</v>
      </c>
      <c r="AT133" t="str">
        <f t="shared" si="61"/>
        <v xml:space="preserve">structures &lt;= 100 </v>
      </c>
      <c r="AU133" t="str">
        <f t="shared" si="62"/>
        <v>fatality = 0</v>
      </c>
      <c r="AV133">
        <f t="shared" si="64"/>
        <v>0</v>
      </c>
      <c r="AW133" t="b">
        <v>1</v>
      </c>
      <c r="AX133" t="b">
        <v>0</v>
      </c>
      <c r="AY133" t="b">
        <v>1</v>
      </c>
      <c r="AZ133" t="b">
        <v>1</v>
      </c>
      <c r="BA133" t="b">
        <v>0</v>
      </c>
      <c r="BB133" t="b">
        <v>0</v>
      </c>
      <c r="BC133" t="b">
        <v>1</v>
      </c>
      <c r="BJ133">
        <v>0</v>
      </c>
      <c r="BK133">
        <v>0</v>
      </c>
      <c r="BL133" t="s">
        <v>607</v>
      </c>
      <c r="BM133" t="s">
        <v>82</v>
      </c>
      <c r="BN133">
        <v>9.1300000000000008</v>
      </c>
      <c r="BO133" t="s">
        <v>608</v>
      </c>
      <c r="BP133">
        <v>11.01</v>
      </c>
      <c r="BQ133">
        <v>2</v>
      </c>
    </row>
    <row r="134" spans="1:69" x14ac:dyDescent="0.2">
      <c r="C134" t="str">
        <f t="shared" si="46"/>
        <v>20170807-Ruth Complex</v>
      </c>
      <c r="D134" t="s">
        <v>84</v>
      </c>
      <c r="E134" t="s">
        <v>609</v>
      </c>
      <c r="H134">
        <f t="shared" si="47"/>
        <v>201708072230</v>
      </c>
      <c r="I134">
        <f t="shared" si="48"/>
        <v>201708081030</v>
      </c>
      <c r="J134" s="39">
        <v>42954</v>
      </c>
      <c r="K134" s="40">
        <v>0.9375</v>
      </c>
      <c r="L134" s="39">
        <v>42954.9375</v>
      </c>
      <c r="M134" s="39">
        <v>43109</v>
      </c>
      <c r="N134" t="s">
        <v>610</v>
      </c>
      <c r="O134" s="39">
        <v>43109.518750000003</v>
      </c>
      <c r="P134">
        <v>4736</v>
      </c>
      <c r="Q134" t="s">
        <v>87</v>
      </c>
      <c r="R134">
        <v>0</v>
      </c>
      <c r="T134">
        <v>0</v>
      </c>
      <c r="U134">
        <v>40.175980000000003</v>
      </c>
      <c r="V134">
        <v>-123.36882</v>
      </c>
      <c r="W134" t="s">
        <v>88</v>
      </c>
      <c r="X134" t="str">
        <f t="shared" si="49"/>
        <v>HFRA</v>
      </c>
      <c r="AG134" t="b">
        <f t="shared" si="50"/>
        <v>0</v>
      </c>
      <c r="AH134" t="b">
        <f t="shared" si="51"/>
        <v>0</v>
      </c>
      <c r="AI134" t="b">
        <f t="shared" si="52"/>
        <v>0</v>
      </c>
      <c r="AJ134">
        <f t="shared" si="53"/>
        <v>2017</v>
      </c>
      <c r="AK134">
        <f t="shared" si="54"/>
        <v>8</v>
      </c>
      <c r="AL134" t="b">
        <v>0</v>
      </c>
      <c r="AM134">
        <f t="shared" si="55"/>
        <v>0</v>
      </c>
      <c r="AN134" t="b">
        <f t="shared" si="56"/>
        <v>0</v>
      </c>
      <c r="AO134" t="b">
        <f t="shared" si="57"/>
        <v>0</v>
      </c>
      <c r="AP134" t="b">
        <f t="shared" si="58"/>
        <v>0</v>
      </c>
      <c r="AQ134" t="str">
        <f t="shared" si="63"/>
        <v>OEIS Non-CAT - Large</v>
      </c>
      <c r="AR134">
        <f t="shared" si="59"/>
        <v>0</v>
      </c>
      <c r="AS134">
        <f t="shared" si="60"/>
        <v>0</v>
      </c>
      <c r="AT134" t="str">
        <f t="shared" si="61"/>
        <v xml:space="preserve">structures &lt;= 100 </v>
      </c>
      <c r="AU134" t="str">
        <f t="shared" si="62"/>
        <v>fatality = 0</v>
      </c>
      <c r="AV134">
        <f t="shared" si="64"/>
        <v>0</v>
      </c>
      <c r="AW134" t="b">
        <v>1</v>
      </c>
      <c r="AX134" t="b">
        <v>0</v>
      </c>
      <c r="AY134" t="b">
        <v>1</v>
      </c>
      <c r="AZ134" t="b">
        <v>1</v>
      </c>
      <c r="BA134" t="b">
        <v>0</v>
      </c>
      <c r="BB134" t="b">
        <v>1</v>
      </c>
      <c r="BC134" t="b">
        <v>1</v>
      </c>
      <c r="BJ134">
        <v>0</v>
      </c>
      <c r="BK134">
        <v>0</v>
      </c>
      <c r="BL134" t="s">
        <v>156</v>
      </c>
      <c r="BM134" t="s">
        <v>82</v>
      </c>
      <c r="BN134">
        <v>5.78</v>
      </c>
      <c r="BO134" t="s">
        <v>611</v>
      </c>
      <c r="BP134">
        <v>4.99</v>
      </c>
      <c r="BQ134">
        <v>2</v>
      </c>
    </row>
    <row r="135" spans="1:69" x14ac:dyDescent="0.2">
      <c r="C135" t="str">
        <f t="shared" si="46"/>
        <v>20170810-Rose</v>
      </c>
      <c r="D135" t="s">
        <v>260</v>
      </c>
      <c r="E135" t="s">
        <v>612</v>
      </c>
      <c r="H135">
        <f t="shared" si="47"/>
        <v>201708101432</v>
      </c>
      <c r="I135">
        <f t="shared" si="48"/>
        <v>201708110232</v>
      </c>
      <c r="J135" s="39">
        <v>42957</v>
      </c>
      <c r="K135" s="40">
        <v>0.60555555555555551</v>
      </c>
      <c r="L135" s="39">
        <v>42957.605555555558</v>
      </c>
      <c r="M135" s="39">
        <v>43109</v>
      </c>
      <c r="N135" t="s">
        <v>613</v>
      </c>
      <c r="O135" s="39">
        <v>43109.521527777782</v>
      </c>
      <c r="P135">
        <v>338</v>
      </c>
      <c r="Q135" t="s">
        <v>353</v>
      </c>
      <c r="R135">
        <v>0</v>
      </c>
      <c r="T135">
        <v>0</v>
      </c>
      <c r="U135">
        <v>34.929070000000003</v>
      </c>
      <c r="V135">
        <v>-118.9267</v>
      </c>
      <c r="W135" t="s">
        <v>73</v>
      </c>
      <c r="X135" t="str">
        <f t="shared" si="49"/>
        <v>non-HFRA</v>
      </c>
      <c r="AG135" t="b">
        <f t="shared" si="50"/>
        <v>0</v>
      </c>
      <c r="AH135" t="b">
        <f t="shared" si="51"/>
        <v>0</v>
      </c>
      <c r="AI135" t="b">
        <f t="shared" si="52"/>
        <v>0</v>
      </c>
      <c r="AJ135">
        <f t="shared" si="53"/>
        <v>2017</v>
      </c>
      <c r="AK135">
        <f t="shared" si="54"/>
        <v>8</v>
      </c>
      <c r="AL135" t="b">
        <v>0</v>
      </c>
      <c r="AM135">
        <f t="shared" si="55"/>
        <v>0</v>
      </c>
      <c r="AN135" t="b">
        <f t="shared" si="56"/>
        <v>0</v>
      </c>
      <c r="AO135" t="b">
        <f t="shared" si="57"/>
        <v>0</v>
      </c>
      <c r="AP135" t="b">
        <f t="shared" si="58"/>
        <v>0</v>
      </c>
      <c r="AQ135" t="str">
        <f t="shared" si="63"/>
        <v>OEIS Non-CAT - Large</v>
      </c>
      <c r="AR135">
        <f t="shared" si="59"/>
        <v>0</v>
      </c>
      <c r="AS135">
        <f t="shared" si="60"/>
        <v>0</v>
      </c>
      <c r="AT135" t="str">
        <f t="shared" si="61"/>
        <v xml:space="preserve">structures &lt;= 100 </v>
      </c>
      <c r="AU135" t="str">
        <f t="shared" si="62"/>
        <v>fatality = 0</v>
      </c>
      <c r="AV135">
        <f t="shared" si="64"/>
        <v>0</v>
      </c>
      <c r="AW135" t="b">
        <v>0</v>
      </c>
      <c r="AX135" t="b">
        <v>0</v>
      </c>
      <c r="AY135" t="b">
        <v>0</v>
      </c>
      <c r="AZ135" t="b">
        <v>0</v>
      </c>
      <c r="BA135" t="b">
        <v>0</v>
      </c>
      <c r="BB135" t="b">
        <v>0</v>
      </c>
      <c r="BC135" t="b">
        <v>0</v>
      </c>
      <c r="BF135" t="s">
        <v>614</v>
      </c>
      <c r="BG135" t="s">
        <v>95</v>
      </c>
      <c r="BH135">
        <v>2.2799999999999998</v>
      </c>
      <c r="BI135" t="s">
        <v>615</v>
      </c>
      <c r="BJ135">
        <v>18.010000000000002</v>
      </c>
      <c r="BK135">
        <v>29</v>
      </c>
      <c r="BL135" t="s">
        <v>614</v>
      </c>
      <c r="BM135" t="s">
        <v>95</v>
      </c>
      <c r="BN135">
        <v>2.2799999999999998</v>
      </c>
      <c r="BO135" t="s">
        <v>615</v>
      </c>
      <c r="BP135">
        <v>18.010000000000002</v>
      </c>
      <c r="BQ135">
        <v>36</v>
      </c>
    </row>
    <row r="136" spans="1:69" x14ac:dyDescent="0.2">
      <c r="C136" t="str">
        <f t="shared" si="46"/>
        <v>20170811-Yankee</v>
      </c>
      <c r="D136" t="s">
        <v>103</v>
      </c>
      <c r="E136" t="s">
        <v>616</v>
      </c>
      <c r="H136">
        <f t="shared" si="47"/>
        <v>201708111606</v>
      </c>
      <c r="I136">
        <f t="shared" si="48"/>
        <v>201708120406</v>
      </c>
      <c r="J136" s="39">
        <v>42958</v>
      </c>
      <c r="K136" s="40">
        <v>0.67083333333333328</v>
      </c>
      <c r="L136" s="39">
        <v>42958.67083333333</v>
      </c>
      <c r="M136" s="39">
        <v>43109</v>
      </c>
      <c r="N136" t="s">
        <v>617</v>
      </c>
      <c r="O136" s="39">
        <v>43109.525000000001</v>
      </c>
      <c r="P136">
        <v>775</v>
      </c>
      <c r="Q136" t="s">
        <v>438</v>
      </c>
      <c r="U136">
        <v>35.790799999999997</v>
      </c>
      <c r="V136">
        <v>-120.77485</v>
      </c>
      <c r="W136" t="s">
        <v>73</v>
      </c>
      <c r="X136" t="str">
        <f t="shared" si="49"/>
        <v>non-HFRA</v>
      </c>
      <c r="AG136" t="b">
        <f t="shared" si="50"/>
        <v>0</v>
      </c>
      <c r="AH136" t="b">
        <f t="shared" si="51"/>
        <v>0</v>
      </c>
      <c r="AI136" t="b">
        <f t="shared" si="52"/>
        <v>0</v>
      </c>
      <c r="AJ136">
        <f t="shared" si="53"/>
        <v>2017</v>
      </c>
      <c r="AK136">
        <f t="shared" si="54"/>
        <v>8</v>
      </c>
      <c r="AL136" t="b">
        <v>0</v>
      </c>
      <c r="AM136">
        <f t="shared" si="55"/>
        <v>0</v>
      </c>
      <c r="AN136" t="b">
        <f t="shared" si="56"/>
        <v>0</v>
      </c>
      <c r="AO136" t="b">
        <f t="shared" si="57"/>
        <v>0</v>
      </c>
      <c r="AP136" t="b">
        <f t="shared" si="58"/>
        <v>0</v>
      </c>
      <c r="AQ136" t="str">
        <f t="shared" si="63"/>
        <v>OEIS Non-CAT - Large</v>
      </c>
      <c r="AR136">
        <f t="shared" si="59"/>
        <v>0</v>
      </c>
      <c r="AS136">
        <f t="shared" si="60"/>
        <v>0</v>
      </c>
      <c r="AT136" t="str">
        <f t="shared" si="61"/>
        <v xml:space="preserve">structures &lt;= 100 </v>
      </c>
      <c r="AU136" t="str">
        <f t="shared" si="62"/>
        <v>fatality = 0</v>
      </c>
      <c r="AV136">
        <f t="shared" si="64"/>
        <v>0</v>
      </c>
      <c r="AW136" t="b">
        <v>0</v>
      </c>
      <c r="AX136" t="b">
        <v>0</v>
      </c>
      <c r="AY136" t="b">
        <v>0</v>
      </c>
      <c r="AZ136" t="b">
        <v>0</v>
      </c>
      <c r="BA136" t="b">
        <v>0</v>
      </c>
      <c r="BB136" t="b">
        <v>0</v>
      </c>
      <c r="BC136" t="b">
        <v>0</v>
      </c>
      <c r="BJ136">
        <v>0</v>
      </c>
      <c r="BK136">
        <v>0</v>
      </c>
      <c r="BL136" t="s">
        <v>236</v>
      </c>
      <c r="BM136" t="s">
        <v>82</v>
      </c>
      <c r="BN136">
        <v>5.32</v>
      </c>
      <c r="BO136" t="s">
        <v>618</v>
      </c>
      <c r="BP136">
        <v>21</v>
      </c>
      <c r="BQ136">
        <v>10</v>
      </c>
    </row>
    <row r="137" spans="1:69" x14ac:dyDescent="0.2">
      <c r="A137" t="s">
        <v>251</v>
      </c>
      <c r="C137" t="str">
        <f t="shared" si="46"/>
        <v>20170814-Miller Complex</v>
      </c>
      <c r="D137" t="s">
        <v>252</v>
      </c>
      <c r="E137" t="s">
        <v>619</v>
      </c>
      <c r="H137">
        <f t="shared" si="47"/>
        <v>201708141400</v>
      </c>
      <c r="I137">
        <f t="shared" si="48"/>
        <v>201708150200</v>
      </c>
      <c r="J137" s="39">
        <v>42961</v>
      </c>
      <c r="K137" s="40">
        <v>0.58333333333333337</v>
      </c>
      <c r="L137" s="39">
        <v>42961.583333333343</v>
      </c>
      <c r="M137" s="39">
        <v>43109</v>
      </c>
      <c r="N137" t="s">
        <v>620</v>
      </c>
      <c r="O137" s="39">
        <v>43109.529166666667</v>
      </c>
      <c r="P137">
        <v>39715</v>
      </c>
      <c r="Q137" t="s">
        <v>438</v>
      </c>
      <c r="U137">
        <v>42.039000000000001</v>
      </c>
      <c r="V137">
        <v>-123.218</v>
      </c>
      <c r="W137" t="s">
        <v>73</v>
      </c>
      <c r="X137" t="str">
        <f t="shared" si="49"/>
        <v>non-HFRA</v>
      </c>
      <c r="AG137" t="b">
        <f t="shared" si="50"/>
        <v>1</v>
      </c>
      <c r="AH137" t="b">
        <f t="shared" si="51"/>
        <v>1</v>
      </c>
      <c r="AI137" t="b">
        <f t="shared" si="52"/>
        <v>0</v>
      </c>
      <c r="AJ137">
        <f t="shared" si="53"/>
        <v>2017</v>
      </c>
      <c r="AK137">
        <f t="shared" si="54"/>
        <v>8</v>
      </c>
      <c r="AL137" t="b">
        <v>0</v>
      </c>
      <c r="AM137">
        <f t="shared" si="55"/>
        <v>0</v>
      </c>
      <c r="AN137" t="b">
        <f t="shared" si="56"/>
        <v>0</v>
      </c>
      <c r="AO137" t="b">
        <f t="shared" si="57"/>
        <v>0</v>
      </c>
      <c r="AP137" t="b">
        <f t="shared" si="58"/>
        <v>0</v>
      </c>
      <c r="AQ137" t="str">
        <f t="shared" si="63"/>
        <v>OEIS CAT - Large</v>
      </c>
      <c r="AR137">
        <f t="shared" si="59"/>
        <v>1</v>
      </c>
      <c r="AS137">
        <f t="shared" si="60"/>
        <v>0</v>
      </c>
      <c r="AT137" t="str">
        <f t="shared" si="61"/>
        <v xml:space="preserve">structures &lt;= 100 </v>
      </c>
      <c r="AU137" t="str">
        <f t="shared" si="62"/>
        <v>fatality = 0</v>
      </c>
      <c r="AV137">
        <f t="shared" si="64"/>
        <v>0</v>
      </c>
      <c r="AW137" t="b">
        <v>0</v>
      </c>
      <c r="AX137" t="b">
        <v>0</v>
      </c>
      <c r="AY137" t="b">
        <v>0</v>
      </c>
      <c r="AZ137" t="b">
        <v>0</v>
      </c>
      <c r="BA137" t="b">
        <v>0</v>
      </c>
      <c r="BB137" t="b">
        <v>0</v>
      </c>
      <c r="BC137" t="b">
        <v>0</v>
      </c>
      <c r="BJ137">
        <v>0</v>
      </c>
      <c r="BK137">
        <v>0</v>
      </c>
      <c r="BP137">
        <v>0</v>
      </c>
      <c r="BQ137">
        <v>0</v>
      </c>
    </row>
    <row r="138" spans="1:69" x14ac:dyDescent="0.2">
      <c r="C138" t="str">
        <f t="shared" si="46"/>
        <v>20170814-South Fork</v>
      </c>
      <c r="D138" t="s">
        <v>203</v>
      </c>
      <c r="E138" t="s">
        <v>621</v>
      </c>
      <c r="H138">
        <f t="shared" si="47"/>
        <v>201708141428</v>
      </c>
      <c r="I138">
        <f t="shared" si="48"/>
        <v>201708150228</v>
      </c>
      <c r="J138" s="39">
        <v>42961</v>
      </c>
      <c r="K138" s="40">
        <v>0.60277777777777775</v>
      </c>
      <c r="L138" s="39">
        <v>42961.602777777778</v>
      </c>
      <c r="M138" s="39">
        <v>43109</v>
      </c>
      <c r="N138" t="s">
        <v>622</v>
      </c>
      <c r="O138" s="39">
        <v>43109.527083333327</v>
      </c>
      <c r="P138">
        <v>7000</v>
      </c>
      <c r="Q138" t="s">
        <v>80</v>
      </c>
      <c r="R138">
        <v>0</v>
      </c>
      <c r="T138">
        <v>0</v>
      </c>
      <c r="U138">
        <v>37.537999999999997</v>
      </c>
      <c r="V138">
        <v>-119.598</v>
      </c>
      <c r="W138" t="s">
        <v>88</v>
      </c>
      <c r="X138" t="str">
        <f t="shared" si="49"/>
        <v>HFRA</v>
      </c>
      <c r="AG138" t="b">
        <f t="shared" si="50"/>
        <v>1</v>
      </c>
      <c r="AH138" t="b">
        <f t="shared" si="51"/>
        <v>1</v>
      </c>
      <c r="AI138" t="b">
        <f t="shared" si="52"/>
        <v>0</v>
      </c>
      <c r="AJ138">
        <f t="shared" si="53"/>
        <v>2017</v>
      </c>
      <c r="AK138">
        <f t="shared" si="54"/>
        <v>8</v>
      </c>
      <c r="AL138" t="b">
        <v>0</v>
      </c>
      <c r="AM138">
        <f t="shared" si="55"/>
        <v>0</v>
      </c>
      <c r="AN138" t="b">
        <f t="shared" si="56"/>
        <v>0</v>
      </c>
      <c r="AO138" t="b">
        <f t="shared" si="57"/>
        <v>0</v>
      </c>
      <c r="AP138" t="b">
        <f t="shared" si="58"/>
        <v>0</v>
      </c>
      <c r="AQ138" t="str">
        <f t="shared" si="63"/>
        <v>OEIS CAT - Large</v>
      </c>
      <c r="AR138">
        <f t="shared" si="59"/>
        <v>1</v>
      </c>
      <c r="AS138">
        <f t="shared" si="60"/>
        <v>0</v>
      </c>
      <c r="AT138" t="str">
        <f t="shared" si="61"/>
        <v xml:space="preserve">structures &lt;= 100 </v>
      </c>
      <c r="AU138" t="str">
        <f t="shared" si="62"/>
        <v>fatality = 0</v>
      </c>
      <c r="AV138">
        <f t="shared" si="64"/>
        <v>0</v>
      </c>
      <c r="AW138" t="b">
        <v>1</v>
      </c>
      <c r="AX138" t="b">
        <v>0</v>
      </c>
      <c r="AY138" t="b">
        <v>1</v>
      </c>
      <c r="AZ138" t="b">
        <v>1</v>
      </c>
      <c r="BA138" t="b">
        <v>0</v>
      </c>
      <c r="BB138" t="b">
        <v>1</v>
      </c>
      <c r="BC138" t="b">
        <v>1</v>
      </c>
      <c r="BF138" t="s">
        <v>623</v>
      </c>
      <c r="BG138" t="s">
        <v>82</v>
      </c>
      <c r="BH138">
        <v>2.59</v>
      </c>
      <c r="BI138" t="s">
        <v>624</v>
      </c>
      <c r="BJ138">
        <v>11.01</v>
      </c>
      <c r="BK138">
        <v>6</v>
      </c>
      <c r="BL138" t="s">
        <v>625</v>
      </c>
      <c r="BM138" t="s">
        <v>584</v>
      </c>
      <c r="BN138">
        <v>7.25</v>
      </c>
      <c r="BO138" t="s">
        <v>626</v>
      </c>
      <c r="BP138">
        <v>78.78</v>
      </c>
      <c r="BQ138">
        <v>12</v>
      </c>
    </row>
    <row r="139" spans="1:69" x14ac:dyDescent="0.2">
      <c r="A139" t="s">
        <v>251</v>
      </c>
      <c r="C139" t="str">
        <f t="shared" si="46"/>
        <v>20170815-Eclipse Complex</v>
      </c>
      <c r="D139" t="s">
        <v>252</v>
      </c>
      <c r="E139" t="s">
        <v>627</v>
      </c>
      <c r="H139">
        <f t="shared" si="47"/>
        <v>201708150755</v>
      </c>
      <c r="I139">
        <f t="shared" si="48"/>
        <v>201708151955</v>
      </c>
      <c r="J139" s="39">
        <v>42962</v>
      </c>
      <c r="K139" s="40">
        <v>0.3298611111111111</v>
      </c>
      <c r="L139" s="39">
        <v>42962.329861111109</v>
      </c>
      <c r="M139" s="39">
        <v>43109</v>
      </c>
      <c r="N139" t="s">
        <v>628</v>
      </c>
      <c r="O139" s="39">
        <v>43109.529861111107</v>
      </c>
      <c r="P139">
        <v>78698</v>
      </c>
      <c r="Q139" t="s">
        <v>87</v>
      </c>
      <c r="R139">
        <v>0</v>
      </c>
      <c r="T139">
        <v>0</v>
      </c>
      <c r="U139">
        <v>41.841000000000001</v>
      </c>
      <c r="V139">
        <v>-123.474</v>
      </c>
      <c r="W139" t="s">
        <v>88</v>
      </c>
      <c r="X139" t="str">
        <f t="shared" si="49"/>
        <v>HFRA</v>
      </c>
      <c r="AG139" t="b">
        <f t="shared" si="50"/>
        <v>1</v>
      </c>
      <c r="AH139" t="b">
        <f t="shared" si="51"/>
        <v>1</v>
      </c>
      <c r="AI139" t="b">
        <f t="shared" si="52"/>
        <v>0</v>
      </c>
      <c r="AJ139">
        <f t="shared" si="53"/>
        <v>2017</v>
      </c>
      <c r="AK139">
        <f t="shared" si="54"/>
        <v>8</v>
      </c>
      <c r="AL139" t="b">
        <v>0</v>
      </c>
      <c r="AM139">
        <f t="shared" si="55"/>
        <v>0</v>
      </c>
      <c r="AN139" t="b">
        <f t="shared" si="56"/>
        <v>0</v>
      </c>
      <c r="AO139" t="b">
        <f t="shared" si="57"/>
        <v>0</v>
      </c>
      <c r="AP139" t="b">
        <f t="shared" si="58"/>
        <v>0</v>
      </c>
      <c r="AQ139" t="str">
        <f t="shared" si="63"/>
        <v>OEIS CAT - Large</v>
      </c>
      <c r="AR139">
        <f t="shared" si="59"/>
        <v>1</v>
      </c>
      <c r="AS139">
        <f t="shared" si="60"/>
        <v>0</v>
      </c>
      <c r="AT139" t="str">
        <f t="shared" si="61"/>
        <v xml:space="preserve">structures &lt;= 100 </v>
      </c>
      <c r="AU139" t="str">
        <f t="shared" si="62"/>
        <v>fatality = 0</v>
      </c>
      <c r="AV139">
        <f t="shared" si="64"/>
        <v>0</v>
      </c>
      <c r="AW139" t="b">
        <v>1</v>
      </c>
      <c r="AX139" t="b">
        <v>0</v>
      </c>
      <c r="AY139" t="b">
        <v>1</v>
      </c>
      <c r="AZ139" t="b">
        <v>1</v>
      </c>
      <c r="BA139" t="b">
        <v>0</v>
      </c>
      <c r="BB139" t="b">
        <v>0</v>
      </c>
      <c r="BC139" t="b">
        <v>1</v>
      </c>
      <c r="BJ139">
        <v>0</v>
      </c>
      <c r="BK139">
        <v>0</v>
      </c>
      <c r="BL139" t="s">
        <v>629</v>
      </c>
      <c r="BM139" t="s">
        <v>82</v>
      </c>
      <c r="BN139">
        <v>6.31</v>
      </c>
      <c r="BO139" t="s">
        <v>630</v>
      </c>
      <c r="BP139">
        <v>5.99</v>
      </c>
      <c r="BQ139">
        <v>26</v>
      </c>
    </row>
    <row r="140" spans="1:69" x14ac:dyDescent="0.2">
      <c r="C140" t="str">
        <f t="shared" si="46"/>
        <v>20170820-Beale</v>
      </c>
      <c r="D140" t="s">
        <v>350</v>
      </c>
      <c r="E140" t="s">
        <v>351</v>
      </c>
      <c r="H140">
        <f t="shared" si="47"/>
        <v>201708201444</v>
      </c>
      <c r="I140">
        <f t="shared" si="48"/>
        <v>201708210244</v>
      </c>
      <c r="J140" s="39">
        <v>42967</v>
      </c>
      <c r="K140" s="40">
        <v>0.61388888888888893</v>
      </c>
      <c r="L140" s="39">
        <v>42967.613888888889</v>
      </c>
      <c r="M140" s="39">
        <v>43109</v>
      </c>
      <c r="N140" t="s">
        <v>628</v>
      </c>
      <c r="O140" s="39">
        <v>43109.529861111107</v>
      </c>
      <c r="P140">
        <v>867</v>
      </c>
      <c r="Q140" t="s">
        <v>80</v>
      </c>
      <c r="R140">
        <v>0</v>
      </c>
      <c r="T140">
        <v>0</v>
      </c>
      <c r="U140">
        <v>39.123399999999997</v>
      </c>
      <c r="V140">
        <v>-121.32957</v>
      </c>
      <c r="W140" t="s">
        <v>73</v>
      </c>
      <c r="X140" t="str">
        <f t="shared" si="49"/>
        <v>non-HFRA</v>
      </c>
      <c r="AG140" t="b">
        <f t="shared" si="50"/>
        <v>0</v>
      </c>
      <c r="AH140" t="b">
        <f t="shared" si="51"/>
        <v>0</v>
      </c>
      <c r="AI140" t="b">
        <f t="shared" si="52"/>
        <v>0</v>
      </c>
      <c r="AJ140">
        <f t="shared" si="53"/>
        <v>2017</v>
      </c>
      <c r="AK140">
        <f t="shared" si="54"/>
        <v>8</v>
      </c>
      <c r="AL140" t="b">
        <v>0</v>
      </c>
      <c r="AM140">
        <f t="shared" si="55"/>
        <v>0</v>
      </c>
      <c r="AN140" t="b">
        <f t="shared" si="56"/>
        <v>0</v>
      </c>
      <c r="AO140" t="b">
        <f t="shared" si="57"/>
        <v>0</v>
      </c>
      <c r="AP140" t="b">
        <f t="shared" si="58"/>
        <v>0</v>
      </c>
      <c r="AQ140" t="str">
        <f t="shared" si="63"/>
        <v>OEIS Non-CAT - Large</v>
      </c>
      <c r="AR140">
        <f t="shared" si="59"/>
        <v>0</v>
      </c>
      <c r="AS140">
        <f t="shared" si="60"/>
        <v>0</v>
      </c>
      <c r="AT140" t="str">
        <f t="shared" si="61"/>
        <v xml:space="preserve">structures &lt;= 100 </v>
      </c>
      <c r="AU140" t="str">
        <f t="shared" si="62"/>
        <v>fatality = 0</v>
      </c>
      <c r="AV140">
        <f t="shared" si="64"/>
        <v>0</v>
      </c>
      <c r="AW140" t="b">
        <v>0</v>
      </c>
      <c r="AX140" t="b">
        <v>0</v>
      </c>
      <c r="AY140" t="b">
        <v>0</v>
      </c>
      <c r="AZ140" t="b">
        <v>0</v>
      </c>
      <c r="BA140" t="b">
        <v>0</v>
      </c>
      <c r="BB140" t="b">
        <v>0</v>
      </c>
      <c r="BC140" t="b">
        <v>0</v>
      </c>
      <c r="BJ140">
        <v>0</v>
      </c>
      <c r="BK140">
        <v>0</v>
      </c>
      <c r="BL140" t="s">
        <v>631</v>
      </c>
      <c r="BM140" t="s">
        <v>95</v>
      </c>
      <c r="BN140">
        <v>8.9600000000000009</v>
      </c>
      <c r="BO140" t="s">
        <v>632</v>
      </c>
      <c r="BP140">
        <v>12.01</v>
      </c>
      <c r="BQ140">
        <v>56</v>
      </c>
    </row>
    <row r="141" spans="1:69" x14ac:dyDescent="0.2">
      <c r="C141" t="str">
        <f t="shared" si="46"/>
        <v>20170824-I-5</v>
      </c>
      <c r="D141" t="s">
        <v>529</v>
      </c>
      <c r="E141" t="s">
        <v>633</v>
      </c>
      <c r="H141">
        <f t="shared" si="47"/>
        <v>201708241813</v>
      </c>
      <c r="I141">
        <f t="shared" si="48"/>
        <v>201708250613</v>
      </c>
      <c r="J141" s="39">
        <v>42971</v>
      </c>
      <c r="K141" s="40">
        <v>0.75902777777777775</v>
      </c>
      <c r="L141" s="39">
        <v>42971.759027777778</v>
      </c>
      <c r="M141" s="39">
        <v>43109</v>
      </c>
      <c r="N141" t="s">
        <v>634</v>
      </c>
      <c r="O141" s="39">
        <v>43109.530555555553</v>
      </c>
      <c r="P141">
        <v>2312</v>
      </c>
      <c r="Q141" t="s">
        <v>438</v>
      </c>
      <c r="U141">
        <v>36.051870000000001</v>
      </c>
      <c r="V141">
        <v>-120.05404</v>
      </c>
      <c r="W141" t="s">
        <v>73</v>
      </c>
      <c r="X141" t="str">
        <f t="shared" si="49"/>
        <v>non-HFRA</v>
      </c>
      <c r="AF141">
        <v>3696</v>
      </c>
      <c r="AG141" t="b">
        <f t="shared" si="50"/>
        <v>0</v>
      </c>
      <c r="AH141" t="b">
        <f t="shared" si="51"/>
        <v>0</v>
      </c>
      <c r="AI141" t="b">
        <f t="shared" si="52"/>
        <v>0</v>
      </c>
      <c r="AJ141">
        <f t="shared" si="53"/>
        <v>2017</v>
      </c>
      <c r="AK141">
        <f t="shared" si="54"/>
        <v>8</v>
      </c>
      <c r="AL141" t="b">
        <v>0</v>
      </c>
      <c r="AM141">
        <f t="shared" si="55"/>
        <v>0</v>
      </c>
      <c r="AN141" t="b">
        <f t="shared" si="56"/>
        <v>0</v>
      </c>
      <c r="AO141" t="b">
        <f t="shared" si="57"/>
        <v>0</v>
      </c>
      <c r="AP141" t="b">
        <f t="shared" si="58"/>
        <v>0</v>
      </c>
      <c r="AQ141" t="str">
        <f t="shared" si="63"/>
        <v>OEIS Non-CAT - Large</v>
      </c>
      <c r="AR141">
        <f t="shared" si="59"/>
        <v>0</v>
      </c>
      <c r="AS141">
        <f t="shared" si="60"/>
        <v>0</v>
      </c>
      <c r="AT141" t="str">
        <f t="shared" si="61"/>
        <v xml:space="preserve">structures &lt;= 100 </v>
      </c>
      <c r="AU141" t="str">
        <f t="shared" si="62"/>
        <v>fatality = 0</v>
      </c>
      <c r="AV141">
        <f t="shared" si="64"/>
        <v>0</v>
      </c>
      <c r="AW141" t="b">
        <v>0</v>
      </c>
      <c r="AX141" t="b">
        <v>0</v>
      </c>
      <c r="AY141" t="b">
        <v>0</v>
      </c>
      <c r="AZ141" t="b">
        <v>0</v>
      </c>
      <c r="BA141" t="b">
        <v>0</v>
      </c>
      <c r="BB141" t="b">
        <v>0</v>
      </c>
      <c r="BC141" t="b">
        <v>0</v>
      </c>
      <c r="BF141" t="s">
        <v>635</v>
      </c>
      <c r="BG141" t="s">
        <v>82</v>
      </c>
      <c r="BH141">
        <v>1.43</v>
      </c>
      <c r="BI141" t="s">
        <v>636</v>
      </c>
      <c r="BJ141">
        <v>23</v>
      </c>
      <c r="BK141">
        <v>10</v>
      </c>
      <c r="BL141" t="s">
        <v>635</v>
      </c>
      <c r="BM141" t="s">
        <v>82</v>
      </c>
      <c r="BN141">
        <v>1.43</v>
      </c>
      <c r="BO141" t="s">
        <v>636</v>
      </c>
      <c r="BP141">
        <v>23</v>
      </c>
      <c r="BQ141">
        <v>61</v>
      </c>
    </row>
    <row r="142" spans="1:69" x14ac:dyDescent="0.2">
      <c r="C142" t="str">
        <f t="shared" si="46"/>
        <v>20170829-Pier</v>
      </c>
      <c r="D142" t="s">
        <v>119</v>
      </c>
      <c r="E142" t="s">
        <v>637</v>
      </c>
      <c r="H142">
        <f t="shared" si="47"/>
        <v>201708290829</v>
      </c>
      <c r="I142">
        <f t="shared" si="48"/>
        <v>201708292029</v>
      </c>
      <c r="J142" s="39">
        <v>42976</v>
      </c>
      <c r="K142" s="40">
        <v>0.35347222222222219</v>
      </c>
      <c r="L142" s="39">
        <v>42976.353472222218</v>
      </c>
      <c r="M142" s="39">
        <v>43109</v>
      </c>
      <c r="N142" t="s">
        <v>638</v>
      </c>
      <c r="O142" s="39">
        <v>43109.532638888893</v>
      </c>
      <c r="P142">
        <v>36556</v>
      </c>
      <c r="Q142" t="s">
        <v>353</v>
      </c>
      <c r="R142">
        <v>2</v>
      </c>
      <c r="T142">
        <v>0</v>
      </c>
      <c r="U142">
        <v>36.153559999999999</v>
      </c>
      <c r="V142">
        <v>-118.74102999999999</v>
      </c>
      <c r="W142" t="s">
        <v>88</v>
      </c>
      <c r="X142" t="str">
        <f t="shared" si="49"/>
        <v>HFRA</v>
      </c>
      <c r="AG142" t="b">
        <f t="shared" si="50"/>
        <v>1</v>
      </c>
      <c r="AH142" t="b">
        <f t="shared" si="51"/>
        <v>1</v>
      </c>
      <c r="AI142" t="b">
        <f t="shared" si="52"/>
        <v>0</v>
      </c>
      <c r="AJ142">
        <f t="shared" si="53"/>
        <v>2017</v>
      </c>
      <c r="AK142">
        <f t="shared" si="54"/>
        <v>8</v>
      </c>
      <c r="AL142" t="b">
        <v>0</v>
      </c>
      <c r="AM142">
        <f t="shared" si="55"/>
        <v>0</v>
      </c>
      <c r="AN142" t="b">
        <f t="shared" si="56"/>
        <v>0</v>
      </c>
      <c r="AO142" t="b">
        <f t="shared" si="57"/>
        <v>0</v>
      </c>
      <c r="AP142" t="b">
        <f t="shared" si="58"/>
        <v>0</v>
      </c>
      <c r="AQ142" t="str">
        <f t="shared" si="63"/>
        <v>OEIS CAT - Large</v>
      </c>
      <c r="AR142">
        <f t="shared" si="59"/>
        <v>1</v>
      </c>
      <c r="AS142">
        <f t="shared" si="60"/>
        <v>0</v>
      </c>
      <c r="AT142" t="str">
        <f t="shared" si="61"/>
        <v xml:space="preserve">structures &lt;= 100 </v>
      </c>
      <c r="AU142" t="str">
        <f t="shared" si="62"/>
        <v>fatality = 0</v>
      </c>
      <c r="AV142">
        <f t="shared" si="64"/>
        <v>2</v>
      </c>
      <c r="AW142" t="b">
        <v>1</v>
      </c>
      <c r="AX142" t="b">
        <v>0</v>
      </c>
      <c r="AY142" t="b">
        <v>1</v>
      </c>
      <c r="AZ142" t="b">
        <v>1</v>
      </c>
      <c r="BA142" t="b">
        <v>0</v>
      </c>
      <c r="BB142" t="b">
        <v>1</v>
      </c>
      <c r="BC142" t="b">
        <v>1</v>
      </c>
      <c r="BF142" t="s">
        <v>126</v>
      </c>
      <c r="BG142" t="s">
        <v>82</v>
      </c>
      <c r="BH142">
        <v>2.66</v>
      </c>
      <c r="BI142" t="s">
        <v>639</v>
      </c>
      <c r="BJ142">
        <v>10</v>
      </c>
      <c r="BK142">
        <v>2</v>
      </c>
      <c r="BL142" t="s">
        <v>126</v>
      </c>
      <c r="BM142" t="s">
        <v>82</v>
      </c>
      <c r="BN142">
        <v>2.66</v>
      </c>
      <c r="BO142" t="s">
        <v>639</v>
      </c>
      <c r="BP142">
        <v>10</v>
      </c>
      <c r="BQ142">
        <v>4</v>
      </c>
    </row>
    <row r="143" spans="1:69" x14ac:dyDescent="0.2">
      <c r="C143" t="str">
        <f t="shared" si="46"/>
        <v>20170829-Railroad</v>
      </c>
      <c r="D143" t="s">
        <v>91</v>
      </c>
      <c r="E143" t="s">
        <v>640</v>
      </c>
      <c r="H143">
        <f t="shared" si="47"/>
        <v>201708291219</v>
      </c>
      <c r="I143">
        <f t="shared" si="48"/>
        <v>201708300019</v>
      </c>
      <c r="J143" s="39">
        <v>42976</v>
      </c>
      <c r="K143" s="40">
        <v>0.5131944444444444</v>
      </c>
      <c r="L143" s="39">
        <v>42976.513194444437</v>
      </c>
      <c r="M143" s="39">
        <v>43109</v>
      </c>
      <c r="N143" t="s">
        <v>641</v>
      </c>
      <c r="O143" s="39">
        <v>43109.531944444447</v>
      </c>
      <c r="P143">
        <v>12407</v>
      </c>
      <c r="Q143" t="s">
        <v>99</v>
      </c>
      <c r="R143">
        <v>8</v>
      </c>
      <c r="S143">
        <v>1</v>
      </c>
      <c r="T143">
        <v>1</v>
      </c>
      <c r="U143">
        <v>37.446629999999999</v>
      </c>
      <c r="V143">
        <v>-119.64622</v>
      </c>
      <c r="W143" t="s">
        <v>88</v>
      </c>
      <c r="X143" t="str">
        <f t="shared" si="49"/>
        <v>HFRA</v>
      </c>
      <c r="Y143" t="s">
        <v>100</v>
      </c>
      <c r="Z143" t="s">
        <v>100</v>
      </c>
      <c r="AA143">
        <v>20170315</v>
      </c>
      <c r="AB143" t="s">
        <v>642</v>
      </c>
      <c r="AC143" t="s">
        <v>643</v>
      </c>
      <c r="AD143" t="s">
        <v>644</v>
      </c>
      <c r="AF143">
        <v>5894785</v>
      </c>
      <c r="AG143" t="b">
        <f t="shared" si="50"/>
        <v>1</v>
      </c>
      <c r="AH143" t="b">
        <f t="shared" si="51"/>
        <v>1</v>
      </c>
      <c r="AI143" t="b">
        <f t="shared" si="52"/>
        <v>0</v>
      </c>
      <c r="AJ143">
        <f t="shared" si="53"/>
        <v>2017</v>
      </c>
      <c r="AK143">
        <f t="shared" si="54"/>
        <v>8</v>
      </c>
      <c r="AL143" t="b">
        <v>0</v>
      </c>
      <c r="AM143">
        <f t="shared" si="55"/>
        <v>1</v>
      </c>
      <c r="AN143" t="b">
        <f t="shared" si="56"/>
        <v>0</v>
      </c>
      <c r="AO143" t="b">
        <f t="shared" si="57"/>
        <v>0</v>
      </c>
      <c r="AP143" t="b">
        <f t="shared" si="58"/>
        <v>0</v>
      </c>
      <c r="AQ143" t="str">
        <f t="shared" si="63"/>
        <v>OEIS CAT - Large</v>
      </c>
      <c r="AR143">
        <f t="shared" si="59"/>
        <v>1</v>
      </c>
      <c r="AS143">
        <f t="shared" si="60"/>
        <v>0</v>
      </c>
      <c r="AT143" t="str">
        <f t="shared" si="61"/>
        <v xml:space="preserve">structures &lt;= 100 </v>
      </c>
      <c r="AU143" t="str">
        <f t="shared" si="62"/>
        <v>fatality &gt; 0</v>
      </c>
      <c r="AV143">
        <f t="shared" si="64"/>
        <v>8</v>
      </c>
      <c r="AW143" t="b">
        <v>0</v>
      </c>
      <c r="AX143" t="b">
        <v>1</v>
      </c>
      <c r="AY143" t="b">
        <v>1</v>
      </c>
      <c r="AZ143" t="b">
        <v>1</v>
      </c>
      <c r="BA143" t="b">
        <v>0</v>
      </c>
      <c r="BB143" t="b">
        <v>1</v>
      </c>
      <c r="BC143" t="b">
        <v>1</v>
      </c>
      <c r="BF143" t="s">
        <v>645</v>
      </c>
      <c r="BG143" t="s">
        <v>82</v>
      </c>
      <c r="BH143">
        <v>4.8</v>
      </c>
      <c r="BI143" t="s">
        <v>646</v>
      </c>
      <c r="BJ143">
        <v>10</v>
      </c>
      <c r="BK143">
        <v>8</v>
      </c>
      <c r="BL143" t="s">
        <v>647</v>
      </c>
      <c r="BM143" t="s">
        <v>82</v>
      </c>
      <c r="BN143">
        <v>5.76</v>
      </c>
      <c r="BO143" t="s">
        <v>648</v>
      </c>
      <c r="BP143">
        <v>13</v>
      </c>
      <c r="BQ143">
        <v>76</v>
      </c>
    </row>
    <row r="144" spans="1:69" x14ac:dyDescent="0.2">
      <c r="C144" t="str">
        <f t="shared" si="46"/>
        <v>20170829-Ponderosa</v>
      </c>
      <c r="D144" t="s">
        <v>143</v>
      </c>
      <c r="E144" t="s">
        <v>649</v>
      </c>
      <c r="H144">
        <f t="shared" si="47"/>
        <v>201708291316</v>
      </c>
      <c r="I144">
        <f t="shared" si="48"/>
        <v>201708300116</v>
      </c>
      <c r="J144" s="39">
        <v>42976</v>
      </c>
      <c r="K144" s="40">
        <v>0.55277777777777781</v>
      </c>
      <c r="L144" s="39">
        <v>42976.552777777782</v>
      </c>
      <c r="M144" s="39">
        <v>43342</v>
      </c>
      <c r="N144" t="s">
        <v>650</v>
      </c>
      <c r="O144" s="39">
        <v>43342.643750000003</v>
      </c>
      <c r="P144">
        <v>4016</v>
      </c>
      <c r="Q144" t="s">
        <v>317</v>
      </c>
      <c r="R144">
        <v>55</v>
      </c>
      <c r="T144">
        <v>0</v>
      </c>
      <c r="U144">
        <v>39.577010000000001</v>
      </c>
      <c r="V144">
        <v>-121.30209000000001</v>
      </c>
      <c r="W144" t="s">
        <v>88</v>
      </c>
      <c r="X144" t="str">
        <f t="shared" si="49"/>
        <v>HFRA</v>
      </c>
      <c r="AF144">
        <v>643663</v>
      </c>
      <c r="AG144" t="b">
        <f t="shared" si="50"/>
        <v>0</v>
      </c>
      <c r="AH144" t="b">
        <f t="shared" si="51"/>
        <v>0</v>
      </c>
      <c r="AI144" t="b">
        <f t="shared" si="52"/>
        <v>0</v>
      </c>
      <c r="AJ144">
        <f t="shared" si="53"/>
        <v>2017</v>
      </c>
      <c r="AK144">
        <f t="shared" si="54"/>
        <v>8</v>
      </c>
      <c r="AL144" t="b">
        <v>0</v>
      </c>
      <c r="AM144">
        <f t="shared" si="55"/>
        <v>0</v>
      </c>
      <c r="AN144" t="b">
        <f t="shared" si="56"/>
        <v>0</v>
      </c>
      <c r="AO144" t="b">
        <f t="shared" si="57"/>
        <v>0</v>
      </c>
      <c r="AP144" t="b">
        <f t="shared" si="58"/>
        <v>0</v>
      </c>
      <c r="AQ144" t="str">
        <f t="shared" si="63"/>
        <v>OEIS Non-CAT - Large</v>
      </c>
      <c r="AR144">
        <f t="shared" si="59"/>
        <v>0</v>
      </c>
      <c r="AS144">
        <f t="shared" si="60"/>
        <v>0</v>
      </c>
      <c r="AT144" t="str">
        <f t="shared" si="61"/>
        <v xml:space="preserve">structures &lt;= 100 </v>
      </c>
      <c r="AU144" t="str">
        <f t="shared" si="62"/>
        <v>fatality = 0</v>
      </c>
      <c r="AV144">
        <f t="shared" si="64"/>
        <v>55</v>
      </c>
      <c r="AW144" t="b">
        <v>0</v>
      </c>
      <c r="AX144" t="b">
        <v>1</v>
      </c>
      <c r="AY144" t="b">
        <v>1</v>
      </c>
      <c r="AZ144" t="b">
        <v>1</v>
      </c>
      <c r="BA144" t="b">
        <v>0</v>
      </c>
      <c r="BB144" t="b">
        <v>1</v>
      </c>
      <c r="BC144" t="b">
        <v>1</v>
      </c>
      <c r="BJ144">
        <v>0</v>
      </c>
      <c r="BK144">
        <v>0</v>
      </c>
      <c r="BL144" t="s">
        <v>212</v>
      </c>
      <c r="BM144" t="s">
        <v>82</v>
      </c>
      <c r="BN144">
        <v>8.84</v>
      </c>
      <c r="BO144" t="s">
        <v>651</v>
      </c>
      <c r="BP144">
        <v>17</v>
      </c>
      <c r="BQ144">
        <v>2</v>
      </c>
    </row>
    <row r="145" spans="2:69" x14ac:dyDescent="0.2">
      <c r="C145" t="str">
        <f t="shared" si="46"/>
        <v>20170829-Mud</v>
      </c>
      <c r="D145" t="s">
        <v>180</v>
      </c>
      <c r="E145" t="s">
        <v>652</v>
      </c>
      <c r="H145">
        <f t="shared" si="47"/>
        <v>201708291436</v>
      </c>
      <c r="I145">
        <f t="shared" si="48"/>
        <v>201708300236</v>
      </c>
      <c r="J145" s="39">
        <v>42976</v>
      </c>
      <c r="K145" s="40">
        <v>0.60833333333333328</v>
      </c>
      <c r="L145" s="39">
        <v>42976.60833333333</v>
      </c>
      <c r="M145" s="39">
        <v>43109</v>
      </c>
      <c r="N145" t="s">
        <v>638</v>
      </c>
      <c r="O145" s="39">
        <v>43109.532638888893</v>
      </c>
      <c r="P145">
        <v>6042</v>
      </c>
      <c r="Q145" t="s">
        <v>87</v>
      </c>
      <c r="R145">
        <v>0</v>
      </c>
      <c r="T145">
        <v>0</v>
      </c>
      <c r="U145">
        <v>40.439619999999998</v>
      </c>
      <c r="V145">
        <v>-120.22215</v>
      </c>
      <c r="W145" t="s">
        <v>73</v>
      </c>
      <c r="X145" t="str">
        <f t="shared" si="49"/>
        <v>non-HFRA</v>
      </c>
      <c r="AG145" t="b">
        <f t="shared" si="50"/>
        <v>1</v>
      </c>
      <c r="AH145" t="b">
        <f t="shared" si="51"/>
        <v>1</v>
      </c>
      <c r="AI145" t="b">
        <f t="shared" si="52"/>
        <v>0</v>
      </c>
      <c r="AJ145">
        <f t="shared" si="53"/>
        <v>2017</v>
      </c>
      <c r="AK145">
        <f t="shared" si="54"/>
        <v>8</v>
      </c>
      <c r="AL145" t="b">
        <v>0</v>
      </c>
      <c r="AM145">
        <f t="shared" si="55"/>
        <v>0</v>
      </c>
      <c r="AN145" t="b">
        <f t="shared" si="56"/>
        <v>0</v>
      </c>
      <c r="AO145" t="b">
        <f t="shared" si="57"/>
        <v>0</v>
      </c>
      <c r="AP145" t="b">
        <f t="shared" si="58"/>
        <v>0</v>
      </c>
      <c r="AQ145" t="str">
        <f t="shared" si="63"/>
        <v>OEIS CAT - Large</v>
      </c>
      <c r="AR145">
        <f t="shared" si="59"/>
        <v>1</v>
      </c>
      <c r="AS145">
        <f t="shared" si="60"/>
        <v>0</v>
      </c>
      <c r="AT145" t="str">
        <f t="shared" si="61"/>
        <v xml:space="preserve">structures &lt;= 100 </v>
      </c>
      <c r="AU145" t="str">
        <f t="shared" si="62"/>
        <v>fatality = 0</v>
      </c>
      <c r="AV145">
        <f t="shared" si="64"/>
        <v>0</v>
      </c>
      <c r="AW145" t="b">
        <v>0</v>
      </c>
      <c r="AX145" t="b">
        <v>0</v>
      </c>
      <c r="AY145" t="b">
        <v>0</v>
      </c>
      <c r="AZ145" t="b">
        <v>0</v>
      </c>
      <c r="BA145" t="b">
        <v>0</v>
      </c>
      <c r="BB145" t="b">
        <v>0</v>
      </c>
      <c r="BC145" t="b">
        <v>0</v>
      </c>
      <c r="BJ145">
        <v>0</v>
      </c>
      <c r="BK145">
        <v>0</v>
      </c>
      <c r="BL145" t="s">
        <v>653</v>
      </c>
      <c r="BM145" t="s">
        <v>82</v>
      </c>
      <c r="BN145">
        <v>6.33</v>
      </c>
      <c r="BO145" t="s">
        <v>654</v>
      </c>
      <c r="BP145">
        <v>32.99</v>
      </c>
      <c r="BQ145">
        <v>4</v>
      </c>
    </row>
    <row r="146" spans="2:69" x14ac:dyDescent="0.2">
      <c r="C146" t="str">
        <f t="shared" si="46"/>
        <v>20170830-R-4</v>
      </c>
      <c r="D146" t="s">
        <v>180</v>
      </c>
      <c r="E146" t="s">
        <v>655</v>
      </c>
      <c r="H146">
        <f t="shared" si="47"/>
        <v>201708300830</v>
      </c>
      <c r="I146">
        <f t="shared" si="48"/>
        <v>201708302030</v>
      </c>
      <c r="J146" s="39">
        <v>42977</v>
      </c>
      <c r="K146" s="40">
        <v>0.35416666666666669</v>
      </c>
      <c r="L146" s="39">
        <v>42977.354166666657</v>
      </c>
      <c r="M146" s="39">
        <v>43109</v>
      </c>
      <c r="N146" t="s">
        <v>656</v>
      </c>
      <c r="O146" s="39">
        <v>43109.533333333333</v>
      </c>
      <c r="P146">
        <v>18618</v>
      </c>
      <c r="Q146" t="s">
        <v>438</v>
      </c>
      <c r="U146">
        <v>40.695729999999998</v>
      </c>
      <c r="V146">
        <v>-119.93499</v>
      </c>
      <c r="W146" t="s">
        <v>73</v>
      </c>
      <c r="X146" t="str">
        <f t="shared" si="49"/>
        <v>non-HFRA</v>
      </c>
      <c r="AG146" t="b">
        <f t="shared" si="50"/>
        <v>1</v>
      </c>
      <c r="AH146" t="b">
        <f t="shared" si="51"/>
        <v>1</v>
      </c>
      <c r="AI146" t="b">
        <f t="shared" si="52"/>
        <v>0</v>
      </c>
      <c r="AJ146">
        <f t="shared" si="53"/>
        <v>2017</v>
      </c>
      <c r="AK146">
        <f t="shared" si="54"/>
        <v>8</v>
      </c>
      <c r="AL146" t="b">
        <v>0</v>
      </c>
      <c r="AM146">
        <f t="shared" si="55"/>
        <v>0</v>
      </c>
      <c r="AN146" t="b">
        <f t="shared" si="56"/>
        <v>0</v>
      </c>
      <c r="AO146" t="b">
        <f t="shared" si="57"/>
        <v>0</v>
      </c>
      <c r="AP146" t="b">
        <f t="shared" si="58"/>
        <v>0</v>
      </c>
      <c r="AQ146" t="str">
        <f t="shared" si="63"/>
        <v>OEIS CAT - Large</v>
      </c>
      <c r="AR146">
        <f t="shared" si="59"/>
        <v>1</v>
      </c>
      <c r="AS146">
        <f t="shared" si="60"/>
        <v>0</v>
      </c>
      <c r="AT146" t="str">
        <f t="shared" si="61"/>
        <v xml:space="preserve">structures &lt;= 100 </v>
      </c>
      <c r="AU146" t="str">
        <f t="shared" si="62"/>
        <v>fatality = 0</v>
      </c>
      <c r="AV146">
        <f t="shared" si="64"/>
        <v>0</v>
      </c>
      <c r="AW146" t="b">
        <v>0</v>
      </c>
      <c r="AX146" t="b">
        <v>0</v>
      </c>
      <c r="AY146" t="b">
        <v>0</v>
      </c>
      <c r="AZ146" t="b">
        <v>0</v>
      </c>
      <c r="BA146" t="b">
        <v>0</v>
      </c>
      <c r="BB146" t="b">
        <v>0</v>
      </c>
      <c r="BC146" t="b">
        <v>0</v>
      </c>
      <c r="BJ146">
        <v>0</v>
      </c>
      <c r="BK146">
        <v>0</v>
      </c>
      <c r="BP146">
        <v>0</v>
      </c>
      <c r="BQ146">
        <v>0</v>
      </c>
    </row>
    <row r="147" spans="2:69" x14ac:dyDescent="0.2">
      <c r="C147" t="str">
        <f t="shared" si="46"/>
        <v>20170830-Pleasant</v>
      </c>
      <c r="D147" t="s">
        <v>138</v>
      </c>
      <c r="E147" t="s">
        <v>657</v>
      </c>
      <c r="H147">
        <f t="shared" si="47"/>
        <v>201708301538</v>
      </c>
      <c r="I147">
        <f t="shared" si="48"/>
        <v>201708310338</v>
      </c>
      <c r="J147" s="39">
        <v>42977</v>
      </c>
      <c r="K147" s="40">
        <v>0.65138888888888891</v>
      </c>
      <c r="L147" s="39">
        <v>42977.651388888888</v>
      </c>
      <c r="M147" s="39">
        <v>43109</v>
      </c>
      <c r="N147" t="s">
        <v>656</v>
      </c>
      <c r="O147" s="39">
        <v>43109.533333333333</v>
      </c>
      <c r="P147">
        <v>392</v>
      </c>
      <c r="Q147" t="s">
        <v>80</v>
      </c>
      <c r="R147">
        <v>1</v>
      </c>
      <c r="S147">
        <v>1</v>
      </c>
      <c r="T147">
        <v>0</v>
      </c>
      <c r="U147">
        <v>39.342919999999999</v>
      </c>
      <c r="V147">
        <v>-121.12004</v>
      </c>
      <c r="W147" t="s">
        <v>88</v>
      </c>
      <c r="X147" t="str">
        <f t="shared" si="49"/>
        <v>HFRA</v>
      </c>
      <c r="AF147">
        <v>47103</v>
      </c>
      <c r="AG147" t="b">
        <f t="shared" si="50"/>
        <v>0</v>
      </c>
      <c r="AH147" t="b">
        <f t="shared" si="51"/>
        <v>0</v>
      </c>
      <c r="AI147" t="b">
        <f t="shared" si="52"/>
        <v>0</v>
      </c>
      <c r="AJ147">
        <f t="shared" si="53"/>
        <v>2017</v>
      </c>
      <c r="AK147">
        <f t="shared" si="54"/>
        <v>8</v>
      </c>
      <c r="AL147" t="b">
        <v>0</v>
      </c>
      <c r="AM147">
        <f t="shared" si="55"/>
        <v>0</v>
      </c>
      <c r="AN147" t="b">
        <f t="shared" si="56"/>
        <v>0</v>
      </c>
      <c r="AO147" t="b">
        <f t="shared" si="57"/>
        <v>0</v>
      </c>
      <c r="AP147" t="b">
        <f t="shared" si="58"/>
        <v>0</v>
      </c>
      <c r="AQ147" t="str">
        <f t="shared" si="63"/>
        <v>OEIS Non-CAT - Large</v>
      </c>
      <c r="AR147">
        <f t="shared" si="59"/>
        <v>0</v>
      </c>
      <c r="AS147">
        <f t="shared" si="60"/>
        <v>0</v>
      </c>
      <c r="AT147" t="str">
        <f t="shared" si="61"/>
        <v xml:space="preserve">structures &lt;= 100 </v>
      </c>
      <c r="AU147" t="str">
        <f t="shared" si="62"/>
        <v>fatality = 0</v>
      </c>
      <c r="AV147">
        <f t="shared" si="64"/>
        <v>1</v>
      </c>
      <c r="AW147" t="b">
        <v>0</v>
      </c>
      <c r="AX147" t="b">
        <v>1</v>
      </c>
      <c r="AY147" t="b">
        <v>1</v>
      </c>
      <c r="AZ147" t="b">
        <v>1</v>
      </c>
      <c r="BA147" t="b">
        <v>0</v>
      </c>
      <c r="BB147" t="b">
        <v>1</v>
      </c>
      <c r="BC147" t="b">
        <v>1</v>
      </c>
      <c r="BF147" t="s">
        <v>658</v>
      </c>
      <c r="BG147" t="s">
        <v>82</v>
      </c>
      <c r="BH147">
        <v>2.73</v>
      </c>
      <c r="BI147" t="s">
        <v>659</v>
      </c>
      <c r="BJ147">
        <v>17</v>
      </c>
      <c r="BK147">
        <v>24</v>
      </c>
      <c r="BL147" t="s">
        <v>658</v>
      </c>
      <c r="BM147" t="s">
        <v>82</v>
      </c>
      <c r="BN147">
        <v>2.73</v>
      </c>
      <c r="BO147" t="s">
        <v>659</v>
      </c>
      <c r="BP147">
        <v>17</v>
      </c>
      <c r="BQ147">
        <v>91</v>
      </c>
    </row>
    <row r="148" spans="2:69" x14ac:dyDescent="0.2">
      <c r="C148" t="str">
        <f t="shared" si="46"/>
        <v>20170830-Helena - Fork</v>
      </c>
      <c r="D148" t="s">
        <v>84</v>
      </c>
      <c r="E148" t="s">
        <v>660</v>
      </c>
      <c r="H148">
        <f t="shared" si="47"/>
        <v>201708301800</v>
      </c>
      <c r="I148">
        <f t="shared" si="48"/>
        <v>201708310600</v>
      </c>
      <c r="J148" s="39">
        <v>42977</v>
      </c>
      <c r="K148" s="40">
        <v>0.75</v>
      </c>
      <c r="L148" s="39">
        <v>42977.75</v>
      </c>
      <c r="M148" s="39">
        <v>43109</v>
      </c>
      <c r="N148" t="s">
        <v>661</v>
      </c>
      <c r="O148" s="39">
        <v>43109.53402777778</v>
      </c>
      <c r="P148">
        <v>21846</v>
      </c>
      <c r="Q148" t="s">
        <v>353</v>
      </c>
      <c r="R148">
        <v>131</v>
      </c>
      <c r="T148">
        <v>0</v>
      </c>
      <c r="U148">
        <v>40.760249999999999</v>
      </c>
      <c r="V148">
        <v>-123.10003</v>
      </c>
      <c r="W148" t="s">
        <v>88</v>
      </c>
      <c r="X148" t="str">
        <f t="shared" si="49"/>
        <v>HFRA</v>
      </c>
      <c r="AG148" t="b">
        <f t="shared" si="50"/>
        <v>1</v>
      </c>
      <c r="AH148" t="b">
        <f t="shared" si="51"/>
        <v>0</v>
      </c>
      <c r="AI148" t="b">
        <f t="shared" si="52"/>
        <v>1</v>
      </c>
      <c r="AJ148">
        <f t="shared" si="53"/>
        <v>2017</v>
      </c>
      <c r="AK148">
        <f t="shared" si="54"/>
        <v>8</v>
      </c>
      <c r="AL148" t="b">
        <v>0</v>
      </c>
      <c r="AM148">
        <f t="shared" si="55"/>
        <v>0</v>
      </c>
      <c r="AN148" t="b">
        <f t="shared" si="56"/>
        <v>0</v>
      </c>
      <c r="AO148" t="b">
        <f t="shared" si="57"/>
        <v>1</v>
      </c>
      <c r="AP148" t="b">
        <f t="shared" si="58"/>
        <v>1</v>
      </c>
      <c r="AQ148" t="str">
        <f t="shared" si="63"/>
        <v>OEIS CAT - Destructive - Non-fatal</v>
      </c>
      <c r="AR148">
        <f t="shared" si="59"/>
        <v>1</v>
      </c>
      <c r="AS148">
        <f t="shared" si="60"/>
        <v>0</v>
      </c>
      <c r="AT148" t="str">
        <f t="shared" si="61"/>
        <v>100 &lt; structures &lt;= 500</v>
      </c>
      <c r="AU148" t="str">
        <f t="shared" si="62"/>
        <v>fatality = 0</v>
      </c>
      <c r="AV148">
        <f t="shared" si="64"/>
        <v>131</v>
      </c>
      <c r="AW148" t="b">
        <v>1</v>
      </c>
      <c r="AX148" t="b">
        <v>0</v>
      </c>
      <c r="AY148" t="b">
        <v>1</v>
      </c>
      <c r="AZ148" t="b">
        <v>1</v>
      </c>
      <c r="BA148" t="b">
        <v>0</v>
      </c>
      <c r="BB148" t="b">
        <v>1</v>
      </c>
      <c r="BC148" t="b">
        <v>1</v>
      </c>
      <c r="BJ148">
        <v>0</v>
      </c>
      <c r="BK148">
        <v>0</v>
      </c>
      <c r="BL148" t="s">
        <v>662</v>
      </c>
      <c r="BM148" t="s">
        <v>82</v>
      </c>
      <c r="BN148">
        <v>8.8000000000000007</v>
      </c>
      <c r="BO148" t="s">
        <v>663</v>
      </c>
      <c r="BP148">
        <v>24.99</v>
      </c>
      <c r="BQ148">
        <v>13</v>
      </c>
    </row>
    <row r="149" spans="2:69" x14ac:dyDescent="0.2">
      <c r="C149" t="str">
        <f t="shared" si="46"/>
        <v>20170901-Caldwell</v>
      </c>
      <c r="D149" t="s">
        <v>260</v>
      </c>
      <c r="E149" t="s">
        <v>664</v>
      </c>
      <c r="H149">
        <f t="shared" si="47"/>
        <v>201709011437</v>
      </c>
      <c r="I149">
        <f t="shared" si="48"/>
        <v>201709020237</v>
      </c>
      <c r="J149" s="39">
        <v>42979</v>
      </c>
      <c r="K149" s="40">
        <v>0.60902777777777772</v>
      </c>
      <c r="L149" s="39">
        <v>42979.609027777777</v>
      </c>
      <c r="M149" s="39">
        <v>43109</v>
      </c>
      <c r="N149" t="s">
        <v>665</v>
      </c>
      <c r="O149" s="39">
        <v>43109.534722222219</v>
      </c>
      <c r="P149">
        <v>1319</v>
      </c>
      <c r="Q149" t="s">
        <v>87</v>
      </c>
      <c r="R149">
        <v>0</v>
      </c>
      <c r="T149">
        <v>0</v>
      </c>
      <c r="U149">
        <v>35.76</v>
      </c>
      <c r="V149">
        <v>-118.40600000000001</v>
      </c>
      <c r="W149" t="s">
        <v>88</v>
      </c>
      <c r="X149" t="str">
        <f t="shared" si="49"/>
        <v>HFRA</v>
      </c>
      <c r="AG149" t="b">
        <f t="shared" si="50"/>
        <v>0</v>
      </c>
      <c r="AH149" t="b">
        <f t="shared" si="51"/>
        <v>0</v>
      </c>
      <c r="AI149" t="b">
        <f t="shared" si="52"/>
        <v>0</v>
      </c>
      <c r="AJ149">
        <f t="shared" si="53"/>
        <v>2017</v>
      </c>
      <c r="AK149">
        <f t="shared" si="54"/>
        <v>9</v>
      </c>
      <c r="AL149" t="b">
        <v>0</v>
      </c>
      <c r="AM149">
        <f t="shared" si="55"/>
        <v>0</v>
      </c>
      <c r="AN149" t="b">
        <f t="shared" si="56"/>
        <v>0</v>
      </c>
      <c r="AO149" t="b">
        <f t="shared" si="57"/>
        <v>0</v>
      </c>
      <c r="AP149" t="b">
        <f t="shared" si="58"/>
        <v>0</v>
      </c>
      <c r="AQ149" t="str">
        <f t="shared" si="63"/>
        <v>OEIS Non-CAT - Large</v>
      </c>
      <c r="AR149">
        <f t="shared" si="59"/>
        <v>0</v>
      </c>
      <c r="AS149">
        <f t="shared" si="60"/>
        <v>0</v>
      </c>
      <c r="AT149" t="str">
        <f t="shared" si="61"/>
        <v xml:space="preserve">structures &lt;= 100 </v>
      </c>
      <c r="AU149" t="str">
        <f t="shared" si="62"/>
        <v>fatality = 0</v>
      </c>
      <c r="AV149">
        <f t="shared" si="64"/>
        <v>0</v>
      </c>
      <c r="AW149" t="b">
        <v>0</v>
      </c>
      <c r="AX149" t="b">
        <v>1</v>
      </c>
      <c r="AY149" t="b">
        <v>1</v>
      </c>
      <c r="AZ149" t="b">
        <v>1</v>
      </c>
      <c r="BA149" t="b">
        <v>0</v>
      </c>
      <c r="BB149" t="b">
        <v>1</v>
      </c>
      <c r="BC149" t="b">
        <v>1</v>
      </c>
      <c r="BF149" t="s">
        <v>343</v>
      </c>
      <c r="BG149" t="s">
        <v>82</v>
      </c>
      <c r="BH149">
        <v>1.96</v>
      </c>
      <c r="BI149" t="s">
        <v>666</v>
      </c>
      <c r="BJ149">
        <v>23</v>
      </c>
      <c r="BK149">
        <v>10</v>
      </c>
      <c r="BL149" t="s">
        <v>343</v>
      </c>
      <c r="BM149" t="s">
        <v>82</v>
      </c>
      <c r="BN149">
        <v>1.96</v>
      </c>
      <c r="BO149" t="s">
        <v>666</v>
      </c>
      <c r="BP149">
        <v>23</v>
      </c>
      <c r="BQ149">
        <v>12</v>
      </c>
    </row>
    <row r="150" spans="2:69" x14ac:dyDescent="0.2">
      <c r="C150" t="str">
        <f t="shared" si="46"/>
        <v>20170903-Mission</v>
      </c>
      <c r="D150" t="s">
        <v>91</v>
      </c>
      <c r="E150" t="s">
        <v>667</v>
      </c>
      <c r="H150">
        <f t="shared" si="47"/>
        <v>201709031306</v>
      </c>
      <c r="I150">
        <f t="shared" si="48"/>
        <v>201709040106</v>
      </c>
      <c r="J150" s="39">
        <v>42981</v>
      </c>
      <c r="K150" s="40">
        <v>0.54583333333333328</v>
      </c>
      <c r="L150" s="39">
        <v>42981.54583333333</v>
      </c>
      <c r="M150" s="39">
        <v>43109</v>
      </c>
      <c r="N150" t="s">
        <v>668</v>
      </c>
      <c r="O150" s="39">
        <v>43109.554166666669</v>
      </c>
      <c r="P150">
        <v>1035</v>
      </c>
      <c r="Q150" t="s">
        <v>99</v>
      </c>
      <c r="R150">
        <v>4</v>
      </c>
      <c r="S150">
        <v>4</v>
      </c>
      <c r="T150">
        <v>0</v>
      </c>
      <c r="U150">
        <v>37.216160000000002</v>
      </c>
      <c r="V150">
        <v>-119.48067</v>
      </c>
      <c r="W150" t="s">
        <v>88</v>
      </c>
      <c r="X150" t="str">
        <f t="shared" si="49"/>
        <v>HFRA</v>
      </c>
      <c r="Y150" t="s">
        <v>100</v>
      </c>
      <c r="Z150" t="s">
        <v>100</v>
      </c>
      <c r="AA150">
        <v>20170337</v>
      </c>
      <c r="AB150" t="s">
        <v>669</v>
      </c>
      <c r="AC150" t="s">
        <v>670</v>
      </c>
      <c r="AD150" t="s">
        <v>671</v>
      </c>
      <c r="AF150">
        <v>1372356</v>
      </c>
      <c r="AG150" t="b">
        <f t="shared" si="50"/>
        <v>0</v>
      </c>
      <c r="AH150" t="b">
        <f t="shared" si="51"/>
        <v>0</v>
      </c>
      <c r="AI150" t="b">
        <f t="shared" si="52"/>
        <v>0</v>
      </c>
      <c r="AJ150">
        <f t="shared" si="53"/>
        <v>2017</v>
      </c>
      <c r="AK150">
        <f t="shared" si="54"/>
        <v>9</v>
      </c>
      <c r="AL150" t="b">
        <v>0</v>
      </c>
      <c r="AM150">
        <f t="shared" si="55"/>
        <v>0</v>
      </c>
      <c r="AN150" t="b">
        <f t="shared" si="56"/>
        <v>0</v>
      </c>
      <c r="AO150" t="b">
        <f t="shared" si="57"/>
        <v>0</v>
      </c>
      <c r="AP150" t="b">
        <f t="shared" si="58"/>
        <v>0</v>
      </c>
      <c r="AQ150" t="str">
        <f t="shared" si="63"/>
        <v>OEIS Non-CAT - Large</v>
      </c>
      <c r="AR150">
        <f t="shared" si="59"/>
        <v>0</v>
      </c>
      <c r="AS150">
        <f t="shared" si="60"/>
        <v>0</v>
      </c>
      <c r="AT150" t="str">
        <f t="shared" si="61"/>
        <v xml:space="preserve">structures &lt;= 100 </v>
      </c>
      <c r="AU150" t="str">
        <f t="shared" si="62"/>
        <v>fatality = 0</v>
      </c>
      <c r="AV150">
        <f t="shared" si="64"/>
        <v>4</v>
      </c>
      <c r="AW150" t="b">
        <v>0</v>
      </c>
      <c r="AX150" t="b">
        <v>1</v>
      </c>
      <c r="AY150" t="b">
        <v>1</v>
      </c>
      <c r="AZ150" t="b">
        <v>1</v>
      </c>
      <c r="BA150" t="b">
        <v>0</v>
      </c>
      <c r="BB150" t="b">
        <v>1</v>
      </c>
      <c r="BC150" t="b">
        <v>1</v>
      </c>
      <c r="BF150" t="s">
        <v>134</v>
      </c>
      <c r="BG150" t="s">
        <v>82</v>
      </c>
      <c r="BH150">
        <v>1.81</v>
      </c>
      <c r="BI150" t="s">
        <v>672</v>
      </c>
      <c r="BJ150">
        <v>12.01</v>
      </c>
      <c r="BK150">
        <v>8</v>
      </c>
      <c r="BL150" t="s">
        <v>134</v>
      </c>
      <c r="BM150" t="s">
        <v>82</v>
      </c>
      <c r="BN150">
        <v>1.81</v>
      </c>
      <c r="BO150" t="s">
        <v>672</v>
      </c>
      <c r="BP150">
        <v>12.01</v>
      </c>
      <c r="BQ150">
        <v>32</v>
      </c>
    </row>
    <row r="151" spans="2:69" x14ac:dyDescent="0.2">
      <c r="C151" t="str">
        <f t="shared" si="46"/>
        <v>20170903-Peak</v>
      </c>
      <c r="D151" t="s">
        <v>91</v>
      </c>
      <c r="E151" t="s">
        <v>673</v>
      </c>
      <c r="H151">
        <f t="shared" si="47"/>
        <v>201709031310</v>
      </c>
      <c r="I151">
        <f t="shared" si="48"/>
        <v>201709040110</v>
      </c>
      <c r="J151" s="39">
        <v>42981</v>
      </c>
      <c r="K151" s="40">
        <v>0.54861111111111116</v>
      </c>
      <c r="L151" s="39">
        <v>42981.548611111109</v>
      </c>
      <c r="M151" s="39">
        <v>43109</v>
      </c>
      <c r="N151" t="s">
        <v>674</v>
      </c>
      <c r="O151" s="39">
        <v>43109.535416666673</v>
      </c>
      <c r="P151">
        <v>680</v>
      </c>
      <c r="Q151" t="s">
        <v>72</v>
      </c>
      <c r="R151">
        <v>4</v>
      </c>
      <c r="T151">
        <v>0</v>
      </c>
      <c r="U151">
        <v>37.37397</v>
      </c>
      <c r="V151">
        <v>-119.83556</v>
      </c>
      <c r="W151" t="s">
        <v>88</v>
      </c>
      <c r="X151" t="str">
        <f t="shared" si="49"/>
        <v>HFRA</v>
      </c>
      <c r="AF151">
        <v>187353</v>
      </c>
      <c r="AG151" t="b">
        <f t="shared" si="50"/>
        <v>0</v>
      </c>
      <c r="AH151" t="b">
        <f t="shared" si="51"/>
        <v>0</v>
      </c>
      <c r="AI151" t="b">
        <f t="shared" si="52"/>
        <v>0</v>
      </c>
      <c r="AJ151">
        <f t="shared" si="53"/>
        <v>2017</v>
      </c>
      <c r="AK151">
        <f t="shared" si="54"/>
        <v>9</v>
      </c>
      <c r="AL151" t="b">
        <v>0</v>
      </c>
      <c r="AM151">
        <f t="shared" si="55"/>
        <v>0</v>
      </c>
      <c r="AN151" t="b">
        <f t="shared" si="56"/>
        <v>0</v>
      </c>
      <c r="AO151" t="b">
        <f t="shared" si="57"/>
        <v>0</v>
      </c>
      <c r="AP151" t="b">
        <f t="shared" si="58"/>
        <v>0</v>
      </c>
      <c r="AQ151" t="str">
        <f t="shared" si="63"/>
        <v>OEIS Non-CAT - Large</v>
      </c>
      <c r="AR151">
        <f t="shared" si="59"/>
        <v>0</v>
      </c>
      <c r="AS151">
        <f t="shared" si="60"/>
        <v>0</v>
      </c>
      <c r="AT151" t="str">
        <f t="shared" si="61"/>
        <v xml:space="preserve">structures &lt;= 100 </v>
      </c>
      <c r="AU151" t="str">
        <f t="shared" si="62"/>
        <v>fatality = 0</v>
      </c>
      <c r="AV151">
        <f t="shared" si="64"/>
        <v>4</v>
      </c>
      <c r="AW151" t="b">
        <v>1</v>
      </c>
      <c r="AX151" t="b">
        <v>0</v>
      </c>
      <c r="AY151" t="b">
        <v>1</v>
      </c>
      <c r="AZ151" t="b">
        <v>1</v>
      </c>
      <c r="BA151" t="b">
        <v>0</v>
      </c>
      <c r="BB151" t="b">
        <v>1</v>
      </c>
      <c r="BC151" t="b">
        <v>1</v>
      </c>
      <c r="BF151" t="s">
        <v>675</v>
      </c>
      <c r="BG151" t="s">
        <v>95</v>
      </c>
      <c r="BH151">
        <v>3.83</v>
      </c>
      <c r="BI151" t="s">
        <v>676</v>
      </c>
      <c r="BJ151">
        <v>13</v>
      </c>
      <c r="BK151">
        <v>14</v>
      </c>
      <c r="BL151" t="s">
        <v>647</v>
      </c>
      <c r="BM151" t="s">
        <v>82</v>
      </c>
      <c r="BN151">
        <v>5.85</v>
      </c>
      <c r="BO151" t="s">
        <v>677</v>
      </c>
      <c r="BP151">
        <v>14</v>
      </c>
      <c r="BQ151">
        <v>79</v>
      </c>
    </row>
    <row r="152" spans="2:69" x14ac:dyDescent="0.2">
      <c r="C152" t="str">
        <f t="shared" si="46"/>
        <v>20170903-Creek</v>
      </c>
      <c r="D152" t="s">
        <v>409</v>
      </c>
      <c r="E152" t="s">
        <v>175</v>
      </c>
      <c r="H152">
        <f t="shared" si="47"/>
        <v>201709031623</v>
      </c>
      <c r="I152">
        <f t="shared" si="48"/>
        <v>201709040423</v>
      </c>
      <c r="J152" s="39">
        <v>42981</v>
      </c>
      <c r="K152" s="40">
        <v>0.68263888888888891</v>
      </c>
      <c r="L152" s="39">
        <v>42981.682638888888</v>
      </c>
      <c r="M152" s="39">
        <v>43109</v>
      </c>
      <c r="N152" t="s">
        <v>665</v>
      </c>
      <c r="O152" s="39">
        <v>43109.534722222219</v>
      </c>
      <c r="P152">
        <v>1749</v>
      </c>
      <c r="Q152" t="s">
        <v>87</v>
      </c>
      <c r="R152">
        <v>0</v>
      </c>
      <c r="T152">
        <v>0</v>
      </c>
      <c r="U152">
        <v>38.119999999999997</v>
      </c>
      <c r="V152">
        <v>-119.941</v>
      </c>
      <c r="W152" t="s">
        <v>73</v>
      </c>
      <c r="X152" t="str">
        <f t="shared" si="49"/>
        <v>non-HFRA</v>
      </c>
      <c r="AG152" t="b">
        <f t="shared" si="50"/>
        <v>0</v>
      </c>
      <c r="AH152" t="b">
        <f t="shared" si="51"/>
        <v>0</v>
      </c>
      <c r="AI152" t="b">
        <f t="shared" si="52"/>
        <v>0</v>
      </c>
      <c r="AJ152">
        <f t="shared" si="53"/>
        <v>2017</v>
      </c>
      <c r="AK152">
        <f t="shared" si="54"/>
        <v>9</v>
      </c>
      <c r="AL152" t="b">
        <v>0</v>
      </c>
      <c r="AM152">
        <f t="shared" si="55"/>
        <v>0</v>
      </c>
      <c r="AN152" t="b">
        <f t="shared" si="56"/>
        <v>0</v>
      </c>
      <c r="AO152" t="b">
        <f t="shared" si="57"/>
        <v>0</v>
      </c>
      <c r="AP152" t="b">
        <f t="shared" si="58"/>
        <v>0</v>
      </c>
      <c r="AQ152" t="str">
        <f t="shared" si="63"/>
        <v>OEIS Non-CAT - Large</v>
      </c>
      <c r="AR152">
        <f t="shared" si="59"/>
        <v>0</v>
      </c>
      <c r="AS152">
        <f t="shared" si="60"/>
        <v>0</v>
      </c>
      <c r="AT152" t="str">
        <f t="shared" si="61"/>
        <v xml:space="preserve">structures &lt;= 100 </v>
      </c>
      <c r="AU152" t="str">
        <f t="shared" si="62"/>
        <v>fatality = 0</v>
      </c>
      <c r="AV152">
        <f t="shared" si="64"/>
        <v>0</v>
      </c>
      <c r="AW152" t="b">
        <v>0</v>
      </c>
      <c r="AX152" t="b">
        <v>0</v>
      </c>
      <c r="AY152" t="b">
        <v>0</v>
      </c>
      <c r="AZ152" t="b">
        <v>0</v>
      </c>
      <c r="BA152" t="b">
        <v>0</v>
      </c>
      <c r="BB152" t="b">
        <v>0</v>
      </c>
      <c r="BC152" t="b">
        <v>0</v>
      </c>
      <c r="BJ152">
        <v>0</v>
      </c>
      <c r="BK152">
        <v>0</v>
      </c>
      <c r="BL152" t="s">
        <v>678</v>
      </c>
      <c r="BM152" t="s">
        <v>82</v>
      </c>
      <c r="BN152">
        <v>5.93</v>
      </c>
      <c r="BO152" t="s">
        <v>679</v>
      </c>
      <c r="BP152">
        <v>32.99</v>
      </c>
      <c r="BQ152">
        <v>6</v>
      </c>
    </row>
    <row r="153" spans="2:69" x14ac:dyDescent="0.2">
      <c r="C153" t="str">
        <f t="shared" si="46"/>
        <v>20170905-Eureka</v>
      </c>
      <c r="D153" t="s">
        <v>571</v>
      </c>
      <c r="E153" t="s">
        <v>680</v>
      </c>
      <c r="H153">
        <f t="shared" si="47"/>
        <v>201709051838</v>
      </c>
      <c r="I153">
        <f t="shared" si="48"/>
        <v>201709060638</v>
      </c>
      <c r="J153" s="39">
        <v>42983</v>
      </c>
      <c r="K153" s="40">
        <v>0.77638888888888891</v>
      </c>
      <c r="L153" s="39">
        <v>42983.776388888888</v>
      </c>
      <c r="M153" s="39">
        <v>43109</v>
      </c>
      <c r="N153" t="s">
        <v>668</v>
      </c>
      <c r="O153" s="39">
        <v>43109.554166666669</v>
      </c>
      <c r="P153">
        <v>2575</v>
      </c>
      <c r="Q153" t="s">
        <v>87</v>
      </c>
      <c r="R153">
        <v>0</v>
      </c>
      <c r="T153">
        <v>0</v>
      </c>
      <c r="U153">
        <v>39.753120000000003</v>
      </c>
      <c r="V153">
        <v>-120.75485</v>
      </c>
      <c r="W153" t="s">
        <v>88</v>
      </c>
      <c r="X153" t="str">
        <f t="shared" si="49"/>
        <v>HFRA</v>
      </c>
      <c r="AG153" t="b">
        <f t="shared" si="50"/>
        <v>0</v>
      </c>
      <c r="AH153" t="b">
        <f t="shared" si="51"/>
        <v>0</v>
      </c>
      <c r="AI153" t="b">
        <f t="shared" si="52"/>
        <v>0</v>
      </c>
      <c r="AJ153">
        <f t="shared" si="53"/>
        <v>2017</v>
      </c>
      <c r="AK153">
        <f t="shared" si="54"/>
        <v>9</v>
      </c>
      <c r="AL153" t="b">
        <v>0</v>
      </c>
      <c r="AM153">
        <f t="shared" si="55"/>
        <v>0</v>
      </c>
      <c r="AN153" t="b">
        <f t="shared" si="56"/>
        <v>0</v>
      </c>
      <c r="AO153" t="b">
        <f t="shared" si="57"/>
        <v>0</v>
      </c>
      <c r="AP153" t="b">
        <f t="shared" si="58"/>
        <v>0</v>
      </c>
      <c r="AQ153" t="str">
        <f t="shared" si="63"/>
        <v>OEIS Non-CAT - Large</v>
      </c>
      <c r="AR153">
        <f t="shared" si="59"/>
        <v>0</v>
      </c>
      <c r="AS153">
        <f t="shared" si="60"/>
        <v>0</v>
      </c>
      <c r="AT153" t="str">
        <f t="shared" si="61"/>
        <v xml:space="preserve">structures &lt;= 100 </v>
      </c>
      <c r="AU153" t="str">
        <f t="shared" si="62"/>
        <v>fatality = 0</v>
      </c>
      <c r="AV153">
        <f t="shared" si="64"/>
        <v>0</v>
      </c>
      <c r="AW153" t="b">
        <v>1</v>
      </c>
      <c r="AX153" t="b">
        <v>0</v>
      </c>
      <c r="AY153" t="b">
        <v>1</v>
      </c>
      <c r="AZ153" t="b">
        <v>1</v>
      </c>
      <c r="BA153" t="b">
        <v>0</v>
      </c>
      <c r="BB153" t="b">
        <v>1</v>
      </c>
      <c r="BC153" t="b">
        <v>1</v>
      </c>
      <c r="BF153" t="s">
        <v>681</v>
      </c>
      <c r="BG153" t="s">
        <v>584</v>
      </c>
      <c r="BH153">
        <v>3.14</v>
      </c>
      <c r="BI153" t="s">
        <v>682</v>
      </c>
      <c r="BJ153">
        <v>14.99</v>
      </c>
      <c r="BK153">
        <v>2</v>
      </c>
      <c r="BL153" t="s">
        <v>683</v>
      </c>
      <c r="BM153" t="s">
        <v>82</v>
      </c>
      <c r="BN153">
        <v>9.9499999999999993</v>
      </c>
      <c r="BO153" t="s">
        <v>684</v>
      </c>
      <c r="BP153">
        <v>24.99</v>
      </c>
      <c r="BQ153">
        <v>8</v>
      </c>
    </row>
    <row r="154" spans="2:69" x14ac:dyDescent="0.2">
      <c r="C154" t="str">
        <f t="shared" si="46"/>
        <v>20170912-Berry</v>
      </c>
      <c r="D154" t="s">
        <v>307</v>
      </c>
      <c r="E154" t="s">
        <v>685</v>
      </c>
      <c r="H154">
        <f t="shared" si="47"/>
        <v>201709120658</v>
      </c>
      <c r="I154">
        <f t="shared" si="48"/>
        <v>201709121858</v>
      </c>
      <c r="J154" s="39">
        <v>42990</v>
      </c>
      <c r="K154" s="40">
        <v>0.2902777777777778</v>
      </c>
      <c r="L154" s="39">
        <v>42990.290277777778</v>
      </c>
      <c r="M154" s="39">
        <v>43109</v>
      </c>
      <c r="N154" t="s">
        <v>686</v>
      </c>
      <c r="O154" s="39">
        <v>43109.556250000001</v>
      </c>
      <c r="P154">
        <v>995</v>
      </c>
      <c r="Q154" t="s">
        <v>87</v>
      </c>
      <c r="R154">
        <v>0</v>
      </c>
      <c r="T154">
        <v>0</v>
      </c>
      <c r="U154">
        <v>40.983519999999999</v>
      </c>
      <c r="V154">
        <v>-121.81623</v>
      </c>
      <c r="W154" t="s">
        <v>88</v>
      </c>
      <c r="X154" t="str">
        <f t="shared" si="49"/>
        <v>HFRA</v>
      </c>
      <c r="AG154" t="b">
        <f t="shared" si="50"/>
        <v>0</v>
      </c>
      <c r="AH154" t="b">
        <f t="shared" si="51"/>
        <v>0</v>
      </c>
      <c r="AI154" t="b">
        <f t="shared" si="52"/>
        <v>0</v>
      </c>
      <c r="AJ154">
        <f t="shared" si="53"/>
        <v>2017</v>
      </c>
      <c r="AK154">
        <f t="shared" si="54"/>
        <v>9</v>
      </c>
      <c r="AL154" t="b">
        <v>0</v>
      </c>
      <c r="AM154">
        <f t="shared" si="55"/>
        <v>0</v>
      </c>
      <c r="AN154" t="b">
        <f t="shared" si="56"/>
        <v>0</v>
      </c>
      <c r="AO154" t="b">
        <f t="shared" si="57"/>
        <v>0</v>
      </c>
      <c r="AP154" t="b">
        <f t="shared" si="58"/>
        <v>0</v>
      </c>
      <c r="AQ154" t="str">
        <f t="shared" si="63"/>
        <v>OEIS Non-CAT - Large</v>
      </c>
      <c r="AR154">
        <f t="shared" si="59"/>
        <v>0</v>
      </c>
      <c r="AS154">
        <f t="shared" si="60"/>
        <v>0</v>
      </c>
      <c r="AT154" t="str">
        <f t="shared" si="61"/>
        <v xml:space="preserve">structures &lt;= 100 </v>
      </c>
      <c r="AU154" t="str">
        <f t="shared" si="62"/>
        <v>fatality = 0</v>
      </c>
      <c r="AV154">
        <f t="shared" si="64"/>
        <v>0</v>
      </c>
      <c r="AW154" t="b">
        <v>1</v>
      </c>
      <c r="AX154" t="b">
        <v>0</v>
      </c>
      <c r="AY154" t="b">
        <v>1</v>
      </c>
      <c r="AZ154" t="b">
        <v>1</v>
      </c>
      <c r="BA154" t="b">
        <v>0</v>
      </c>
      <c r="BB154" t="b">
        <v>1</v>
      </c>
      <c r="BC154" t="b">
        <v>1</v>
      </c>
      <c r="BJ154">
        <v>0</v>
      </c>
      <c r="BK154">
        <v>0</v>
      </c>
      <c r="BL154" t="s">
        <v>687</v>
      </c>
      <c r="BM154" t="s">
        <v>82</v>
      </c>
      <c r="BN154">
        <v>8.91</v>
      </c>
      <c r="BO154" t="s">
        <v>688</v>
      </c>
      <c r="BP154">
        <v>10</v>
      </c>
      <c r="BQ154">
        <v>21</v>
      </c>
    </row>
    <row r="155" spans="2:69" x14ac:dyDescent="0.2">
      <c r="C155" t="str">
        <f t="shared" si="46"/>
        <v>20170912-Buck</v>
      </c>
      <c r="D155" t="s">
        <v>84</v>
      </c>
      <c r="E155" t="s">
        <v>689</v>
      </c>
      <c r="H155">
        <f t="shared" si="47"/>
        <v>201709121742</v>
      </c>
      <c r="I155">
        <f t="shared" si="48"/>
        <v>201709130542</v>
      </c>
      <c r="J155" s="39">
        <v>42990</v>
      </c>
      <c r="K155" s="40">
        <v>0.73750000000000004</v>
      </c>
      <c r="L155" s="39">
        <v>42990.737500000003</v>
      </c>
      <c r="M155" s="39">
        <v>43109</v>
      </c>
      <c r="N155" t="s">
        <v>686</v>
      </c>
      <c r="O155" s="39">
        <v>43109.556250000001</v>
      </c>
      <c r="P155">
        <v>13417</v>
      </c>
      <c r="Q155" t="s">
        <v>87</v>
      </c>
      <c r="R155">
        <v>0</v>
      </c>
      <c r="T155">
        <v>0</v>
      </c>
      <c r="U155">
        <v>40.227499999999999</v>
      </c>
      <c r="V155">
        <v>-123.03583</v>
      </c>
      <c r="W155" t="s">
        <v>88</v>
      </c>
      <c r="X155" t="str">
        <f t="shared" si="49"/>
        <v>HFRA</v>
      </c>
      <c r="AG155" t="b">
        <f t="shared" si="50"/>
        <v>1</v>
      </c>
      <c r="AH155" t="b">
        <f t="shared" si="51"/>
        <v>1</v>
      </c>
      <c r="AI155" t="b">
        <f t="shared" si="52"/>
        <v>0</v>
      </c>
      <c r="AJ155">
        <f t="shared" si="53"/>
        <v>2017</v>
      </c>
      <c r="AK155">
        <f t="shared" si="54"/>
        <v>9</v>
      </c>
      <c r="AL155" t="b">
        <v>0</v>
      </c>
      <c r="AM155">
        <f t="shared" si="55"/>
        <v>0</v>
      </c>
      <c r="AN155" t="b">
        <f t="shared" si="56"/>
        <v>0</v>
      </c>
      <c r="AO155" t="b">
        <f t="shared" si="57"/>
        <v>0</v>
      </c>
      <c r="AP155" t="b">
        <f t="shared" si="58"/>
        <v>0</v>
      </c>
      <c r="AQ155" t="str">
        <f t="shared" si="63"/>
        <v>OEIS CAT - Large</v>
      </c>
      <c r="AR155">
        <f t="shared" si="59"/>
        <v>1</v>
      </c>
      <c r="AS155">
        <f t="shared" si="60"/>
        <v>0</v>
      </c>
      <c r="AT155" t="str">
        <f t="shared" si="61"/>
        <v xml:space="preserve">structures &lt;= 100 </v>
      </c>
      <c r="AU155" t="str">
        <f t="shared" si="62"/>
        <v>fatality = 0</v>
      </c>
      <c r="AV155">
        <f t="shared" si="64"/>
        <v>0</v>
      </c>
      <c r="AW155" t="b">
        <v>1</v>
      </c>
      <c r="AX155" t="b">
        <v>0</v>
      </c>
      <c r="AY155" t="b">
        <v>1</v>
      </c>
      <c r="AZ155" t="b">
        <v>1</v>
      </c>
      <c r="BA155" t="b">
        <v>0</v>
      </c>
      <c r="BB155" t="b">
        <v>1</v>
      </c>
      <c r="BC155" t="b">
        <v>1</v>
      </c>
      <c r="BJ155">
        <v>0</v>
      </c>
      <c r="BK155">
        <v>0</v>
      </c>
      <c r="BL155" t="s">
        <v>690</v>
      </c>
      <c r="BM155" t="s">
        <v>82</v>
      </c>
      <c r="BN155">
        <v>9.41</v>
      </c>
      <c r="BO155" t="s">
        <v>691</v>
      </c>
      <c r="BP155">
        <v>14.99</v>
      </c>
      <c r="BQ155">
        <v>4</v>
      </c>
    </row>
    <row r="156" spans="2:69" x14ac:dyDescent="0.2">
      <c r="C156" t="str">
        <f t="shared" si="46"/>
        <v>20170918-Eastman</v>
      </c>
      <c r="D156" t="s">
        <v>91</v>
      </c>
      <c r="E156" t="s">
        <v>692</v>
      </c>
      <c r="H156">
        <f t="shared" si="47"/>
        <v>201709181604</v>
      </c>
      <c r="I156">
        <f t="shared" si="48"/>
        <v>201709190404</v>
      </c>
      <c r="J156" s="39">
        <v>42996</v>
      </c>
      <c r="K156" s="40">
        <v>0.6694444444444444</v>
      </c>
      <c r="L156" s="39">
        <v>42996.669444444437</v>
      </c>
      <c r="M156" s="39">
        <v>43109</v>
      </c>
      <c r="N156" t="s">
        <v>686</v>
      </c>
      <c r="O156" s="39">
        <v>43109.556250000001</v>
      </c>
      <c r="P156">
        <v>429</v>
      </c>
      <c r="Q156" t="s">
        <v>99</v>
      </c>
      <c r="R156">
        <v>0</v>
      </c>
      <c r="T156">
        <v>0</v>
      </c>
      <c r="U156">
        <v>37.146239999999999</v>
      </c>
      <c r="V156">
        <v>-120.01550899999999</v>
      </c>
      <c r="W156" t="s">
        <v>73</v>
      </c>
      <c r="X156" t="str">
        <f t="shared" si="49"/>
        <v>non-HFRA</v>
      </c>
      <c r="Y156" t="s">
        <v>100</v>
      </c>
      <c r="AG156" t="b">
        <f t="shared" si="50"/>
        <v>0</v>
      </c>
      <c r="AH156" t="b">
        <f t="shared" si="51"/>
        <v>0</v>
      </c>
      <c r="AI156" t="b">
        <f t="shared" si="52"/>
        <v>0</v>
      </c>
      <c r="AJ156">
        <f t="shared" si="53"/>
        <v>2017</v>
      </c>
      <c r="AK156">
        <f t="shared" si="54"/>
        <v>9</v>
      </c>
      <c r="AL156" t="b">
        <v>0</v>
      </c>
      <c r="AM156">
        <f t="shared" si="55"/>
        <v>0</v>
      </c>
      <c r="AN156" t="b">
        <f t="shared" si="56"/>
        <v>0</v>
      </c>
      <c r="AO156" t="b">
        <f t="shared" si="57"/>
        <v>0</v>
      </c>
      <c r="AP156" t="b">
        <f t="shared" si="58"/>
        <v>0</v>
      </c>
      <c r="AQ156" t="str">
        <f t="shared" si="63"/>
        <v>OEIS Non-CAT - Large</v>
      </c>
      <c r="AR156">
        <f t="shared" si="59"/>
        <v>0</v>
      </c>
      <c r="AS156">
        <f t="shared" si="60"/>
        <v>0</v>
      </c>
      <c r="AT156" t="str">
        <f t="shared" si="61"/>
        <v xml:space="preserve">structures &lt;= 100 </v>
      </c>
      <c r="AU156" t="str">
        <f t="shared" si="62"/>
        <v>fatality = 0</v>
      </c>
      <c r="AV156">
        <f t="shared" si="64"/>
        <v>0</v>
      </c>
      <c r="AW156" t="b">
        <v>0</v>
      </c>
      <c r="AX156" t="b">
        <v>0</v>
      </c>
      <c r="AY156" t="b">
        <v>0</v>
      </c>
      <c r="AZ156" t="b">
        <v>0</v>
      </c>
      <c r="BA156" t="b">
        <v>0</v>
      </c>
      <c r="BB156" t="b">
        <v>0</v>
      </c>
      <c r="BC156" t="b">
        <v>0</v>
      </c>
      <c r="BJ156">
        <v>0</v>
      </c>
      <c r="BK156">
        <v>0</v>
      </c>
      <c r="BP156">
        <v>0</v>
      </c>
      <c r="BQ156">
        <v>0</v>
      </c>
    </row>
    <row r="157" spans="2:69" x14ac:dyDescent="0.2">
      <c r="C157" t="str">
        <f t="shared" si="46"/>
        <v>20170927-Lion</v>
      </c>
      <c r="D157" t="s">
        <v>119</v>
      </c>
      <c r="E157" t="s">
        <v>693</v>
      </c>
      <c r="H157">
        <f t="shared" si="47"/>
        <v>201709271400</v>
      </c>
      <c r="I157">
        <f t="shared" si="48"/>
        <v>201709280200</v>
      </c>
      <c r="J157" s="39">
        <v>43005</v>
      </c>
      <c r="K157" s="40">
        <v>0.58333333333333337</v>
      </c>
      <c r="L157" s="39">
        <v>43005.583333333343</v>
      </c>
      <c r="M157" s="39">
        <v>43109</v>
      </c>
      <c r="N157" t="s">
        <v>694</v>
      </c>
      <c r="O157" s="39">
        <v>43109.560416666667</v>
      </c>
      <c r="P157">
        <v>18900</v>
      </c>
      <c r="Q157" t="s">
        <v>87</v>
      </c>
      <c r="R157">
        <v>0</v>
      </c>
      <c r="T157">
        <v>0</v>
      </c>
      <c r="U157">
        <v>36.271380000000001</v>
      </c>
      <c r="V157">
        <v>-118.48555</v>
      </c>
      <c r="W157" t="s">
        <v>88</v>
      </c>
      <c r="X157" t="str">
        <f t="shared" si="49"/>
        <v>HFRA</v>
      </c>
      <c r="AG157" t="b">
        <f t="shared" si="50"/>
        <v>1</v>
      </c>
      <c r="AH157" t="b">
        <f t="shared" si="51"/>
        <v>1</v>
      </c>
      <c r="AI157" t="b">
        <f t="shared" si="52"/>
        <v>0</v>
      </c>
      <c r="AJ157">
        <f t="shared" si="53"/>
        <v>2017</v>
      </c>
      <c r="AK157">
        <f t="shared" si="54"/>
        <v>9</v>
      </c>
      <c r="AL157" t="b">
        <v>0</v>
      </c>
      <c r="AM157">
        <f t="shared" si="55"/>
        <v>0</v>
      </c>
      <c r="AN157" t="b">
        <f t="shared" si="56"/>
        <v>0</v>
      </c>
      <c r="AO157" t="b">
        <f t="shared" si="57"/>
        <v>0</v>
      </c>
      <c r="AP157" t="b">
        <f t="shared" si="58"/>
        <v>0</v>
      </c>
      <c r="AQ157" t="str">
        <f t="shared" si="63"/>
        <v>OEIS CAT - Large</v>
      </c>
      <c r="AR157">
        <f t="shared" si="59"/>
        <v>1</v>
      </c>
      <c r="AS157">
        <f t="shared" si="60"/>
        <v>0</v>
      </c>
      <c r="AT157" t="str">
        <f t="shared" si="61"/>
        <v xml:space="preserve">structures &lt;= 100 </v>
      </c>
      <c r="AU157" t="str">
        <f t="shared" si="62"/>
        <v>fatality = 0</v>
      </c>
      <c r="AV157">
        <f t="shared" si="64"/>
        <v>0</v>
      </c>
      <c r="AW157" t="b">
        <v>1</v>
      </c>
      <c r="AX157" t="b">
        <v>0</v>
      </c>
      <c r="AY157" t="b">
        <v>1</v>
      </c>
      <c r="AZ157" t="b">
        <v>1</v>
      </c>
      <c r="BA157" t="b">
        <v>0</v>
      </c>
      <c r="BB157" t="b">
        <v>1</v>
      </c>
      <c r="BC157" t="b">
        <v>1</v>
      </c>
      <c r="BJ157">
        <v>0</v>
      </c>
      <c r="BK157">
        <v>0</v>
      </c>
      <c r="BP157">
        <v>0</v>
      </c>
      <c r="BQ157">
        <v>0</v>
      </c>
    </row>
    <row r="158" spans="2:69" x14ac:dyDescent="0.2">
      <c r="C158" t="str">
        <f t="shared" si="46"/>
        <v>20170929-Rucker</v>
      </c>
      <c r="D158" t="s">
        <v>257</v>
      </c>
      <c r="E158" t="s">
        <v>695</v>
      </c>
      <c r="H158">
        <f t="shared" si="47"/>
        <v>201709291442</v>
      </c>
      <c r="I158">
        <f t="shared" si="48"/>
        <v>201709300242</v>
      </c>
      <c r="J158" s="39">
        <v>43007</v>
      </c>
      <c r="K158" s="40">
        <v>0.61250000000000004</v>
      </c>
      <c r="L158" s="39">
        <v>43007.612500000003</v>
      </c>
      <c r="M158" s="39">
        <v>43109</v>
      </c>
      <c r="N158" t="s">
        <v>696</v>
      </c>
      <c r="O158" s="39">
        <v>43109.561111111107</v>
      </c>
      <c r="P158">
        <v>444</v>
      </c>
      <c r="Q158" t="s">
        <v>353</v>
      </c>
      <c r="R158">
        <v>0</v>
      </c>
      <c r="T158">
        <v>0</v>
      </c>
      <c r="U158">
        <v>34.674030000000002</v>
      </c>
      <c r="V158">
        <v>-120.4393</v>
      </c>
      <c r="W158" t="s">
        <v>73</v>
      </c>
      <c r="X158" t="str">
        <f t="shared" si="49"/>
        <v>non-HFRA</v>
      </c>
      <c r="AF158">
        <v>592603</v>
      </c>
      <c r="AG158" t="b">
        <f t="shared" si="50"/>
        <v>0</v>
      </c>
      <c r="AH158" t="b">
        <f t="shared" si="51"/>
        <v>0</v>
      </c>
      <c r="AI158" t="b">
        <f t="shared" si="52"/>
        <v>0</v>
      </c>
      <c r="AJ158">
        <f t="shared" si="53"/>
        <v>2017</v>
      </c>
      <c r="AK158">
        <f t="shared" si="54"/>
        <v>9</v>
      </c>
      <c r="AL158" t="b">
        <v>0</v>
      </c>
      <c r="AM158">
        <f t="shared" si="55"/>
        <v>0</v>
      </c>
      <c r="AN158" t="b">
        <f t="shared" si="56"/>
        <v>0</v>
      </c>
      <c r="AO158" t="b">
        <f t="shared" si="57"/>
        <v>0</v>
      </c>
      <c r="AP158" t="b">
        <f t="shared" si="58"/>
        <v>0</v>
      </c>
      <c r="AQ158" t="str">
        <f t="shared" si="63"/>
        <v>OEIS Non-CAT - Large</v>
      </c>
      <c r="AR158">
        <f t="shared" si="59"/>
        <v>0</v>
      </c>
      <c r="AS158">
        <f t="shared" si="60"/>
        <v>0</v>
      </c>
      <c r="AT158" t="str">
        <f t="shared" si="61"/>
        <v xml:space="preserve">structures &lt;= 100 </v>
      </c>
      <c r="AU158" t="str">
        <f t="shared" si="62"/>
        <v>fatality = 0</v>
      </c>
      <c r="AV158">
        <f t="shared" si="64"/>
        <v>0</v>
      </c>
      <c r="AW158" t="b">
        <v>0</v>
      </c>
      <c r="AX158" t="b">
        <v>0</v>
      </c>
      <c r="AY158" t="b">
        <v>0</v>
      </c>
      <c r="AZ158" t="b">
        <v>0</v>
      </c>
      <c r="BA158" t="b">
        <v>0</v>
      </c>
      <c r="BB158" t="b">
        <v>1</v>
      </c>
      <c r="BC158" t="b">
        <v>0</v>
      </c>
      <c r="BF158" t="s">
        <v>697</v>
      </c>
      <c r="BG158" t="s">
        <v>511</v>
      </c>
      <c r="BH158">
        <v>1.64</v>
      </c>
      <c r="BI158" t="s">
        <v>698</v>
      </c>
      <c r="BJ158">
        <v>23.02</v>
      </c>
      <c r="BK158">
        <v>13</v>
      </c>
      <c r="BL158" t="s">
        <v>395</v>
      </c>
      <c r="BM158" t="s">
        <v>95</v>
      </c>
      <c r="BN158">
        <v>5.64</v>
      </c>
      <c r="BO158" t="s">
        <v>699</v>
      </c>
      <c r="BP158">
        <v>24.99</v>
      </c>
      <c r="BQ158">
        <v>25</v>
      </c>
    </row>
    <row r="159" spans="2:69" x14ac:dyDescent="0.2">
      <c r="B159" t="s">
        <v>700</v>
      </c>
      <c r="C159" t="str">
        <f t="shared" si="46"/>
        <v>20171008-Pocket</v>
      </c>
      <c r="D159" t="s">
        <v>403</v>
      </c>
      <c r="E159" t="s">
        <v>701</v>
      </c>
      <c r="G159" t="s">
        <v>702</v>
      </c>
      <c r="H159">
        <f t="shared" si="47"/>
        <v>201710080000</v>
      </c>
      <c r="I159">
        <f t="shared" si="48"/>
        <v>201710081200</v>
      </c>
      <c r="J159" s="39">
        <v>43016</v>
      </c>
      <c r="K159" s="40">
        <v>0</v>
      </c>
      <c r="L159" s="39">
        <v>43016</v>
      </c>
      <c r="M159" s="39">
        <v>43039</v>
      </c>
      <c r="O159" s="39"/>
      <c r="P159">
        <v>17357</v>
      </c>
      <c r="Q159" t="s">
        <v>99</v>
      </c>
      <c r="R159">
        <v>6</v>
      </c>
      <c r="S159">
        <v>2</v>
      </c>
      <c r="T159">
        <v>0</v>
      </c>
      <c r="U159">
        <v>38.76549</v>
      </c>
      <c r="V159">
        <v>-122.90939</v>
      </c>
      <c r="W159" t="s">
        <v>88</v>
      </c>
      <c r="X159" t="str">
        <f t="shared" si="49"/>
        <v>HFRA</v>
      </c>
      <c r="Y159" t="s">
        <v>100</v>
      </c>
      <c r="Z159" t="s">
        <v>100</v>
      </c>
      <c r="AA159" t="s">
        <v>703</v>
      </c>
      <c r="AB159" t="s">
        <v>704</v>
      </c>
      <c r="AC159" t="s">
        <v>705</v>
      </c>
      <c r="AD159" t="s">
        <v>706</v>
      </c>
      <c r="AF159">
        <v>515996</v>
      </c>
      <c r="AG159" t="b">
        <f t="shared" si="50"/>
        <v>1</v>
      </c>
      <c r="AH159" t="b">
        <f t="shared" si="51"/>
        <v>1</v>
      </c>
      <c r="AI159" t="b">
        <f t="shared" si="52"/>
        <v>0</v>
      </c>
      <c r="AJ159">
        <f t="shared" si="53"/>
        <v>2017</v>
      </c>
      <c r="AK159">
        <f t="shared" si="54"/>
        <v>10</v>
      </c>
      <c r="AL159" t="b">
        <v>1</v>
      </c>
      <c r="AM159">
        <f t="shared" si="55"/>
        <v>0</v>
      </c>
      <c r="AN159" t="b">
        <f t="shared" si="56"/>
        <v>0</v>
      </c>
      <c r="AO159" t="b">
        <f t="shared" si="57"/>
        <v>0</v>
      </c>
      <c r="AP159" t="b">
        <f t="shared" si="58"/>
        <v>0</v>
      </c>
      <c r="AQ159" t="str">
        <f t="shared" si="63"/>
        <v>OEIS CAT - Large</v>
      </c>
      <c r="AR159">
        <f t="shared" si="59"/>
        <v>1</v>
      </c>
      <c r="AS159">
        <f t="shared" si="60"/>
        <v>0</v>
      </c>
      <c r="AT159" t="str">
        <f t="shared" si="61"/>
        <v xml:space="preserve">structures &lt;= 100 </v>
      </c>
      <c r="AU159" t="str">
        <f t="shared" si="62"/>
        <v>fatality = 0</v>
      </c>
      <c r="AV159">
        <f t="shared" si="64"/>
        <v>6</v>
      </c>
      <c r="AW159" t="b">
        <v>0</v>
      </c>
      <c r="AX159" t="b">
        <v>1</v>
      </c>
      <c r="AY159" t="b">
        <v>1</v>
      </c>
      <c r="AZ159" t="b">
        <v>1</v>
      </c>
      <c r="BA159" t="b">
        <v>0</v>
      </c>
      <c r="BB159" t="b">
        <v>1</v>
      </c>
      <c r="BC159" t="b">
        <v>1</v>
      </c>
      <c r="BF159" t="s">
        <v>707</v>
      </c>
      <c r="BG159" t="s">
        <v>708</v>
      </c>
      <c r="BH159">
        <v>4.21</v>
      </c>
      <c r="BI159" t="s">
        <v>709</v>
      </c>
      <c r="BJ159">
        <v>20.89</v>
      </c>
      <c r="BK159">
        <v>22</v>
      </c>
      <c r="BL159" t="s">
        <v>707</v>
      </c>
      <c r="BM159" t="s">
        <v>708</v>
      </c>
      <c r="BN159">
        <v>4.21</v>
      </c>
      <c r="BO159" t="s">
        <v>709</v>
      </c>
      <c r="BP159">
        <v>20.89</v>
      </c>
      <c r="BQ159">
        <v>45</v>
      </c>
    </row>
    <row r="160" spans="2:69" x14ac:dyDescent="0.2">
      <c r="C160" t="str">
        <f t="shared" si="46"/>
        <v>20171008-Lobo</v>
      </c>
      <c r="D160" t="s">
        <v>138</v>
      </c>
      <c r="E160" t="s">
        <v>710</v>
      </c>
      <c r="G160" t="s">
        <v>711</v>
      </c>
      <c r="H160">
        <f t="shared" si="47"/>
        <v>201710080001</v>
      </c>
      <c r="I160">
        <f t="shared" si="48"/>
        <v>201710081201</v>
      </c>
      <c r="J160" s="39">
        <v>43016</v>
      </c>
      <c r="K160" s="40">
        <v>6.9444444444444447E-4</v>
      </c>
      <c r="L160" s="39">
        <v>43016.000694444447</v>
      </c>
      <c r="M160" s="39">
        <v>43030</v>
      </c>
      <c r="O160" s="39"/>
      <c r="P160">
        <v>821</v>
      </c>
      <c r="Q160" t="s">
        <v>99</v>
      </c>
      <c r="R160">
        <v>48</v>
      </c>
      <c r="S160">
        <v>2</v>
      </c>
      <c r="T160">
        <v>0</v>
      </c>
      <c r="U160">
        <v>39.245489999999997</v>
      </c>
      <c r="V160">
        <v>-121.12792</v>
      </c>
      <c r="W160" t="s">
        <v>88</v>
      </c>
      <c r="X160" t="str">
        <f t="shared" si="49"/>
        <v>HFRA</v>
      </c>
      <c r="Y160" t="s">
        <v>100</v>
      </c>
      <c r="Z160" t="s">
        <v>100</v>
      </c>
      <c r="AA160" t="s">
        <v>712</v>
      </c>
      <c r="AB160" t="s">
        <v>713</v>
      </c>
      <c r="AG160" t="b">
        <f t="shared" si="50"/>
        <v>0</v>
      </c>
      <c r="AH160" t="b">
        <f t="shared" si="51"/>
        <v>0</v>
      </c>
      <c r="AI160" t="b">
        <f t="shared" si="52"/>
        <v>0</v>
      </c>
      <c r="AJ160">
        <f t="shared" si="53"/>
        <v>2017</v>
      </c>
      <c r="AK160">
        <f t="shared" si="54"/>
        <v>10</v>
      </c>
      <c r="AL160" t="b">
        <v>0</v>
      </c>
      <c r="AM160">
        <f t="shared" si="55"/>
        <v>0</v>
      </c>
      <c r="AN160" t="b">
        <f t="shared" si="56"/>
        <v>0</v>
      </c>
      <c r="AO160" t="b">
        <f t="shared" si="57"/>
        <v>0</v>
      </c>
      <c r="AP160" t="b">
        <f t="shared" si="58"/>
        <v>0</v>
      </c>
      <c r="AQ160" t="str">
        <f t="shared" si="63"/>
        <v>OEIS Non-CAT - Large</v>
      </c>
      <c r="AR160">
        <f t="shared" si="59"/>
        <v>0</v>
      </c>
      <c r="AS160">
        <f t="shared" si="60"/>
        <v>0</v>
      </c>
      <c r="AT160" t="str">
        <f t="shared" si="61"/>
        <v xml:space="preserve">structures &lt;= 100 </v>
      </c>
      <c r="AU160" t="str">
        <f t="shared" si="62"/>
        <v>fatality = 0</v>
      </c>
      <c r="AV160">
        <f t="shared" si="64"/>
        <v>48</v>
      </c>
      <c r="AW160" t="b">
        <v>1</v>
      </c>
      <c r="AX160" t="b">
        <v>0</v>
      </c>
      <c r="AY160" t="b">
        <v>1</v>
      </c>
      <c r="AZ160" t="b">
        <v>1</v>
      </c>
      <c r="BA160" t="b">
        <v>0</v>
      </c>
      <c r="BB160" t="b">
        <v>1</v>
      </c>
      <c r="BC160" t="b">
        <v>1</v>
      </c>
      <c r="BF160" t="s">
        <v>658</v>
      </c>
      <c r="BG160" t="s">
        <v>82</v>
      </c>
      <c r="BH160">
        <v>4.05</v>
      </c>
      <c r="BI160" t="s">
        <v>714</v>
      </c>
      <c r="BJ160">
        <v>8.99</v>
      </c>
      <c r="BK160">
        <v>63</v>
      </c>
      <c r="BL160" t="s">
        <v>658</v>
      </c>
      <c r="BM160" t="s">
        <v>82</v>
      </c>
      <c r="BN160">
        <v>4.05</v>
      </c>
      <c r="BO160" t="s">
        <v>714</v>
      </c>
      <c r="BP160">
        <v>8.99</v>
      </c>
      <c r="BQ160">
        <v>158</v>
      </c>
    </row>
    <row r="161" spans="2:69" x14ac:dyDescent="0.2">
      <c r="C161" t="str">
        <f t="shared" si="46"/>
        <v>20171008-Cherokee</v>
      </c>
      <c r="D161" t="s">
        <v>143</v>
      </c>
      <c r="E161" t="s">
        <v>715</v>
      </c>
      <c r="H161">
        <f t="shared" si="47"/>
        <v>201710082145</v>
      </c>
      <c r="I161">
        <f t="shared" si="48"/>
        <v>201710090945</v>
      </c>
      <c r="J161" s="39">
        <v>43016</v>
      </c>
      <c r="K161" s="40">
        <v>0.90625</v>
      </c>
      <c r="L161" s="39">
        <v>43016.90625</v>
      </c>
      <c r="M161" s="39">
        <v>43140</v>
      </c>
      <c r="N161" t="s">
        <v>716</v>
      </c>
      <c r="O161" s="39">
        <v>43140.408333333333</v>
      </c>
      <c r="P161">
        <v>8417</v>
      </c>
      <c r="Q161" t="s">
        <v>99</v>
      </c>
      <c r="R161">
        <v>6</v>
      </c>
      <c r="S161">
        <v>1</v>
      </c>
      <c r="T161">
        <v>0</v>
      </c>
      <c r="U161">
        <v>39.624960000000002</v>
      </c>
      <c r="V161">
        <v>-121.52966000000001</v>
      </c>
      <c r="W161" t="s">
        <v>88</v>
      </c>
      <c r="X161" t="str">
        <f t="shared" si="49"/>
        <v>HFRA</v>
      </c>
      <c r="Y161" t="s">
        <v>100</v>
      </c>
      <c r="Z161" t="s">
        <v>100</v>
      </c>
      <c r="AA161" t="s">
        <v>717</v>
      </c>
      <c r="AB161" t="s">
        <v>718</v>
      </c>
      <c r="AC161" t="s">
        <v>719</v>
      </c>
      <c r="AD161" t="s">
        <v>720</v>
      </c>
      <c r="AF161">
        <v>160479</v>
      </c>
      <c r="AG161" t="b">
        <f t="shared" si="50"/>
        <v>1</v>
      </c>
      <c r="AH161" t="b">
        <f t="shared" si="51"/>
        <v>1</v>
      </c>
      <c r="AI161" t="b">
        <f t="shared" si="52"/>
        <v>0</v>
      </c>
      <c r="AJ161">
        <f t="shared" si="53"/>
        <v>2017</v>
      </c>
      <c r="AK161">
        <f t="shared" si="54"/>
        <v>10</v>
      </c>
      <c r="AL161" t="b">
        <v>1</v>
      </c>
      <c r="AM161">
        <f t="shared" si="55"/>
        <v>0</v>
      </c>
      <c r="AN161" t="b">
        <f t="shared" si="56"/>
        <v>0</v>
      </c>
      <c r="AO161" t="b">
        <f t="shared" si="57"/>
        <v>0</v>
      </c>
      <c r="AP161" t="b">
        <f t="shared" si="58"/>
        <v>0</v>
      </c>
      <c r="AQ161" t="str">
        <f t="shared" si="63"/>
        <v>OEIS CAT - Large</v>
      </c>
      <c r="AR161">
        <f t="shared" si="59"/>
        <v>1</v>
      </c>
      <c r="AS161">
        <f t="shared" si="60"/>
        <v>0</v>
      </c>
      <c r="AT161" t="str">
        <f t="shared" si="61"/>
        <v xml:space="preserve">structures &lt;= 100 </v>
      </c>
      <c r="AU161" t="str">
        <f t="shared" si="62"/>
        <v>fatality = 0</v>
      </c>
      <c r="AV161">
        <f t="shared" si="64"/>
        <v>6</v>
      </c>
      <c r="AW161" t="b">
        <v>1</v>
      </c>
      <c r="AX161" t="b">
        <v>0</v>
      </c>
      <c r="AY161" t="b">
        <v>1</v>
      </c>
      <c r="AZ161" t="b">
        <v>1</v>
      </c>
      <c r="BA161" t="b">
        <v>0</v>
      </c>
      <c r="BB161" t="b">
        <v>1</v>
      </c>
      <c r="BC161" t="b">
        <v>1</v>
      </c>
      <c r="BJ161">
        <v>0</v>
      </c>
      <c r="BK161">
        <v>0</v>
      </c>
      <c r="BL161" t="s">
        <v>721</v>
      </c>
      <c r="BM161" t="s">
        <v>82</v>
      </c>
      <c r="BN161">
        <v>7.97</v>
      </c>
      <c r="BO161" t="s">
        <v>722</v>
      </c>
      <c r="BP161">
        <v>65.989999999999995</v>
      </c>
      <c r="BQ161">
        <v>4</v>
      </c>
    </row>
    <row r="162" spans="2:69" x14ac:dyDescent="0.2">
      <c r="C162" t="str">
        <f t="shared" si="46"/>
        <v>20171008-Tubbs</v>
      </c>
      <c r="D162" t="s">
        <v>128</v>
      </c>
      <c r="E162" t="s">
        <v>723</v>
      </c>
      <c r="G162" t="s">
        <v>702</v>
      </c>
      <c r="H162">
        <f t="shared" si="47"/>
        <v>201710082145</v>
      </c>
      <c r="I162">
        <f t="shared" si="48"/>
        <v>201710090945</v>
      </c>
      <c r="J162" s="39">
        <v>43016</v>
      </c>
      <c r="K162" s="40">
        <v>0.90625</v>
      </c>
      <c r="L162" s="39">
        <v>43016.90625</v>
      </c>
      <c r="M162" s="39">
        <v>43039</v>
      </c>
      <c r="O162" s="39"/>
      <c r="P162">
        <v>36807</v>
      </c>
      <c r="Q162" t="s">
        <v>99</v>
      </c>
      <c r="R162">
        <v>5636</v>
      </c>
      <c r="S162">
        <v>317</v>
      </c>
      <c r="T162">
        <v>22</v>
      </c>
      <c r="U162">
        <v>38.60895</v>
      </c>
      <c r="V162">
        <v>-122.62879</v>
      </c>
      <c r="W162" t="s">
        <v>88</v>
      </c>
      <c r="X162" t="str">
        <f t="shared" si="49"/>
        <v>HFRA</v>
      </c>
      <c r="Y162" t="s">
        <v>100</v>
      </c>
      <c r="AA162" t="s">
        <v>724</v>
      </c>
      <c r="AC162">
        <v>1894671</v>
      </c>
      <c r="AF162">
        <v>317148822</v>
      </c>
      <c r="AG162" t="b">
        <f t="shared" si="50"/>
        <v>1</v>
      </c>
      <c r="AH162" t="b">
        <f t="shared" si="51"/>
        <v>0</v>
      </c>
      <c r="AI162" t="b">
        <f t="shared" si="52"/>
        <v>1</v>
      </c>
      <c r="AJ162">
        <f t="shared" si="53"/>
        <v>2017</v>
      </c>
      <c r="AK162">
        <f t="shared" si="54"/>
        <v>10</v>
      </c>
      <c r="AL162" t="b">
        <v>1</v>
      </c>
      <c r="AM162">
        <f t="shared" si="55"/>
        <v>1</v>
      </c>
      <c r="AN162" t="b">
        <f t="shared" si="56"/>
        <v>1</v>
      </c>
      <c r="AO162" t="b">
        <f t="shared" si="57"/>
        <v>1</v>
      </c>
      <c r="AP162" t="b">
        <f t="shared" si="58"/>
        <v>0</v>
      </c>
      <c r="AQ162" t="str">
        <f t="shared" si="63"/>
        <v>OEIS CAT - Destructive - Fatal</v>
      </c>
      <c r="AR162">
        <f t="shared" si="59"/>
        <v>1</v>
      </c>
      <c r="AS162">
        <f t="shared" si="60"/>
        <v>1</v>
      </c>
      <c r="AT162" t="str">
        <f t="shared" si="61"/>
        <v>structures &gt; 500</v>
      </c>
      <c r="AU162" t="str">
        <f t="shared" si="62"/>
        <v>fatality &gt; 0</v>
      </c>
      <c r="AV162">
        <f t="shared" si="64"/>
        <v>5636</v>
      </c>
      <c r="AW162" t="b">
        <v>0</v>
      </c>
      <c r="AX162" t="b">
        <v>1</v>
      </c>
      <c r="AY162" t="b">
        <v>1</v>
      </c>
      <c r="AZ162" t="b">
        <v>1</v>
      </c>
      <c r="BA162" t="b">
        <v>0</v>
      </c>
      <c r="BB162" t="b">
        <v>1</v>
      </c>
      <c r="BC162" t="b">
        <v>1</v>
      </c>
      <c r="BF162" t="s">
        <v>725</v>
      </c>
      <c r="BG162" t="s">
        <v>95</v>
      </c>
      <c r="BH162">
        <v>1.67</v>
      </c>
      <c r="BI162" t="s">
        <v>726</v>
      </c>
      <c r="BJ162">
        <v>32.99</v>
      </c>
      <c r="BK162">
        <v>16</v>
      </c>
      <c r="BL162" t="s">
        <v>725</v>
      </c>
      <c r="BM162" t="s">
        <v>95</v>
      </c>
      <c r="BN162">
        <v>1.67</v>
      </c>
      <c r="BO162" t="s">
        <v>726</v>
      </c>
      <c r="BP162">
        <v>32.99</v>
      </c>
      <c r="BQ162">
        <v>55</v>
      </c>
    </row>
    <row r="163" spans="2:69" x14ac:dyDescent="0.2">
      <c r="B163" t="s">
        <v>727</v>
      </c>
      <c r="C163" t="str">
        <f t="shared" si="46"/>
        <v>20171008-Atlas 1</v>
      </c>
      <c r="D163" t="s">
        <v>128</v>
      </c>
      <c r="E163" t="s">
        <v>728</v>
      </c>
      <c r="G163" t="s">
        <v>729</v>
      </c>
      <c r="H163">
        <f t="shared" si="47"/>
        <v>201710082151</v>
      </c>
      <c r="I163">
        <f t="shared" si="48"/>
        <v>201710090951</v>
      </c>
      <c r="J163" s="39">
        <v>43016</v>
      </c>
      <c r="K163" s="40">
        <v>0.91041666666666665</v>
      </c>
      <c r="L163" s="39">
        <v>43016.910416666673</v>
      </c>
      <c r="M163" s="39">
        <v>43036</v>
      </c>
      <c r="O163" s="39"/>
      <c r="P163">
        <v>51624</v>
      </c>
      <c r="Q163" t="s">
        <v>99</v>
      </c>
      <c r="R163">
        <v>120</v>
      </c>
      <c r="S163">
        <v>120</v>
      </c>
      <c r="T163">
        <v>6</v>
      </c>
      <c r="U163">
        <v>38.409796999999998</v>
      </c>
      <c r="V163">
        <v>-122.24623200000001</v>
      </c>
      <c r="W163" t="s">
        <v>88</v>
      </c>
      <c r="X163" t="str">
        <f t="shared" si="49"/>
        <v>HFRA</v>
      </c>
      <c r="Y163" t="s">
        <v>100</v>
      </c>
      <c r="Z163" t="s">
        <v>100</v>
      </c>
      <c r="AA163" t="s">
        <v>730</v>
      </c>
      <c r="AB163" t="s">
        <v>731</v>
      </c>
      <c r="AC163" t="s">
        <v>732</v>
      </c>
      <c r="AD163" t="s">
        <v>733</v>
      </c>
      <c r="AF163">
        <v>494025</v>
      </c>
      <c r="AG163" t="b">
        <f t="shared" si="50"/>
        <v>1</v>
      </c>
      <c r="AH163" t="b">
        <f t="shared" si="51"/>
        <v>0</v>
      </c>
      <c r="AI163" t="b">
        <f t="shared" si="52"/>
        <v>1</v>
      </c>
      <c r="AJ163">
        <f t="shared" si="53"/>
        <v>2017</v>
      </c>
      <c r="AK163">
        <f t="shared" si="54"/>
        <v>10</v>
      </c>
      <c r="AL163" t="b">
        <v>1</v>
      </c>
      <c r="AM163">
        <f t="shared" si="55"/>
        <v>1</v>
      </c>
      <c r="AN163" t="b">
        <f t="shared" si="56"/>
        <v>1</v>
      </c>
      <c r="AO163" t="b">
        <f t="shared" si="57"/>
        <v>1</v>
      </c>
      <c r="AP163" t="b">
        <f t="shared" si="58"/>
        <v>0</v>
      </c>
      <c r="AQ163" t="str">
        <f t="shared" ref="AQ163:AQ191" si="65">IF(AN163, "OEIS CAT - Destructive - Fatal", IF(AO163, IF(AG163, "OEIS CAT - Destructive - Non-fatal", "OEIS Non-CAT - Destructive - Non-fatal"), IF(AG163, "OEIS CAT - Large", "OEIS Non-CAT - Large")))</f>
        <v>OEIS CAT - Destructive - Fatal</v>
      </c>
      <c r="AR163">
        <f t="shared" si="59"/>
        <v>1</v>
      </c>
      <c r="AS163">
        <f t="shared" si="60"/>
        <v>0</v>
      </c>
      <c r="AT163" t="str">
        <f t="shared" si="61"/>
        <v>100 &lt; structures &lt;= 500</v>
      </c>
      <c r="AU163" t="str">
        <f t="shared" si="62"/>
        <v>fatality &gt; 0</v>
      </c>
      <c r="AV163">
        <f t="shared" ref="AV163:AV191" si="66">IF(R163="",0, R163)</f>
        <v>120</v>
      </c>
      <c r="AW163" t="b">
        <v>1</v>
      </c>
      <c r="AX163" t="b">
        <v>0</v>
      </c>
      <c r="AY163" t="b">
        <v>1</v>
      </c>
      <c r="AZ163" t="b">
        <v>1</v>
      </c>
      <c r="BA163" t="b">
        <v>0</v>
      </c>
      <c r="BB163" t="b">
        <v>1</v>
      </c>
      <c r="BC163" t="b">
        <v>1</v>
      </c>
      <c r="BF163" t="s">
        <v>131</v>
      </c>
      <c r="BG163" t="s">
        <v>82</v>
      </c>
      <c r="BH163">
        <v>4.6100000000000003</v>
      </c>
      <c r="BI163" t="s">
        <v>734</v>
      </c>
      <c r="BJ163">
        <v>32.01</v>
      </c>
      <c r="BK163">
        <v>10</v>
      </c>
      <c r="BL163" t="s">
        <v>131</v>
      </c>
      <c r="BM163" t="s">
        <v>82</v>
      </c>
      <c r="BN163">
        <v>4.6100000000000003</v>
      </c>
      <c r="BO163" t="s">
        <v>734</v>
      </c>
      <c r="BP163">
        <v>32.01</v>
      </c>
      <c r="BQ163">
        <v>17</v>
      </c>
    </row>
    <row r="164" spans="2:69" x14ac:dyDescent="0.2">
      <c r="B164" t="s">
        <v>735</v>
      </c>
      <c r="C164" t="str">
        <f t="shared" si="46"/>
        <v>20171008-Norrbom</v>
      </c>
      <c r="D164" t="s">
        <v>403</v>
      </c>
      <c r="E164" t="s">
        <v>736</v>
      </c>
      <c r="F164" t="s">
        <v>737</v>
      </c>
      <c r="G164" t="s">
        <v>702</v>
      </c>
      <c r="H164">
        <f t="shared" si="47"/>
        <v>201710082200</v>
      </c>
      <c r="I164">
        <f t="shared" si="48"/>
        <v>201710091000</v>
      </c>
      <c r="J164" s="39">
        <v>43016</v>
      </c>
      <c r="K164" s="40">
        <v>0.91666666666666663</v>
      </c>
      <c r="L164" s="39">
        <v>43016.916666666657</v>
      </c>
      <c r="M164" s="39"/>
      <c r="O164" s="39"/>
      <c r="P164">
        <v>1836</v>
      </c>
      <c r="Q164" t="s">
        <v>99</v>
      </c>
      <c r="U164">
        <v>38.330500000000001</v>
      </c>
      <c r="V164">
        <v>-122.44580000000001</v>
      </c>
      <c r="W164" t="s">
        <v>88</v>
      </c>
      <c r="X164" t="str">
        <f t="shared" si="49"/>
        <v>HFRA</v>
      </c>
      <c r="Y164" t="s">
        <v>100</v>
      </c>
      <c r="Z164" t="s">
        <v>100</v>
      </c>
      <c r="AA164" t="s">
        <v>738</v>
      </c>
      <c r="AB164" t="s">
        <v>739</v>
      </c>
      <c r="AC164" t="s">
        <v>740</v>
      </c>
      <c r="AD164" t="s">
        <v>741</v>
      </c>
      <c r="AF164">
        <v>24938</v>
      </c>
      <c r="AG164" t="b">
        <f t="shared" si="50"/>
        <v>0</v>
      </c>
      <c r="AH164" t="b">
        <f t="shared" si="51"/>
        <v>0</v>
      </c>
      <c r="AI164" t="b">
        <f t="shared" si="52"/>
        <v>0</v>
      </c>
      <c r="AL164" t="b">
        <v>1</v>
      </c>
      <c r="AM164">
        <f t="shared" si="55"/>
        <v>0</v>
      </c>
      <c r="AN164" t="b">
        <f t="shared" si="56"/>
        <v>0</v>
      </c>
      <c r="AO164" t="b">
        <f t="shared" si="57"/>
        <v>0</v>
      </c>
      <c r="AP164" t="b">
        <f t="shared" si="58"/>
        <v>0</v>
      </c>
      <c r="AQ164" t="str">
        <f t="shared" si="65"/>
        <v>OEIS Non-CAT - Large</v>
      </c>
      <c r="AR164">
        <f t="shared" si="59"/>
        <v>0</v>
      </c>
      <c r="AS164">
        <f t="shared" si="60"/>
        <v>0</v>
      </c>
      <c r="AT164" t="str">
        <f t="shared" si="61"/>
        <v xml:space="preserve">structures &lt;= 100 </v>
      </c>
      <c r="AU164" t="str">
        <f t="shared" si="62"/>
        <v>fatality = 0</v>
      </c>
      <c r="AV164">
        <f t="shared" si="66"/>
        <v>0</v>
      </c>
      <c r="AW164" t="b">
        <v>0</v>
      </c>
      <c r="AX164" t="b">
        <v>1</v>
      </c>
      <c r="AY164" t="b">
        <v>1</v>
      </c>
      <c r="AZ164" t="b">
        <v>1</v>
      </c>
      <c r="BA164" t="b">
        <v>0</v>
      </c>
      <c r="BB164" t="b">
        <v>1</v>
      </c>
      <c r="BC164" t="b">
        <v>1</v>
      </c>
      <c r="BF164" t="s">
        <v>742</v>
      </c>
      <c r="BG164" t="s">
        <v>708</v>
      </c>
      <c r="BH164">
        <v>3.27</v>
      </c>
      <c r="BI164" t="s">
        <v>743</v>
      </c>
      <c r="BJ164">
        <v>40.31</v>
      </c>
      <c r="BK164">
        <v>6</v>
      </c>
      <c r="BL164" t="s">
        <v>744</v>
      </c>
      <c r="BM164" t="s">
        <v>708</v>
      </c>
      <c r="BN164">
        <v>7.44</v>
      </c>
      <c r="BO164" t="s">
        <v>743</v>
      </c>
      <c r="BP164">
        <v>45.7</v>
      </c>
      <c r="BQ164">
        <v>40</v>
      </c>
    </row>
    <row r="165" spans="2:69" x14ac:dyDescent="0.2">
      <c r="B165" t="s">
        <v>745</v>
      </c>
      <c r="C165" t="str">
        <f t="shared" si="46"/>
        <v>20171008-Nuns</v>
      </c>
      <c r="D165" t="s">
        <v>403</v>
      </c>
      <c r="E165" t="s">
        <v>737</v>
      </c>
      <c r="G165" t="s">
        <v>702</v>
      </c>
      <c r="H165">
        <f t="shared" si="47"/>
        <v>201710082218</v>
      </c>
      <c r="I165">
        <f t="shared" si="48"/>
        <v>201710091018</v>
      </c>
      <c r="J165" s="39">
        <v>43016</v>
      </c>
      <c r="K165" s="40">
        <v>0.9291666666666667</v>
      </c>
      <c r="L165" s="39">
        <v>43016.929166666669</v>
      </c>
      <c r="M165" s="39">
        <v>43039</v>
      </c>
      <c r="P165">
        <v>56556</v>
      </c>
      <c r="Q165" t="s">
        <v>99</v>
      </c>
      <c r="R165">
        <v>1355</v>
      </c>
      <c r="S165">
        <v>172</v>
      </c>
      <c r="T165">
        <v>3</v>
      </c>
      <c r="U165">
        <v>38.394886999999997</v>
      </c>
      <c r="V165">
        <v>-122.515959</v>
      </c>
      <c r="W165" t="s">
        <v>88</v>
      </c>
      <c r="X165" t="str">
        <f t="shared" si="49"/>
        <v>HFRA</v>
      </c>
      <c r="Y165" t="s">
        <v>100</v>
      </c>
      <c r="Z165" t="s">
        <v>100</v>
      </c>
      <c r="AA165" t="s">
        <v>746</v>
      </c>
      <c r="AB165" t="s">
        <v>747</v>
      </c>
      <c r="AC165" t="s">
        <v>748</v>
      </c>
      <c r="AD165" t="s">
        <v>749</v>
      </c>
      <c r="AF165">
        <v>14260788</v>
      </c>
      <c r="AG165" t="b">
        <f t="shared" si="50"/>
        <v>1</v>
      </c>
      <c r="AH165" t="b">
        <f t="shared" si="51"/>
        <v>0</v>
      </c>
      <c r="AI165" t="b">
        <f t="shared" si="52"/>
        <v>1</v>
      </c>
      <c r="AJ165">
        <v>2017</v>
      </c>
      <c r="AK165">
        <v>10</v>
      </c>
      <c r="AL165" t="b">
        <v>1</v>
      </c>
      <c r="AM165">
        <f t="shared" si="55"/>
        <v>1</v>
      </c>
      <c r="AN165" t="b">
        <f t="shared" si="56"/>
        <v>1</v>
      </c>
      <c r="AO165" t="b">
        <f t="shared" si="57"/>
        <v>1</v>
      </c>
      <c r="AP165" t="b">
        <f t="shared" si="58"/>
        <v>0</v>
      </c>
      <c r="AQ165" t="str">
        <f t="shared" si="65"/>
        <v>OEIS CAT - Destructive - Fatal</v>
      </c>
      <c r="AR165">
        <f t="shared" si="59"/>
        <v>1</v>
      </c>
      <c r="AS165">
        <f t="shared" si="60"/>
        <v>1</v>
      </c>
      <c r="AT165" t="str">
        <f t="shared" si="61"/>
        <v>structures &gt; 500</v>
      </c>
      <c r="AU165" t="str">
        <f t="shared" si="62"/>
        <v>fatality &gt; 0</v>
      </c>
      <c r="AV165">
        <f t="shared" si="66"/>
        <v>1355</v>
      </c>
      <c r="AW165" t="b">
        <v>0</v>
      </c>
      <c r="AX165" t="b">
        <v>1</v>
      </c>
      <c r="AY165" t="b">
        <v>1</v>
      </c>
      <c r="AZ165" t="b">
        <v>1</v>
      </c>
      <c r="BA165" t="b">
        <v>0</v>
      </c>
      <c r="BB165" t="b">
        <v>1</v>
      </c>
      <c r="BC165" t="b">
        <v>1</v>
      </c>
      <c r="BF165" t="s">
        <v>744</v>
      </c>
      <c r="BG165" t="s">
        <v>708</v>
      </c>
      <c r="BH165">
        <v>1.65</v>
      </c>
      <c r="BI165" t="s">
        <v>743</v>
      </c>
      <c r="BJ165">
        <v>45.7</v>
      </c>
      <c r="BK165">
        <v>12</v>
      </c>
      <c r="BL165" t="s">
        <v>744</v>
      </c>
      <c r="BM165" t="s">
        <v>708</v>
      </c>
      <c r="BN165">
        <v>1.65</v>
      </c>
      <c r="BO165" t="s">
        <v>743</v>
      </c>
      <c r="BP165">
        <v>45.7</v>
      </c>
      <c r="BQ165">
        <v>58</v>
      </c>
    </row>
    <row r="166" spans="2:69" x14ac:dyDescent="0.2">
      <c r="B166" t="s">
        <v>700</v>
      </c>
      <c r="C166" t="str">
        <f t="shared" si="46"/>
        <v>20171008-La Porte</v>
      </c>
      <c r="D166" t="s">
        <v>143</v>
      </c>
      <c r="E166" t="s">
        <v>750</v>
      </c>
      <c r="G166" t="s">
        <v>711</v>
      </c>
      <c r="H166">
        <f t="shared" si="47"/>
        <v>201710082230</v>
      </c>
      <c r="I166">
        <f t="shared" si="48"/>
        <v>201710091030</v>
      </c>
      <c r="J166" s="39">
        <v>43016</v>
      </c>
      <c r="K166" s="40">
        <v>0.9375</v>
      </c>
      <c r="L166" s="39">
        <v>43016.9375</v>
      </c>
      <c r="M166" s="39">
        <v>43028</v>
      </c>
      <c r="O166" s="39"/>
      <c r="P166">
        <v>6151</v>
      </c>
      <c r="Q166" t="s">
        <v>99</v>
      </c>
      <c r="R166">
        <v>74</v>
      </c>
      <c r="S166">
        <v>2</v>
      </c>
      <c r="T166">
        <v>0</v>
      </c>
      <c r="U166">
        <v>39.394550000000002</v>
      </c>
      <c r="V166">
        <v>-121.40613</v>
      </c>
      <c r="W166" t="s">
        <v>88</v>
      </c>
      <c r="X166" t="str">
        <f t="shared" si="49"/>
        <v>HFRA</v>
      </c>
      <c r="Y166" t="s">
        <v>100</v>
      </c>
      <c r="Z166" t="s">
        <v>100</v>
      </c>
      <c r="AA166" t="s">
        <v>751</v>
      </c>
      <c r="AB166" t="s">
        <v>752</v>
      </c>
      <c r="AC166" t="s">
        <v>753</v>
      </c>
      <c r="AD166" t="s">
        <v>754</v>
      </c>
      <c r="AF166">
        <v>168232</v>
      </c>
      <c r="AG166" t="b">
        <f t="shared" si="50"/>
        <v>1</v>
      </c>
      <c r="AH166" t="b">
        <f t="shared" si="51"/>
        <v>1</v>
      </c>
      <c r="AI166" t="b">
        <f t="shared" si="52"/>
        <v>0</v>
      </c>
      <c r="AJ166">
        <v>2017</v>
      </c>
      <c r="AK166">
        <v>10</v>
      </c>
      <c r="AL166" t="b">
        <v>1</v>
      </c>
      <c r="AM166">
        <f t="shared" si="55"/>
        <v>0</v>
      </c>
      <c r="AN166" t="b">
        <f t="shared" si="56"/>
        <v>0</v>
      </c>
      <c r="AO166" t="b">
        <f t="shared" si="57"/>
        <v>0</v>
      </c>
      <c r="AP166" t="b">
        <f t="shared" si="58"/>
        <v>0</v>
      </c>
      <c r="AQ166" t="str">
        <f t="shared" si="65"/>
        <v>OEIS CAT - Large</v>
      </c>
      <c r="AR166">
        <f t="shared" si="59"/>
        <v>1</v>
      </c>
      <c r="AS166">
        <f t="shared" si="60"/>
        <v>0</v>
      </c>
      <c r="AT166" t="str">
        <f t="shared" si="61"/>
        <v xml:space="preserve">structures &lt;= 100 </v>
      </c>
      <c r="AU166" t="str">
        <f t="shared" si="62"/>
        <v>fatality = 0</v>
      </c>
      <c r="AV166">
        <f t="shared" si="66"/>
        <v>74</v>
      </c>
      <c r="AW166" t="b">
        <v>1</v>
      </c>
      <c r="AX166" t="b">
        <v>0</v>
      </c>
      <c r="AY166" t="b">
        <v>1</v>
      </c>
      <c r="AZ166" t="b">
        <v>1</v>
      </c>
      <c r="BA166" t="b">
        <v>0</v>
      </c>
      <c r="BB166" t="b">
        <v>1</v>
      </c>
      <c r="BC166" t="b">
        <v>1</v>
      </c>
      <c r="BF166" t="s">
        <v>147</v>
      </c>
      <c r="BG166" t="s">
        <v>82</v>
      </c>
      <c r="BH166">
        <v>1.43</v>
      </c>
      <c r="BI166" t="s">
        <v>755</v>
      </c>
      <c r="BJ166">
        <v>25.99</v>
      </c>
      <c r="BK166">
        <v>2</v>
      </c>
      <c r="BL166" t="s">
        <v>147</v>
      </c>
      <c r="BM166" t="s">
        <v>82</v>
      </c>
      <c r="BN166">
        <v>1.43</v>
      </c>
      <c r="BO166" t="s">
        <v>755</v>
      </c>
      <c r="BP166">
        <v>25.99</v>
      </c>
      <c r="BQ166">
        <v>2</v>
      </c>
    </row>
    <row r="167" spans="2:69" x14ac:dyDescent="0.2">
      <c r="B167" t="s">
        <v>756</v>
      </c>
      <c r="C167" t="str">
        <f t="shared" si="46"/>
        <v>20171008-Adobe</v>
      </c>
      <c r="D167" t="s">
        <v>403</v>
      </c>
      <c r="E167" t="s">
        <v>757</v>
      </c>
      <c r="F167" t="s">
        <v>737</v>
      </c>
      <c r="H167">
        <f t="shared" si="47"/>
        <v>201710082234</v>
      </c>
      <c r="I167">
        <f t="shared" si="48"/>
        <v>201710091034</v>
      </c>
      <c r="J167" s="39">
        <v>43016</v>
      </c>
      <c r="K167" s="40">
        <v>0.94027777777777777</v>
      </c>
      <c r="L167" s="39">
        <v>43016.94027777778</v>
      </c>
      <c r="M167" s="39">
        <v>43109</v>
      </c>
      <c r="N167" t="s">
        <v>758</v>
      </c>
      <c r="O167" s="39">
        <v>43109.564583333333</v>
      </c>
      <c r="P167">
        <v>3700</v>
      </c>
      <c r="Q167" t="s">
        <v>99</v>
      </c>
      <c r="T167">
        <v>1</v>
      </c>
      <c r="U167">
        <v>38.428359</v>
      </c>
      <c r="V167">
        <v>-122.548957</v>
      </c>
      <c r="W167" t="s">
        <v>88</v>
      </c>
      <c r="X167" t="str">
        <f t="shared" si="49"/>
        <v>HFRA</v>
      </c>
      <c r="Y167" t="s">
        <v>100</v>
      </c>
      <c r="Z167" t="s">
        <v>100</v>
      </c>
      <c r="AA167" t="s">
        <v>759</v>
      </c>
      <c r="AB167" t="s">
        <v>760</v>
      </c>
      <c r="AC167" t="s">
        <v>761</v>
      </c>
      <c r="AD167" t="s">
        <v>762</v>
      </c>
      <c r="AF167">
        <v>978489</v>
      </c>
      <c r="AG167" t="b">
        <f t="shared" si="50"/>
        <v>1</v>
      </c>
      <c r="AH167" t="b">
        <f t="shared" si="51"/>
        <v>1</v>
      </c>
      <c r="AI167" t="b">
        <f t="shared" si="52"/>
        <v>0</v>
      </c>
      <c r="AJ167">
        <v>2017</v>
      </c>
      <c r="AK167">
        <v>10</v>
      </c>
      <c r="AL167" t="b">
        <v>1</v>
      </c>
      <c r="AM167">
        <f t="shared" si="55"/>
        <v>1</v>
      </c>
      <c r="AN167" t="b">
        <f t="shared" si="56"/>
        <v>0</v>
      </c>
      <c r="AO167" t="b">
        <f t="shared" si="57"/>
        <v>0</v>
      </c>
      <c r="AP167" t="b">
        <f t="shared" si="58"/>
        <v>0</v>
      </c>
      <c r="AQ167" t="str">
        <f t="shared" si="65"/>
        <v>OEIS CAT - Large</v>
      </c>
      <c r="AR167">
        <f t="shared" si="59"/>
        <v>0</v>
      </c>
      <c r="AS167">
        <f t="shared" si="60"/>
        <v>0</v>
      </c>
      <c r="AT167" t="str">
        <f t="shared" si="61"/>
        <v xml:space="preserve">structures &lt;= 100 </v>
      </c>
      <c r="AU167" t="str">
        <f t="shared" si="62"/>
        <v>fatality &gt; 0</v>
      </c>
      <c r="AV167">
        <f t="shared" si="66"/>
        <v>0</v>
      </c>
      <c r="AW167" t="b">
        <v>1</v>
      </c>
      <c r="AX167" t="b">
        <v>0</v>
      </c>
      <c r="AY167" t="b">
        <v>1</v>
      </c>
      <c r="AZ167" t="b">
        <v>1</v>
      </c>
      <c r="BA167" t="b">
        <v>0</v>
      </c>
      <c r="BB167" t="b">
        <v>1</v>
      </c>
      <c r="BC167" t="b">
        <v>1</v>
      </c>
      <c r="BF167" t="s">
        <v>744</v>
      </c>
      <c r="BG167" t="s">
        <v>708</v>
      </c>
      <c r="BH167">
        <v>1.49</v>
      </c>
      <c r="BI167" t="s">
        <v>743</v>
      </c>
      <c r="BJ167">
        <v>45.7</v>
      </c>
      <c r="BK167">
        <v>22</v>
      </c>
      <c r="BL167" t="s">
        <v>744</v>
      </c>
      <c r="BM167" t="s">
        <v>708</v>
      </c>
      <c r="BN167">
        <v>1.49</v>
      </c>
      <c r="BO167" t="s">
        <v>743</v>
      </c>
      <c r="BP167">
        <v>45.7</v>
      </c>
      <c r="BQ167">
        <v>72</v>
      </c>
    </row>
    <row r="168" spans="2:69" x14ac:dyDescent="0.2">
      <c r="C168" t="str">
        <f t="shared" si="46"/>
        <v>20171008-Cascade</v>
      </c>
      <c r="D168" t="s">
        <v>350</v>
      </c>
      <c r="E168" t="s">
        <v>763</v>
      </c>
      <c r="G168" t="s">
        <v>711</v>
      </c>
      <c r="H168">
        <f t="shared" si="47"/>
        <v>201710082303</v>
      </c>
      <c r="I168">
        <f t="shared" si="48"/>
        <v>201710091103</v>
      </c>
      <c r="J168" s="39">
        <v>43016</v>
      </c>
      <c r="K168" s="40">
        <v>0.9604166666666667</v>
      </c>
      <c r="L168" s="39">
        <v>43016.960416666669</v>
      </c>
      <c r="M168" s="39">
        <v>43027</v>
      </c>
      <c r="O168" s="39"/>
      <c r="P168">
        <v>9989</v>
      </c>
      <c r="Q168" t="s">
        <v>99</v>
      </c>
      <c r="R168">
        <v>264</v>
      </c>
      <c r="S168">
        <v>10</v>
      </c>
      <c r="T168">
        <v>4</v>
      </c>
      <c r="U168">
        <v>39.321980000000003</v>
      </c>
      <c r="V168">
        <v>-121.4021</v>
      </c>
      <c r="W168" t="s">
        <v>88</v>
      </c>
      <c r="X168" t="str">
        <f t="shared" si="49"/>
        <v>HFRA</v>
      </c>
      <c r="Y168" t="s">
        <v>100</v>
      </c>
      <c r="Z168" t="s">
        <v>100</v>
      </c>
      <c r="AA168" t="s">
        <v>764</v>
      </c>
      <c r="AB168" t="s">
        <v>765</v>
      </c>
      <c r="AC168" t="s">
        <v>766</v>
      </c>
      <c r="AD168" t="s">
        <v>767</v>
      </c>
      <c r="AF168">
        <v>10521</v>
      </c>
      <c r="AG168" t="b">
        <f t="shared" si="50"/>
        <v>1</v>
      </c>
      <c r="AH168" t="b">
        <f t="shared" si="51"/>
        <v>0</v>
      </c>
      <c r="AI168" t="b">
        <f t="shared" si="52"/>
        <v>1</v>
      </c>
      <c r="AJ168">
        <v>2017</v>
      </c>
      <c r="AK168">
        <v>10</v>
      </c>
      <c r="AL168" t="b">
        <v>1</v>
      </c>
      <c r="AM168">
        <f t="shared" si="55"/>
        <v>1</v>
      </c>
      <c r="AN168" t="b">
        <f t="shared" si="56"/>
        <v>1</v>
      </c>
      <c r="AO168" t="b">
        <f t="shared" si="57"/>
        <v>1</v>
      </c>
      <c r="AP168" t="b">
        <f t="shared" si="58"/>
        <v>0</v>
      </c>
      <c r="AQ168" t="str">
        <f t="shared" si="65"/>
        <v>OEIS CAT - Destructive - Fatal</v>
      </c>
      <c r="AR168">
        <f t="shared" si="59"/>
        <v>1</v>
      </c>
      <c r="AS168">
        <f t="shared" si="60"/>
        <v>0</v>
      </c>
      <c r="AT168" t="str">
        <f t="shared" si="61"/>
        <v>100 &lt; structures &lt;= 500</v>
      </c>
      <c r="AU168" t="str">
        <f t="shared" si="62"/>
        <v>fatality &gt; 0</v>
      </c>
      <c r="AV168">
        <f t="shared" si="66"/>
        <v>264</v>
      </c>
      <c r="AW168" t="b">
        <v>1</v>
      </c>
      <c r="AX168" t="b">
        <v>0</v>
      </c>
      <c r="AY168" t="b">
        <v>1</v>
      </c>
      <c r="AZ168" t="b">
        <v>1</v>
      </c>
      <c r="BA168" t="b">
        <v>0</v>
      </c>
      <c r="BB168" t="b">
        <v>1</v>
      </c>
      <c r="BC168" t="b">
        <v>1</v>
      </c>
      <c r="BF168" t="s">
        <v>147</v>
      </c>
      <c r="BG168" t="s">
        <v>82</v>
      </c>
      <c r="BH168">
        <v>4.1500000000000004</v>
      </c>
      <c r="BI168" t="s">
        <v>768</v>
      </c>
      <c r="BJ168">
        <v>28.99</v>
      </c>
      <c r="BK168">
        <v>2</v>
      </c>
      <c r="BL168" t="s">
        <v>147</v>
      </c>
      <c r="BM168" t="s">
        <v>82</v>
      </c>
      <c r="BN168">
        <v>4.1500000000000004</v>
      </c>
      <c r="BO168" t="s">
        <v>768</v>
      </c>
      <c r="BP168">
        <v>28.99</v>
      </c>
      <c r="BQ168">
        <v>2</v>
      </c>
    </row>
    <row r="169" spans="2:69" x14ac:dyDescent="0.2">
      <c r="B169" t="s">
        <v>769</v>
      </c>
      <c r="C169" t="str">
        <f t="shared" si="46"/>
        <v>20171008-Redwood Valley T</v>
      </c>
      <c r="D169" t="s">
        <v>541</v>
      </c>
      <c r="E169" t="s">
        <v>770</v>
      </c>
      <c r="G169" t="s">
        <v>771</v>
      </c>
      <c r="H169">
        <f t="shared" si="47"/>
        <v>201710082336</v>
      </c>
      <c r="I169">
        <f t="shared" si="48"/>
        <v>201710091136</v>
      </c>
      <c r="J169" s="39">
        <v>43016</v>
      </c>
      <c r="K169" s="40">
        <v>0.98333333333333328</v>
      </c>
      <c r="L169" s="39">
        <v>43016.98333333333</v>
      </c>
      <c r="M169" s="39">
        <v>43034</v>
      </c>
      <c r="O169" s="39"/>
      <c r="P169">
        <v>36523</v>
      </c>
      <c r="Q169" t="s">
        <v>99</v>
      </c>
      <c r="R169">
        <v>546</v>
      </c>
      <c r="S169">
        <v>41</v>
      </c>
      <c r="T169">
        <v>9</v>
      </c>
      <c r="U169">
        <v>39.349217000000003</v>
      </c>
      <c r="V169">
        <v>-123.131367</v>
      </c>
      <c r="W169" t="s">
        <v>88</v>
      </c>
      <c r="X169" t="str">
        <f t="shared" si="49"/>
        <v>HFRA</v>
      </c>
      <c r="Y169" t="s">
        <v>100</v>
      </c>
      <c r="Z169" t="s">
        <v>100</v>
      </c>
      <c r="AA169" t="s">
        <v>772</v>
      </c>
      <c r="AB169" t="s">
        <v>773</v>
      </c>
      <c r="AE169" t="s">
        <v>774</v>
      </c>
      <c r="AF169">
        <v>0</v>
      </c>
      <c r="AG169" t="b">
        <f t="shared" si="50"/>
        <v>1</v>
      </c>
      <c r="AH169" t="b">
        <f t="shared" si="51"/>
        <v>0</v>
      </c>
      <c r="AI169" t="b">
        <f t="shared" si="52"/>
        <v>1</v>
      </c>
      <c r="AJ169">
        <v>2017</v>
      </c>
      <c r="AK169">
        <v>10</v>
      </c>
      <c r="AL169" t="b">
        <v>1</v>
      </c>
      <c r="AM169">
        <f t="shared" si="55"/>
        <v>1</v>
      </c>
      <c r="AN169" t="b">
        <f t="shared" si="56"/>
        <v>1</v>
      </c>
      <c r="AO169" t="b">
        <f t="shared" si="57"/>
        <v>1</v>
      </c>
      <c r="AP169" t="b">
        <f t="shared" si="58"/>
        <v>0</v>
      </c>
      <c r="AQ169" t="str">
        <f t="shared" si="65"/>
        <v>OEIS CAT - Destructive - Fatal</v>
      </c>
      <c r="AR169">
        <f t="shared" si="59"/>
        <v>1</v>
      </c>
      <c r="AS169">
        <f t="shared" si="60"/>
        <v>1</v>
      </c>
      <c r="AT169" t="str">
        <f t="shared" si="61"/>
        <v>structures &gt; 500</v>
      </c>
      <c r="AU169" t="str">
        <f t="shared" si="62"/>
        <v>fatality &gt; 0</v>
      </c>
      <c r="AV169">
        <f t="shared" si="66"/>
        <v>546</v>
      </c>
      <c r="AW169" t="b">
        <v>0</v>
      </c>
      <c r="AX169" t="b">
        <v>0</v>
      </c>
      <c r="AY169" t="b">
        <v>0</v>
      </c>
      <c r="AZ169" t="b">
        <v>0</v>
      </c>
      <c r="BA169" t="b">
        <v>0</v>
      </c>
      <c r="BB169" t="b">
        <v>1</v>
      </c>
      <c r="BC169" t="b">
        <v>0</v>
      </c>
      <c r="BF169" t="s">
        <v>775</v>
      </c>
      <c r="BG169" t="s">
        <v>95</v>
      </c>
      <c r="BH169">
        <v>1.52</v>
      </c>
      <c r="BI169" t="s">
        <v>776</v>
      </c>
      <c r="BJ169">
        <v>24</v>
      </c>
      <c r="BK169">
        <v>4</v>
      </c>
      <c r="BL169" t="s">
        <v>775</v>
      </c>
      <c r="BM169" t="s">
        <v>95</v>
      </c>
      <c r="BN169">
        <v>1.52</v>
      </c>
      <c r="BO169" t="s">
        <v>776</v>
      </c>
      <c r="BP169">
        <v>24</v>
      </c>
      <c r="BQ169">
        <v>63</v>
      </c>
    </row>
    <row r="170" spans="2:69" x14ac:dyDescent="0.2">
      <c r="B170" t="s">
        <v>777</v>
      </c>
      <c r="C170" t="str">
        <f t="shared" si="46"/>
        <v>20171008-Partrick</v>
      </c>
      <c r="D170" t="s">
        <v>128</v>
      </c>
      <c r="E170" t="s">
        <v>778</v>
      </c>
      <c r="F170" t="s">
        <v>737</v>
      </c>
      <c r="G170" t="s">
        <v>702</v>
      </c>
      <c r="H170">
        <f t="shared" si="47"/>
        <v>201710082348</v>
      </c>
      <c r="I170">
        <f t="shared" si="48"/>
        <v>201710091148</v>
      </c>
      <c r="J170" s="39">
        <v>43016</v>
      </c>
      <c r="K170" s="40">
        <v>0.9916666666666667</v>
      </c>
      <c r="L170" s="39">
        <v>43016.991666666669</v>
      </c>
      <c r="M170" s="39">
        <v>43109</v>
      </c>
      <c r="N170" t="s">
        <v>758</v>
      </c>
      <c r="O170" s="39">
        <v>43109.564583333333</v>
      </c>
      <c r="P170">
        <v>8283</v>
      </c>
      <c r="Q170" t="s">
        <v>99</v>
      </c>
      <c r="T170">
        <v>0</v>
      </c>
      <c r="U170">
        <v>38.314587292269202</v>
      </c>
      <c r="V170">
        <v>-122.373184764968</v>
      </c>
      <c r="W170" t="s">
        <v>88</v>
      </c>
      <c r="X170" t="str">
        <f t="shared" si="49"/>
        <v>HFRA</v>
      </c>
      <c r="Y170" t="s">
        <v>100</v>
      </c>
      <c r="Z170" t="s">
        <v>100</v>
      </c>
      <c r="AA170" t="s">
        <v>779</v>
      </c>
      <c r="AB170" t="s">
        <v>780</v>
      </c>
      <c r="AG170" t="b">
        <f t="shared" si="50"/>
        <v>1</v>
      </c>
      <c r="AH170" t="b">
        <f t="shared" si="51"/>
        <v>1</v>
      </c>
      <c r="AI170" t="b">
        <f t="shared" si="52"/>
        <v>0</v>
      </c>
      <c r="AJ170">
        <v>2017</v>
      </c>
      <c r="AK170">
        <v>10</v>
      </c>
      <c r="AL170" t="b">
        <v>1</v>
      </c>
      <c r="AM170">
        <f t="shared" si="55"/>
        <v>0</v>
      </c>
      <c r="AN170" t="b">
        <f t="shared" si="56"/>
        <v>0</v>
      </c>
      <c r="AO170" t="b">
        <f t="shared" si="57"/>
        <v>0</v>
      </c>
      <c r="AP170" t="b">
        <f t="shared" si="58"/>
        <v>0</v>
      </c>
      <c r="AQ170" t="str">
        <f t="shared" si="65"/>
        <v>OEIS CAT - Large</v>
      </c>
      <c r="AR170">
        <f t="shared" si="59"/>
        <v>1</v>
      </c>
      <c r="AS170">
        <f t="shared" si="60"/>
        <v>0</v>
      </c>
      <c r="AT170" t="str">
        <f t="shared" si="61"/>
        <v xml:space="preserve">structures &lt;= 100 </v>
      </c>
      <c r="AU170" t="str">
        <f t="shared" si="62"/>
        <v>fatality = 0</v>
      </c>
      <c r="AV170">
        <f t="shared" si="66"/>
        <v>0</v>
      </c>
      <c r="AW170" t="b">
        <v>1</v>
      </c>
      <c r="AX170" t="b">
        <v>0</v>
      </c>
      <c r="AY170" t="b">
        <v>1</v>
      </c>
      <c r="AZ170" t="b">
        <v>1</v>
      </c>
      <c r="BA170" t="b">
        <v>0</v>
      </c>
      <c r="BB170" t="b">
        <v>1</v>
      </c>
      <c r="BC170" t="b">
        <v>1</v>
      </c>
      <c r="BF170" t="s">
        <v>781</v>
      </c>
      <c r="BG170" t="s">
        <v>708</v>
      </c>
      <c r="BH170">
        <v>4.13</v>
      </c>
      <c r="BI170" t="s">
        <v>743</v>
      </c>
      <c r="BJ170">
        <v>32.909999999999997</v>
      </c>
      <c r="BK170">
        <v>18</v>
      </c>
      <c r="BL170" t="s">
        <v>782</v>
      </c>
      <c r="BM170" t="s">
        <v>511</v>
      </c>
      <c r="BN170">
        <v>8.98</v>
      </c>
      <c r="BO170" t="s">
        <v>783</v>
      </c>
      <c r="BP170">
        <v>42.57</v>
      </c>
      <c r="BQ170">
        <v>50</v>
      </c>
    </row>
    <row r="171" spans="2:69" x14ac:dyDescent="0.2">
      <c r="C171" t="str">
        <f t="shared" si="46"/>
        <v>20171009-37</v>
      </c>
      <c r="D171" t="s">
        <v>403</v>
      </c>
      <c r="E171">
        <v>37</v>
      </c>
      <c r="H171">
        <f t="shared" si="47"/>
        <v>201710091400</v>
      </c>
      <c r="I171">
        <f t="shared" si="48"/>
        <v>201710100200</v>
      </c>
      <c r="J171" s="39">
        <v>43017</v>
      </c>
      <c r="K171" s="40">
        <v>0.58333333333333337</v>
      </c>
      <c r="L171" s="39">
        <v>43017.583333333343</v>
      </c>
      <c r="M171" s="39">
        <v>43020</v>
      </c>
      <c r="O171" s="39"/>
      <c r="P171">
        <v>1660</v>
      </c>
      <c r="Q171" t="s">
        <v>99</v>
      </c>
      <c r="R171">
        <v>3</v>
      </c>
      <c r="S171">
        <v>1</v>
      </c>
      <c r="T171">
        <v>0</v>
      </c>
      <c r="U171">
        <v>38.142420000000001</v>
      </c>
      <c r="V171">
        <v>-122.473</v>
      </c>
      <c r="W171" t="s">
        <v>73</v>
      </c>
      <c r="X171" t="str">
        <f t="shared" si="49"/>
        <v>non-HFRA</v>
      </c>
      <c r="Y171" t="s">
        <v>100</v>
      </c>
      <c r="AA171" t="s">
        <v>784</v>
      </c>
      <c r="AC171" t="s">
        <v>785</v>
      </c>
      <c r="AD171" t="s">
        <v>786</v>
      </c>
      <c r="AF171">
        <v>126752</v>
      </c>
      <c r="AG171" t="b">
        <f t="shared" si="50"/>
        <v>0</v>
      </c>
      <c r="AH171" t="b">
        <f t="shared" si="51"/>
        <v>0</v>
      </c>
      <c r="AI171" t="b">
        <f t="shared" si="52"/>
        <v>0</v>
      </c>
      <c r="AJ171">
        <v>2017</v>
      </c>
      <c r="AK171">
        <v>10</v>
      </c>
      <c r="AL171" t="b">
        <v>1</v>
      </c>
      <c r="AM171">
        <f t="shared" si="55"/>
        <v>0</v>
      </c>
      <c r="AN171" t="b">
        <f t="shared" si="56"/>
        <v>0</v>
      </c>
      <c r="AO171" t="b">
        <f t="shared" si="57"/>
        <v>0</v>
      </c>
      <c r="AP171" t="b">
        <f t="shared" si="58"/>
        <v>0</v>
      </c>
      <c r="AQ171" t="str">
        <f t="shared" si="65"/>
        <v>OEIS Non-CAT - Large</v>
      </c>
      <c r="AR171">
        <f t="shared" si="59"/>
        <v>0</v>
      </c>
      <c r="AS171">
        <f t="shared" si="60"/>
        <v>0</v>
      </c>
      <c r="AT171" t="str">
        <f t="shared" si="61"/>
        <v xml:space="preserve">structures &lt;= 100 </v>
      </c>
      <c r="AU171" t="str">
        <f t="shared" si="62"/>
        <v>fatality = 0</v>
      </c>
      <c r="AV171">
        <f t="shared" si="66"/>
        <v>3</v>
      </c>
      <c r="AW171" t="b">
        <v>0</v>
      </c>
      <c r="AX171" t="b">
        <v>0</v>
      </c>
      <c r="AY171" t="b">
        <v>0</v>
      </c>
      <c r="AZ171" t="b">
        <v>0</v>
      </c>
      <c r="BA171" t="b">
        <v>0</v>
      </c>
      <c r="BB171" t="b">
        <v>0</v>
      </c>
      <c r="BC171" t="b">
        <v>0</v>
      </c>
      <c r="BF171" t="s">
        <v>787</v>
      </c>
      <c r="BG171" t="s">
        <v>511</v>
      </c>
      <c r="BH171">
        <v>4.4400000000000004</v>
      </c>
      <c r="BI171" t="s">
        <v>788</v>
      </c>
      <c r="BJ171">
        <v>16.11</v>
      </c>
      <c r="BK171">
        <v>6</v>
      </c>
      <c r="BL171" t="s">
        <v>789</v>
      </c>
      <c r="BM171" t="s">
        <v>82</v>
      </c>
      <c r="BN171">
        <v>8.86</v>
      </c>
      <c r="BO171" t="s">
        <v>790</v>
      </c>
      <c r="BP171">
        <v>21</v>
      </c>
      <c r="BQ171">
        <v>44</v>
      </c>
    </row>
    <row r="172" spans="2:69" x14ac:dyDescent="0.2">
      <c r="C172" t="str">
        <f t="shared" si="46"/>
        <v>20171009-Sulphur</v>
      </c>
      <c r="D172" t="s">
        <v>149</v>
      </c>
      <c r="E172" t="s">
        <v>791</v>
      </c>
      <c r="G172" t="s">
        <v>771</v>
      </c>
      <c r="H172">
        <f t="shared" si="47"/>
        <v>201710092359</v>
      </c>
      <c r="I172">
        <f t="shared" si="48"/>
        <v>201710101159</v>
      </c>
      <c r="J172" s="39">
        <v>43016</v>
      </c>
      <c r="K172" s="40">
        <v>0.99930555555555556</v>
      </c>
      <c r="L172" s="39">
        <v>43017.999305555553</v>
      </c>
      <c r="M172" s="39">
        <v>43034</v>
      </c>
      <c r="O172" s="39"/>
      <c r="P172">
        <v>2207</v>
      </c>
      <c r="Q172" t="s">
        <v>99</v>
      </c>
      <c r="R172">
        <v>162</v>
      </c>
      <c r="S172">
        <v>8</v>
      </c>
      <c r="T172">
        <v>0</v>
      </c>
      <c r="U172">
        <v>39.013869999999997</v>
      </c>
      <c r="V172">
        <v>-122.64543</v>
      </c>
      <c r="W172" t="s">
        <v>73</v>
      </c>
      <c r="X172" t="str">
        <f t="shared" si="49"/>
        <v>non-HFRA</v>
      </c>
      <c r="Y172" t="s">
        <v>100</v>
      </c>
      <c r="Z172" t="s">
        <v>100</v>
      </c>
      <c r="AA172" t="s">
        <v>792</v>
      </c>
      <c r="AB172" t="s">
        <v>793</v>
      </c>
      <c r="AC172" t="s">
        <v>794</v>
      </c>
      <c r="AD172" t="s">
        <v>795</v>
      </c>
      <c r="AF172">
        <v>8208</v>
      </c>
      <c r="AG172" t="b">
        <f t="shared" si="50"/>
        <v>0</v>
      </c>
      <c r="AH172" t="b">
        <f t="shared" si="51"/>
        <v>0</v>
      </c>
      <c r="AI172" t="b">
        <f t="shared" si="52"/>
        <v>0</v>
      </c>
      <c r="AJ172">
        <v>2017</v>
      </c>
      <c r="AK172">
        <v>10</v>
      </c>
      <c r="AL172" t="b">
        <v>1</v>
      </c>
      <c r="AM172">
        <f t="shared" si="55"/>
        <v>0</v>
      </c>
      <c r="AN172" t="b">
        <f t="shared" si="56"/>
        <v>0</v>
      </c>
      <c r="AO172" t="b">
        <f t="shared" si="57"/>
        <v>1</v>
      </c>
      <c r="AP172" t="b">
        <f t="shared" si="58"/>
        <v>1</v>
      </c>
      <c r="AQ172" t="str">
        <f t="shared" si="65"/>
        <v>OEIS Non-CAT - Destructive - Non-fatal</v>
      </c>
      <c r="AR172">
        <f t="shared" si="59"/>
        <v>0</v>
      </c>
      <c r="AS172">
        <f t="shared" si="60"/>
        <v>0</v>
      </c>
      <c r="AT172" t="str">
        <f t="shared" si="61"/>
        <v>100 &lt; structures &lt;= 500</v>
      </c>
      <c r="AU172" t="str">
        <f t="shared" si="62"/>
        <v>fatality = 0</v>
      </c>
      <c r="AV172">
        <f t="shared" si="66"/>
        <v>162</v>
      </c>
      <c r="AW172" t="b">
        <v>0</v>
      </c>
      <c r="AX172" t="b">
        <v>0</v>
      </c>
      <c r="AY172" t="b">
        <v>0</v>
      </c>
      <c r="AZ172" t="b">
        <v>0</v>
      </c>
      <c r="BA172" t="b">
        <v>0</v>
      </c>
      <c r="BB172" t="b">
        <v>1</v>
      </c>
      <c r="BC172" t="b">
        <v>0</v>
      </c>
      <c r="BJ172">
        <v>0</v>
      </c>
      <c r="BK172">
        <v>0</v>
      </c>
      <c r="BL172" t="s">
        <v>216</v>
      </c>
      <c r="BM172" t="s">
        <v>82</v>
      </c>
      <c r="BN172">
        <v>7.77</v>
      </c>
      <c r="BO172" t="s">
        <v>796</v>
      </c>
      <c r="BP172">
        <v>4.99</v>
      </c>
      <c r="BQ172">
        <v>2</v>
      </c>
    </row>
    <row r="173" spans="2:69" x14ac:dyDescent="0.2">
      <c r="C173" t="str">
        <f t="shared" si="46"/>
        <v>20171013-Table</v>
      </c>
      <c r="D173" t="s">
        <v>435</v>
      </c>
      <c r="E173" t="s">
        <v>797</v>
      </c>
      <c r="H173">
        <f t="shared" si="47"/>
        <v>201710131316</v>
      </c>
      <c r="I173">
        <f t="shared" si="48"/>
        <v>201710140116</v>
      </c>
      <c r="J173" s="39">
        <v>43021</v>
      </c>
      <c r="K173" s="40">
        <v>0.55277777777777781</v>
      </c>
      <c r="L173" s="39">
        <v>43021.552777777782</v>
      </c>
      <c r="M173" s="39">
        <v>43109</v>
      </c>
      <c r="N173" t="s">
        <v>798</v>
      </c>
      <c r="O173" s="39">
        <v>43109.566666666673</v>
      </c>
      <c r="P173">
        <v>426</v>
      </c>
      <c r="Q173" t="s">
        <v>80</v>
      </c>
      <c r="R173">
        <v>0</v>
      </c>
      <c r="T173">
        <v>0</v>
      </c>
      <c r="U173">
        <v>38.847999999999999</v>
      </c>
      <c r="V173">
        <v>-120.28700000000001</v>
      </c>
      <c r="W173" t="s">
        <v>88</v>
      </c>
      <c r="X173" t="str">
        <f t="shared" si="49"/>
        <v>HFRA</v>
      </c>
      <c r="AG173" t="b">
        <f t="shared" si="50"/>
        <v>0</v>
      </c>
      <c r="AH173" t="b">
        <f t="shared" si="51"/>
        <v>0</v>
      </c>
      <c r="AI173" t="b">
        <f t="shared" si="52"/>
        <v>0</v>
      </c>
      <c r="AJ173">
        <v>2017</v>
      </c>
      <c r="AK173">
        <v>10</v>
      </c>
      <c r="AL173" t="b">
        <v>1</v>
      </c>
      <c r="AM173">
        <f t="shared" si="55"/>
        <v>0</v>
      </c>
      <c r="AN173" t="b">
        <f t="shared" si="56"/>
        <v>0</v>
      </c>
      <c r="AO173" t="b">
        <f t="shared" si="57"/>
        <v>0</v>
      </c>
      <c r="AP173" t="b">
        <f t="shared" si="58"/>
        <v>0</v>
      </c>
      <c r="AQ173" t="str">
        <f t="shared" si="65"/>
        <v>OEIS Non-CAT - Large</v>
      </c>
      <c r="AR173">
        <f t="shared" si="59"/>
        <v>0</v>
      </c>
      <c r="AS173">
        <f t="shared" si="60"/>
        <v>0</v>
      </c>
      <c r="AT173" t="str">
        <f t="shared" si="61"/>
        <v xml:space="preserve">structures &lt;= 100 </v>
      </c>
      <c r="AU173" t="str">
        <f t="shared" si="62"/>
        <v>fatality = 0</v>
      </c>
      <c r="AV173">
        <f t="shared" si="66"/>
        <v>0</v>
      </c>
      <c r="AW173" t="b">
        <v>1</v>
      </c>
      <c r="AX173" t="b">
        <v>0</v>
      </c>
      <c r="AY173" t="b">
        <v>1</v>
      </c>
      <c r="AZ173" t="b">
        <v>1</v>
      </c>
      <c r="BA173" t="b">
        <v>0</v>
      </c>
      <c r="BB173" t="b">
        <v>1</v>
      </c>
      <c r="BC173" t="b">
        <v>1</v>
      </c>
      <c r="BJ173">
        <v>0</v>
      </c>
      <c r="BK173">
        <v>0</v>
      </c>
      <c r="BL173" t="s">
        <v>799</v>
      </c>
      <c r="BM173" t="s">
        <v>82</v>
      </c>
      <c r="BN173">
        <v>8.19</v>
      </c>
      <c r="BO173" t="s">
        <v>800</v>
      </c>
      <c r="BP173">
        <v>11.01</v>
      </c>
      <c r="BQ173">
        <v>33</v>
      </c>
    </row>
    <row r="174" spans="2:69" x14ac:dyDescent="0.2">
      <c r="B174" t="s">
        <v>735</v>
      </c>
      <c r="C174" t="str">
        <f t="shared" si="46"/>
        <v>20171013-Oakmont/Pythian</v>
      </c>
      <c r="D174" t="s">
        <v>403</v>
      </c>
      <c r="E174" t="s">
        <v>801</v>
      </c>
      <c r="F174" t="s">
        <v>737</v>
      </c>
      <c r="G174" t="s">
        <v>702</v>
      </c>
      <c r="H174">
        <f t="shared" si="47"/>
        <v>201710131555</v>
      </c>
      <c r="I174">
        <f t="shared" si="48"/>
        <v>201710140355</v>
      </c>
      <c r="J174" s="39">
        <v>43021</v>
      </c>
      <c r="K174" s="40">
        <v>0.66319444444444442</v>
      </c>
      <c r="L174" s="39">
        <v>43021.663194444453</v>
      </c>
      <c r="M174" s="39"/>
      <c r="O174" s="39"/>
      <c r="Q174" t="s">
        <v>99</v>
      </c>
      <c r="U174">
        <v>38.452759999999998</v>
      </c>
      <c r="V174">
        <v>-122.57286000000001</v>
      </c>
      <c r="W174" t="s">
        <v>88</v>
      </c>
      <c r="X174" t="str">
        <f t="shared" si="49"/>
        <v>HFRA</v>
      </c>
      <c r="Y174" t="s">
        <v>100</v>
      </c>
      <c r="Z174" t="s">
        <v>100</v>
      </c>
      <c r="AA174" t="s">
        <v>802</v>
      </c>
      <c r="AC174" t="s">
        <v>803</v>
      </c>
      <c r="AD174" t="s">
        <v>804</v>
      </c>
      <c r="AF174">
        <v>202160</v>
      </c>
      <c r="AG174" t="b">
        <f t="shared" si="50"/>
        <v>0</v>
      </c>
      <c r="AH174" t="b">
        <f t="shared" si="51"/>
        <v>0</v>
      </c>
      <c r="AI174" t="b">
        <f t="shared" si="52"/>
        <v>0</v>
      </c>
      <c r="AL174" t="b">
        <v>1</v>
      </c>
      <c r="AM174">
        <f t="shared" si="55"/>
        <v>0</v>
      </c>
      <c r="AN174" t="b">
        <f t="shared" si="56"/>
        <v>0</v>
      </c>
      <c r="AO174" t="b">
        <f t="shared" si="57"/>
        <v>0</v>
      </c>
      <c r="AP174" t="b">
        <f t="shared" si="58"/>
        <v>0</v>
      </c>
      <c r="AQ174" t="str">
        <f t="shared" si="65"/>
        <v>OEIS Non-CAT - Large</v>
      </c>
      <c r="AR174">
        <f t="shared" si="59"/>
        <v>0</v>
      </c>
      <c r="AS174">
        <f t="shared" si="60"/>
        <v>0</v>
      </c>
      <c r="AT174" t="str">
        <f t="shared" si="61"/>
        <v xml:space="preserve">structures &lt;= 100 </v>
      </c>
      <c r="AU174" t="str">
        <f t="shared" si="62"/>
        <v>fatality = 0</v>
      </c>
      <c r="AV174">
        <f t="shared" si="66"/>
        <v>0</v>
      </c>
      <c r="AW174" t="b">
        <v>0</v>
      </c>
      <c r="AX174" t="b">
        <v>1</v>
      </c>
      <c r="AY174" t="b">
        <v>1</v>
      </c>
      <c r="AZ174" t="b">
        <v>1</v>
      </c>
      <c r="BA174" t="b">
        <v>0</v>
      </c>
      <c r="BB174" t="b">
        <v>1</v>
      </c>
      <c r="BC174" t="b">
        <v>1</v>
      </c>
      <c r="BF174" t="s">
        <v>744</v>
      </c>
      <c r="BG174" t="s">
        <v>708</v>
      </c>
      <c r="BH174">
        <v>3.55</v>
      </c>
      <c r="BI174" t="s">
        <v>805</v>
      </c>
      <c r="BJ174">
        <v>8.2100000000000009</v>
      </c>
      <c r="BK174">
        <v>18</v>
      </c>
      <c r="BL174" t="s">
        <v>806</v>
      </c>
      <c r="BM174" t="s">
        <v>82</v>
      </c>
      <c r="BN174">
        <v>7.72</v>
      </c>
      <c r="BO174" t="s">
        <v>807</v>
      </c>
      <c r="BP174">
        <v>17</v>
      </c>
      <c r="BQ174">
        <v>64</v>
      </c>
    </row>
    <row r="175" spans="2:69" x14ac:dyDescent="0.2">
      <c r="C175" t="str">
        <f t="shared" si="46"/>
        <v>20171016-Bear</v>
      </c>
      <c r="D175" t="s">
        <v>808</v>
      </c>
      <c r="E175" t="s">
        <v>809</v>
      </c>
      <c r="H175">
        <f t="shared" si="47"/>
        <v>201710162230</v>
      </c>
      <c r="I175">
        <f t="shared" si="48"/>
        <v>201710171030</v>
      </c>
      <c r="J175" s="39">
        <v>43024</v>
      </c>
      <c r="K175" s="40">
        <v>0.9375</v>
      </c>
      <c r="L175" s="39">
        <v>43024.9375</v>
      </c>
      <c r="M175" s="39">
        <v>43109</v>
      </c>
      <c r="N175" t="s">
        <v>810</v>
      </c>
      <c r="O175" s="39">
        <v>43109.570138888892</v>
      </c>
      <c r="P175">
        <v>391</v>
      </c>
      <c r="Q175" t="s">
        <v>114</v>
      </c>
      <c r="R175">
        <v>6</v>
      </c>
      <c r="T175">
        <v>0</v>
      </c>
      <c r="U175">
        <v>37.18356</v>
      </c>
      <c r="V175">
        <v>-122.07012</v>
      </c>
      <c r="W175" t="s">
        <v>88</v>
      </c>
      <c r="X175" t="str">
        <f t="shared" si="49"/>
        <v>HFRA</v>
      </c>
      <c r="AG175" t="b">
        <f t="shared" si="50"/>
        <v>0</v>
      </c>
      <c r="AH175" t="b">
        <f t="shared" si="51"/>
        <v>0</v>
      </c>
      <c r="AI175" t="b">
        <f t="shared" si="52"/>
        <v>0</v>
      </c>
      <c r="AJ175">
        <v>2017</v>
      </c>
      <c r="AK175">
        <v>10</v>
      </c>
      <c r="AL175" t="b">
        <v>0</v>
      </c>
      <c r="AM175">
        <f t="shared" si="55"/>
        <v>0</v>
      </c>
      <c r="AN175" t="b">
        <f t="shared" si="56"/>
        <v>0</v>
      </c>
      <c r="AO175" t="b">
        <f t="shared" si="57"/>
        <v>0</v>
      </c>
      <c r="AP175" t="b">
        <f t="shared" si="58"/>
        <v>0</v>
      </c>
      <c r="AQ175" t="str">
        <f t="shared" si="65"/>
        <v>OEIS Non-CAT - Large</v>
      </c>
      <c r="AR175">
        <f t="shared" si="59"/>
        <v>0</v>
      </c>
      <c r="AS175">
        <f t="shared" si="60"/>
        <v>0</v>
      </c>
      <c r="AT175" t="str">
        <f t="shared" si="61"/>
        <v xml:space="preserve">structures &lt;= 100 </v>
      </c>
      <c r="AU175" t="str">
        <f t="shared" si="62"/>
        <v>fatality = 0</v>
      </c>
      <c r="AV175">
        <f t="shared" si="66"/>
        <v>6</v>
      </c>
      <c r="AW175" t="b">
        <v>0</v>
      </c>
      <c r="AX175" t="b">
        <v>1</v>
      </c>
      <c r="AY175" t="b">
        <v>1</v>
      </c>
      <c r="AZ175" t="b">
        <v>1</v>
      </c>
      <c r="BA175" t="b">
        <v>0</v>
      </c>
      <c r="BB175" t="b">
        <v>1</v>
      </c>
      <c r="BC175" t="b">
        <v>1</v>
      </c>
      <c r="BF175" t="s">
        <v>811</v>
      </c>
      <c r="BG175" t="s">
        <v>95</v>
      </c>
      <c r="BH175">
        <v>4.07</v>
      </c>
      <c r="BI175" t="s">
        <v>812</v>
      </c>
      <c r="BJ175">
        <v>2.0099999999999998</v>
      </c>
      <c r="BK175">
        <v>56</v>
      </c>
      <c r="BL175" t="s">
        <v>813</v>
      </c>
      <c r="BM175" t="s">
        <v>95</v>
      </c>
      <c r="BN175">
        <v>7.53</v>
      </c>
      <c r="BO175" t="s">
        <v>814</v>
      </c>
      <c r="BP175">
        <v>7</v>
      </c>
      <c r="BQ175">
        <v>378</v>
      </c>
    </row>
    <row r="176" spans="2:69" x14ac:dyDescent="0.2">
      <c r="B176" t="s">
        <v>815</v>
      </c>
      <c r="C176" t="str">
        <f t="shared" si="46"/>
        <v>20171020-Unamed 2</v>
      </c>
      <c r="D176" t="s">
        <v>529</v>
      </c>
      <c r="E176" t="s">
        <v>816</v>
      </c>
      <c r="H176">
        <f t="shared" si="47"/>
        <v>201710201236</v>
      </c>
      <c r="I176">
        <f t="shared" si="48"/>
        <v>201710210036</v>
      </c>
      <c r="J176" s="39">
        <v>43028</v>
      </c>
      <c r="K176" s="40">
        <v>0.52500000000000002</v>
      </c>
      <c r="L176" s="39">
        <v>43028.525000000001</v>
      </c>
      <c r="P176">
        <v>700</v>
      </c>
      <c r="Q176" t="s">
        <v>99</v>
      </c>
      <c r="U176">
        <v>36.035986000000001</v>
      </c>
      <c r="V176">
        <v>-120.05797099999999</v>
      </c>
      <c r="W176" t="s">
        <v>73</v>
      </c>
      <c r="X176" t="str">
        <f t="shared" si="49"/>
        <v>non-HFRA</v>
      </c>
      <c r="Y176" t="s">
        <v>100</v>
      </c>
      <c r="Z176" t="s">
        <v>100</v>
      </c>
      <c r="AA176">
        <v>20170449</v>
      </c>
      <c r="AC176" t="s">
        <v>817</v>
      </c>
      <c r="AE176" t="s">
        <v>818</v>
      </c>
      <c r="AF176">
        <v>603172</v>
      </c>
      <c r="AG176" t="b">
        <f t="shared" si="50"/>
        <v>0</v>
      </c>
      <c r="AH176" t="b">
        <f t="shared" si="51"/>
        <v>0</v>
      </c>
      <c r="AI176" t="b">
        <f t="shared" si="52"/>
        <v>0</v>
      </c>
      <c r="AJ176">
        <v>2017</v>
      </c>
      <c r="AK176">
        <v>10</v>
      </c>
      <c r="AL176" t="b">
        <v>0</v>
      </c>
      <c r="AM176">
        <f t="shared" si="55"/>
        <v>0</v>
      </c>
      <c r="AN176" t="b">
        <f t="shared" si="56"/>
        <v>0</v>
      </c>
      <c r="AO176" t="b">
        <f t="shared" si="57"/>
        <v>0</v>
      </c>
      <c r="AP176" t="b">
        <f t="shared" si="58"/>
        <v>0</v>
      </c>
      <c r="AQ176" t="str">
        <f t="shared" si="65"/>
        <v>OEIS Non-CAT - Large</v>
      </c>
      <c r="AR176">
        <f t="shared" si="59"/>
        <v>0</v>
      </c>
      <c r="AS176">
        <f t="shared" si="60"/>
        <v>0</v>
      </c>
      <c r="AT176" t="str">
        <f t="shared" si="61"/>
        <v xml:space="preserve">structures &lt;= 100 </v>
      </c>
      <c r="AU176" t="str">
        <f t="shared" si="62"/>
        <v>fatality = 0</v>
      </c>
      <c r="AV176">
        <f t="shared" si="66"/>
        <v>0</v>
      </c>
      <c r="AW176" t="b">
        <v>0</v>
      </c>
      <c r="AX176" t="b">
        <v>0</v>
      </c>
      <c r="AY176" t="b">
        <v>0</v>
      </c>
      <c r="AZ176" t="b">
        <v>0</v>
      </c>
      <c r="BA176" t="b">
        <v>0</v>
      </c>
      <c r="BB176" t="b">
        <v>0</v>
      </c>
      <c r="BC176" t="b">
        <v>0</v>
      </c>
      <c r="BF176" t="s">
        <v>635</v>
      </c>
      <c r="BG176" t="s">
        <v>82</v>
      </c>
      <c r="BH176">
        <v>0.38</v>
      </c>
      <c r="BI176" t="s">
        <v>819</v>
      </c>
      <c r="BJ176">
        <v>28.99</v>
      </c>
      <c r="BK176">
        <v>31</v>
      </c>
      <c r="BL176" t="s">
        <v>635</v>
      </c>
      <c r="BM176" t="s">
        <v>82</v>
      </c>
      <c r="BN176">
        <v>0.38</v>
      </c>
      <c r="BO176" t="s">
        <v>819</v>
      </c>
      <c r="BP176">
        <v>28.99</v>
      </c>
      <c r="BQ176">
        <v>37</v>
      </c>
    </row>
    <row r="177" spans="1:69" x14ac:dyDescent="0.2">
      <c r="A177" t="s">
        <v>251</v>
      </c>
      <c r="C177" t="str">
        <f t="shared" si="46"/>
        <v>20171204-Thomas</v>
      </c>
      <c r="D177" t="s">
        <v>820</v>
      </c>
      <c r="E177" t="s">
        <v>821</v>
      </c>
      <c r="H177">
        <f t="shared" si="47"/>
        <v>201712041828</v>
      </c>
      <c r="I177">
        <f t="shared" si="48"/>
        <v>201712050628</v>
      </c>
      <c r="J177" s="39">
        <v>43073</v>
      </c>
      <c r="K177" s="40">
        <v>0.76944444444444449</v>
      </c>
      <c r="L177" s="39">
        <v>43073.769444444442</v>
      </c>
      <c r="M177" s="39">
        <v>43112</v>
      </c>
      <c r="N177" t="s">
        <v>822</v>
      </c>
      <c r="O177" s="39">
        <v>43112.474999999999</v>
      </c>
      <c r="P177">
        <v>281893</v>
      </c>
      <c r="Q177" t="s">
        <v>823</v>
      </c>
      <c r="R177">
        <v>1063</v>
      </c>
      <c r="S177">
        <v>280</v>
      </c>
      <c r="T177">
        <v>2</v>
      </c>
      <c r="U177">
        <v>34.415210000000002</v>
      </c>
      <c r="V177">
        <v>-119.09124</v>
      </c>
      <c r="X177" t="str">
        <f t="shared" si="49"/>
        <v>HFRA</v>
      </c>
      <c r="Y177" t="s">
        <v>100</v>
      </c>
      <c r="AG177" t="b">
        <f t="shared" si="50"/>
        <v>1</v>
      </c>
      <c r="AH177" t="b">
        <f t="shared" si="51"/>
        <v>0</v>
      </c>
      <c r="AI177" t="b">
        <f t="shared" si="52"/>
        <v>1</v>
      </c>
      <c r="AJ177">
        <v>2017</v>
      </c>
      <c r="AK177">
        <v>12</v>
      </c>
      <c r="AL177" t="b">
        <v>1</v>
      </c>
      <c r="AM177">
        <f t="shared" si="55"/>
        <v>1</v>
      </c>
      <c r="AN177" t="b">
        <f t="shared" si="56"/>
        <v>1</v>
      </c>
      <c r="AO177" t="b">
        <f t="shared" si="57"/>
        <v>1</v>
      </c>
      <c r="AP177" t="b">
        <f t="shared" si="58"/>
        <v>0</v>
      </c>
      <c r="AQ177" t="str">
        <f t="shared" si="65"/>
        <v>OEIS CAT - Destructive - Fatal</v>
      </c>
      <c r="AR177">
        <f t="shared" si="59"/>
        <v>1</v>
      </c>
      <c r="AS177">
        <f t="shared" si="60"/>
        <v>1</v>
      </c>
      <c r="AT177" t="str">
        <f t="shared" si="61"/>
        <v>structures &gt; 500</v>
      </c>
      <c r="AU177" t="str">
        <f t="shared" si="62"/>
        <v>fatality &gt; 0</v>
      </c>
      <c r="AV177">
        <f t="shared" si="66"/>
        <v>1063</v>
      </c>
      <c r="AW177" t="b">
        <v>0</v>
      </c>
      <c r="AX177" t="b">
        <v>1</v>
      </c>
      <c r="AY177" t="b">
        <v>1</v>
      </c>
      <c r="AZ177" t="b">
        <v>1</v>
      </c>
      <c r="BA177" t="b">
        <v>0</v>
      </c>
      <c r="BB177" t="b">
        <v>0</v>
      </c>
      <c r="BC177" t="b">
        <v>1</v>
      </c>
      <c r="BF177" t="s">
        <v>824</v>
      </c>
      <c r="BG177" t="s">
        <v>95</v>
      </c>
      <c r="BH177">
        <v>3.89</v>
      </c>
      <c r="BI177" t="s">
        <v>825</v>
      </c>
      <c r="BJ177">
        <v>24</v>
      </c>
      <c r="BK177">
        <v>152</v>
      </c>
      <c r="BL177" t="s">
        <v>826</v>
      </c>
      <c r="BM177" t="s">
        <v>95</v>
      </c>
      <c r="BN177">
        <v>6.91</v>
      </c>
      <c r="BO177" t="s">
        <v>825</v>
      </c>
      <c r="BP177">
        <v>65.989999999999995</v>
      </c>
      <c r="BQ177">
        <v>173</v>
      </c>
    </row>
    <row r="178" spans="1:69" x14ac:dyDescent="0.2">
      <c r="C178" t="str">
        <f t="shared" si="46"/>
        <v>20180502-Nees</v>
      </c>
      <c r="D178" t="s">
        <v>69</v>
      </c>
      <c r="E178" t="s">
        <v>827</v>
      </c>
      <c r="H178">
        <f t="shared" si="47"/>
        <v>201805021600</v>
      </c>
      <c r="I178">
        <f t="shared" si="48"/>
        <v>201805030400</v>
      </c>
      <c r="J178" s="39">
        <v>43222</v>
      </c>
      <c r="K178" s="40">
        <v>0.66666666666666663</v>
      </c>
      <c r="L178" s="39">
        <v>43222.666666666657</v>
      </c>
      <c r="M178" s="39">
        <v>43469</v>
      </c>
      <c r="N178" t="s">
        <v>828</v>
      </c>
      <c r="O178" s="39">
        <v>43469.43472222222</v>
      </c>
      <c r="P178">
        <v>1756</v>
      </c>
      <c r="Q178" t="s">
        <v>80</v>
      </c>
      <c r="R178">
        <v>0</v>
      </c>
      <c r="T178">
        <v>0</v>
      </c>
      <c r="U178">
        <v>36.851559999999999</v>
      </c>
      <c r="V178">
        <v>-120.77206</v>
      </c>
      <c r="W178" t="s">
        <v>73</v>
      </c>
      <c r="X178" t="str">
        <f t="shared" si="49"/>
        <v>non-HFRA</v>
      </c>
      <c r="AG178" t="b">
        <f t="shared" si="50"/>
        <v>0</v>
      </c>
      <c r="AH178" t="b">
        <f t="shared" si="51"/>
        <v>0</v>
      </c>
      <c r="AI178" t="b">
        <f t="shared" si="52"/>
        <v>0</v>
      </c>
      <c r="AJ178">
        <v>2018</v>
      </c>
      <c r="AK178">
        <v>5</v>
      </c>
      <c r="AL178" t="b">
        <v>0</v>
      </c>
      <c r="AM178">
        <f t="shared" si="55"/>
        <v>0</v>
      </c>
      <c r="AN178" t="b">
        <f t="shared" si="56"/>
        <v>0</v>
      </c>
      <c r="AO178" t="b">
        <f t="shared" si="57"/>
        <v>0</v>
      </c>
      <c r="AP178" t="b">
        <f t="shared" si="58"/>
        <v>0</v>
      </c>
      <c r="AQ178" t="str">
        <f t="shared" si="65"/>
        <v>OEIS Non-CAT - Large</v>
      </c>
      <c r="AR178">
        <f t="shared" si="59"/>
        <v>0</v>
      </c>
      <c r="AS178">
        <f t="shared" si="60"/>
        <v>0</v>
      </c>
      <c r="AT178" t="str">
        <f t="shared" si="61"/>
        <v xml:space="preserve">structures &lt;= 100 </v>
      </c>
      <c r="AU178" t="str">
        <f t="shared" si="62"/>
        <v>fatality = 0</v>
      </c>
      <c r="AV178">
        <f t="shared" si="66"/>
        <v>0</v>
      </c>
      <c r="AW178" t="b">
        <v>0</v>
      </c>
      <c r="AX178" t="b">
        <v>0</v>
      </c>
      <c r="AY178" t="b">
        <v>0</v>
      </c>
      <c r="AZ178" t="b">
        <v>0</v>
      </c>
      <c r="BA178" t="b">
        <v>0</v>
      </c>
      <c r="BB178" t="b">
        <v>0</v>
      </c>
      <c r="BC178" t="b">
        <v>0</v>
      </c>
      <c r="BJ178">
        <v>0</v>
      </c>
      <c r="BK178">
        <v>0</v>
      </c>
      <c r="BL178" t="s">
        <v>829</v>
      </c>
      <c r="BM178" t="s">
        <v>82</v>
      </c>
      <c r="BN178">
        <v>8.6</v>
      </c>
      <c r="BO178" t="s">
        <v>830</v>
      </c>
      <c r="BP178">
        <v>20</v>
      </c>
      <c r="BQ178">
        <v>2</v>
      </c>
    </row>
    <row r="179" spans="1:69" x14ac:dyDescent="0.2">
      <c r="C179" t="str">
        <f t="shared" si="46"/>
        <v>20180530-Grant</v>
      </c>
      <c r="D179" t="s">
        <v>78</v>
      </c>
      <c r="E179" t="s">
        <v>831</v>
      </c>
      <c r="H179">
        <f t="shared" si="47"/>
        <v>201805301321</v>
      </c>
      <c r="I179">
        <f t="shared" si="48"/>
        <v>201805310121</v>
      </c>
      <c r="J179" s="39">
        <v>43250</v>
      </c>
      <c r="K179" s="40">
        <v>0.55625000000000002</v>
      </c>
      <c r="L179" s="39">
        <v>43250.556250000001</v>
      </c>
      <c r="M179" s="39">
        <v>43469</v>
      </c>
      <c r="N179" t="s">
        <v>832</v>
      </c>
      <c r="O179" s="39">
        <v>43469.430555555547</v>
      </c>
      <c r="P179">
        <v>640</v>
      </c>
      <c r="Q179" t="s">
        <v>80</v>
      </c>
      <c r="R179">
        <v>1</v>
      </c>
      <c r="T179">
        <v>0</v>
      </c>
      <c r="U179">
        <v>37.753749999999997</v>
      </c>
      <c r="V179">
        <v>-121.57917999999999</v>
      </c>
      <c r="W179" t="s">
        <v>73</v>
      </c>
      <c r="X179" t="str">
        <f t="shared" si="49"/>
        <v>non-HFRA</v>
      </c>
      <c r="AG179" t="b">
        <f t="shared" si="50"/>
        <v>0</v>
      </c>
      <c r="AH179" t="b">
        <f t="shared" si="51"/>
        <v>0</v>
      </c>
      <c r="AI179" t="b">
        <f t="shared" si="52"/>
        <v>0</v>
      </c>
      <c r="AJ179">
        <v>2018</v>
      </c>
      <c r="AK179">
        <v>5</v>
      </c>
      <c r="AL179" t="b">
        <v>0</v>
      </c>
      <c r="AM179">
        <f t="shared" si="55"/>
        <v>0</v>
      </c>
      <c r="AN179" t="b">
        <f t="shared" si="56"/>
        <v>0</v>
      </c>
      <c r="AO179" t="b">
        <f t="shared" si="57"/>
        <v>0</v>
      </c>
      <c r="AP179" t="b">
        <f t="shared" si="58"/>
        <v>0</v>
      </c>
      <c r="AQ179" t="str">
        <f t="shared" si="65"/>
        <v>OEIS Non-CAT - Large</v>
      </c>
      <c r="AR179">
        <f t="shared" si="59"/>
        <v>0</v>
      </c>
      <c r="AS179">
        <f t="shared" si="60"/>
        <v>0</v>
      </c>
      <c r="AT179" t="str">
        <f t="shared" si="61"/>
        <v xml:space="preserve">structures &lt;= 100 </v>
      </c>
      <c r="AU179" t="str">
        <f t="shared" si="62"/>
        <v>fatality = 0</v>
      </c>
      <c r="AV179">
        <f t="shared" si="66"/>
        <v>1</v>
      </c>
      <c r="AW179" t="b">
        <v>0</v>
      </c>
      <c r="AX179" t="b">
        <v>0</v>
      </c>
      <c r="AY179" t="b">
        <v>0</v>
      </c>
      <c r="AZ179" t="b">
        <v>0</v>
      </c>
      <c r="BA179" t="b">
        <v>0</v>
      </c>
      <c r="BB179" t="b">
        <v>0</v>
      </c>
      <c r="BC179" t="b">
        <v>0</v>
      </c>
      <c r="BF179" t="s">
        <v>81</v>
      </c>
      <c r="BG179" t="s">
        <v>82</v>
      </c>
      <c r="BH179">
        <v>4.51</v>
      </c>
      <c r="BI179" t="s">
        <v>833</v>
      </c>
      <c r="BJ179">
        <v>44.98</v>
      </c>
      <c r="BK179">
        <v>22</v>
      </c>
      <c r="BL179" t="s">
        <v>834</v>
      </c>
      <c r="BM179" t="s">
        <v>82</v>
      </c>
      <c r="BN179">
        <v>8.83</v>
      </c>
      <c r="BO179" t="s">
        <v>835</v>
      </c>
      <c r="BP179">
        <v>45.99</v>
      </c>
      <c r="BQ179">
        <v>64</v>
      </c>
    </row>
    <row r="180" spans="1:69" x14ac:dyDescent="0.2">
      <c r="C180" t="str">
        <f t="shared" si="46"/>
        <v>20180604-Airline</v>
      </c>
      <c r="D180" t="s">
        <v>228</v>
      </c>
      <c r="E180" t="s">
        <v>836</v>
      </c>
      <c r="H180">
        <f t="shared" si="47"/>
        <v>201806041701</v>
      </c>
      <c r="I180">
        <f t="shared" si="48"/>
        <v>201806050501</v>
      </c>
      <c r="J180" s="39">
        <v>43255</v>
      </c>
      <c r="K180" s="40">
        <v>0.70902777777777781</v>
      </c>
      <c r="L180" s="39">
        <v>43255.709027777782</v>
      </c>
      <c r="M180" s="39">
        <v>43469</v>
      </c>
      <c r="N180" t="s">
        <v>254</v>
      </c>
      <c r="O180" s="39">
        <v>43469.427083333343</v>
      </c>
      <c r="P180">
        <v>1314</v>
      </c>
      <c r="Q180" t="s">
        <v>80</v>
      </c>
      <c r="R180">
        <v>0</v>
      </c>
      <c r="T180">
        <v>0</v>
      </c>
      <c r="U180">
        <v>36.407550000000001</v>
      </c>
      <c r="V180">
        <v>-120.99321999999999</v>
      </c>
      <c r="W180" t="s">
        <v>73</v>
      </c>
      <c r="X180" t="str">
        <f t="shared" si="49"/>
        <v>HFRA</v>
      </c>
      <c r="Y180" t="s">
        <v>100</v>
      </c>
      <c r="Z180" t="s">
        <v>100</v>
      </c>
      <c r="AA180">
        <v>20180235</v>
      </c>
      <c r="AB180" t="s">
        <v>837</v>
      </c>
      <c r="AC180" t="s">
        <v>838</v>
      </c>
      <c r="AD180" t="s">
        <v>839</v>
      </c>
      <c r="AF180">
        <v>319671</v>
      </c>
      <c r="AG180" t="b">
        <f t="shared" si="50"/>
        <v>0</v>
      </c>
      <c r="AH180" t="b">
        <f t="shared" si="51"/>
        <v>0</v>
      </c>
      <c r="AI180" t="b">
        <f t="shared" si="52"/>
        <v>0</v>
      </c>
      <c r="AJ180">
        <v>2018</v>
      </c>
      <c r="AK180">
        <v>6</v>
      </c>
      <c r="AL180" t="b">
        <v>0</v>
      </c>
      <c r="AM180">
        <f t="shared" si="55"/>
        <v>0</v>
      </c>
      <c r="AN180" t="b">
        <f t="shared" si="56"/>
        <v>0</v>
      </c>
      <c r="AO180" t="b">
        <f t="shared" si="57"/>
        <v>0</v>
      </c>
      <c r="AP180" t="b">
        <f t="shared" si="58"/>
        <v>0</v>
      </c>
      <c r="AQ180" t="str">
        <f t="shared" si="65"/>
        <v>OEIS Non-CAT - Large</v>
      </c>
      <c r="AR180">
        <f t="shared" si="59"/>
        <v>0</v>
      </c>
      <c r="AS180">
        <f t="shared" si="60"/>
        <v>0</v>
      </c>
      <c r="AT180" t="str">
        <f t="shared" si="61"/>
        <v xml:space="preserve">structures &lt;= 100 </v>
      </c>
      <c r="AU180" t="str">
        <f t="shared" si="62"/>
        <v>fatality = 0</v>
      </c>
      <c r="AV180">
        <f t="shared" si="66"/>
        <v>0</v>
      </c>
      <c r="AW180" t="b">
        <v>0</v>
      </c>
      <c r="AX180" t="b">
        <v>0</v>
      </c>
      <c r="AY180" t="b">
        <v>1</v>
      </c>
      <c r="AZ180" t="b">
        <v>1</v>
      </c>
      <c r="BA180" t="b">
        <v>1</v>
      </c>
      <c r="BB180" t="b">
        <v>0</v>
      </c>
      <c r="BC180" t="b">
        <v>1</v>
      </c>
      <c r="BJ180">
        <v>0</v>
      </c>
      <c r="BK180">
        <v>0</v>
      </c>
      <c r="BL180" t="s">
        <v>239</v>
      </c>
      <c r="BM180" t="s">
        <v>82</v>
      </c>
      <c r="BN180">
        <v>9.61</v>
      </c>
      <c r="BO180" t="s">
        <v>840</v>
      </c>
      <c r="BP180">
        <v>27</v>
      </c>
      <c r="BQ180">
        <v>4</v>
      </c>
    </row>
    <row r="181" spans="1:69" x14ac:dyDescent="0.2">
      <c r="C181" t="str">
        <f t="shared" si="46"/>
        <v>20180604-Eastern</v>
      </c>
      <c r="D181" t="s">
        <v>228</v>
      </c>
      <c r="E181" t="s">
        <v>841</v>
      </c>
      <c r="H181">
        <f t="shared" si="47"/>
        <v>201806041730</v>
      </c>
      <c r="I181">
        <f t="shared" si="48"/>
        <v>201806050530</v>
      </c>
      <c r="J181" s="39">
        <v>43255</v>
      </c>
      <c r="K181" s="40">
        <v>0.72916666666666663</v>
      </c>
      <c r="L181" s="39">
        <v>43255.729166666657</v>
      </c>
      <c r="M181" s="39">
        <v>43469</v>
      </c>
      <c r="N181" t="s">
        <v>842</v>
      </c>
      <c r="O181" s="39">
        <v>43469.426388888889</v>
      </c>
      <c r="P181">
        <v>513</v>
      </c>
      <c r="Q181" t="s">
        <v>80</v>
      </c>
      <c r="R181">
        <v>0</v>
      </c>
      <c r="T181">
        <v>0</v>
      </c>
      <c r="U181">
        <v>36.378332999999998</v>
      </c>
      <c r="V181">
        <v>-120.901167</v>
      </c>
      <c r="W181" t="s">
        <v>73</v>
      </c>
      <c r="X181" t="str">
        <f t="shared" si="49"/>
        <v>HFRA</v>
      </c>
      <c r="Y181" t="s">
        <v>100</v>
      </c>
      <c r="Z181" t="s">
        <v>100</v>
      </c>
      <c r="AA181" t="s">
        <v>843</v>
      </c>
      <c r="AB181" t="s">
        <v>844</v>
      </c>
      <c r="AC181" t="s">
        <v>838</v>
      </c>
      <c r="AD181" t="s">
        <v>839</v>
      </c>
      <c r="AF181">
        <v>319671</v>
      </c>
      <c r="AG181" t="b">
        <f t="shared" si="50"/>
        <v>0</v>
      </c>
      <c r="AH181" t="b">
        <f t="shared" si="51"/>
        <v>0</v>
      </c>
      <c r="AI181" t="b">
        <f t="shared" si="52"/>
        <v>0</v>
      </c>
      <c r="AJ181">
        <v>2018</v>
      </c>
      <c r="AK181">
        <v>6</v>
      </c>
      <c r="AL181" t="b">
        <v>0</v>
      </c>
      <c r="AM181">
        <f t="shared" si="55"/>
        <v>0</v>
      </c>
      <c r="AN181" t="b">
        <f t="shared" si="56"/>
        <v>0</v>
      </c>
      <c r="AO181" t="b">
        <f t="shared" si="57"/>
        <v>0</v>
      </c>
      <c r="AP181" t="b">
        <f t="shared" si="58"/>
        <v>0</v>
      </c>
      <c r="AQ181" t="str">
        <f t="shared" si="65"/>
        <v>OEIS Non-CAT - Large</v>
      </c>
      <c r="AR181">
        <f t="shared" si="59"/>
        <v>0</v>
      </c>
      <c r="AS181">
        <f t="shared" si="60"/>
        <v>0</v>
      </c>
      <c r="AT181" t="str">
        <f t="shared" si="61"/>
        <v xml:space="preserve">structures &lt;= 100 </v>
      </c>
      <c r="AU181" t="str">
        <f t="shared" si="62"/>
        <v>fatality = 0</v>
      </c>
      <c r="AV181">
        <f t="shared" si="66"/>
        <v>0</v>
      </c>
      <c r="AW181" t="b">
        <v>0</v>
      </c>
      <c r="AX181" t="b">
        <v>0</v>
      </c>
      <c r="AY181" t="b">
        <v>1</v>
      </c>
      <c r="AZ181" t="b">
        <v>1</v>
      </c>
      <c r="BA181" t="b">
        <v>1</v>
      </c>
      <c r="BB181" t="b">
        <v>0</v>
      </c>
      <c r="BC181" t="b">
        <v>1</v>
      </c>
      <c r="BF181" t="s">
        <v>845</v>
      </c>
      <c r="BG181" t="s">
        <v>82</v>
      </c>
      <c r="BH181">
        <v>2.54</v>
      </c>
      <c r="BI181" t="s">
        <v>846</v>
      </c>
      <c r="BJ181">
        <v>23</v>
      </c>
      <c r="BK181">
        <v>2</v>
      </c>
      <c r="BL181" t="s">
        <v>845</v>
      </c>
      <c r="BM181" t="s">
        <v>82</v>
      </c>
      <c r="BN181">
        <v>2.54</v>
      </c>
      <c r="BO181" t="s">
        <v>846</v>
      </c>
      <c r="BP181">
        <v>23</v>
      </c>
      <c r="BQ181">
        <v>4</v>
      </c>
    </row>
    <row r="182" spans="1:69" x14ac:dyDescent="0.2">
      <c r="C182" t="str">
        <f t="shared" si="46"/>
        <v>20180604-Oneals</v>
      </c>
      <c r="D182" t="s">
        <v>91</v>
      </c>
      <c r="E182" t="s">
        <v>847</v>
      </c>
      <c r="H182">
        <f t="shared" si="47"/>
        <v>201806041744</v>
      </c>
      <c r="I182">
        <f t="shared" si="48"/>
        <v>201806050544</v>
      </c>
      <c r="J182" s="39">
        <v>43255</v>
      </c>
      <c r="K182" s="40">
        <v>0.73888888888888893</v>
      </c>
      <c r="L182" s="39">
        <v>43255.738888888889</v>
      </c>
      <c r="M182" s="39">
        <v>43469</v>
      </c>
      <c r="N182" t="s">
        <v>842</v>
      </c>
      <c r="O182" s="39">
        <v>43469.426388888889</v>
      </c>
      <c r="P182">
        <v>300</v>
      </c>
      <c r="Q182" t="s">
        <v>80</v>
      </c>
      <c r="R182">
        <v>0</v>
      </c>
      <c r="T182">
        <v>0</v>
      </c>
      <c r="U182">
        <v>37.10181</v>
      </c>
      <c r="V182">
        <v>-119.623981</v>
      </c>
      <c r="W182" t="s">
        <v>88</v>
      </c>
      <c r="X182" t="str">
        <f t="shared" si="49"/>
        <v>HFRA</v>
      </c>
      <c r="AG182" t="b">
        <f t="shared" si="50"/>
        <v>0</v>
      </c>
      <c r="AH182" t="b">
        <f t="shared" si="51"/>
        <v>0</v>
      </c>
      <c r="AI182" t="b">
        <f t="shared" si="52"/>
        <v>0</v>
      </c>
      <c r="AJ182">
        <v>2018</v>
      </c>
      <c r="AK182">
        <v>6</v>
      </c>
      <c r="AL182" t="b">
        <v>0</v>
      </c>
      <c r="AM182">
        <f t="shared" si="55"/>
        <v>0</v>
      </c>
      <c r="AN182" t="b">
        <f t="shared" si="56"/>
        <v>0</v>
      </c>
      <c r="AO182" t="b">
        <f t="shared" si="57"/>
        <v>0</v>
      </c>
      <c r="AP182" t="b">
        <f t="shared" si="58"/>
        <v>0</v>
      </c>
      <c r="AQ182" t="str">
        <f t="shared" si="65"/>
        <v>OEIS Non-CAT - Large</v>
      </c>
      <c r="AR182">
        <f t="shared" si="59"/>
        <v>0</v>
      </c>
      <c r="AS182">
        <f t="shared" si="60"/>
        <v>0</v>
      </c>
      <c r="AT182" t="str">
        <f t="shared" si="61"/>
        <v xml:space="preserve">structures &lt;= 100 </v>
      </c>
      <c r="AU182" t="str">
        <f t="shared" si="62"/>
        <v>fatality = 0</v>
      </c>
      <c r="AV182">
        <f t="shared" si="66"/>
        <v>0</v>
      </c>
      <c r="AW182" t="b">
        <v>1</v>
      </c>
      <c r="AX182" t="b">
        <v>0</v>
      </c>
      <c r="AY182" t="b">
        <v>1</v>
      </c>
      <c r="AZ182" t="b">
        <v>1</v>
      </c>
      <c r="BA182" t="b">
        <v>0</v>
      </c>
      <c r="BB182" t="b">
        <v>1</v>
      </c>
      <c r="BC182" t="b">
        <v>1</v>
      </c>
      <c r="BJ182">
        <v>0</v>
      </c>
      <c r="BK182">
        <v>0</v>
      </c>
      <c r="BL182" t="s">
        <v>321</v>
      </c>
      <c r="BM182" t="s">
        <v>82</v>
      </c>
      <c r="BN182">
        <v>6.74</v>
      </c>
      <c r="BO182" t="s">
        <v>848</v>
      </c>
      <c r="BP182">
        <v>17</v>
      </c>
      <c r="BQ182">
        <v>9</v>
      </c>
    </row>
    <row r="183" spans="1:69" x14ac:dyDescent="0.2">
      <c r="C183" t="str">
        <f t="shared" si="46"/>
        <v>20180609-Apple</v>
      </c>
      <c r="D183" t="s">
        <v>281</v>
      </c>
      <c r="E183" t="s">
        <v>849</v>
      </c>
      <c r="H183">
        <f t="shared" si="47"/>
        <v>201806091410</v>
      </c>
      <c r="I183">
        <f t="shared" si="48"/>
        <v>201806100210</v>
      </c>
      <c r="J183" s="39">
        <v>43260</v>
      </c>
      <c r="K183" s="40">
        <v>0.59027777777777779</v>
      </c>
      <c r="L183" s="39">
        <v>43260.590277777781</v>
      </c>
      <c r="M183" s="39">
        <v>43469</v>
      </c>
      <c r="N183" t="s">
        <v>850</v>
      </c>
      <c r="O183" s="39">
        <v>43469.423611111109</v>
      </c>
      <c r="P183">
        <v>2956</v>
      </c>
      <c r="Q183" t="s">
        <v>80</v>
      </c>
      <c r="R183">
        <v>5</v>
      </c>
      <c r="T183">
        <v>0</v>
      </c>
      <c r="U183">
        <v>39.943550000000002</v>
      </c>
      <c r="V183">
        <v>-122.3571</v>
      </c>
      <c r="W183" t="s">
        <v>73</v>
      </c>
      <c r="X183" t="str">
        <f t="shared" si="49"/>
        <v>non-HFRA</v>
      </c>
      <c r="AG183" t="b">
        <f t="shared" si="50"/>
        <v>0</v>
      </c>
      <c r="AH183" t="b">
        <f t="shared" si="51"/>
        <v>0</v>
      </c>
      <c r="AI183" t="b">
        <f t="shared" si="52"/>
        <v>0</v>
      </c>
      <c r="AJ183">
        <v>2018</v>
      </c>
      <c r="AK183">
        <v>6</v>
      </c>
      <c r="AL183" t="b">
        <v>0</v>
      </c>
      <c r="AM183">
        <f t="shared" si="55"/>
        <v>0</v>
      </c>
      <c r="AN183" t="b">
        <f t="shared" si="56"/>
        <v>0</v>
      </c>
      <c r="AO183" t="b">
        <f t="shared" si="57"/>
        <v>0</v>
      </c>
      <c r="AP183" t="b">
        <f t="shared" si="58"/>
        <v>0</v>
      </c>
      <c r="AQ183" t="str">
        <f t="shared" si="65"/>
        <v>OEIS Non-CAT - Large</v>
      </c>
      <c r="AR183">
        <f t="shared" si="59"/>
        <v>0</v>
      </c>
      <c r="AS183">
        <f t="shared" si="60"/>
        <v>0</v>
      </c>
      <c r="AT183" t="str">
        <f t="shared" si="61"/>
        <v xml:space="preserve">structures &lt;= 100 </v>
      </c>
      <c r="AU183" t="str">
        <f t="shared" si="62"/>
        <v>fatality = 0</v>
      </c>
      <c r="AV183">
        <f t="shared" si="66"/>
        <v>5</v>
      </c>
      <c r="AW183" t="b">
        <v>0</v>
      </c>
      <c r="AX183" t="b">
        <v>0</v>
      </c>
      <c r="AY183" t="b">
        <v>0</v>
      </c>
      <c r="AZ183" t="b">
        <v>0</v>
      </c>
      <c r="BA183" t="b">
        <v>0</v>
      </c>
      <c r="BB183" t="b">
        <v>0</v>
      </c>
      <c r="BC183" t="b">
        <v>0</v>
      </c>
      <c r="BJ183">
        <v>0</v>
      </c>
      <c r="BK183">
        <v>0</v>
      </c>
      <c r="BL183" t="s">
        <v>851</v>
      </c>
      <c r="BM183" t="s">
        <v>82</v>
      </c>
      <c r="BN183">
        <v>9.93</v>
      </c>
      <c r="BO183" t="s">
        <v>852</v>
      </c>
      <c r="BP183">
        <v>18.010000000000002</v>
      </c>
      <c r="BQ183">
        <v>2</v>
      </c>
    </row>
    <row r="184" spans="1:69" x14ac:dyDescent="0.2">
      <c r="C184" t="str">
        <f t="shared" si="46"/>
        <v>20180609-Chrome</v>
      </c>
      <c r="D184" t="s">
        <v>853</v>
      </c>
      <c r="E184" t="s">
        <v>854</v>
      </c>
      <c r="H184">
        <f t="shared" si="47"/>
        <v>201806091532</v>
      </c>
      <c r="I184">
        <f t="shared" si="48"/>
        <v>201806100332</v>
      </c>
      <c r="J184" s="39">
        <v>43260</v>
      </c>
      <c r="K184" s="40">
        <v>0.64722222222222225</v>
      </c>
      <c r="L184" s="39">
        <v>43260.647222222222</v>
      </c>
      <c r="M184" s="39">
        <v>43469</v>
      </c>
      <c r="N184" t="s">
        <v>855</v>
      </c>
      <c r="O184" s="39">
        <v>43469.42291666667</v>
      </c>
      <c r="P184">
        <v>2290</v>
      </c>
      <c r="Q184" t="s">
        <v>80</v>
      </c>
      <c r="R184">
        <v>1</v>
      </c>
      <c r="T184">
        <v>0</v>
      </c>
      <c r="U184">
        <v>39.64978</v>
      </c>
      <c r="V184">
        <v>-122.58217999999999</v>
      </c>
      <c r="W184" t="s">
        <v>88</v>
      </c>
      <c r="X184" t="str">
        <f t="shared" si="49"/>
        <v>HFRA</v>
      </c>
      <c r="AF184">
        <v>179721</v>
      </c>
      <c r="AG184" t="b">
        <f t="shared" si="50"/>
        <v>0</v>
      </c>
      <c r="AH184" t="b">
        <f t="shared" si="51"/>
        <v>0</v>
      </c>
      <c r="AI184" t="b">
        <f t="shared" si="52"/>
        <v>0</v>
      </c>
      <c r="AJ184">
        <v>2018</v>
      </c>
      <c r="AK184">
        <v>6</v>
      </c>
      <c r="AL184" t="b">
        <v>0</v>
      </c>
      <c r="AM184">
        <f t="shared" si="55"/>
        <v>0</v>
      </c>
      <c r="AN184" t="b">
        <f t="shared" si="56"/>
        <v>0</v>
      </c>
      <c r="AO184" t="b">
        <f t="shared" si="57"/>
        <v>0</v>
      </c>
      <c r="AP184" t="b">
        <f t="shared" si="58"/>
        <v>0</v>
      </c>
      <c r="AQ184" t="str">
        <f t="shared" si="65"/>
        <v>OEIS Non-CAT - Large</v>
      </c>
      <c r="AR184">
        <f t="shared" si="59"/>
        <v>0</v>
      </c>
      <c r="AS184">
        <f t="shared" si="60"/>
        <v>0</v>
      </c>
      <c r="AT184" t="str">
        <f t="shared" si="61"/>
        <v xml:space="preserve">structures &lt;= 100 </v>
      </c>
      <c r="AU184" t="str">
        <f t="shared" si="62"/>
        <v>fatality = 0</v>
      </c>
      <c r="AV184">
        <f t="shared" si="66"/>
        <v>1</v>
      </c>
      <c r="AW184" t="b">
        <v>1</v>
      </c>
      <c r="AX184" t="b">
        <v>0</v>
      </c>
      <c r="AY184" t="b">
        <v>1</v>
      </c>
      <c r="AZ184" t="b">
        <v>1</v>
      </c>
      <c r="BA184" t="b">
        <v>0</v>
      </c>
      <c r="BB184" t="b">
        <v>1</v>
      </c>
      <c r="BC184" t="b">
        <v>1</v>
      </c>
      <c r="BJ184">
        <v>0</v>
      </c>
      <c r="BK184">
        <v>0</v>
      </c>
      <c r="BL184" t="s">
        <v>856</v>
      </c>
      <c r="BM184" t="s">
        <v>82</v>
      </c>
      <c r="BN184">
        <v>7.57</v>
      </c>
      <c r="BO184" t="s">
        <v>857</v>
      </c>
      <c r="BP184">
        <v>22.01</v>
      </c>
      <c r="BQ184">
        <v>2</v>
      </c>
    </row>
    <row r="185" spans="1:69" x14ac:dyDescent="0.2">
      <c r="C185" t="str">
        <f t="shared" si="46"/>
        <v>20180611-Lions</v>
      </c>
      <c r="D185" t="s">
        <v>91</v>
      </c>
      <c r="E185" t="s">
        <v>858</v>
      </c>
      <c r="H185">
        <f t="shared" si="47"/>
        <v>201806111200</v>
      </c>
      <c r="I185">
        <f t="shared" si="48"/>
        <v>201806120000</v>
      </c>
      <c r="J185" s="39">
        <v>43262</v>
      </c>
      <c r="K185" s="40">
        <v>0.5</v>
      </c>
      <c r="L185" s="39">
        <v>43262.5</v>
      </c>
      <c r="M185" s="39">
        <v>43469</v>
      </c>
      <c r="N185" t="s">
        <v>859</v>
      </c>
      <c r="O185" s="39">
        <v>43469.418749999997</v>
      </c>
      <c r="P185">
        <v>4064</v>
      </c>
      <c r="Q185" t="s">
        <v>80</v>
      </c>
      <c r="R185">
        <v>0</v>
      </c>
      <c r="T185">
        <v>0</v>
      </c>
      <c r="U185">
        <v>37.570999999999998</v>
      </c>
      <c r="V185">
        <v>-119.11799999999999</v>
      </c>
      <c r="W185" t="s">
        <v>73</v>
      </c>
      <c r="X185" t="str">
        <f t="shared" si="49"/>
        <v>non-HFRA</v>
      </c>
      <c r="AG185" t="b">
        <f t="shared" si="50"/>
        <v>0</v>
      </c>
      <c r="AH185" t="b">
        <f t="shared" si="51"/>
        <v>0</v>
      </c>
      <c r="AI185" t="b">
        <f t="shared" si="52"/>
        <v>0</v>
      </c>
      <c r="AJ185">
        <v>2018</v>
      </c>
      <c r="AK185">
        <v>6</v>
      </c>
      <c r="AL185" t="b">
        <v>0</v>
      </c>
      <c r="AM185">
        <f t="shared" si="55"/>
        <v>0</v>
      </c>
      <c r="AN185" t="b">
        <f t="shared" si="56"/>
        <v>0</v>
      </c>
      <c r="AO185" t="b">
        <f t="shared" si="57"/>
        <v>0</v>
      </c>
      <c r="AP185" t="b">
        <f t="shared" si="58"/>
        <v>0</v>
      </c>
      <c r="AQ185" t="str">
        <f t="shared" si="65"/>
        <v>OEIS Non-CAT - Large</v>
      </c>
      <c r="AR185">
        <f t="shared" si="59"/>
        <v>0</v>
      </c>
      <c r="AS185">
        <f t="shared" si="60"/>
        <v>0</v>
      </c>
      <c r="AT185" t="str">
        <f t="shared" si="61"/>
        <v xml:space="preserve">structures &lt;= 100 </v>
      </c>
      <c r="AU185" t="str">
        <f t="shared" si="62"/>
        <v>fatality = 0</v>
      </c>
      <c r="AV185">
        <f t="shared" si="66"/>
        <v>0</v>
      </c>
      <c r="AW185" t="b">
        <v>0</v>
      </c>
      <c r="AX185" t="b">
        <v>0</v>
      </c>
      <c r="AY185" t="b">
        <v>0</v>
      </c>
      <c r="AZ185" t="b">
        <v>0</v>
      </c>
      <c r="BA185" t="b">
        <v>0</v>
      </c>
      <c r="BB185" t="b">
        <v>0</v>
      </c>
      <c r="BC185" t="b">
        <v>0</v>
      </c>
      <c r="BJ185">
        <v>0</v>
      </c>
      <c r="BK185">
        <v>0</v>
      </c>
      <c r="BL185" t="s">
        <v>860</v>
      </c>
      <c r="BM185" t="s">
        <v>95</v>
      </c>
      <c r="BN185">
        <v>8.43</v>
      </c>
      <c r="BO185" t="s">
        <v>861</v>
      </c>
      <c r="BP185">
        <v>11.01</v>
      </c>
      <c r="BQ185">
        <v>8</v>
      </c>
    </row>
    <row r="186" spans="1:69" x14ac:dyDescent="0.2">
      <c r="C186" t="str">
        <f t="shared" si="46"/>
        <v>20180614-Tumbleweed</v>
      </c>
      <c r="D186" t="s">
        <v>180</v>
      </c>
      <c r="E186" t="s">
        <v>862</v>
      </c>
      <c r="H186">
        <f t="shared" si="47"/>
        <v>201806141745</v>
      </c>
      <c r="I186">
        <f t="shared" si="48"/>
        <v>201806150545</v>
      </c>
      <c r="J186" s="39">
        <v>43265</v>
      </c>
      <c r="K186" s="40">
        <v>0.73958333333333337</v>
      </c>
      <c r="L186" s="39">
        <v>43265.739583333343</v>
      </c>
      <c r="M186" s="39">
        <v>43469</v>
      </c>
      <c r="N186" t="s">
        <v>863</v>
      </c>
      <c r="O186" s="39">
        <v>43469.42083333333</v>
      </c>
      <c r="P186">
        <v>646</v>
      </c>
      <c r="Q186" t="s">
        <v>80</v>
      </c>
      <c r="R186">
        <v>0</v>
      </c>
      <c r="T186">
        <v>0</v>
      </c>
      <c r="U186">
        <v>40.376800000000003</v>
      </c>
      <c r="V186">
        <v>-120.36403</v>
      </c>
      <c r="W186" t="s">
        <v>73</v>
      </c>
      <c r="X186" t="str">
        <f t="shared" si="49"/>
        <v>non-HFRA</v>
      </c>
      <c r="AG186" t="b">
        <f t="shared" si="50"/>
        <v>0</v>
      </c>
      <c r="AH186" t="b">
        <f t="shared" si="51"/>
        <v>0</v>
      </c>
      <c r="AI186" t="b">
        <f t="shared" si="52"/>
        <v>0</v>
      </c>
      <c r="AJ186">
        <v>2018</v>
      </c>
      <c r="AK186">
        <v>6</v>
      </c>
      <c r="AL186" t="b">
        <v>0</v>
      </c>
      <c r="AM186">
        <f t="shared" si="55"/>
        <v>0</v>
      </c>
      <c r="AN186" t="b">
        <f t="shared" si="56"/>
        <v>0</v>
      </c>
      <c r="AO186" t="b">
        <f t="shared" si="57"/>
        <v>0</v>
      </c>
      <c r="AP186" t="b">
        <f t="shared" si="58"/>
        <v>0</v>
      </c>
      <c r="AQ186" t="str">
        <f t="shared" si="65"/>
        <v>OEIS Non-CAT - Large</v>
      </c>
      <c r="AR186">
        <f t="shared" si="59"/>
        <v>0</v>
      </c>
      <c r="AS186">
        <f t="shared" si="60"/>
        <v>0</v>
      </c>
      <c r="AT186" t="str">
        <f t="shared" si="61"/>
        <v xml:space="preserve">structures &lt;= 100 </v>
      </c>
      <c r="AU186" t="str">
        <f t="shared" si="62"/>
        <v>fatality = 0</v>
      </c>
      <c r="AV186">
        <f t="shared" si="66"/>
        <v>0</v>
      </c>
      <c r="AW186" t="b">
        <v>0</v>
      </c>
      <c r="AX186" t="b">
        <v>0</v>
      </c>
      <c r="AY186" t="b">
        <v>0</v>
      </c>
      <c r="AZ186" t="b">
        <v>0</v>
      </c>
      <c r="BA186" t="b">
        <v>0</v>
      </c>
      <c r="BB186" t="b">
        <v>0</v>
      </c>
      <c r="BC186" t="b">
        <v>0</v>
      </c>
      <c r="BJ186">
        <v>0</v>
      </c>
      <c r="BK186">
        <v>0</v>
      </c>
      <c r="BL186" t="s">
        <v>864</v>
      </c>
      <c r="BM186" t="s">
        <v>75</v>
      </c>
      <c r="BN186">
        <v>9.51</v>
      </c>
      <c r="BO186" t="s">
        <v>865</v>
      </c>
      <c r="BP186">
        <v>16.149999999999999</v>
      </c>
      <c r="BQ186">
        <v>9</v>
      </c>
    </row>
    <row r="187" spans="1:69" x14ac:dyDescent="0.2">
      <c r="C187" t="str">
        <f t="shared" si="46"/>
        <v>20180615-Planada</v>
      </c>
      <c r="D187" t="s">
        <v>69</v>
      </c>
      <c r="E187" t="s">
        <v>866</v>
      </c>
      <c r="H187">
        <f t="shared" si="47"/>
        <v>201806151034</v>
      </c>
      <c r="I187">
        <f t="shared" si="48"/>
        <v>201806152234</v>
      </c>
      <c r="J187" s="39">
        <v>43266</v>
      </c>
      <c r="K187" s="40">
        <v>0.44027777777777782</v>
      </c>
      <c r="L187" s="39">
        <v>43266.44027777778</v>
      </c>
      <c r="M187" s="39">
        <v>43469</v>
      </c>
      <c r="N187" t="s">
        <v>863</v>
      </c>
      <c r="O187" s="39">
        <v>43469.42083333333</v>
      </c>
      <c r="P187">
        <v>4564</v>
      </c>
      <c r="Q187" t="s">
        <v>80</v>
      </c>
      <c r="R187">
        <v>0</v>
      </c>
      <c r="T187">
        <v>0</v>
      </c>
      <c r="U187">
        <v>37.393389999999997</v>
      </c>
      <c r="V187">
        <v>-120.34207000000001</v>
      </c>
      <c r="W187" t="s">
        <v>73</v>
      </c>
      <c r="X187" t="str">
        <f t="shared" si="49"/>
        <v>non-HFRA</v>
      </c>
      <c r="AG187" t="b">
        <f t="shared" si="50"/>
        <v>0</v>
      </c>
      <c r="AH187" t="b">
        <f t="shared" si="51"/>
        <v>0</v>
      </c>
      <c r="AI187" t="b">
        <f t="shared" si="52"/>
        <v>0</v>
      </c>
      <c r="AJ187">
        <v>2018</v>
      </c>
      <c r="AK187">
        <v>6</v>
      </c>
      <c r="AL187" t="b">
        <v>0</v>
      </c>
      <c r="AM187">
        <f t="shared" si="55"/>
        <v>0</v>
      </c>
      <c r="AN187" t="b">
        <f t="shared" si="56"/>
        <v>0</v>
      </c>
      <c r="AO187" t="b">
        <f t="shared" si="57"/>
        <v>0</v>
      </c>
      <c r="AP187" t="b">
        <f t="shared" si="58"/>
        <v>0</v>
      </c>
      <c r="AQ187" t="str">
        <f t="shared" si="65"/>
        <v>OEIS Non-CAT - Large</v>
      </c>
      <c r="AR187">
        <f t="shared" si="59"/>
        <v>0</v>
      </c>
      <c r="AS187">
        <f t="shared" si="60"/>
        <v>0</v>
      </c>
      <c r="AT187" t="str">
        <f t="shared" si="61"/>
        <v xml:space="preserve">structures &lt;= 100 </v>
      </c>
      <c r="AU187" t="str">
        <f t="shared" si="62"/>
        <v>fatality = 0</v>
      </c>
      <c r="AV187">
        <f t="shared" si="66"/>
        <v>0</v>
      </c>
      <c r="AW187" t="b">
        <v>0</v>
      </c>
      <c r="AX187" t="b">
        <v>0</v>
      </c>
      <c r="AY187" t="b">
        <v>0</v>
      </c>
      <c r="AZ187" t="b">
        <v>0</v>
      </c>
      <c r="BA187" t="b">
        <v>0</v>
      </c>
      <c r="BB187" t="b">
        <v>0</v>
      </c>
      <c r="BC187" t="b">
        <v>0</v>
      </c>
      <c r="BJ187">
        <v>0</v>
      </c>
      <c r="BK187">
        <v>0</v>
      </c>
      <c r="BL187" t="s">
        <v>867</v>
      </c>
      <c r="BM187" t="s">
        <v>95</v>
      </c>
      <c r="BN187">
        <v>9.9600000000000009</v>
      </c>
      <c r="BO187" t="s">
        <v>868</v>
      </c>
      <c r="BP187">
        <v>10</v>
      </c>
      <c r="BQ187">
        <v>16</v>
      </c>
    </row>
    <row r="188" spans="1:69" x14ac:dyDescent="0.2">
      <c r="C188" t="str">
        <f t="shared" si="46"/>
        <v>20180620-Yankee</v>
      </c>
      <c r="D188" t="s">
        <v>103</v>
      </c>
      <c r="E188" t="s">
        <v>616</v>
      </c>
      <c r="H188">
        <f t="shared" si="47"/>
        <v>201806201822</v>
      </c>
      <c r="I188">
        <f t="shared" si="48"/>
        <v>201806210622</v>
      </c>
      <c r="J188" s="39">
        <v>43271</v>
      </c>
      <c r="K188" s="40">
        <v>0.76527777777777772</v>
      </c>
      <c r="L188" s="39">
        <v>43271.765277777777</v>
      </c>
      <c r="M188" s="39">
        <v>43469</v>
      </c>
      <c r="N188" t="s">
        <v>859</v>
      </c>
      <c r="O188" s="39">
        <v>43469.418749999997</v>
      </c>
      <c r="P188">
        <v>1500</v>
      </c>
      <c r="Q188" t="s">
        <v>80</v>
      </c>
      <c r="R188">
        <v>0</v>
      </c>
      <c r="T188">
        <v>0</v>
      </c>
      <c r="U188">
        <v>35.736289999999997</v>
      </c>
      <c r="V188">
        <v>-120.75593000000001</v>
      </c>
      <c r="W188" t="s">
        <v>88</v>
      </c>
      <c r="X188" t="str">
        <f t="shared" si="49"/>
        <v>HFRA</v>
      </c>
      <c r="AG188" t="b">
        <f t="shared" si="50"/>
        <v>0</v>
      </c>
      <c r="AH188" t="b">
        <f t="shared" si="51"/>
        <v>0</v>
      </c>
      <c r="AI188" t="b">
        <f t="shared" si="52"/>
        <v>0</v>
      </c>
      <c r="AJ188">
        <v>2018</v>
      </c>
      <c r="AK188">
        <v>6</v>
      </c>
      <c r="AL188" t="b">
        <v>0</v>
      </c>
      <c r="AM188">
        <f t="shared" si="55"/>
        <v>0</v>
      </c>
      <c r="AN188" t="b">
        <f t="shared" si="56"/>
        <v>0</v>
      </c>
      <c r="AO188" t="b">
        <f t="shared" si="57"/>
        <v>0</v>
      </c>
      <c r="AP188" t="b">
        <f t="shared" si="58"/>
        <v>0</v>
      </c>
      <c r="AQ188" t="str">
        <f t="shared" si="65"/>
        <v>OEIS Non-CAT - Large</v>
      </c>
      <c r="AR188">
        <f t="shared" si="59"/>
        <v>0</v>
      </c>
      <c r="AS188">
        <f t="shared" si="60"/>
        <v>0</v>
      </c>
      <c r="AT188" t="str">
        <f t="shared" si="61"/>
        <v xml:space="preserve">structures &lt;= 100 </v>
      </c>
      <c r="AU188" t="str">
        <f t="shared" si="62"/>
        <v>fatality = 0</v>
      </c>
      <c r="AV188">
        <f t="shared" si="66"/>
        <v>0</v>
      </c>
      <c r="AW188" t="b">
        <v>1</v>
      </c>
      <c r="AX188" t="b">
        <v>0</v>
      </c>
      <c r="AY188" t="b">
        <v>1</v>
      </c>
      <c r="AZ188" t="b">
        <v>1</v>
      </c>
      <c r="BA188" t="b">
        <v>0</v>
      </c>
      <c r="BB188" t="b">
        <v>1</v>
      </c>
      <c r="BC188" t="b">
        <v>1</v>
      </c>
      <c r="BJ188">
        <v>0</v>
      </c>
      <c r="BK188">
        <v>0</v>
      </c>
      <c r="BL188" t="s">
        <v>236</v>
      </c>
      <c r="BM188" t="s">
        <v>82</v>
      </c>
      <c r="BN188">
        <v>9.24</v>
      </c>
      <c r="BO188" t="s">
        <v>869</v>
      </c>
      <c r="BP188">
        <v>37</v>
      </c>
      <c r="BQ188">
        <v>12</v>
      </c>
    </row>
    <row r="189" spans="1:69" x14ac:dyDescent="0.2">
      <c r="C189" t="str">
        <f t="shared" si="46"/>
        <v>20180623-Lane</v>
      </c>
      <c r="D189" t="s">
        <v>281</v>
      </c>
      <c r="E189" t="s">
        <v>870</v>
      </c>
      <c r="H189">
        <f t="shared" si="47"/>
        <v>201806231138</v>
      </c>
      <c r="I189">
        <f t="shared" si="48"/>
        <v>201806232338</v>
      </c>
      <c r="J189" s="39">
        <v>43274</v>
      </c>
      <c r="K189" s="40">
        <v>0.48472222222222222</v>
      </c>
      <c r="L189" s="39">
        <v>43274.484722222223</v>
      </c>
      <c r="M189" s="39">
        <v>43469</v>
      </c>
      <c r="N189" t="s">
        <v>871</v>
      </c>
      <c r="O189" s="39">
        <v>43469.418055555558</v>
      </c>
      <c r="P189">
        <v>3716</v>
      </c>
      <c r="Q189" t="s">
        <v>80</v>
      </c>
      <c r="R189">
        <v>0</v>
      </c>
      <c r="T189">
        <v>0</v>
      </c>
      <c r="U189">
        <v>40.350679999999997</v>
      </c>
      <c r="V189">
        <v>-121.77867000000001</v>
      </c>
      <c r="W189" t="s">
        <v>88</v>
      </c>
      <c r="X189" t="str">
        <f t="shared" si="49"/>
        <v>HFRA</v>
      </c>
      <c r="AG189" t="b">
        <f t="shared" si="50"/>
        <v>0</v>
      </c>
      <c r="AH189" t="b">
        <f t="shared" si="51"/>
        <v>0</v>
      </c>
      <c r="AI189" t="b">
        <f t="shared" si="52"/>
        <v>0</v>
      </c>
      <c r="AJ189">
        <v>2018</v>
      </c>
      <c r="AK189">
        <v>6</v>
      </c>
      <c r="AL189" t="b">
        <v>0</v>
      </c>
      <c r="AM189">
        <f t="shared" si="55"/>
        <v>0</v>
      </c>
      <c r="AN189" t="b">
        <f t="shared" si="56"/>
        <v>0</v>
      </c>
      <c r="AO189" t="b">
        <f t="shared" si="57"/>
        <v>0</v>
      </c>
      <c r="AP189" t="b">
        <f t="shared" si="58"/>
        <v>0</v>
      </c>
      <c r="AQ189" t="str">
        <f t="shared" si="65"/>
        <v>OEIS Non-CAT - Large</v>
      </c>
      <c r="AR189">
        <f t="shared" si="59"/>
        <v>0</v>
      </c>
      <c r="AS189">
        <f t="shared" si="60"/>
        <v>0</v>
      </c>
      <c r="AT189" t="str">
        <f t="shared" si="61"/>
        <v xml:space="preserve">structures &lt;= 100 </v>
      </c>
      <c r="AU189" t="str">
        <f t="shared" si="62"/>
        <v>fatality = 0</v>
      </c>
      <c r="AV189">
        <f t="shared" si="66"/>
        <v>0</v>
      </c>
      <c r="AW189" t="b">
        <v>1</v>
      </c>
      <c r="AX189" t="b">
        <v>0</v>
      </c>
      <c r="AY189" t="b">
        <v>1</v>
      </c>
      <c r="AZ189" t="b">
        <v>1</v>
      </c>
      <c r="BA189" t="b">
        <v>0</v>
      </c>
      <c r="BB189" t="b">
        <v>1</v>
      </c>
      <c r="BC189" t="b">
        <v>1</v>
      </c>
      <c r="BF189" t="s">
        <v>872</v>
      </c>
      <c r="BG189" t="s">
        <v>82</v>
      </c>
      <c r="BH189">
        <v>3.45</v>
      </c>
      <c r="BI189" t="s">
        <v>873</v>
      </c>
      <c r="BJ189">
        <v>8.99</v>
      </c>
      <c r="BK189">
        <v>2</v>
      </c>
      <c r="BL189" t="s">
        <v>874</v>
      </c>
      <c r="BM189" t="s">
        <v>82</v>
      </c>
      <c r="BN189">
        <v>7.33</v>
      </c>
      <c r="BO189" t="s">
        <v>875</v>
      </c>
      <c r="BP189">
        <v>18.010000000000002</v>
      </c>
      <c r="BQ189">
        <v>6</v>
      </c>
    </row>
    <row r="190" spans="1:69" x14ac:dyDescent="0.2">
      <c r="C190" t="str">
        <f t="shared" si="46"/>
        <v>20180623-Bascom</v>
      </c>
      <c r="D190" t="s">
        <v>307</v>
      </c>
      <c r="E190" t="s">
        <v>876</v>
      </c>
      <c r="H190">
        <f t="shared" si="47"/>
        <v>201806231254</v>
      </c>
      <c r="I190">
        <f t="shared" si="48"/>
        <v>201806240054</v>
      </c>
      <c r="J190" s="39">
        <v>43274</v>
      </c>
      <c r="K190" s="40">
        <v>0.53749999999999998</v>
      </c>
      <c r="L190" s="39">
        <v>43274.537499999999</v>
      </c>
      <c r="M190" s="39">
        <v>43469</v>
      </c>
      <c r="N190" t="s">
        <v>871</v>
      </c>
      <c r="O190" s="39">
        <v>43469.418055555558</v>
      </c>
      <c r="P190">
        <v>328</v>
      </c>
      <c r="Q190" t="s">
        <v>80</v>
      </c>
      <c r="R190">
        <v>0</v>
      </c>
      <c r="T190">
        <v>0</v>
      </c>
      <c r="U190">
        <v>40.529089999999997</v>
      </c>
      <c r="V190">
        <v>-122.17457</v>
      </c>
      <c r="W190" t="s">
        <v>88</v>
      </c>
      <c r="X190" t="str">
        <f t="shared" si="49"/>
        <v>HFRA</v>
      </c>
      <c r="AF190">
        <v>12408</v>
      </c>
      <c r="AG190" t="b">
        <f t="shared" si="50"/>
        <v>0</v>
      </c>
      <c r="AH190" t="b">
        <f t="shared" si="51"/>
        <v>0</v>
      </c>
      <c r="AI190" t="b">
        <f t="shared" si="52"/>
        <v>0</v>
      </c>
      <c r="AJ190">
        <v>2018</v>
      </c>
      <c r="AK190">
        <v>6</v>
      </c>
      <c r="AL190" t="b">
        <v>1</v>
      </c>
      <c r="AM190">
        <f t="shared" si="55"/>
        <v>0</v>
      </c>
      <c r="AN190" t="b">
        <f t="shared" si="56"/>
        <v>0</v>
      </c>
      <c r="AO190" t="b">
        <f t="shared" si="57"/>
        <v>0</v>
      </c>
      <c r="AP190" t="b">
        <f t="shared" si="58"/>
        <v>0</v>
      </c>
      <c r="AQ190" t="str">
        <f t="shared" si="65"/>
        <v>OEIS Non-CAT - Large</v>
      </c>
      <c r="AR190">
        <f t="shared" si="59"/>
        <v>0</v>
      </c>
      <c r="AS190">
        <f t="shared" si="60"/>
        <v>0</v>
      </c>
      <c r="AT190" t="str">
        <f t="shared" si="61"/>
        <v xml:space="preserve">structures &lt;= 100 </v>
      </c>
      <c r="AU190" t="str">
        <f t="shared" si="62"/>
        <v>fatality = 0</v>
      </c>
      <c r="AV190">
        <f t="shared" si="66"/>
        <v>0</v>
      </c>
      <c r="AW190" t="b">
        <v>1</v>
      </c>
      <c r="AX190" t="b">
        <v>0</v>
      </c>
      <c r="AY190" t="b">
        <v>1</v>
      </c>
      <c r="AZ190" t="b">
        <v>1</v>
      </c>
      <c r="BA190" t="b">
        <v>0</v>
      </c>
      <c r="BB190" t="b">
        <v>1</v>
      </c>
      <c r="BC190" t="b">
        <v>1</v>
      </c>
      <c r="BJ190">
        <v>0</v>
      </c>
      <c r="BK190">
        <v>0</v>
      </c>
      <c r="BL190" t="s">
        <v>877</v>
      </c>
      <c r="BM190" t="s">
        <v>511</v>
      </c>
      <c r="BN190">
        <v>6.54</v>
      </c>
      <c r="BO190" t="s">
        <v>878</v>
      </c>
      <c r="BP190">
        <v>33.380000000000003</v>
      </c>
      <c r="BQ190">
        <v>45</v>
      </c>
    </row>
    <row r="191" spans="1:69" x14ac:dyDescent="0.2">
      <c r="C191" t="str">
        <f t="shared" si="46"/>
        <v>20180623-Pawnee</v>
      </c>
      <c r="D191" t="s">
        <v>149</v>
      </c>
      <c r="E191" t="s">
        <v>879</v>
      </c>
      <c r="H191">
        <f t="shared" si="47"/>
        <v>201806231721</v>
      </c>
      <c r="I191">
        <f t="shared" si="48"/>
        <v>201806240521</v>
      </c>
      <c r="J191" s="39">
        <v>43274</v>
      </c>
      <c r="K191" s="40">
        <v>0.72291666666666665</v>
      </c>
      <c r="L191" s="39">
        <v>43274.722916666673</v>
      </c>
      <c r="M191" s="39">
        <v>43469</v>
      </c>
      <c r="N191" t="s">
        <v>880</v>
      </c>
      <c r="O191" s="39">
        <v>43469.417361111111</v>
      </c>
      <c r="P191">
        <v>15185</v>
      </c>
      <c r="Q191" t="s">
        <v>80</v>
      </c>
      <c r="R191">
        <v>22</v>
      </c>
      <c r="T191">
        <v>0</v>
      </c>
      <c r="U191">
        <v>39.067399999999999</v>
      </c>
      <c r="V191">
        <v>-122.59848</v>
      </c>
      <c r="W191" t="s">
        <v>73</v>
      </c>
      <c r="X191" t="str">
        <f t="shared" si="49"/>
        <v>non-HFRA</v>
      </c>
      <c r="AF191">
        <v>170008</v>
      </c>
      <c r="AG191" t="b">
        <f t="shared" si="50"/>
        <v>1</v>
      </c>
      <c r="AH191" t="b">
        <f t="shared" si="51"/>
        <v>1</v>
      </c>
      <c r="AI191" t="b">
        <f t="shared" si="52"/>
        <v>0</v>
      </c>
      <c r="AJ191">
        <v>2018</v>
      </c>
      <c r="AK191">
        <v>6</v>
      </c>
      <c r="AL191" t="b">
        <v>1</v>
      </c>
      <c r="AM191">
        <f t="shared" si="55"/>
        <v>0</v>
      </c>
      <c r="AN191" t="b">
        <f t="shared" si="56"/>
        <v>0</v>
      </c>
      <c r="AO191" t="b">
        <f t="shared" si="57"/>
        <v>0</v>
      </c>
      <c r="AP191" t="b">
        <f t="shared" si="58"/>
        <v>0</v>
      </c>
      <c r="AQ191" t="str">
        <f t="shared" si="65"/>
        <v>OEIS CAT - Large</v>
      </c>
      <c r="AR191">
        <f t="shared" si="59"/>
        <v>1</v>
      </c>
      <c r="AS191">
        <f t="shared" si="60"/>
        <v>0</v>
      </c>
      <c r="AT191" t="str">
        <f t="shared" si="61"/>
        <v xml:space="preserve">structures &lt;= 100 </v>
      </c>
      <c r="AU191" t="str">
        <f t="shared" si="62"/>
        <v>fatality = 0</v>
      </c>
      <c r="AV191">
        <f t="shared" si="66"/>
        <v>22</v>
      </c>
      <c r="AW191" t="b">
        <v>0</v>
      </c>
      <c r="AX191" t="b">
        <v>0</v>
      </c>
      <c r="AY191" t="b">
        <v>0</v>
      </c>
      <c r="AZ191" t="b">
        <v>0</v>
      </c>
      <c r="BA191" t="b">
        <v>0</v>
      </c>
      <c r="BB191" t="b">
        <v>1</v>
      </c>
      <c r="BC191" t="b">
        <v>0</v>
      </c>
      <c r="BJ191">
        <v>0</v>
      </c>
      <c r="BK191">
        <v>0</v>
      </c>
      <c r="BP191">
        <v>0</v>
      </c>
      <c r="BQ191">
        <v>0</v>
      </c>
    </row>
    <row r="192" spans="1:69" x14ac:dyDescent="0.2">
      <c r="C192" t="str">
        <f t="shared" si="46"/>
        <v>20180624-Creek</v>
      </c>
      <c r="D192" t="s">
        <v>307</v>
      </c>
      <c r="E192" t="s">
        <v>175</v>
      </c>
      <c r="H192">
        <f t="shared" si="47"/>
        <v>201806241229</v>
      </c>
      <c r="I192">
        <f t="shared" si="48"/>
        <v>201806250029</v>
      </c>
      <c r="J192" s="39">
        <v>43275</v>
      </c>
      <c r="K192" s="40">
        <v>0.52013888888888893</v>
      </c>
      <c r="L192" s="39">
        <v>43275.520138888889</v>
      </c>
      <c r="M192" s="39">
        <v>43469</v>
      </c>
      <c r="N192" t="s">
        <v>880</v>
      </c>
      <c r="O192" s="39">
        <v>43469.417361111111</v>
      </c>
      <c r="P192">
        <v>1678</v>
      </c>
      <c r="Q192" t="s">
        <v>80</v>
      </c>
      <c r="R192">
        <v>11</v>
      </c>
      <c r="T192">
        <v>0</v>
      </c>
      <c r="U192">
        <v>40.50318</v>
      </c>
      <c r="V192">
        <v>-122.42308</v>
      </c>
      <c r="W192" t="s">
        <v>73</v>
      </c>
      <c r="X192" t="str">
        <f t="shared" si="49"/>
        <v>non-HFRA</v>
      </c>
      <c r="AG192" t="b">
        <f t="shared" si="50"/>
        <v>0</v>
      </c>
      <c r="AH192" t="b">
        <f t="shared" si="51"/>
        <v>0</v>
      </c>
      <c r="AI192" t="b">
        <f t="shared" si="52"/>
        <v>0</v>
      </c>
      <c r="AJ192">
        <v>2018</v>
      </c>
      <c r="AK192">
        <v>6</v>
      </c>
      <c r="AL192" t="b">
        <v>1</v>
      </c>
      <c r="AM192">
        <f t="shared" si="55"/>
        <v>0</v>
      </c>
      <c r="AN192" t="b">
        <f t="shared" si="56"/>
        <v>0</v>
      </c>
      <c r="AO192" t="b">
        <f t="shared" si="57"/>
        <v>0</v>
      </c>
      <c r="AP192" t="b">
        <f t="shared" si="58"/>
        <v>0</v>
      </c>
      <c r="AQ192" t="str">
        <f>IF(AN192, "OEIS CAT - Destructive - Fatal", IF(AO192, IF(AG192, "OEIS CAT - Destructive - Non-fatal", "OEIS Non-CAT - Destructive - Non-fatal"), IF(AG192,  "OEIS CAT - Large", "OEIS Non-CAT - Large")))</f>
        <v>OEIS Non-CAT - Large</v>
      </c>
      <c r="AR192">
        <f t="shared" si="59"/>
        <v>0</v>
      </c>
      <c r="AS192">
        <f t="shared" si="60"/>
        <v>0</v>
      </c>
      <c r="AT192" t="str">
        <f t="shared" si="61"/>
        <v xml:space="preserve">structures &lt;= 100 </v>
      </c>
      <c r="AU192" t="str">
        <f t="shared" si="62"/>
        <v>fatality = 0</v>
      </c>
      <c r="AV192">
        <f>IF(R192="",0,  R192)</f>
        <v>11</v>
      </c>
      <c r="AW192" t="b">
        <v>0</v>
      </c>
      <c r="AX192" t="b">
        <v>0</v>
      </c>
      <c r="AY192" t="b">
        <v>0</v>
      </c>
      <c r="AZ192" t="b">
        <v>0</v>
      </c>
      <c r="BA192" t="b">
        <v>0</v>
      </c>
      <c r="BB192" t="b">
        <v>1</v>
      </c>
      <c r="BC192" t="b">
        <v>0</v>
      </c>
      <c r="BF192" t="s">
        <v>881</v>
      </c>
      <c r="BG192" t="s">
        <v>95</v>
      </c>
      <c r="BH192">
        <v>1.37</v>
      </c>
      <c r="BI192" t="s">
        <v>882</v>
      </c>
      <c r="BJ192">
        <v>14</v>
      </c>
      <c r="BK192">
        <v>8</v>
      </c>
      <c r="BL192" t="s">
        <v>883</v>
      </c>
      <c r="BM192" t="s">
        <v>82</v>
      </c>
      <c r="BN192">
        <v>6.93</v>
      </c>
      <c r="BO192" t="s">
        <v>884</v>
      </c>
      <c r="BP192">
        <v>18.989999999999998</v>
      </c>
      <c r="BQ192">
        <v>39</v>
      </c>
    </row>
    <row r="193" spans="1:69" x14ac:dyDescent="0.2">
      <c r="B193" t="s">
        <v>885</v>
      </c>
      <c r="C193" t="str">
        <f t="shared" si="46"/>
        <v>20180626-San Ardo</v>
      </c>
      <c r="D193" t="s">
        <v>218</v>
      </c>
      <c r="E193" t="s">
        <v>886</v>
      </c>
      <c r="H193">
        <f t="shared" si="47"/>
        <v>201806260711</v>
      </c>
      <c r="I193">
        <f t="shared" si="48"/>
        <v>201806261911</v>
      </c>
      <c r="J193" s="39">
        <v>43277</v>
      </c>
      <c r="K193" s="40">
        <v>0.29930555555555549</v>
      </c>
      <c r="L193" s="39">
        <v>43277.299305555563</v>
      </c>
      <c r="M193" s="39">
        <v>43637</v>
      </c>
      <c r="N193" t="s">
        <v>887</v>
      </c>
      <c r="O193" s="39">
        <v>43637.368750000001</v>
      </c>
      <c r="P193">
        <v>375</v>
      </c>
      <c r="Q193" t="s">
        <v>80</v>
      </c>
      <c r="U193">
        <v>39.955150000000003</v>
      </c>
      <c r="V193">
        <v>-120.86256</v>
      </c>
      <c r="W193" t="s">
        <v>88</v>
      </c>
      <c r="X193" t="str">
        <f t="shared" si="49"/>
        <v>HFRA</v>
      </c>
      <c r="AG193" t="b">
        <f t="shared" si="50"/>
        <v>0</v>
      </c>
      <c r="AH193" t="b">
        <f t="shared" si="51"/>
        <v>0</v>
      </c>
      <c r="AI193" t="b">
        <f t="shared" si="52"/>
        <v>0</v>
      </c>
      <c r="AJ193">
        <v>2018</v>
      </c>
      <c r="AK193">
        <v>6</v>
      </c>
      <c r="AL193" t="b">
        <v>0</v>
      </c>
      <c r="AM193">
        <f t="shared" si="55"/>
        <v>0</v>
      </c>
      <c r="AN193" t="b">
        <f t="shared" si="56"/>
        <v>0</v>
      </c>
      <c r="AO193" t="b">
        <f t="shared" si="57"/>
        <v>0</v>
      </c>
      <c r="AP193" t="b">
        <f t="shared" si="58"/>
        <v>0</v>
      </c>
      <c r="AQ193" t="str">
        <f t="shared" ref="AQ193:AQ224" si="67">IF(AN193, "OEIS CAT - Destructive - Fatal", IF(AO193, IF(AG193, "OEIS CAT - Destructive - Non-fatal", "OEIS Non-CAT - Destructive - Non-fatal"), IF(AG193, "OEIS CAT - Large", "OEIS Non-CAT - Large")))</f>
        <v>OEIS Non-CAT - Large</v>
      </c>
      <c r="AR193">
        <f t="shared" si="59"/>
        <v>0</v>
      </c>
      <c r="AS193">
        <f t="shared" si="60"/>
        <v>0</v>
      </c>
      <c r="AT193" t="str">
        <f t="shared" si="61"/>
        <v xml:space="preserve">structures &lt;= 100 </v>
      </c>
      <c r="AU193" t="str">
        <f t="shared" si="62"/>
        <v>fatality = 0</v>
      </c>
      <c r="AV193">
        <f t="shared" ref="AV193:AV224" si="68">IF(R193="",0, R193)</f>
        <v>0</v>
      </c>
      <c r="AW193" t="b">
        <v>1</v>
      </c>
      <c r="AX193" t="b">
        <v>0</v>
      </c>
      <c r="AY193" t="b">
        <v>1</v>
      </c>
      <c r="AZ193" t="b">
        <v>1</v>
      </c>
      <c r="BA193" t="b">
        <v>0</v>
      </c>
      <c r="BB193" t="b">
        <v>1</v>
      </c>
      <c r="BC193" t="b">
        <v>1</v>
      </c>
      <c r="BF193" t="s">
        <v>888</v>
      </c>
      <c r="BG193" t="s">
        <v>75</v>
      </c>
      <c r="BH193">
        <v>3.66</v>
      </c>
      <c r="BI193" t="s">
        <v>889</v>
      </c>
      <c r="BJ193">
        <v>3.11</v>
      </c>
      <c r="BK193">
        <v>12</v>
      </c>
      <c r="BL193" t="s">
        <v>888</v>
      </c>
      <c r="BM193" t="s">
        <v>75</v>
      </c>
      <c r="BN193">
        <v>3.66</v>
      </c>
      <c r="BO193" t="s">
        <v>889</v>
      </c>
      <c r="BP193">
        <v>3.11</v>
      </c>
      <c r="BQ193">
        <v>14</v>
      </c>
    </row>
    <row r="194" spans="1:69" x14ac:dyDescent="0.2">
      <c r="C194" t="str">
        <f t="shared" ref="C194:C257" si="69">LEFT(H194,8)&amp;"-"&amp;E194</f>
        <v>20180626-Shippee</v>
      </c>
      <c r="D194" t="s">
        <v>143</v>
      </c>
      <c r="E194" t="s">
        <v>890</v>
      </c>
      <c r="H194">
        <f t="shared" ref="H194:H257" si="70">YEAR(L194)*10^8+MONTH(L194)*10^6+DAY(L194)*10^4+HOUR(L194)*100+MINUTE(L194)</f>
        <v>201806261256</v>
      </c>
      <c r="I194">
        <f t="shared" ref="I194:I257" si="71">IF(HOUR(L194)&lt;12, YEAR(L194)*10^8+MONTH(L194)*10^6+DAY(L194)*10^4+(HOUR(L194)+12)*10^2 + MINUTE(L194), YEAR(L194)*10^8+MONTH(L194)*10^6+(DAY(L194)+1)*10^4+(HOUR(L194)-12)*10^2+MINUTE(L194))</f>
        <v>201806270056</v>
      </c>
      <c r="J194" s="39">
        <v>43277</v>
      </c>
      <c r="K194" s="40">
        <v>0.53888888888888886</v>
      </c>
      <c r="L194" s="39">
        <v>43277.538888888892</v>
      </c>
      <c r="M194" s="39">
        <v>43469</v>
      </c>
      <c r="N194" t="s">
        <v>891</v>
      </c>
      <c r="O194" s="39">
        <v>43469.415972222218</v>
      </c>
      <c r="P194">
        <v>347</v>
      </c>
      <c r="Q194" t="s">
        <v>80</v>
      </c>
      <c r="R194">
        <v>0</v>
      </c>
      <c r="T194">
        <v>0</v>
      </c>
      <c r="U194">
        <v>39.59872</v>
      </c>
      <c r="V194">
        <v>-121.78207999999999</v>
      </c>
      <c r="W194" t="s">
        <v>73</v>
      </c>
      <c r="X194" t="str">
        <f t="shared" ref="X194:X257" si="72">IF(OR(ISNUMBER(FIND("Redwood Valley", E194)), AZ194, BC194), "HFRA", "non-HFRA")</f>
        <v>non-HFRA</v>
      </c>
      <c r="Y194" t="s">
        <v>100</v>
      </c>
      <c r="Z194" t="s">
        <v>100</v>
      </c>
      <c r="AA194">
        <v>20180378</v>
      </c>
      <c r="AC194" t="s">
        <v>892</v>
      </c>
      <c r="AG194" t="b">
        <f t="shared" ref="AG194:AG257" si="73">OR(AND(P194&gt;5000, P194&lt;&gt;""), AND(R194&gt;500, R194&lt;&gt;""), AND(T194&gt;0, T194&lt;&gt;""))</f>
        <v>0</v>
      </c>
      <c r="AH194" t="b">
        <f t="shared" ref="AH194:AH257" si="74">AND(OR(R194="", R194&lt;100),OR(AND(P194&gt;5000,P194&lt;&gt;""),AND(T194&gt;0,T194&lt;&gt;"")))</f>
        <v>0</v>
      </c>
      <c r="AI194" t="b">
        <f t="shared" ref="AI194:AI257" si="75">AND(AG194,AH194=FALSE)</f>
        <v>0</v>
      </c>
      <c r="AJ194">
        <v>2018</v>
      </c>
      <c r="AK194">
        <v>6</v>
      </c>
      <c r="AL194" t="b">
        <v>0</v>
      </c>
      <c r="AM194">
        <f t="shared" ref="AM194:AM257" si="76">IF(AND(T194&gt;0, T194&lt;&gt;""),1,0)</f>
        <v>0</v>
      </c>
      <c r="AN194" t="b">
        <f t="shared" ref="AN194:AN257" si="77">AND(AO194,AND(T194&gt;0,T194&lt;&gt;""))</f>
        <v>0</v>
      </c>
      <c r="AO194" t="b">
        <f t="shared" ref="AO194:AO257" si="78">AND(R194&gt;100, R194&lt;&gt;"")</f>
        <v>0</v>
      </c>
      <c r="AP194" t="b">
        <f t="shared" ref="AP194:AP257" si="79">AND(NOT(AN194),AO194)</f>
        <v>0</v>
      </c>
      <c r="AQ194" t="str">
        <f t="shared" si="67"/>
        <v>OEIS Non-CAT - Large</v>
      </c>
      <c r="AR194">
        <f t="shared" ref="AR194:AR257" si="80">IF(AND(P194&lt;&gt;"", P194&gt;5000),1,0)</f>
        <v>0</v>
      </c>
      <c r="AS194">
        <f t="shared" ref="AS194:AS257" si="81">IF(AND(R194&lt;&gt;"", R194&gt;500),1,0)</f>
        <v>0</v>
      </c>
      <c r="AT194" t="str">
        <f t="shared" ref="AT194:AT257" si="82">IF(OR(R194="", R194&lt;=100),"structures &lt;= 100 ", IF(R194&gt;500, "structures &gt; 500", "100 &lt; structures &lt;= 500"))</f>
        <v xml:space="preserve">structures &lt;= 100 </v>
      </c>
      <c r="AU194" t="str">
        <f t="shared" ref="AU194:AU257" si="83">IF(AND(T194&gt;0, T194&lt;&gt;""),"fatality &gt; 0", "fatality = 0")</f>
        <v>fatality = 0</v>
      </c>
      <c r="AV194">
        <f t="shared" si="68"/>
        <v>0</v>
      </c>
      <c r="AW194" t="b">
        <v>0</v>
      </c>
      <c r="AX194" t="b">
        <v>0</v>
      </c>
      <c r="AY194" t="b">
        <v>0</v>
      </c>
      <c r="AZ194" t="b">
        <v>0</v>
      </c>
      <c r="BA194" t="b">
        <v>0</v>
      </c>
      <c r="BB194" t="b">
        <v>0</v>
      </c>
      <c r="BC194" t="b">
        <v>0</v>
      </c>
      <c r="BJ194">
        <v>0</v>
      </c>
      <c r="BK194">
        <v>0</v>
      </c>
      <c r="BL194" t="s">
        <v>326</v>
      </c>
      <c r="BM194" t="s">
        <v>82</v>
      </c>
      <c r="BN194">
        <v>7.85</v>
      </c>
      <c r="BO194" t="s">
        <v>893</v>
      </c>
      <c r="BP194">
        <v>14.99</v>
      </c>
      <c r="BQ194">
        <v>2</v>
      </c>
    </row>
    <row r="195" spans="1:69" x14ac:dyDescent="0.2">
      <c r="C195" t="str">
        <f t="shared" si="69"/>
        <v>20180627-Hyatt</v>
      </c>
      <c r="D195" t="s">
        <v>180</v>
      </c>
      <c r="E195" t="s">
        <v>894</v>
      </c>
      <c r="H195">
        <f t="shared" si="70"/>
        <v>201806271509</v>
      </c>
      <c r="I195">
        <f t="shared" si="71"/>
        <v>201806280309</v>
      </c>
      <c r="J195" s="39">
        <v>43278</v>
      </c>
      <c r="K195" s="40">
        <v>0.63124999999999998</v>
      </c>
      <c r="L195" s="39">
        <v>43278.631249999999</v>
      </c>
      <c r="M195" s="39">
        <v>43469</v>
      </c>
      <c r="N195" t="s">
        <v>891</v>
      </c>
      <c r="O195" s="39">
        <v>43469.415972222218</v>
      </c>
      <c r="P195">
        <v>441</v>
      </c>
      <c r="Q195" t="s">
        <v>80</v>
      </c>
      <c r="R195">
        <v>4</v>
      </c>
      <c r="T195">
        <v>0</v>
      </c>
      <c r="U195">
        <v>40.316136999999998</v>
      </c>
      <c r="V195">
        <v>-120.45053</v>
      </c>
      <c r="W195" t="s">
        <v>88</v>
      </c>
      <c r="X195" t="str">
        <f t="shared" si="72"/>
        <v>HFRA</v>
      </c>
      <c r="AG195" t="b">
        <f t="shared" si="73"/>
        <v>0</v>
      </c>
      <c r="AH195" t="b">
        <f t="shared" si="74"/>
        <v>0</v>
      </c>
      <c r="AI195" t="b">
        <f t="shared" si="75"/>
        <v>0</v>
      </c>
      <c r="AJ195">
        <v>2018</v>
      </c>
      <c r="AK195">
        <v>6</v>
      </c>
      <c r="AL195" t="b">
        <v>0</v>
      </c>
      <c r="AM195">
        <f t="shared" si="76"/>
        <v>0</v>
      </c>
      <c r="AN195" t="b">
        <f t="shared" si="77"/>
        <v>0</v>
      </c>
      <c r="AO195" t="b">
        <f t="shared" si="78"/>
        <v>0</v>
      </c>
      <c r="AP195" t="b">
        <f t="shared" si="79"/>
        <v>0</v>
      </c>
      <c r="AQ195" t="str">
        <f t="shared" si="67"/>
        <v>OEIS Non-CAT - Large</v>
      </c>
      <c r="AR195">
        <f t="shared" si="80"/>
        <v>0</v>
      </c>
      <c r="AS195">
        <f t="shared" si="81"/>
        <v>0</v>
      </c>
      <c r="AT195" t="str">
        <f t="shared" si="82"/>
        <v xml:space="preserve">structures &lt;= 100 </v>
      </c>
      <c r="AU195" t="str">
        <f t="shared" si="83"/>
        <v>fatality = 0</v>
      </c>
      <c r="AV195">
        <f t="shared" si="68"/>
        <v>4</v>
      </c>
      <c r="AW195" t="b">
        <v>1</v>
      </c>
      <c r="AX195" t="b">
        <v>0</v>
      </c>
      <c r="AY195" t="b">
        <v>1</v>
      </c>
      <c r="AZ195" t="b">
        <v>1</v>
      </c>
      <c r="BA195" t="b">
        <v>0</v>
      </c>
      <c r="BB195" t="b">
        <v>0</v>
      </c>
      <c r="BC195" t="b">
        <v>1</v>
      </c>
      <c r="BF195" t="s">
        <v>895</v>
      </c>
      <c r="BG195" t="s">
        <v>95</v>
      </c>
      <c r="BH195">
        <v>4.3499999999999996</v>
      </c>
      <c r="BI195" t="s">
        <v>896</v>
      </c>
      <c r="BJ195">
        <v>24.99</v>
      </c>
      <c r="BK195">
        <v>15</v>
      </c>
      <c r="BL195" t="s">
        <v>385</v>
      </c>
      <c r="BM195" t="s">
        <v>95</v>
      </c>
      <c r="BN195">
        <v>8.8000000000000007</v>
      </c>
      <c r="BO195" t="s">
        <v>897</v>
      </c>
      <c r="BP195">
        <v>31</v>
      </c>
      <c r="BQ195">
        <v>40</v>
      </c>
    </row>
    <row r="196" spans="1:69" x14ac:dyDescent="0.2">
      <c r="C196" t="str">
        <f t="shared" si="69"/>
        <v>20180628-Flat</v>
      </c>
      <c r="D196" t="s">
        <v>84</v>
      </c>
      <c r="E196" t="s">
        <v>400</v>
      </c>
      <c r="H196">
        <f t="shared" si="70"/>
        <v>201806281801</v>
      </c>
      <c r="I196">
        <f t="shared" si="71"/>
        <v>201806290601</v>
      </c>
      <c r="J196" s="39">
        <v>43279</v>
      </c>
      <c r="K196" s="40">
        <v>0.75069444444444444</v>
      </c>
      <c r="L196" s="39">
        <v>43279.750694444447</v>
      </c>
      <c r="M196" s="39">
        <v>43469</v>
      </c>
      <c r="N196" t="s">
        <v>891</v>
      </c>
      <c r="O196" s="39">
        <v>43469.415972222218</v>
      </c>
      <c r="P196">
        <v>300</v>
      </c>
      <c r="Q196" t="s">
        <v>80</v>
      </c>
      <c r="R196">
        <v>0</v>
      </c>
      <c r="T196">
        <v>0</v>
      </c>
      <c r="U196">
        <v>40.604019999999998</v>
      </c>
      <c r="V196">
        <v>-122.9144</v>
      </c>
      <c r="W196" t="s">
        <v>88</v>
      </c>
      <c r="X196" t="str">
        <f t="shared" si="72"/>
        <v>HFRA</v>
      </c>
      <c r="AG196" t="b">
        <f t="shared" si="73"/>
        <v>0</v>
      </c>
      <c r="AH196" t="b">
        <f t="shared" si="74"/>
        <v>0</v>
      </c>
      <c r="AI196" t="b">
        <f t="shared" si="75"/>
        <v>0</v>
      </c>
      <c r="AJ196">
        <v>2018</v>
      </c>
      <c r="AK196">
        <v>6</v>
      </c>
      <c r="AL196" t="b">
        <v>0</v>
      </c>
      <c r="AM196">
        <f t="shared" si="76"/>
        <v>0</v>
      </c>
      <c r="AN196" t="b">
        <f t="shared" si="77"/>
        <v>0</v>
      </c>
      <c r="AO196" t="b">
        <f t="shared" si="78"/>
        <v>0</v>
      </c>
      <c r="AP196" t="b">
        <f t="shared" si="79"/>
        <v>0</v>
      </c>
      <c r="AQ196" t="str">
        <f t="shared" si="67"/>
        <v>OEIS Non-CAT - Large</v>
      </c>
      <c r="AR196">
        <f t="shared" si="80"/>
        <v>0</v>
      </c>
      <c r="AS196">
        <f t="shared" si="81"/>
        <v>0</v>
      </c>
      <c r="AT196" t="str">
        <f t="shared" si="82"/>
        <v xml:space="preserve">structures &lt;= 100 </v>
      </c>
      <c r="AU196" t="str">
        <f t="shared" si="83"/>
        <v>fatality = 0</v>
      </c>
      <c r="AV196">
        <f t="shared" si="68"/>
        <v>0</v>
      </c>
      <c r="AW196" t="b">
        <v>1</v>
      </c>
      <c r="AX196" t="b">
        <v>0</v>
      </c>
      <c r="AY196" t="b">
        <v>1</v>
      </c>
      <c r="AZ196" t="b">
        <v>1</v>
      </c>
      <c r="BA196" t="b">
        <v>0</v>
      </c>
      <c r="BB196" t="b">
        <v>1</v>
      </c>
      <c r="BC196" t="b">
        <v>1</v>
      </c>
      <c r="BJ196">
        <v>0</v>
      </c>
      <c r="BK196">
        <v>0</v>
      </c>
      <c r="BL196" t="s">
        <v>898</v>
      </c>
      <c r="BM196" t="s">
        <v>511</v>
      </c>
      <c r="BN196">
        <v>9.82</v>
      </c>
      <c r="BO196" t="s">
        <v>899</v>
      </c>
      <c r="BP196">
        <v>21.85</v>
      </c>
      <c r="BQ196">
        <v>14</v>
      </c>
    </row>
    <row r="197" spans="1:69" x14ac:dyDescent="0.2">
      <c r="C197" t="str">
        <f t="shared" si="69"/>
        <v>20180629-Waverly</v>
      </c>
      <c r="D197" t="s">
        <v>900</v>
      </c>
      <c r="E197" t="s">
        <v>901</v>
      </c>
      <c r="H197">
        <f t="shared" si="70"/>
        <v>201806291511</v>
      </c>
      <c r="I197">
        <f t="shared" si="71"/>
        <v>201806300311</v>
      </c>
      <c r="J197" s="39">
        <v>43280</v>
      </c>
      <c r="K197" s="40">
        <v>0.63263888888888886</v>
      </c>
      <c r="L197" s="39">
        <v>43280.632638888892</v>
      </c>
      <c r="M197" s="39">
        <v>43469</v>
      </c>
      <c r="N197" t="s">
        <v>902</v>
      </c>
      <c r="O197" s="39">
        <v>43469.415277777778</v>
      </c>
      <c r="P197">
        <v>12300</v>
      </c>
      <c r="Q197" t="s">
        <v>80</v>
      </c>
      <c r="R197">
        <v>1</v>
      </c>
      <c r="T197">
        <v>0</v>
      </c>
      <c r="U197">
        <v>38.052055000000003</v>
      </c>
      <c r="V197">
        <v>-120.945482</v>
      </c>
      <c r="W197" t="s">
        <v>73</v>
      </c>
      <c r="X197" t="str">
        <f t="shared" si="72"/>
        <v>non-HFRA</v>
      </c>
      <c r="Y197" t="s">
        <v>100</v>
      </c>
      <c r="Z197" t="s">
        <v>100</v>
      </c>
      <c r="AA197">
        <v>20180396</v>
      </c>
      <c r="AB197" t="s">
        <v>903</v>
      </c>
      <c r="AC197" t="s">
        <v>904</v>
      </c>
      <c r="AD197" t="s">
        <v>905</v>
      </c>
      <c r="AF197">
        <v>10065</v>
      </c>
      <c r="AG197" t="b">
        <f t="shared" si="73"/>
        <v>1</v>
      </c>
      <c r="AH197" t="b">
        <f t="shared" si="74"/>
        <v>1</v>
      </c>
      <c r="AI197" t="b">
        <f t="shared" si="75"/>
        <v>0</v>
      </c>
      <c r="AJ197">
        <v>2018</v>
      </c>
      <c r="AK197">
        <v>6</v>
      </c>
      <c r="AL197" t="b">
        <v>0</v>
      </c>
      <c r="AM197">
        <f t="shared" si="76"/>
        <v>0</v>
      </c>
      <c r="AN197" t="b">
        <f t="shared" si="77"/>
        <v>0</v>
      </c>
      <c r="AO197" t="b">
        <f t="shared" si="78"/>
        <v>0</v>
      </c>
      <c r="AP197" t="b">
        <f t="shared" si="79"/>
        <v>0</v>
      </c>
      <c r="AQ197" t="str">
        <f t="shared" si="67"/>
        <v>OEIS CAT - Large</v>
      </c>
      <c r="AR197">
        <f t="shared" si="80"/>
        <v>1</v>
      </c>
      <c r="AS197">
        <f t="shared" si="81"/>
        <v>0</v>
      </c>
      <c r="AT197" t="str">
        <f t="shared" si="82"/>
        <v xml:space="preserve">structures &lt;= 100 </v>
      </c>
      <c r="AU197" t="str">
        <f t="shared" si="83"/>
        <v>fatality = 0</v>
      </c>
      <c r="AV197">
        <f t="shared" si="68"/>
        <v>1</v>
      </c>
      <c r="AW197" t="b">
        <v>0</v>
      </c>
      <c r="AX197" t="b">
        <v>0</v>
      </c>
      <c r="AY197" t="b">
        <v>0</v>
      </c>
      <c r="AZ197" t="b">
        <v>0</v>
      </c>
      <c r="BA197" t="b">
        <v>0</v>
      </c>
      <c r="BB197" t="b">
        <v>0</v>
      </c>
      <c r="BC197" t="b">
        <v>0</v>
      </c>
      <c r="BJ197">
        <v>0</v>
      </c>
      <c r="BK197">
        <v>0</v>
      </c>
      <c r="BL197" t="s">
        <v>906</v>
      </c>
      <c r="BM197" t="s">
        <v>562</v>
      </c>
      <c r="BN197">
        <v>7.52</v>
      </c>
      <c r="BO197" t="s">
        <v>907</v>
      </c>
      <c r="BP197">
        <v>15.7</v>
      </c>
      <c r="BQ197">
        <v>4</v>
      </c>
    </row>
    <row r="198" spans="1:69" x14ac:dyDescent="0.2">
      <c r="C198" t="str">
        <f t="shared" si="69"/>
        <v>20180630-County</v>
      </c>
      <c r="D198" t="s">
        <v>908</v>
      </c>
      <c r="E198" t="s">
        <v>909</v>
      </c>
      <c r="H198">
        <f t="shared" si="70"/>
        <v>201806301412</v>
      </c>
      <c r="I198">
        <f t="shared" si="71"/>
        <v>201806310212</v>
      </c>
      <c r="J198" s="39">
        <v>43281</v>
      </c>
      <c r="K198" s="40">
        <v>0.59166666666666667</v>
      </c>
      <c r="L198" s="39">
        <v>43281.591666666667</v>
      </c>
      <c r="M198" s="39">
        <v>43469</v>
      </c>
      <c r="N198" t="s">
        <v>910</v>
      </c>
      <c r="O198" s="39">
        <v>43469.414583333331</v>
      </c>
      <c r="P198">
        <v>90288</v>
      </c>
      <c r="Q198" t="s">
        <v>99</v>
      </c>
      <c r="R198">
        <v>29</v>
      </c>
      <c r="T198">
        <v>0</v>
      </c>
      <c r="U198">
        <v>38.80583</v>
      </c>
      <c r="V198">
        <v>-122.18183000000001</v>
      </c>
      <c r="W198" t="s">
        <v>73</v>
      </c>
      <c r="X198" t="str">
        <f t="shared" si="72"/>
        <v>non-HFRA</v>
      </c>
      <c r="Y198" t="s">
        <v>100</v>
      </c>
      <c r="AF198">
        <v>651680</v>
      </c>
      <c r="AG198" t="b">
        <f t="shared" si="73"/>
        <v>1</v>
      </c>
      <c r="AH198" t="b">
        <f t="shared" si="74"/>
        <v>1</v>
      </c>
      <c r="AI198" t="b">
        <f t="shared" si="75"/>
        <v>0</v>
      </c>
      <c r="AJ198">
        <v>2018</v>
      </c>
      <c r="AK198">
        <v>6</v>
      </c>
      <c r="AL198" t="b">
        <v>1</v>
      </c>
      <c r="AM198">
        <f t="shared" si="76"/>
        <v>0</v>
      </c>
      <c r="AN198" t="b">
        <f t="shared" si="77"/>
        <v>0</v>
      </c>
      <c r="AO198" t="b">
        <f t="shared" si="78"/>
        <v>0</v>
      </c>
      <c r="AP198" t="b">
        <f t="shared" si="79"/>
        <v>0</v>
      </c>
      <c r="AQ198" t="str">
        <f t="shared" si="67"/>
        <v>OEIS CAT - Large</v>
      </c>
      <c r="AR198">
        <f t="shared" si="80"/>
        <v>1</v>
      </c>
      <c r="AS198">
        <f t="shared" si="81"/>
        <v>0</v>
      </c>
      <c r="AT198" t="str">
        <f t="shared" si="82"/>
        <v xml:space="preserve">structures &lt;= 100 </v>
      </c>
      <c r="AU198" t="str">
        <f t="shared" si="83"/>
        <v>fatality = 0</v>
      </c>
      <c r="AV198">
        <f t="shared" si="68"/>
        <v>29</v>
      </c>
      <c r="AW198" t="b">
        <v>0</v>
      </c>
      <c r="AX198" t="b">
        <v>0</v>
      </c>
      <c r="AY198" t="b">
        <v>0</v>
      </c>
      <c r="AZ198" t="b">
        <v>0</v>
      </c>
      <c r="BA198" t="b">
        <v>0</v>
      </c>
      <c r="BB198" t="b">
        <v>0</v>
      </c>
      <c r="BC198" t="b">
        <v>0</v>
      </c>
      <c r="BJ198">
        <v>0</v>
      </c>
      <c r="BK198">
        <v>0</v>
      </c>
      <c r="BL198" t="s">
        <v>911</v>
      </c>
      <c r="BM198" t="s">
        <v>82</v>
      </c>
      <c r="BN198">
        <v>5.07</v>
      </c>
      <c r="BO198" t="s">
        <v>912</v>
      </c>
      <c r="BP198">
        <v>22.01</v>
      </c>
      <c r="BQ198">
        <v>2</v>
      </c>
    </row>
    <row r="199" spans="1:69" x14ac:dyDescent="0.2">
      <c r="C199" t="str">
        <f t="shared" si="69"/>
        <v>20180704-Shingle</v>
      </c>
      <c r="D199" t="s">
        <v>435</v>
      </c>
      <c r="E199" t="s">
        <v>913</v>
      </c>
      <c r="H199">
        <f t="shared" si="70"/>
        <v>201807041709</v>
      </c>
      <c r="I199">
        <f t="shared" si="71"/>
        <v>201807050509</v>
      </c>
      <c r="J199" s="39">
        <v>43285</v>
      </c>
      <c r="K199" s="40">
        <v>0.71458333333333335</v>
      </c>
      <c r="L199" s="39">
        <v>43285.714583333327</v>
      </c>
      <c r="M199" s="39">
        <v>43469</v>
      </c>
      <c r="N199" t="s">
        <v>440</v>
      </c>
      <c r="O199" s="39">
        <v>43469.413888888892</v>
      </c>
      <c r="P199">
        <v>316</v>
      </c>
      <c r="Q199" t="s">
        <v>80</v>
      </c>
      <c r="R199">
        <v>0</v>
      </c>
      <c r="T199">
        <v>0</v>
      </c>
      <c r="U199">
        <v>38.539805999999999</v>
      </c>
      <c r="V199">
        <v>-121.059979</v>
      </c>
      <c r="W199" t="s">
        <v>73</v>
      </c>
      <c r="X199" t="str">
        <f t="shared" si="72"/>
        <v>non-HFRA</v>
      </c>
      <c r="AG199" t="b">
        <f t="shared" si="73"/>
        <v>0</v>
      </c>
      <c r="AH199" t="b">
        <f t="shared" si="74"/>
        <v>0</v>
      </c>
      <c r="AI199" t="b">
        <f t="shared" si="75"/>
        <v>0</v>
      </c>
      <c r="AJ199">
        <v>2018</v>
      </c>
      <c r="AK199">
        <v>7</v>
      </c>
      <c r="AL199" t="b">
        <v>0</v>
      </c>
      <c r="AM199">
        <f t="shared" si="76"/>
        <v>0</v>
      </c>
      <c r="AN199" t="b">
        <f t="shared" si="77"/>
        <v>0</v>
      </c>
      <c r="AO199" t="b">
        <f t="shared" si="78"/>
        <v>0</v>
      </c>
      <c r="AP199" t="b">
        <f t="shared" si="79"/>
        <v>0</v>
      </c>
      <c r="AQ199" t="str">
        <f t="shared" si="67"/>
        <v>OEIS Non-CAT - Large</v>
      </c>
      <c r="AR199">
        <f t="shared" si="80"/>
        <v>0</v>
      </c>
      <c r="AS199">
        <f t="shared" si="81"/>
        <v>0</v>
      </c>
      <c r="AT199" t="str">
        <f t="shared" si="82"/>
        <v xml:space="preserve">structures &lt;= 100 </v>
      </c>
      <c r="AU199" t="str">
        <f t="shared" si="83"/>
        <v>fatality = 0</v>
      </c>
      <c r="AV199">
        <f t="shared" si="68"/>
        <v>0</v>
      </c>
      <c r="AW199" t="b">
        <v>0</v>
      </c>
      <c r="AX199" t="b">
        <v>0</v>
      </c>
      <c r="AY199" t="b">
        <v>0</v>
      </c>
      <c r="AZ199" t="b">
        <v>0</v>
      </c>
      <c r="BA199" t="b">
        <v>0</v>
      </c>
      <c r="BB199" t="b">
        <v>0</v>
      </c>
      <c r="BC199" t="b">
        <v>0</v>
      </c>
      <c r="BJ199">
        <v>0</v>
      </c>
      <c r="BK199">
        <v>0</v>
      </c>
      <c r="BL199" t="s">
        <v>561</v>
      </c>
      <c r="BM199" t="s">
        <v>562</v>
      </c>
      <c r="BN199">
        <v>6.28</v>
      </c>
      <c r="BO199" t="s">
        <v>914</v>
      </c>
      <c r="BP199">
        <v>17.2</v>
      </c>
      <c r="BQ199">
        <v>93</v>
      </c>
    </row>
    <row r="200" spans="1:69" x14ac:dyDescent="0.2">
      <c r="A200" t="s">
        <v>251</v>
      </c>
      <c r="C200" t="str">
        <f t="shared" si="69"/>
        <v>20180705-Klamathon</v>
      </c>
      <c r="D200" t="s">
        <v>252</v>
      </c>
      <c r="E200" t="s">
        <v>915</v>
      </c>
      <c r="H200">
        <f t="shared" si="70"/>
        <v>201807051231</v>
      </c>
      <c r="I200">
        <f t="shared" si="71"/>
        <v>201807060031</v>
      </c>
      <c r="J200" s="39">
        <v>43286</v>
      </c>
      <c r="K200" s="40">
        <v>0.52152777777777781</v>
      </c>
      <c r="L200" s="39">
        <v>43286.521527777782</v>
      </c>
      <c r="M200" s="39">
        <v>43469</v>
      </c>
      <c r="N200" t="s">
        <v>437</v>
      </c>
      <c r="O200" s="39">
        <v>43469.413194444453</v>
      </c>
      <c r="P200">
        <v>38008</v>
      </c>
      <c r="Q200" t="s">
        <v>80</v>
      </c>
      <c r="R200">
        <v>83</v>
      </c>
      <c r="T200">
        <v>1</v>
      </c>
      <c r="U200">
        <v>41.893332000000001</v>
      </c>
      <c r="V200">
        <v>-122.534655</v>
      </c>
      <c r="W200" t="s">
        <v>88</v>
      </c>
      <c r="X200" t="str">
        <f t="shared" si="72"/>
        <v>HFRA</v>
      </c>
      <c r="AG200" t="b">
        <f t="shared" si="73"/>
        <v>1</v>
      </c>
      <c r="AH200" t="b">
        <f t="shared" si="74"/>
        <v>1</v>
      </c>
      <c r="AI200" t="b">
        <f t="shared" si="75"/>
        <v>0</v>
      </c>
      <c r="AJ200">
        <v>2018</v>
      </c>
      <c r="AK200">
        <v>7</v>
      </c>
      <c r="AL200" t="b">
        <v>0</v>
      </c>
      <c r="AM200">
        <f t="shared" si="76"/>
        <v>1</v>
      </c>
      <c r="AN200" t="b">
        <f t="shared" si="77"/>
        <v>0</v>
      </c>
      <c r="AO200" t="b">
        <f t="shared" si="78"/>
        <v>0</v>
      </c>
      <c r="AP200" t="b">
        <f t="shared" si="79"/>
        <v>0</v>
      </c>
      <c r="AQ200" t="str">
        <f t="shared" si="67"/>
        <v>OEIS CAT - Large</v>
      </c>
      <c r="AR200">
        <f t="shared" si="80"/>
        <v>1</v>
      </c>
      <c r="AS200">
        <f t="shared" si="81"/>
        <v>0</v>
      </c>
      <c r="AT200" t="str">
        <f t="shared" si="82"/>
        <v xml:space="preserve">structures &lt;= 100 </v>
      </c>
      <c r="AU200" t="str">
        <f t="shared" si="83"/>
        <v>fatality &gt; 0</v>
      </c>
      <c r="AV200">
        <f t="shared" si="68"/>
        <v>83</v>
      </c>
      <c r="AW200" t="b">
        <v>1</v>
      </c>
      <c r="AX200" t="b">
        <v>0</v>
      </c>
      <c r="AY200" t="b">
        <v>1</v>
      </c>
      <c r="AZ200" t="b">
        <v>1</v>
      </c>
      <c r="BA200" t="b">
        <v>0</v>
      </c>
      <c r="BB200" t="b">
        <v>0</v>
      </c>
      <c r="BC200" t="b">
        <v>1</v>
      </c>
      <c r="BF200" t="s">
        <v>916</v>
      </c>
      <c r="BG200" t="s">
        <v>75</v>
      </c>
      <c r="BH200">
        <v>1.92</v>
      </c>
      <c r="BI200" t="s">
        <v>917</v>
      </c>
      <c r="BJ200">
        <v>14.29</v>
      </c>
      <c r="BK200">
        <v>6</v>
      </c>
      <c r="BL200" t="s">
        <v>368</v>
      </c>
      <c r="BM200" t="s">
        <v>75</v>
      </c>
      <c r="BN200">
        <v>7.51</v>
      </c>
      <c r="BO200" t="s">
        <v>918</v>
      </c>
      <c r="BP200">
        <v>26.73</v>
      </c>
      <c r="BQ200">
        <v>26</v>
      </c>
    </row>
    <row r="201" spans="1:69" x14ac:dyDescent="0.2">
      <c r="C201" t="str">
        <f t="shared" si="69"/>
        <v>20180706-Irish</v>
      </c>
      <c r="D201" t="s">
        <v>112</v>
      </c>
      <c r="E201" t="s">
        <v>919</v>
      </c>
      <c r="H201">
        <f t="shared" si="70"/>
        <v>201807061442</v>
      </c>
      <c r="I201">
        <f t="shared" si="71"/>
        <v>201807070242</v>
      </c>
      <c r="J201" s="39">
        <v>43287</v>
      </c>
      <c r="K201" s="40">
        <v>0.61250000000000004</v>
      </c>
      <c r="L201" s="39">
        <v>43287.612500000003</v>
      </c>
      <c r="M201" s="39">
        <v>43469</v>
      </c>
      <c r="N201" t="s">
        <v>920</v>
      </c>
      <c r="O201" s="39">
        <v>43469.412499999999</v>
      </c>
      <c r="P201">
        <v>825</v>
      </c>
      <c r="Q201" t="s">
        <v>80</v>
      </c>
      <c r="R201">
        <v>1</v>
      </c>
      <c r="T201">
        <v>0</v>
      </c>
      <c r="U201">
        <v>38.426229999999997</v>
      </c>
      <c r="V201">
        <v>-120.95408</v>
      </c>
      <c r="W201" t="s">
        <v>88</v>
      </c>
      <c r="X201" t="str">
        <f t="shared" si="72"/>
        <v>HFRA</v>
      </c>
      <c r="AG201" t="b">
        <f t="shared" si="73"/>
        <v>0</v>
      </c>
      <c r="AH201" t="b">
        <f t="shared" si="74"/>
        <v>0</v>
      </c>
      <c r="AI201" t="b">
        <f t="shared" si="75"/>
        <v>0</v>
      </c>
      <c r="AJ201">
        <v>2018</v>
      </c>
      <c r="AK201">
        <v>7</v>
      </c>
      <c r="AL201" t="b">
        <v>0</v>
      </c>
      <c r="AM201">
        <f t="shared" si="76"/>
        <v>0</v>
      </c>
      <c r="AN201" t="b">
        <f t="shared" si="77"/>
        <v>0</v>
      </c>
      <c r="AO201" t="b">
        <f t="shared" si="78"/>
        <v>0</v>
      </c>
      <c r="AP201" t="b">
        <f t="shared" si="79"/>
        <v>0</v>
      </c>
      <c r="AQ201" t="str">
        <f t="shared" si="67"/>
        <v>OEIS Non-CAT - Large</v>
      </c>
      <c r="AR201">
        <f t="shared" si="80"/>
        <v>0</v>
      </c>
      <c r="AS201">
        <f t="shared" si="81"/>
        <v>0</v>
      </c>
      <c r="AT201" t="str">
        <f t="shared" si="82"/>
        <v xml:space="preserve">structures &lt;= 100 </v>
      </c>
      <c r="AU201" t="str">
        <f t="shared" si="83"/>
        <v>fatality = 0</v>
      </c>
      <c r="AV201">
        <f t="shared" si="68"/>
        <v>1</v>
      </c>
      <c r="AW201" t="b">
        <v>1</v>
      </c>
      <c r="AX201" t="b">
        <v>0</v>
      </c>
      <c r="AY201" t="b">
        <v>1</v>
      </c>
      <c r="AZ201" t="b">
        <v>1</v>
      </c>
      <c r="BA201" t="b">
        <v>0</v>
      </c>
      <c r="BB201" t="b">
        <v>1</v>
      </c>
      <c r="BC201" t="b">
        <v>1</v>
      </c>
      <c r="BF201" t="s">
        <v>279</v>
      </c>
      <c r="BG201" t="s">
        <v>82</v>
      </c>
      <c r="BH201">
        <v>3.44</v>
      </c>
      <c r="BI201" t="s">
        <v>921</v>
      </c>
      <c r="BJ201">
        <v>18.010000000000002</v>
      </c>
      <c r="BK201">
        <v>2</v>
      </c>
      <c r="BL201" t="s">
        <v>279</v>
      </c>
      <c r="BM201" t="s">
        <v>82</v>
      </c>
      <c r="BN201">
        <v>3.44</v>
      </c>
      <c r="BO201" t="s">
        <v>921</v>
      </c>
      <c r="BP201">
        <v>18.010000000000002</v>
      </c>
      <c r="BQ201">
        <v>9</v>
      </c>
    </row>
    <row r="202" spans="1:69" x14ac:dyDescent="0.2">
      <c r="C202" t="str">
        <f t="shared" si="69"/>
        <v>20180708-Grant</v>
      </c>
      <c r="D202" t="s">
        <v>78</v>
      </c>
      <c r="E202" t="s">
        <v>831</v>
      </c>
      <c r="H202">
        <f t="shared" si="70"/>
        <v>201807081738</v>
      </c>
      <c r="I202">
        <f t="shared" si="71"/>
        <v>201807090538</v>
      </c>
      <c r="J202" s="39">
        <v>43289</v>
      </c>
      <c r="K202" s="40">
        <v>0.73472222222222228</v>
      </c>
      <c r="L202" s="39">
        <v>43289.734722222223</v>
      </c>
      <c r="M202" s="39">
        <v>43469</v>
      </c>
      <c r="N202" t="s">
        <v>922</v>
      </c>
      <c r="O202" s="39">
        <v>43469.411805555559</v>
      </c>
      <c r="P202">
        <v>640</v>
      </c>
      <c r="Q202" t="s">
        <v>80</v>
      </c>
      <c r="R202">
        <v>0</v>
      </c>
      <c r="T202">
        <v>0</v>
      </c>
      <c r="U202">
        <v>37.756459999999997</v>
      </c>
      <c r="V202">
        <v>-121.60646</v>
      </c>
      <c r="W202" t="s">
        <v>73</v>
      </c>
      <c r="X202" t="str">
        <f t="shared" si="72"/>
        <v>non-HFRA</v>
      </c>
      <c r="AG202" t="b">
        <f t="shared" si="73"/>
        <v>0</v>
      </c>
      <c r="AH202" t="b">
        <f t="shared" si="74"/>
        <v>0</v>
      </c>
      <c r="AI202" t="b">
        <f t="shared" si="75"/>
        <v>0</v>
      </c>
      <c r="AJ202">
        <v>2018</v>
      </c>
      <c r="AK202">
        <v>7</v>
      </c>
      <c r="AL202" t="b">
        <v>0</v>
      </c>
      <c r="AM202">
        <f t="shared" si="76"/>
        <v>0</v>
      </c>
      <c r="AN202" t="b">
        <f t="shared" si="77"/>
        <v>0</v>
      </c>
      <c r="AO202" t="b">
        <f t="shared" si="78"/>
        <v>0</v>
      </c>
      <c r="AP202" t="b">
        <f t="shared" si="79"/>
        <v>0</v>
      </c>
      <c r="AQ202" t="str">
        <f t="shared" si="67"/>
        <v>OEIS Non-CAT - Large</v>
      </c>
      <c r="AR202">
        <f t="shared" si="80"/>
        <v>0</v>
      </c>
      <c r="AS202">
        <f t="shared" si="81"/>
        <v>0</v>
      </c>
      <c r="AT202" t="str">
        <f t="shared" si="82"/>
        <v xml:space="preserve">structures &lt;= 100 </v>
      </c>
      <c r="AU202" t="str">
        <f t="shared" si="83"/>
        <v>fatality = 0</v>
      </c>
      <c r="AV202">
        <f t="shared" si="68"/>
        <v>0</v>
      </c>
      <c r="AW202" t="b">
        <v>0</v>
      </c>
      <c r="AX202" t="b">
        <v>0</v>
      </c>
      <c r="AY202" t="b">
        <v>0</v>
      </c>
      <c r="AZ202" t="b">
        <v>0</v>
      </c>
      <c r="BA202" t="b">
        <v>0</v>
      </c>
      <c r="BB202" t="b">
        <v>0</v>
      </c>
      <c r="BC202" t="b">
        <v>0</v>
      </c>
      <c r="BF202" t="s">
        <v>81</v>
      </c>
      <c r="BG202" t="s">
        <v>82</v>
      </c>
      <c r="BH202">
        <v>4.3899999999999997</v>
      </c>
      <c r="BI202" t="s">
        <v>923</v>
      </c>
      <c r="BJ202">
        <v>32.01</v>
      </c>
      <c r="BK202">
        <v>14</v>
      </c>
      <c r="BL202" t="s">
        <v>81</v>
      </c>
      <c r="BM202" t="s">
        <v>82</v>
      </c>
      <c r="BN202">
        <v>4.3899999999999997</v>
      </c>
      <c r="BO202" t="s">
        <v>923</v>
      </c>
      <c r="BP202">
        <v>32.01</v>
      </c>
      <c r="BQ202">
        <v>54</v>
      </c>
    </row>
    <row r="203" spans="1:69" x14ac:dyDescent="0.2">
      <c r="C203" t="str">
        <f t="shared" si="69"/>
        <v>20180709-Dale</v>
      </c>
      <c r="D203" t="s">
        <v>281</v>
      </c>
      <c r="E203" t="s">
        <v>924</v>
      </c>
      <c r="H203">
        <f t="shared" si="70"/>
        <v>201807091830</v>
      </c>
      <c r="I203">
        <f t="shared" si="71"/>
        <v>201807100630</v>
      </c>
      <c r="J203" s="39">
        <v>43290</v>
      </c>
      <c r="K203" s="40">
        <v>0.77083333333333337</v>
      </c>
      <c r="L203" s="39">
        <v>43290.770833333343</v>
      </c>
      <c r="M203" s="39">
        <v>43469</v>
      </c>
      <c r="N203" t="s">
        <v>436</v>
      </c>
      <c r="O203" s="39">
        <v>43469.411111111112</v>
      </c>
      <c r="P203">
        <v>856</v>
      </c>
      <c r="Q203" t="s">
        <v>80</v>
      </c>
      <c r="R203">
        <v>0</v>
      </c>
      <c r="T203">
        <v>0</v>
      </c>
      <c r="U203">
        <v>40.336820000000003</v>
      </c>
      <c r="V203">
        <v>-121.93908</v>
      </c>
      <c r="W203" t="s">
        <v>88</v>
      </c>
      <c r="X203" t="str">
        <f t="shared" si="72"/>
        <v>HFRA</v>
      </c>
      <c r="AG203" t="b">
        <f t="shared" si="73"/>
        <v>0</v>
      </c>
      <c r="AH203" t="b">
        <f t="shared" si="74"/>
        <v>0</v>
      </c>
      <c r="AI203" t="b">
        <f t="shared" si="75"/>
        <v>0</v>
      </c>
      <c r="AJ203">
        <v>2018</v>
      </c>
      <c r="AK203">
        <v>7</v>
      </c>
      <c r="AL203" t="b">
        <v>0</v>
      </c>
      <c r="AM203">
        <f t="shared" si="76"/>
        <v>0</v>
      </c>
      <c r="AN203" t="b">
        <f t="shared" si="77"/>
        <v>0</v>
      </c>
      <c r="AO203" t="b">
        <f t="shared" si="78"/>
        <v>0</v>
      </c>
      <c r="AP203" t="b">
        <f t="shared" si="79"/>
        <v>0</v>
      </c>
      <c r="AQ203" t="str">
        <f t="shared" si="67"/>
        <v>OEIS Non-CAT - Large</v>
      </c>
      <c r="AR203">
        <f t="shared" si="80"/>
        <v>0</v>
      </c>
      <c r="AS203">
        <f t="shared" si="81"/>
        <v>0</v>
      </c>
      <c r="AT203" t="str">
        <f t="shared" si="82"/>
        <v xml:space="preserve">structures &lt;= 100 </v>
      </c>
      <c r="AU203" t="str">
        <f t="shared" si="83"/>
        <v>fatality = 0</v>
      </c>
      <c r="AV203">
        <f t="shared" si="68"/>
        <v>0</v>
      </c>
      <c r="AW203" t="b">
        <v>1</v>
      </c>
      <c r="AX203" t="b">
        <v>0</v>
      </c>
      <c r="AY203" t="b">
        <v>1</v>
      </c>
      <c r="AZ203" t="b">
        <v>1</v>
      </c>
      <c r="BA203" t="b">
        <v>0</v>
      </c>
      <c r="BB203" t="b">
        <v>1</v>
      </c>
      <c r="BC203" t="b">
        <v>1</v>
      </c>
      <c r="BJ203">
        <v>0</v>
      </c>
      <c r="BK203">
        <v>0</v>
      </c>
      <c r="BL203" t="s">
        <v>874</v>
      </c>
      <c r="BM203" t="s">
        <v>82</v>
      </c>
      <c r="BN203">
        <v>5.98</v>
      </c>
      <c r="BO203" t="s">
        <v>925</v>
      </c>
      <c r="BP203">
        <v>12.01</v>
      </c>
      <c r="BQ203">
        <v>2</v>
      </c>
    </row>
    <row r="204" spans="1:69" x14ac:dyDescent="0.2">
      <c r="C204" t="str">
        <f t="shared" si="69"/>
        <v>20180712-Stoney</v>
      </c>
      <c r="D204" t="s">
        <v>143</v>
      </c>
      <c r="E204" t="s">
        <v>926</v>
      </c>
      <c r="H204">
        <f t="shared" si="70"/>
        <v>201807122245</v>
      </c>
      <c r="I204">
        <f t="shared" si="71"/>
        <v>201807131045</v>
      </c>
      <c r="J204" s="39">
        <v>43293</v>
      </c>
      <c r="K204" s="40">
        <v>0.94791666666666663</v>
      </c>
      <c r="L204" s="39">
        <v>43293.947916666657</v>
      </c>
      <c r="M204" s="39">
        <v>43469</v>
      </c>
      <c r="N204" t="s">
        <v>716</v>
      </c>
      <c r="O204" s="39">
        <v>43469.408333333333</v>
      </c>
      <c r="P204">
        <v>962</v>
      </c>
      <c r="Q204" t="s">
        <v>80</v>
      </c>
      <c r="R204">
        <v>0</v>
      </c>
      <c r="T204">
        <v>0</v>
      </c>
      <c r="U204">
        <v>39.771239999999999</v>
      </c>
      <c r="V204">
        <v>-121.76859</v>
      </c>
      <c r="W204" t="s">
        <v>73</v>
      </c>
      <c r="X204" t="str">
        <f t="shared" si="72"/>
        <v>HFRA</v>
      </c>
      <c r="AF204">
        <v>108693</v>
      </c>
      <c r="AG204" t="b">
        <f t="shared" si="73"/>
        <v>0</v>
      </c>
      <c r="AH204" t="b">
        <f t="shared" si="74"/>
        <v>0</v>
      </c>
      <c r="AI204" t="b">
        <f t="shared" si="75"/>
        <v>0</v>
      </c>
      <c r="AJ204">
        <v>2018</v>
      </c>
      <c r="AK204">
        <v>7</v>
      </c>
      <c r="AL204" t="b">
        <v>0</v>
      </c>
      <c r="AM204">
        <f t="shared" si="76"/>
        <v>0</v>
      </c>
      <c r="AN204" t="b">
        <f t="shared" si="77"/>
        <v>0</v>
      </c>
      <c r="AO204" t="b">
        <f t="shared" si="78"/>
        <v>0</v>
      </c>
      <c r="AP204" t="b">
        <f t="shared" si="79"/>
        <v>0</v>
      </c>
      <c r="AQ204" t="str">
        <f t="shared" si="67"/>
        <v>OEIS Non-CAT - Large</v>
      </c>
      <c r="AR204">
        <f t="shared" si="80"/>
        <v>0</v>
      </c>
      <c r="AS204">
        <f t="shared" si="81"/>
        <v>0</v>
      </c>
      <c r="AT204" t="str">
        <f t="shared" si="82"/>
        <v xml:space="preserve">structures &lt;= 100 </v>
      </c>
      <c r="AU204" t="str">
        <f t="shared" si="83"/>
        <v>fatality = 0</v>
      </c>
      <c r="AV204">
        <f t="shared" si="68"/>
        <v>0</v>
      </c>
      <c r="AW204" t="b">
        <v>0</v>
      </c>
      <c r="AX204" t="b">
        <v>0</v>
      </c>
      <c r="AY204" t="b">
        <v>1</v>
      </c>
      <c r="AZ204" t="b">
        <v>1</v>
      </c>
      <c r="BA204" t="b">
        <v>1</v>
      </c>
      <c r="BB204" t="b">
        <v>0</v>
      </c>
      <c r="BC204" t="b">
        <v>1</v>
      </c>
      <c r="BF204" t="s">
        <v>927</v>
      </c>
      <c r="BG204" t="s">
        <v>95</v>
      </c>
      <c r="BH204">
        <v>3.95</v>
      </c>
      <c r="BI204" t="s">
        <v>928</v>
      </c>
      <c r="BJ204">
        <v>13</v>
      </c>
      <c r="BK204">
        <v>40</v>
      </c>
      <c r="BL204" t="s">
        <v>927</v>
      </c>
      <c r="BM204" t="s">
        <v>95</v>
      </c>
      <c r="BN204">
        <v>3.95</v>
      </c>
      <c r="BO204" t="s">
        <v>928</v>
      </c>
      <c r="BP204">
        <v>13</v>
      </c>
      <c r="BQ204">
        <v>80</v>
      </c>
    </row>
    <row r="205" spans="1:69" x14ac:dyDescent="0.2">
      <c r="C205" t="str">
        <f t="shared" si="69"/>
        <v>20180713-Ferguson</v>
      </c>
      <c r="D205" t="s">
        <v>203</v>
      </c>
      <c r="E205" t="s">
        <v>929</v>
      </c>
      <c r="H205">
        <f t="shared" si="70"/>
        <v>201807132136</v>
      </c>
      <c r="I205">
        <f t="shared" si="71"/>
        <v>201807140936</v>
      </c>
      <c r="J205" s="39">
        <v>43294</v>
      </c>
      <c r="K205" s="40">
        <v>0.9</v>
      </c>
      <c r="L205" s="39">
        <v>43294.9</v>
      </c>
      <c r="M205" s="39">
        <v>43469</v>
      </c>
      <c r="N205" t="s">
        <v>716</v>
      </c>
      <c r="O205" s="39">
        <v>43469.408333333333</v>
      </c>
      <c r="P205">
        <v>96901</v>
      </c>
      <c r="Q205" t="s">
        <v>80</v>
      </c>
      <c r="R205">
        <v>10</v>
      </c>
      <c r="T205">
        <v>2</v>
      </c>
      <c r="U205">
        <v>37.652000000000001</v>
      </c>
      <c r="V205">
        <v>-119.881</v>
      </c>
      <c r="W205" t="s">
        <v>88</v>
      </c>
      <c r="X205" t="str">
        <f t="shared" si="72"/>
        <v>HFRA</v>
      </c>
      <c r="AF205">
        <v>11291022</v>
      </c>
      <c r="AG205" t="b">
        <f t="shared" si="73"/>
        <v>1</v>
      </c>
      <c r="AH205" t="b">
        <f t="shared" si="74"/>
        <v>1</v>
      </c>
      <c r="AI205" t="b">
        <f t="shared" si="75"/>
        <v>0</v>
      </c>
      <c r="AJ205">
        <v>2018</v>
      </c>
      <c r="AK205">
        <v>7</v>
      </c>
      <c r="AL205" t="b">
        <v>0</v>
      </c>
      <c r="AM205">
        <f t="shared" si="76"/>
        <v>1</v>
      </c>
      <c r="AN205" t="b">
        <f t="shared" si="77"/>
        <v>0</v>
      </c>
      <c r="AO205" t="b">
        <f t="shared" si="78"/>
        <v>0</v>
      </c>
      <c r="AP205" t="b">
        <f t="shared" si="79"/>
        <v>0</v>
      </c>
      <c r="AQ205" t="str">
        <f t="shared" si="67"/>
        <v>OEIS CAT - Large</v>
      </c>
      <c r="AR205">
        <f t="shared" si="80"/>
        <v>1</v>
      </c>
      <c r="AS205">
        <f t="shared" si="81"/>
        <v>0</v>
      </c>
      <c r="AT205" t="str">
        <f t="shared" si="82"/>
        <v xml:space="preserve">structures &lt;= 100 </v>
      </c>
      <c r="AU205" t="str">
        <f t="shared" si="83"/>
        <v>fatality &gt; 0</v>
      </c>
      <c r="AV205">
        <f t="shared" si="68"/>
        <v>10</v>
      </c>
      <c r="AW205" t="b">
        <v>1</v>
      </c>
      <c r="AX205" t="b">
        <v>0</v>
      </c>
      <c r="AY205" t="b">
        <v>1</v>
      </c>
      <c r="AZ205" t="b">
        <v>1</v>
      </c>
      <c r="BA205" t="b">
        <v>0</v>
      </c>
      <c r="BB205" t="b">
        <v>1</v>
      </c>
      <c r="BC205" t="b">
        <v>1</v>
      </c>
      <c r="BD205">
        <f>118.5*10^6</f>
        <v>118500000</v>
      </c>
      <c r="BE205" t="s">
        <v>930</v>
      </c>
      <c r="BJ205">
        <v>0</v>
      </c>
      <c r="BK205">
        <v>0</v>
      </c>
      <c r="BL205" t="s">
        <v>931</v>
      </c>
      <c r="BM205" t="s">
        <v>82</v>
      </c>
      <c r="BN205">
        <v>8.1300000000000008</v>
      </c>
      <c r="BO205" t="s">
        <v>932</v>
      </c>
      <c r="BP205">
        <v>8.99</v>
      </c>
      <c r="BQ205">
        <v>8</v>
      </c>
    </row>
    <row r="206" spans="1:69" x14ac:dyDescent="0.2">
      <c r="C206" t="str">
        <f t="shared" si="69"/>
        <v>20180718-Eighty Eight</v>
      </c>
      <c r="D206" t="s">
        <v>328</v>
      </c>
      <c r="E206" t="s">
        <v>933</v>
      </c>
      <c r="H206">
        <f t="shared" si="70"/>
        <v>201807181424</v>
      </c>
      <c r="I206">
        <f t="shared" si="71"/>
        <v>201807190224</v>
      </c>
      <c r="J206" s="39">
        <v>43299</v>
      </c>
      <c r="K206" s="40">
        <v>0.6</v>
      </c>
      <c r="L206" s="39">
        <v>43299.6</v>
      </c>
      <c r="M206" s="39">
        <v>43469</v>
      </c>
      <c r="N206" t="s">
        <v>262</v>
      </c>
      <c r="O206" s="39">
        <v>43469.402777777781</v>
      </c>
      <c r="P206">
        <v>822</v>
      </c>
      <c r="Q206" t="s">
        <v>80</v>
      </c>
      <c r="R206">
        <v>0</v>
      </c>
      <c r="T206">
        <v>0</v>
      </c>
      <c r="U206">
        <v>38.596944440000001</v>
      </c>
      <c r="V206">
        <v>-121.99388888999999</v>
      </c>
      <c r="W206" t="s">
        <v>73</v>
      </c>
      <c r="X206" t="str">
        <f t="shared" si="72"/>
        <v>non-HFRA</v>
      </c>
      <c r="AG206" t="b">
        <f t="shared" si="73"/>
        <v>0</v>
      </c>
      <c r="AH206" t="b">
        <f t="shared" si="74"/>
        <v>0</v>
      </c>
      <c r="AI206" t="b">
        <f t="shared" si="75"/>
        <v>0</v>
      </c>
      <c r="AJ206">
        <v>2018</v>
      </c>
      <c r="AK206">
        <v>7</v>
      </c>
      <c r="AL206" t="b">
        <v>0</v>
      </c>
      <c r="AM206">
        <f t="shared" si="76"/>
        <v>0</v>
      </c>
      <c r="AN206" t="b">
        <f t="shared" si="77"/>
        <v>0</v>
      </c>
      <c r="AO206" t="b">
        <f t="shared" si="78"/>
        <v>0</v>
      </c>
      <c r="AP206" t="b">
        <f t="shared" si="79"/>
        <v>0</v>
      </c>
      <c r="AQ206" t="str">
        <f t="shared" si="67"/>
        <v>OEIS Non-CAT - Large</v>
      </c>
      <c r="AR206">
        <f t="shared" si="80"/>
        <v>0</v>
      </c>
      <c r="AS206">
        <f t="shared" si="81"/>
        <v>0</v>
      </c>
      <c r="AT206" t="str">
        <f t="shared" si="82"/>
        <v xml:space="preserve">structures &lt;= 100 </v>
      </c>
      <c r="AU206" t="str">
        <f t="shared" si="83"/>
        <v>fatality = 0</v>
      </c>
      <c r="AV206">
        <f t="shared" si="68"/>
        <v>0</v>
      </c>
      <c r="AW206" t="b">
        <v>0</v>
      </c>
      <c r="AX206" t="b">
        <v>0</v>
      </c>
      <c r="AY206" t="b">
        <v>0</v>
      </c>
      <c r="AZ206" t="b">
        <v>0</v>
      </c>
      <c r="BA206" t="b">
        <v>0</v>
      </c>
      <c r="BB206" t="b">
        <v>0</v>
      </c>
      <c r="BC206" t="b">
        <v>0</v>
      </c>
      <c r="BJ206">
        <v>0</v>
      </c>
      <c r="BK206">
        <v>0</v>
      </c>
      <c r="BP206">
        <v>0</v>
      </c>
      <c r="BQ206">
        <v>0</v>
      </c>
    </row>
    <row r="207" spans="1:69" x14ac:dyDescent="0.2">
      <c r="C207" t="str">
        <f t="shared" si="69"/>
        <v>20180722-Country</v>
      </c>
      <c r="D207" t="s">
        <v>414</v>
      </c>
      <c r="E207" t="s">
        <v>934</v>
      </c>
      <c r="H207">
        <f t="shared" si="70"/>
        <v>201807221306</v>
      </c>
      <c r="I207">
        <f t="shared" si="71"/>
        <v>201807230106</v>
      </c>
      <c r="J207" s="39">
        <v>43303</v>
      </c>
      <c r="K207" s="40">
        <v>0.54583333333333328</v>
      </c>
      <c r="L207" s="39">
        <v>43303.54583333333</v>
      </c>
      <c r="M207" s="39">
        <v>43469</v>
      </c>
      <c r="N207" t="s">
        <v>935</v>
      </c>
      <c r="O207" s="39">
        <v>43469.400694444441</v>
      </c>
      <c r="P207">
        <v>320</v>
      </c>
      <c r="Q207" t="s">
        <v>80</v>
      </c>
      <c r="R207">
        <v>1</v>
      </c>
      <c r="T207">
        <v>0</v>
      </c>
      <c r="U207">
        <v>37.449424999999998</v>
      </c>
      <c r="V207">
        <v>-121.88807</v>
      </c>
      <c r="W207" t="s">
        <v>73</v>
      </c>
      <c r="X207" t="str">
        <f t="shared" si="72"/>
        <v>non-HFRA</v>
      </c>
      <c r="AF207">
        <v>4992</v>
      </c>
      <c r="AG207" t="b">
        <f t="shared" si="73"/>
        <v>0</v>
      </c>
      <c r="AH207" t="b">
        <f t="shared" si="74"/>
        <v>0</v>
      </c>
      <c r="AI207" t="b">
        <f t="shared" si="75"/>
        <v>0</v>
      </c>
      <c r="AJ207">
        <v>2018</v>
      </c>
      <c r="AK207">
        <v>7</v>
      </c>
      <c r="AL207" t="b">
        <v>0</v>
      </c>
      <c r="AM207">
        <f t="shared" si="76"/>
        <v>0</v>
      </c>
      <c r="AN207" t="b">
        <f t="shared" si="77"/>
        <v>0</v>
      </c>
      <c r="AO207" t="b">
        <f t="shared" si="78"/>
        <v>0</v>
      </c>
      <c r="AP207" t="b">
        <f t="shared" si="79"/>
        <v>0</v>
      </c>
      <c r="AQ207" t="str">
        <f t="shared" si="67"/>
        <v>OEIS Non-CAT - Large</v>
      </c>
      <c r="AR207">
        <f t="shared" si="80"/>
        <v>0</v>
      </c>
      <c r="AS207">
        <f t="shared" si="81"/>
        <v>0</v>
      </c>
      <c r="AT207" t="str">
        <f t="shared" si="82"/>
        <v xml:space="preserve">structures &lt;= 100 </v>
      </c>
      <c r="AU207" t="str">
        <f t="shared" si="83"/>
        <v>fatality = 0</v>
      </c>
      <c r="AV207">
        <f t="shared" si="68"/>
        <v>1</v>
      </c>
      <c r="AW207" t="b">
        <v>0</v>
      </c>
      <c r="AX207" t="b">
        <v>0</v>
      </c>
      <c r="AY207" t="b">
        <v>0</v>
      </c>
      <c r="AZ207" t="b">
        <v>0</v>
      </c>
      <c r="BA207" t="b">
        <v>0</v>
      </c>
      <c r="BB207" t="b">
        <v>0</v>
      </c>
      <c r="BC207" t="b">
        <v>0</v>
      </c>
      <c r="BF207" t="s">
        <v>936</v>
      </c>
      <c r="BG207" t="s">
        <v>95</v>
      </c>
      <c r="BH207">
        <v>1.6</v>
      </c>
      <c r="BI207" t="s">
        <v>937</v>
      </c>
      <c r="BJ207">
        <v>14</v>
      </c>
      <c r="BK207">
        <v>9</v>
      </c>
      <c r="BL207" t="s">
        <v>938</v>
      </c>
      <c r="BM207" t="s">
        <v>82</v>
      </c>
      <c r="BN207">
        <v>7.56</v>
      </c>
      <c r="BO207" t="s">
        <v>939</v>
      </c>
      <c r="BP207">
        <v>18.989999999999998</v>
      </c>
      <c r="BQ207">
        <v>137</v>
      </c>
    </row>
    <row r="208" spans="1:69" x14ac:dyDescent="0.2">
      <c r="C208" t="str">
        <f t="shared" si="69"/>
        <v>20180723-Carr</v>
      </c>
      <c r="D208" t="s">
        <v>940</v>
      </c>
      <c r="E208" t="s">
        <v>941</v>
      </c>
      <c r="H208">
        <f t="shared" si="70"/>
        <v>201807231315</v>
      </c>
      <c r="I208">
        <f t="shared" si="71"/>
        <v>201807240115</v>
      </c>
      <c r="J208" s="39">
        <v>43304</v>
      </c>
      <c r="K208" s="40">
        <v>0.55208333333333337</v>
      </c>
      <c r="L208" s="39">
        <v>43304.552083333343</v>
      </c>
      <c r="M208" s="39">
        <v>43342</v>
      </c>
      <c r="N208" t="s">
        <v>935</v>
      </c>
      <c r="O208" s="39">
        <v>43342.400694444441</v>
      </c>
      <c r="P208">
        <v>229651</v>
      </c>
      <c r="Q208" t="s">
        <v>72</v>
      </c>
      <c r="R208">
        <v>1614</v>
      </c>
      <c r="T208">
        <v>3</v>
      </c>
      <c r="U208">
        <v>40.65428</v>
      </c>
      <c r="V208">
        <v>-122.62357</v>
      </c>
      <c r="W208" t="s">
        <v>88</v>
      </c>
      <c r="X208" t="str">
        <f t="shared" si="72"/>
        <v>HFRA</v>
      </c>
      <c r="AF208">
        <v>40770919</v>
      </c>
      <c r="AG208" t="b">
        <f t="shared" si="73"/>
        <v>1</v>
      </c>
      <c r="AH208" t="b">
        <f t="shared" si="74"/>
        <v>0</v>
      </c>
      <c r="AI208" t="b">
        <f t="shared" si="75"/>
        <v>1</v>
      </c>
      <c r="AJ208">
        <v>2018</v>
      </c>
      <c r="AK208">
        <v>7</v>
      </c>
      <c r="AL208" t="b">
        <v>0</v>
      </c>
      <c r="AM208">
        <f t="shared" si="76"/>
        <v>1</v>
      </c>
      <c r="AN208" t="b">
        <f t="shared" si="77"/>
        <v>1</v>
      </c>
      <c r="AO208" t="b">
        <f t="shared" si="78"/>
        <v>1</v>
      </c>
      <c r="AP208" t="b">
        <f t="shared" si="79"/>
        <v>0</v>
      </c>
      <c r="AQ208" t="str">
        <f t="shared" si="67"/>
        <v>OEIS CAT - Destructive - Fatal</v>
      </c>
      <c r="AR208">
        <f t="shared" si="80"/>
        <v>1</v>
      </c>
      <c r="AS208">
        <f t="shared" si="81"/>
        <v>1</v>
      </c>
      <c r="AT208" t="str">
        <f t="shared" si="82"/>
        <v>structures &gt; 500</v>
      </c>
      <c r="AU208" t="str">
        <f t="shared" si="83"/>
        <v>fatality &gt; 0</v>
      </c>
      <c r="AV208">
        <f t="shared" si="68"/>
        <v>1614</v>
      </c>
      <c r="AW208" t="b">
        <v>1</v>
      </c>
      <c r="AX208" t="b">
        <v>0</v>
      </c>
      <c r="AY208" t="b">
        <v>1</v>
      </c>
      <c r="AZ208" t="b">
        <v>1</v>
      </c>
      <c r="BA208" t="b">
        <v>0</v>
      </c>
      <c r="BB208" t="b">
        <v>1</v>
      </c>
      <c r="BC208" t="b">
        <v>1</v>
      </c>
      <c r="BF208" t="s">
        <v>942</v>
      </c>
      <c r="BG208" t="s">
        <v>943</v>
      </c>
      <c r="BH208">
        <v>0.92</v>
      </c>
      <c r="BI208" t="s">
        <v>944</v>
      </c>
      <c r="BJ208">
        <v>6.53</v>
      </c>
      <c r="BK208">
        <v>2</v>
      </c>
      <c r="BL208" t="s">
        <v>945</v>
      </c>
      <c r="BM208" t="s">
        <v>82</v>
      </c>
      <c r="BN208">
        <v>8.6300000000000008</v>
      </c>
      <c r="BO208" t="s">
        <v>944</v>
      </c>
      <c r="BP208">
        <v>12.01</v>
      </c>
      <c r="BQ208">
        <v>18</v>
      </c>
    </row>
    <row r="209" spans="3:69" x14ac:dyDescent="0.2">
      <c r="C209" t="str">
        <f t="shared" si="69"/>
        <v>20180727-Ranch</v>
      </c>
      <c r="D209" t="s">
        <v>946</v>
      </c>
      <c r="E209" t="s">
        <v>947</v>
      </c>
      <c r="G209" t="s">
        <v>948</v>
      </c>
      <c r="H209">
        <f t="shared" si="70"/>
        <v>201807271205</v>
      </c>
      <c r="I209">
        <f t="shared" si="71"/>
        <v>201807280005</v>
      </c>
      <c r="J209" s="39">
        <v>43308</v>
      </c>
      <c r="K209" s="40">
        <v>0.50347222222222221</v>
      </c>
      <c r="L209" s="39">
        <v>43308.503472222219</v>
      </c>
      <c r="M209" s="39"/>
      <c r="O209" s="39"/>
      <c r="P209">
        <v>410203</v>
      </c>
      <c r="Q209" t="s">
        <v>183</v>
      </c>
      <c r="R209">
        <v>246</v>
      </c>
      <c r="T209">
        <v>1</v>
      </c>
      <c r="U209">
        <v>39.243282999999998</v>
      </c>
      <c r="V209">
        <v>-123.10336700000001</v>
      </c>
      <c r="W209" t="s">
        <v>88</v>
      </c>
      <c r="X209" t="str">
        <f t="shared" si="72"/>
        <v>HFRA</v>
      </c>
      <c r="AF209">
        <v>13036262.24</v>
      </c>
      <c r="AG209" t="b">
        <f t="shared" si="73"/>
        <v>1</v>
      </c>
      <c r="AH209" t="b">
        <f t="shared" si="74"/>
        <v>0</v>
      </c>
      <c r="AI209" t="b">
        <f t="shared" si="75"/>
        <v>1</v>
      </c>
      <c r="AJ209">
        <v>2018</v>
      </c>
      <c r="AK209">
        <v>7</v>
      </c>
      <c r="AL209" t="b">
        <v>0</v>
      </c>
      <c r="AM209">
        <f t="shared" si="76"/>
        <v>1</v>
      </c>
      <c r="AN209" t="b">
        <f t="shared" si="77"/>
        <v>1</v>
      </c>
      <c r="AO209" t="b">
        <f t="shared" si="78"/>
        <v>1</v>
      </c>
      <c r="AP209" t="b">
        <f t="shared" si="79"/>
        <v>0</v>
      </c>
      <c r="AQ209" t="str">
        <f t="shared" si="67"/>
        <v>OEIS CAT - Destructive - Fatal</v>
      </c>
      <c r="AR209">
        <f t="shared" si="80"/>
        <v>1</v>
      </c>
      <c r="AS209">
        <f t="shared" si="81"/>
        <v>0</v>
      </c>
      <c r="AT209" t="str">
        <f t="shared" si="82"/>
        <v>100 &lt; structures &lt;= 500</v>
      </c>
      <c r="AU209" t="str">
        <f t="shared" si="83"/>
        <v>fatality &gt; 0</v>
      </c>
      <c r="AV209">
        <f t="shared" si="68"/>
        <v>246</v>
      </c>
      <c r="AW209" t="b">
        <v>1</v>
      </c>
      <c r="AX209" t="b">
        <v>0</v>
      </c>
      <c r="AY209" t="b">
        <v>1</v>
      </c>
      <c r="AZ209" t="b">
        <v>1</v>
      </c>
      <c r="BA209" t="b">
        <v>0</v>
      </c>
      <c r="BB209" t="b">
        <v>1</v>
      </c>
      <c r="BC209" t="b">
        <v>1</v>
      </c>
      <c r="BJ209">
        <v>0</v>
      </c>
      <c r="BK209">
        <v>0</v>
      </c>
      <c r="BL209" t="s">
        <v>949</v>
      </c>
      <c r="BM209" t="s">
        <v>82</v>
      </c>
      <c r="BN209">
        <v>8.27</v>
      </c>
      <c r="BO209" t="s">
        <v>950</v>
      </c>
      <c r="BP209">
        <v>28.99</v>
      </c>
      <c r="BQ209">
        <v>40</v>
      </c>
    </row>
    <row r="210" spans="3:69" x14ac:dyDescent="0.2">
      <c r="C210" t="str">
        <f t="shared" si="69"/>
        <v>20180727-River</v>
      </c>
      <c r="D210" t="s">
        <v>951</v>
      </c>
      <c r="E210" t="s">
        <v>952</v>
      </c>
      <c r="G210" t="s">
        <v>948</v>
      </c>
      <c r="H210">
        <f t="shared" si="70"/>
        <v>201807271301</v>
      </c>
      <c r="I210">
        <f t="shared" si="71"/>
        <v>201807280101</v>
      </c>
      <c r="J210" s="39">
        <v>43308</v>
      </c>
      <c r="K210" s="40">
        <v>0.54236111111111107</v>
      </c>
      <c r="L210" s="39">
        <v>43308.542361111111</v>
      </c>
      <c r="M210" s="39"/>
      <c r="O210" s="39"/>
      <c r="P210">
        <v>48920</v>
      </c>
      <c r="Q210" t="s">
        <v>80</v>
      </c>
      <c r="R210">
        <v>35</v>
      </c>
      <c r="T210">
        <v>0</v>
      </c>
      <c r="U210">
        <v>39.04786</v>
      </c>
      <c r="V210">
        <v>-123.11971</v>
      </c>
      <c r="W210" t="s">
        <v>88</v>
      </c>
      <c r="X210" t="str">
        <f t="shared" si="72"/>
        <v>HFRA</v>
      </c>
      <c r="AF210">
        <v>1854752.7579999999</v>
      </c>
      <c r="AG210" t="b">
        <f t="shared" si="73"/>
        <v>1</v>
      </c>
      <c r="AH210" t="b">
        <f t="shared" si="74"/>
        <v>1</v>
      </c>
      <c r="AI210" t="b">
        <f t="shared" si="75"/>
        <v>0</v>
      </c>
      <c r="AJ210">
        <v>2018</v>
      </c>
      <c r="AK210">
        <v>7</v>
      </c>
      <c r="AL210" t="b">
        <v>0</v>
      </c>
      <c r="AM210">
        <f t="shared" si="76"/>
        <v>0</v>
      </c>
      <c r="AN210" t="b">
        <f t="shared" si="77"/>
        <v>0</v>
      </c>
      <c r="AO210" t="b">
        <f t="shared" si="78"/>
        <v>0</v>
      </c>
      <c r="AP210" t="b">
        <f t="shared" si="79"/>
        <v>0</v>
      </c>
      <c r="AQ210" t="str">
        <f t="shared" si="67"/>
        <v>OEIS CAT - Large</v>
      </c>
      <c r="AR210">
        <f t="shared" si="80"/>
        <v>1</v>
      </c>
      <c r="AS210">
        <f t="shared" si="81"/>
        <v>0</v>
      </c>
      <c r="AT210" t="str">
        <f t="shared" si="82"/>
        <v xml:space="preserve">structures &lt;= 100 </v>
      </c>
      <c r="AU210" t="str">
        <f t="shared" si="83"/>
        <v>fatality = 0</v>
      </c>
      <c r="AV210">
        <f t="shared" si="68"/>
        <v>35</v>
      </c>
      <c r="AW210" t="b">
        <v>1</v>
      </c>
      <c r="AX210" t="b">
        <v>0</v>
      </c>
      <c r="AY210" t="b">
        <v>1</v>
      </c>
      <c r="AZ210" t="b">
        <v>1</v>
      </c>
      <c r="BA210" t="b">
        <v>0</v>
      </c>
      <c r="BB210" t="b">
        <v>1</v>
      </c>
      <c r="BC210" t="b">
        <v>1</v>
      </c>
      <c r="BF210" t="s">
        <v>953</v>
      </c>
      <c r="BG210" t="s">
        <v>82</v>
      </c>
      <c r="BH210">
        <v>2.41</v>
      </c>
      <c r="BI210" t="s">
        <v>954</v>
      </c>
      <c r="BJ210">
        <v>21</v>
      </c>
      <c r="BK210">
        <v>2</v>
      </c>
      <c r="BL210" t="s">
        <v>949</v>
      </c>
      <c r="BM210" t="s">
        <v>82</v>
      </c>
      <c r="BN210">
        <v>5.93</v>
      </c>
      <c r="BO210" t="s">
        <v>950</v>
      </c>
      <c r="BP210">
        <v>28.99</v>
      </c>
      <c r="BQ210">
        <v>9</v>
      </c>
    </row>
    <row r="211" spans="3:69" x14ac:dyDescent="0.2">
      <c r="C211" t="str">
        <f t="shared" si="69"/>
        <v>20180727-Whaleback</v>
      </c>
      <c r="D211" t="s">
        <v>180</v>
      </c>
      <c r="E211" t="s">
        <v>955</v>
      </c>
      <c r="H211">
        <f t="shared" si="70"/>
        <v>201807271332</v>
      </c>
      <c r="I211">
        <f t="shared" si="71"/>
        <v>201807280132</v>
      </c>
      <c r="J211" s="39">
        <v>43308</v>
      </c>
      <c r="K211" s="40">
        <v>0.56388888888888888</v>
      </c>
      <c r="L211" s="39">
        <v>43308.563888888893</v>
      </c>
      <c r="M211" s="39">
        <v>43469</v>
      </c>
      <c r="N211" t="s">
        <v>956</v>
      </c>
      <c r="O211" s="39">
        <v>43469.397222222222</v>
      </c>
      <c r="P211">
        <v>18703</v>
      </c>
      <c r="Q211" t="s">
        <v>80</v>
      </c>
      <c r="R211">
        <v>0</v>
      </c>
      <c r="T211">
        <v>0</v>
      </c>
      <c r="U211">
        <v>40.633535999999999</v>
      </c>
      <c r="V211">
        <v>-120.86809100000001</v>
      </c>
      <c r="W211" t="s">
        <v>88</v>
      </c>
      <c r="X211" t="str">
        <f t="shared" si="72"/>
        <v>HFRA</v>
      </c>
      <c r="AG211" t="b">
        <f t="shared" si="73"/>
        <v>1</v>
      </c>
      <c r="AH211" t="b">
        <f t="shared" si="74"/>
        <v>1</v>
      </c>
      <c r="AI211" t="b">
        <f t="shared" si="75"/>
        <v>0</v>
      </c>
      <c r="AJ211">
        <v>2018</v>
      </c>
      <c r="AK211">
        <v>7</v>
      </c>
      <c r="AL211" t="b">
        <v>0</v>
      </c>
      <c r="AM211">
        <f t="shared" si="76"/>
        <v>0</v>
      </c>
      <c r="AN211" t="b">
        <f t="shared" si="77"/>
        <v>0</v>
      </c>
      <c r="AO211" t="b">
        <f t="shared" si="78"/>
        <v>0</v>
      </c>
      <c r="AP211" t="b">
        <f t="shared" si="79"/>
        <v>0</v>
      </c>
      <c r="AQ211" t="str">
        <f t="shared" si="67"/>
        <v>OEIS CAT - Large</v>
      </c>
      <c r="AR211">
        <f t="shared" si="80"/>
        <v>1</v>
      </c>
      <c r="AS211">
        <f t="shared" si="81"/>
        <v>0</v>
      </c>
      <c r="AT211" t="str">
        <f t="shared" si="82"/>
        <v xml:space="preserve">structures &lt;= 100 </v>
      </c>
      <c r="AU211" t="str">
        <f t="shared" si="83"/>
        <v>fatality = 0</v>
      </c>
      <c r="AV211">
        <f t="shared" si="68"/>
        <v>0</v>
      </c>
      <c r="AW211" t="b">
        <v>1</v>
      </c>
      <c r="AX211" t="b">
        <v>0</v>
      </c>
      <c r="AY211" t="b">
        <v>1</v>
      </c>
      <c r="AZ211" t="b">
        <v>1</v>
      </c>
      <c r="BA211" t="b">
        <v>0</v>
      </c>
      <c r="BB211" t="b">
        <v>1</v>
      </c>
      <c r="BC211" t="b">
        <v>1</v>
      </c>
      <c r="BJ211">
        <v>0</v>
      </c>
      <c r="BK211">
        <v>0</v>
      </c>
      <c r="BL211" t="s">
        <v>957</v>
      </c>
      <c r="BM211" t="s">
        <v>82</v>
      </c>
      <c r="BN211">
        <v>8.57</v>
      </c>
      <c r="BO211" t="s">
        <v>958</v>
      </c>
      <c r="BP211">
        <v>13</v>
      </c>
      <c r="BQ211">
        <v>2</v>
      </c>
    </row>
    <row r="212" spans="3:69" x14ac:dyDescent="0.2">
      <c r="C212" t="str">
        <f t="shared" si="69"/>
        <v>20180727-Breckenridge</v>
      </c>
      <c r="D212" t="s">
        <v>260</v>
      </c>
      <c r="E212" t="s">
        <v>959</v>
      </c>
      <c r="H212">
        <f t="shared" si="70"/>
        <v>201807271612</v>
      </c>
      <c r="I212">
        <f t="shared" si="71"/>
        <v>201807280412</v>
      </c>
      <c r="J212" s="39">
        <v>43308</v>
      </c>
      <c r="K212" s="40">
        <v>0.67500000000000004</v>
      </c>
      <c r="L212" s="39">
        <v>43308.675000000003</v>
      </c>
      <c r="M212" s="39">
        <v>43469</v>
      </c>
      <c r="N212" t="s">
        <v>956</v>
      </c>
      <c r="O212" s="39">
        <v>43469.397222222222</v>
      </c>
      <c r="P212">
        <v>993</v>
      </c>
      <c r="Q212" t="s">
        <v>80</v>
      </c>
      <c r="R212">
        <v>0</v>
      </c>
      <c r="T212">
        <v>0</v>
      </c>
      <c r="U212">
        <v>35.387408000000001</v>
      </c>
      <c r="V212">
        <v>-118.81793399999999</v>
      </c>
      <c r="W212" t="s">
        <v>73</v>
      </c>
      <c r="X212" t="str">
        <f t="shared" si="72"/>
        <v>HFRA</v>
      </c>
      <c r="AG212" t="b">
        <f t="shared" si="73"/>
        <v>0</v>
      </c>
      <c r="AH212" t="b">
        <f t="shared" si="74"/>
        <v>0</v>
      </c>
      <c r="AI212" t="b">
        <f t="shared" si="75"/>
        <v>0</v>
      </c>
      <c r="AJ212">
        <v>2018</v>
      </c>
      <c r="AK212">
        <v>7</v>
      </c>
      <c r="AL212" t="b">
        <v>0</v>
      </c>
      <c r="AM212">
        <f t="shared" si="76"/>
        <v>0</v>
      </c>
      <c r="AN212" t="b">
        <f t="shared" si="77"/>
        <v>0</v>
      </c>
      <c r="AO212" t="b">
        <f t="shared" si="78"/>
        <v>0</v>
      </c>
      <c r="AP212" t="b">
        <f t="shared" si="79"/>
        <v>0</v>
      </c>
      <c r="AQ212" t="str">
        <f t="shared" si="67"/>
        <v>OEIS Non-CAT - Large</v>
      </c>
      <c r="AR212">
        <f t="shared" si="80"/>
        <v>0</v>
      </c>
      <c r="AS212">
        <f t="shared" si="81"/>
        <v>0</v>
      </c>
      <c r="AT212" t="str">
        <f t="shared" si="82"/>
        <v xml:space="preserve">structures &lt;= 100 </v>
      </c>
      <c r="AU212" t="str">
        <f t="shared" si="83"/>
        <v>fatality = 0</v>
      </c>
      <c r="AV212">
        <f t="shared" si="68"/>
        <v>0</v>
      </c>
      <c r="AW212" t="b">
        <v>0</v>
      </c>
      <c r="AX212" t="b">
        <v>0</v>
      </c>
      <c r="AY212" t="b">
        <v>1</v>
      </c>
      <c r="AZ212" t="b">
        <v>1</v>
      </c>
      <c r="BA212" t="b">
        <v>0</v>
      </c>
      <c r="BB212" t="b">
        <v>0</v>
      </c>
      <c r="BC212" t="b">
        <v>0</v>
      </c>
      <c r="BF212" t="s">
        <v>482</v>
      </c>
      <c r="BG212" t="s">
        <v>95</v>
      </c>
      <c r="BH212">
        <v>3.77</v>
      </c>
      <c r="BI212" t="s">
        <v>960</v>
      </c>
      <c r="BJ212">
        <v>14</v>
      </c>
      <c r="BK212">
        <v>18</v>
      </c>
      <c r="BL212" t="s">
        <v>484</v>
      </c>
      <c r="BM212" t="s">
        <v>95</v>
      </c>
      <c r="BN212">
        <v>7.14</v>
      </c>
      <c r="BO212" t="s">
        <v>961</v>
      </c>
      <c r="BP212">
        <v>14</v>
      </c>
      <c r="BQ212">
        <v>34</v>
      </c>
    </row>
    <row r="213" spans="3:69" x14ac:dyDescent="0.2">
      <c r="C213" t="str">
        <f t="shared" si="69"/>
        <v>20180731-Eel</v>
      </c>
      <c r="D213" t="s">
        <v>541</v>
      </c>
      <c r="E213" t="s">
        <v>962</v>
      </c>
      <c r="H213">
        <f t="shared" si="70"/>
        <v>201807311528</v>
      </c>
      <c r="I213">
        <f t="shared" si="71"/>
        <v>201807320328</v>
      </c>
      <c r="J213" s="39">
        <v>43312</v>
      </c>
      <c r="K213" s="40">
        <v>0.64444444444444449</v>
      </c>
      <c r="L213" s="39">
        <v>43312.644444444442</v>
      </c>
      <c r="M213" s="39">
        <v>43469</v>
      </c>
      <c r="N213" t="s">
        <v>963</v>
      </c>
      <c r="O213" s="39">
        <v>43469.395138888889</v>
      </c>
      <c r="P213">
        <v>972</v>
      </c>
      <c r="Q213" t="s">
        <v>80</v>
      </c>
      <c r="R213">
        <v>0</v>
      </c>
      <c r="T213">
        <v>0</v>
      </c>
      <c r="U213">
        <v>39.832000000000001</v>
      </c>
      <c r="V213">
        <v>-123.048</v>
      </c>
      <c r="W213" t="s">
        <v>88</v>
      </c>
      <c r="X213" t="str">
        <f t="shared" si="72"/>
        <v>HFRA</v>
      </c>
      <c r="AG213" t="b">
        <f t="shared" si="73"/>
        <v>0</v>
      </c>
      <c r="AH213" t="b">
        <f t="shared" si="74"/>
        <v>0</v>
      </c>
      <c r="AI213" t="b">
        <f t="shared" si="75"/>
        <v>0</v>
      </c>
      <c r="AJ213">
        <v>2018</v>
      </c>
      <c r="AK213">
        <v>7</v>
      </c>
      <c r="AL213" t="b">
        <v>0</v>
      </c>
      <c r="AM213">
        <f t="shared" si="76"/>
        <v>0</v>
      </c>
      <c r="AN213" t="b">
        <f t="shared" si="77"/>
        <v>0</v>
      </c>
      <c r="AO213" t="b">
        <f t="shared" si="78"/>
        <v>0</v>
      </c>
      <c r="AP213" t="b">
        <f t="shared" si="79"/>
        <v>0</v>
      </c>
      <c r="AQ213" t="str">
        <f t="shared" si="67"/>
        <v>OEIS Non-CAT - Large</v>
      </c>
      <c r="AR213">
        <f t="shared" si="80"/>
        <v>0</v>
      </c>
      <c r="AS213">
        <f t="shared" si="81"/>
        <v>0</v>
      </c>
      <c r="AT213" t="str">
        <f t="shared" si="82"/>
        <v xml:space="preserve">structures &lt;= 100 </v>
      </c>
      <c r="AU213" t="str">
        <f t="shared" si="83"/>
        <v>fatality = 0</v>
      </c>
      <c r="AV213">
        <f t="shared" si="68"/>
        <v>0</v>
      </c>
      <c r="AW213" t="b">
        <v>1</v>
      </c>
      <c r="AX213" t="b">
        <v>0</v>
      </c>
      <c r="AY213" t="b">
        <v>1</v>
      </c>
      <c r="AZ213" t="b">
        <v>1</v>
      </c>
      <c r="BA213" t="b">
        <v>0</v>
      </c>
      <c r="BB213" t="b">
        <v>1</v>
      </c>
      <c r="BC213" t="b">
        <v>1</v>
      </c>
      <c r="BF213" t="s">
        <v>964</v>
      </c>
      <c r="BG213" t="s">
        <v>82</v>
      </c>
      <c r="BH213">
        <v>1.99</v>
      </c>
      <c r="BI213" t="s">
        <v>965</v>
      </c>
      <c r="BJ213">
        <v>12.01</v>
      </c>
      <c r="BK213">
        <v>2</v>
      </c>
      <c r="BL213" t="s">
        <v>966</v>
      </c>
      <c r="BM213" t="s">
        <v>82</v>
      </c>
      <c r="BN213">
        <v>5.72</v>
      </c>
      <c r="BO213" t="s">
        <v>967</v>
      </c>
      <c r="BP213">
        <v>20</v>
      </c>
      <c r="BQ213">
        <v>4</v>
      </c>
    </row>
    <row r="214" spans="3:69" x14ac:dyDescent="0.2">
      <c r="C214" t="str">
        <f t="shared" si="69"/>
        <v>20180731-Butte</v>
      </c>
      <c r="D214" t="s">
        <v>968</v>
      </c>
      <c r="E214" t="s">
        <v>143</v>
      </c>
      <c r="H214">
        <f t="shared" si="70"/>
        <v>201807311734</v>
      </c>
      <c r="I214">
        <f t="shared" si="71"/>
        <v>201807320534</v>
      </c>
      <c r="J214" s="39">
        <v>43312</v>
      </c>
      <c r="K214" s="40">
        <v>0.7319444444444444</v>
      </c>
      <c r="L214" s="39">
        <v>43312.731944444437</v>
      </c>
      <c r="M214" s="39">
        <v>43469</v>
      </c>
      <c r="N214" t="s">
        <v>969</v>
      </c>
      <c r="O214" s="39">
        <v>43469.394444444442</v>
      </c>
      <c r="P214">
        <v>1200</v>
      </c>
      <c r="Q214" t="s">
        <v>80</v>
      </c>
      <c r="R214">
        <v>0</v>
      </c>
      <c r="T214">
        <v>0</v>
      </c>
      <c r="U214">
        <v>39.186143999999999</v>
      </c>
      <c r="V214">
        <v>-121.79288</v>
      </c>
      <c r="W214" t="s">
        <v>73</v>
      </c>
      <c r="X214" t="str">
        <f t="shared" si="72"/>
        <v>non-HFRA</v>
      </c>
      <c r="AG214" t="b">
        <f t="shared" si="73"/>
        <v>0</v>
      </c>
      <c r="AH214" t="b">
        <f t="shared" si="74"/>
        <v>0</v>
      </c>
      <c r="AI214" t="b">
        <f t="shared" si="75"/>
        <v>0</v>
      </c>
      <c r="AJ214">
        <v>2018</v>
      </c>
      <c r="AK214">
        <v>7</v>
      </c>
      <c r="AL214" t="b">
        <v>0</v>
      </c>
      <c r="AM214">
        <f t="shared" si="76"/>
        <v>0</v>
      </c>
      <c r="AN214" t="b">
        <f t="shared" si="77"/>
        <v>0</v>
      </c>
      <c r="AO214" t="b">
        <f t="shared" si="78"/>
        <v>0</v>
      </c>
      <c r="AP214" t="b">
        <f t="shared" si="79"/>
        <v>0</v>
      </c>
      <c r="AQ214" t="str">
        <f t="shared" si="67"/>
        <v>OEIS Non-CAT - Large</v>
      </c>
      <c r="AR214">
        <f t="shared" si="80"/>
        <v>0</v>
      </c>
      <c r="AS214">
        <f t="shared" si="81"/>
        <v>0</v>
      </c>
      <c r="AT214" t="str">
        <f t="shared" si="82"/>
        <v xml:space="preserve">structures &lt;= 100 </v>
      </c>
      <c r="AU214" t="str">
        <f t="shared" si="83"/>
        <v>fatality = 0</v>
      </c>
      <c r="AV214">
        <f t="shared" si="68"/>
        <v>0</v>
      </c>
      <c r="AW214" t="b">
        <v>0</v>
      </c>
      <c r="AX214" t="b">
        <v>0</v>
      </c>
      <c r="AY214" t="b">
        <v>0</v>
      </c>
      <c r="AZ214" t="b">
        <v>0</v>
      </c>
      <c r="BA214" t="b">
        <v>0</v>
      </c>
      <c r="BB214" t="b">
        <v>0</v>
      </c>
      <c r="BC214" t="b">
        <v>0</v>
      </c>
      <c r="BJ214">
        <v>0</v>
      </c>
      <c r="BK214">
        <v>0</v>
      </c>
      <c r="BL214" t="s">
        <v>970</v>
      </c>
      <c r="BM214" t="s">
        <v>95</v>
      </c>
      <c r="BN214">
        <v>8.58</v>
      </c>
      <c r="BO214" t="s">
        <v>971</v>
      </c>
      <c r="BP214">
        <v>7</v>
      </c>
      <c r="BQ214">
        <v>57</v>
      </c>
    </row>
    <row r="215" spans="3:69" x14ac:dyDescent="0.2">
      <c r="C215" t="str">
        <f t="shared" si="69"/>
        <v>20180801-Sunset</v>
      </c>
      <c r="D215" t="s">
        <v>269</v>
      </c>
      <c r="E215" t="s">
        <v>972</v>
      </c>
      <c r="H215">
        <f t="shared" si="70"/>
        <v>201808011311</v>
      </c>
      <c r="I215">
        <f t="shared" si="71"/>
        <v>201808020111</v>
      </c>
      <c r="J215" s="39">
        <v>43313</v>
      </c>
      <c r="K215" s="40">
        <v>0.5493055555555556</v>
      </c>
      <c r="L215" s="39">
        <v>43313.549305555563</v>
      </c>
      <c r="M215" s="39">
        <v>43469</v>
      </c>
      <c r="N215" t="s">
        <v>969</v>
      </c>
      <c r="O215" s="39">
        <v>43469.394444444442</v>
      </c>
      <c r="P215">
        <v>700</v>
      </c>
      <c r="Q215" t="s">
        <v>80</v>
      </c>
      <c r="R215">
        <v>0</v>
      </c>
      <c r="T215">
        <v>0</v>
      </c>
      <c r="U215">
        <v>38.824260000000002</v>
      </c>
      <c r="V215">
        <v>-121.451307</v>
      </c>
      <c r="W215" t="s">
        <v>73</v>
      </c>
      <c r="X215" t="str">
        <f t="shared" si="72"/>
        <v>non-HFRA</v>
      </c>
      <c r="AG215" t="b">
        <f t="shared" si="73"/>
        <v>0</v>
      </c>
      <c r="AH215" t="b">
        <f t="shared" si="74"/>
        <v>0</v>
      </c>
      <c r="AI215" t="b">
        <f t="shared" si="75"/>
        <v>0</v>
      </c>
      <c r="AJ215">
        <v>2018</v>
      </c>
      <c r="AK215">
        <v>8</v>
      </c>
      <c r="AL215" t="b">
        <v>0</v>
      </c>
      <c r="AM215">
        <f t="shared" si="76"/>
        <v>0</v>
      </c>
      <c r="AN215" t="b">
        <f t="shared" si="77"/>
        <v>0</v>
      </c>
      <c r="AO215" t="b">
        <f t="shared" si="78"/>
        <v>0</v>
      </c>
      <c r="AP215" t="b">
        <f t="shared" si="79"/>
        <v>0</v>
      </c>
      <c r="AQ215" t="str">
        <f t="shared" si="67"/>
        <v>OEIS Non-CAT - Large</v>
      </c>
      <c r="AR215">
        <f t="shared" si="80"/>
        <v>0</v>
      </c>
      <c r="AS215">
        <f t="shared" si="81"/>
        <v>0</v>
      </c>
      <c r="AT215" t="str">
        <f t="shared" si="82"/>
        <v xml:space="preserve">structures &lt;= 100 </v>
      </c>
      <c r="AU215" t="str">
        <f t="shared" si="83"/>
        <v>fatality = 0</v>
      </c>
      <c r="AV215">
        <f t="shared" si="68"/>
        <v>0</v>
      </c>
      <c r="AW215" t="b">
        <v>0</v>
      </c>
      <c r="AX215" t="b">
        <v>0</v>
      </c>
      <c r="AY215" t="b">
        <v>0</v>
      </c>
      <c r="AZ215" t="b">
        <v>0</v>
      </c>
      <c r="BA215" t="b">
        <v>0</v>
      </c>
      <c r="BB215" t="b">
        <v>0</v>
      </c>
      <c r="BC215" t="b">
        <v>0</v>
      </c>
      <c r="BJ215">
        <v>0</v>
      </c>
      <c r="BK215">
        <v>0</v>
      </c>
      <c r="BL215" t="s">
        <v>973</v>
      </c>
      <c r="BM215" t="s">
        <v>95</v>
      </c>
      <c r="BN215">
        <v>8.99</v>
      </c>
      <c r="BO215" t="s">
        <v>974</v>
      </c>
      <c r="BP215">
        <v>8.99</v>
      </c>
      <c r="BQ215">
        <v>8</v>
      </c>
    </row>
    <row r="216" spans="3:69" x14ac:dyDescent="0.2">
      <c r="C216" t="str">
        <f t="shared" si="69"/>
        <v>20180801-Donnell</v>
      </c>
      <c r="D216" t="s">
        <v>409</v>
      </c>
      <c r="E216" t="s">
        <v>975</v>
      </c>
      <c r="H216">
        <f t="shared" si="70"/>
        <v>201808011748</v>
      </c>
      <c r="I216">
        <f t="shared" si="71"/>
        <v>201808020548</v>
      </c>
      <c r="J216" s="39">
        <v>43313</v>
      </c>
      <c r="K216" s="40">
        <v>0.7416666666666667</v>
      </c>
      <c r="L216" s="39">
        <v>43313.741666666669</v>
      </c>
      <c r="M216" s="39">
        <v>43469</v>
      </c>
      <c r="N216" t="s">
        <v>976</v>
      </c>
      <c r="O216" s="39">
        <v>43469.393055555563</v>
      </c>
      <c r="P216">
        <v>36450</v>
      </c>
      <c r="Q216" t="s">
        <v>80</v>
      </c>
      <c r="R216">
        <v>54</v>
      </c>
      <c r="T216">
        <v>0</v>
      </c>
      <c r="U216">
        <v>38.348999999999997</v>
      </c>
      <c r="V216">
        <v>-119.929</v>
      </c>
      <c r="W216" t="s">
        <v>88</v>
      </c>
      <c r="X216" t="str">
        <f t="shared" si="72"/>
        <v>HFRA</v>
      </c>
      <c r="AG216" t="b">
        <f t="shared" si="73"/>
        <v>1</v>
      </c>
      <c r="AH216" t="b">
        <f t="shared" si="74"/>
        <v>1</v>
      </c>
      <c r="AI216" t="b">
        <f t="shared" si="75"/>
        <v>0</v>
      </c>
      <c r="AJ216">
        <v>2018</v>
      </c>
      <c r="AK216">
        <v>8</v>
      </c>
      <c r="AL216" t="b">
        <v>0</v>
      </c>
      <c r="AM216">
        <f t="shared" si="76"/>
        <v>0</v>
      </c>
      <c r="AN216" t="b">
        <f t="shared" si="77"/>
        <v>0</v>
      </c>
      <c r="AO216" t="b">
        <f t="shared" si="78"/>
        <v>0</v>
      </c>
      <c r="AP216" t="b">
        <f t="shared" si="79"/>
        <v>0</v>
      </c>
      <c r="AQ216" t="str">
        <f t="shared" si="67"/>
        <v>OEIS CAT - Large</v>
      </c>
      <c r="AR216">
        <f t="shared" si="80"/>
        <v>1</v>
      </c>
      <c r="AS216">
        <f t="shared" si="81"/>
        <v>0</v>
      </c>
      <c r="AT216" t="str">
        <f t="shared" si="82"/>
        <v xml:space="preserve">structures &lt;= 100 </v>
      </c>
      <c r="AU216" t="str">
        <f t="shared" si="83"/>
        <v>fatality = 0</v>
      </c>
      <c r="AV216">
        <f t="shared" si="68"/>
        <v>54</v>
      </c>
      <c r="AW216" t="b">
        <v>1</v>
      </c>
      <c r="AX216" t="b">
        <v>0</v>
      </c>
      <c r="AY216" t="b">
        <v>1</v>
      </c>
      <c r="AZ216" t="b">
        <v>1</v>
      </c>
      <c r="BA216" t="b">
        <v>0</v>
      </c>
      <c r="BB216" t="b">
        <v>1</v>
      </c>
      <c r="BC216" t="b">
        <v>1</v>
      </c>
      <c r="BJ216">
        <v>0</v>
      </c>
      <c r="BK216">
        <v>0</v>
      </c>
      <c r="BP216">
        <v>0</v>
      </c>
      <c r="BQ216">
        <v>0</v>
      </c>
    </row>
    <row r="217" spans="3:69" x14ac:dyDescent="0.2">
      <c r="C217" t="str">
        <f t="shared" si="69"/>
        <v>20180803-Tarina</v>
      </c>
      <c r="D217" t="s">
        <v>260</v>
      </c>
      <c r="E217" t="s">
        <v>480</v>
      </c>
      <c r="H217">
        <f t="shared" si="70"/>
        <v>201808031448</v>
      </c>
      <c r="I217">
        <f t="shared" si="71"/>
        <v>201808040248</v>
      </c>
      <c r="J217" s="39">
        <v>43315</v>
      </c>
      <c r="K217" s="40">
        <v>0.6166666666666667</v>
      </c>
      <c r="L217" s="39">
        <v>43315.616666666669</v>
      </c>
      <c r="M217" s="39">
        <v>43469</v>
      </c>
      <c r="N217" t="s">
        <v>976</v>
      </c>
      <c r="O217" s="39">
        <v>43469.393055555563</v>
      </c>
      <c r="P217">
        <v>2950</v>
      </c>
      <c r="Q217" t="s">
        <v>80</v>
      </c>
      <c r="R217">
        <v>0</v>
      </c>
      <c r="T217">
        <v>0</v>
      </c>
      <c r="U217">
        <v>35.37444</v>
      </c>
      <c r="V217">
        <v>-118.83556</v>
      </c>
      <c r="W217" t="s">
        <v>73</v>
      </c>
      <c r="X217" t="str">
        <f t="shared" si="72"/>
        <v>HFRA</v>
      </c>
      <c r="AG217" t="b">
        <f t="shared" si="73"/>
        <v>0</v>
      </c>
      <c r="AH217" t="b">
        <f t="shared" si="74"/>
        <v>0</v>
      </c>
      <c r="AI217" t="b">
        <f t="shared" si="75"/>
        <v>0</v>
      </c>
      <c r="AJ217">
        <v>2018</v>
      </c>
      <c r="AK217">
        <v>8</v>
      </c>
      <c r="AL217" t="b">
        <v>0</v>
      </c>
      <c r="AM217">
        <f t="shared" si="76"/>
        <v>0</v>
      </c>
      <c r="AN217" t="b">
        <f t="shared" si="77"/>
        <v>0</v>
      </c>
      <c r="AO217" t="b">
        <f t="shared" si="78"/>
        <v>0</v>
      </c>
      <c r="AP217" t="b">
        <f t="shared" si="79"/>
        <v>0</v>
      </c>
      <c r="AQ217" t="str">
        <f t="shared" si="67"/>
        <v>OEIS Non-CAT - Large</v>
      </c>
      <c r="AR217">
        <f t="shared" si="80"/>
        <v>0</v>
      </c>
      <c r="AS217">
        <f t="shared" si="81"/>
        <v>0</v>
      </c>
      <c r="AT217" t="str">
        <f t="shared" si="82"/>
        <v xml:space="preserve">structures &lt;= 100 </v>
      </c>
      <c r="AU217" t="str">
        <f t="shared" si="83"/>
        <v>fatality = 0</v>
      </c>
      <c r="AV217">
        <f t="shared" si="68"/>
        <v>0</v>
      </c>
      <c r="AW217" t="b">
        <v>0</v>
      </c>
      <c r="AX217" t="b">
        <v>0</v>
      </c>
      <c r="AY217" t="b">
        <v>1</v>
      </c>
      <c r="AZ217" t="b">
        <v>1</v>
      </c>
      <c r="BA217" t="b">
        <v>0</v>
      </c>
      <c r="BB217" t="b">
        <v>0</v>
      </c>
      <c r="BC217" t="b">
        <v>0</v>
      </c>
      <c r="BF217" t="s">
        <v>448</v>
      </c>
      <c r="BG217" t="s">
        <v>95</v>
      </c>
      <c r="BH217">
        <v>4.04</v>
      </c>
      <c r="BI217" t="s">
        <v>977</v>
      </c>
      <c r="BJ217">
        <v>24</v>
      </c>
      <c r="BK217">
        <v>20</v>
      </c>
      <c r="BL217" t="s">
        <v>448</v>
      </c>
      <c r="BM217" t="s">
        <v>95</v>
      </c>
      <c r="BN217">
        <v>4.04</v>
      </c>
      <c r="BO217" t="s">
        <v>977</v>
      </c>
      <c r="BP217">
        <v>24</v>
      </c>
      <c r="BQ217">
        <v>41</v>
      </c>
    </row>
    <row r="218" spans="3:69" x14ac:dyDescent="0.2">
      <c r="C218" t="str">
        <f t="shared" si="69"/>
        <v>20180806-Turkey</v>
      </c>
      <c r="D218" t="s">
        <v>218</v>
      </c>
      <c r="E218" t="s">
        <v>978</v>
      </c>
      <c r="H218">
        <f t="shared" si="70"/>
        <v>201808061259</v>
      </c>
      <c r="I218">
        <f t="shared" si="71"/>
        <v>201808070059</v>
      </c>
      <c r="J218" s="39">
        <v>43318</v>
      </c>
      <c r="K218" s="40">
        <v>0.54097222222222219</v>
      </c>
      <c r="L218" s="39">
        <v>43318.540972222218</v>
      </c>
      <c r="M218" s="39">
        <v>43469</v>
      </c>
      <c r="N218" t="s">
        <v>979</v>
      </c>
      <c r="O218" s="39">
        <v>43469.390972222223</v>
      </c>
      <c r="P218">
        <v>2225</v>
      </c>
      <c r="Q218" t="s">
        <v>80</v>
      </c>
      <c r="R218">
        <v>0</v>
      </c>
      <c r="T218">
        <v>0</v>
      </c>
      <c r="U218">
        <v>35.847777999999998</v>
      </c>
      <c r="V218">
        <v>-120.343056</v>
      </c>
      <c r="W218" t="s">
        <v>73</v>
      </c>
      <c r="X218" t="str">
        <f t="shared" si="72"/>
        <v>non-HFRA</v>
      </c>
      <c r="AG218" t="b">
        <f t="shared" si="73"/>
        <v>0</v>
      </c>
      <c r="AH218" t="b">
        <f t="shared" si="74"/>
        <v>0</v>
      </c>
      <c r="AI218" t="b">
        <f t="shared" si="75"/>
        <v>0</v>
      </c>
      <c r="AJ218">
        <v>2018</v>
      </c>
      <c r="AK218">
        <v>8</v>
      </c>
      <c r="AL218" t="b">
        <v>0</v>
      </c>
      <c r="AM218">
        <f t="shared" si="76"/>
        <v>0</v>
      </c>
      <c r="AN218" t="b">
        <f t="shared" si="77"/>
        <v>0</v>
      </c>
      <c r="AO218" t="b">
        <f t="shared" si="78"/>
        <v>0</v>
      </c>
      <c r="AP218" t="b">
        <f t="shared" si="79"/>
        <v>0</v>
      </c>
      <c r="AQ218" t="str">
        <f t="shared" si="67"/>
        <v>OEIS Non-CAT - Large</v>
      </c>
      <c r="AR218">
        <f t="shared" si="80"/>
        <v>0</v>
      </c>
      <c r="AS218">
        <f t="shared" si="81"/>
        <v>0</v>
      </c>
      <c r="AT218" t="str">
        <f t="shared" si="82"/>
        <v xml:space="preserve">structures &lt;= 100 </v>
      </c>
      <c r="AU218" t="str">
        <f t="shared" si="83"/>
        <v>fatality = 0</v>
      </c>
      <c r="AV218">
        <f t="shared" si="68"/>
        <v>0</v>
      </c>
      <c r="AW218" t="b">
        <v>0</v>
      </c>
      <c r="AX218" t="b">
        <v>0</v>
      </c>
      <c r="AY218" t="b">
        <v>0</v>
      </c>
      <c r="AZ218" t="b">
        <v>0</v>
      </c>
      <c r="BA218" t="b">
        <v>0</v>
      </c>
      <c r="BB218" t="b">
        <v>0</v>
      </c>
      <c r="BC218" t="b">
        <v>0</v>
      </c>
      <c r="BJ218">
        <v>0</v>
      </c>
      <c r="BK218">
        <v>0</v>
      </c>
      <c r="BL218" t="s">
        <v>524</v>
      </c>
      <c r="BM218" t="s">
        <v>82</v>
      </c>
      <c r="BN218">
        <v>6.14</v>
      </c>
      <c r="BO218" t="s">
        <v>980</v>
      </c>
      <c r="BP218">
        <v>18.010000000000002</v>
      </c>
      <c r="BQ218">
        <v>2</v>
      </c>
    </row>
    <row r="219" spans="3:69" x14ac:dyDescent="0.2">
      <c r="C219" t="str">
        <f t="shared" si="69"/>
        <v>20180806-Five</v>
      </c>
      <c r="D219" t="s">
        <v>529</v>
      </c>
      <c r="E219" t="s">
        <v>981</v>
      </c>
      <c r="H219">
        <f t="shared" si="70"/>
        <v>201808061729</v>
      </c>
      <c r="I219">
        <f t="shared" si="71"/>
        <v>201808070529</v>
      </c>
      <c r="J219" s="39">
        <v>43318</v>
      </c>
      <c r="K219" s="40">
        <v>0.72847222222222219</v>
      </c>
      <c r="L219" s="39">
        <v>43318.728472222218</v>
      </c>
      <c r="M219" s="39">
        <v>43469</v>
      </c>
      <c r="N219" t="s">
        <v>979</v>
      </c>
      <c r="O219" s="39">
        <v>43469.390972222223</v>
      </c>
      <c r="P219">
        <v>2995</v>
      </c>
      <c r="Q219" t="s">
        <v>80</v>
      </c>
      <c r="R219">
        <v>0</v>
      </c>
      <c r="T219">
        <v>0</v>
      </c>
      <c r="U219">
        <v>35.978960000000001</v>
      </c>
      <c r="V219">
        <v>-119.98329</v>
      </c>
      <c r="W219" t="s">
        <v>73</v>
      </c>
      <c r="X219" t="str">
        <f t="shared" si="72"/>
        <v>non-HFRA</v>
      </c>
      <c r="AG219" t="b">
        <f t="shared" si="73"/>
        <v>0</v>
      </c>
      <c r="AH219" t="b">
        <f t="shared" si="74"/>
        <v>0</v>
      </c>
      <c r="AI219" t="b">
        <f t="shared" si="75"/>
        <v>0</v>
      </c>
      <c r="AJ219">
        <v>2018</v>
      </c>
      <c r="AK219">
        <v>8</v>
      </c>
      <c r="AL219" t="b">
        <v>0</v>
      </c>
      <c r="AM219">
        <f t="shared" si="76"/>
        <v>0</v>
      </c>
      <c r="AN219" t="b">
        <f t="shared" si="77"/>
        <v>0</v>
      </c>
      <c r="AO219" t="b">
        <f t="shared" si="78"/>
        <v>0</v>
      </c>
      <c r="AP219" t="b">
        <f t="shared" si="79"/>
        <v>0</v>
      </c>
      <c r="AQ219" t="str">
        <f t="shared" si="67"/>
        <v>OEIS Non-CAT - Large</v>
      </c>
      <c r="AR219">
        <f t="shared" si="80"/>
        <v>0</v>
      </c>
      <c r="AS219">
        <f t="shared" si="81"/>
        <v>0</v>
      </c>
      <c r="AT219" t="str">
        <f t="shared" si="82"/>
        <v xml:space="preserve">structures &lt;= 100 </v>
      </c>
      <c r="AU219" t="str">
        <f t="shared" si="83"/>
        <v>fatality = 0</v>
      </c>
      <c r="AV219">
        <f t="shared" si="68"/>
        <v>0</v>
      </c>
      <c r="AW219" t="b">
        <v>0</v>
      </c>
      <c r="AX219" t="b">
        <v>0</v>
      </c>
      <c r="AY219" t="b">
        <v>0</v>
      </c>
      <c r="AZ219" t="b">
        <v>0</v>
      </c>
      <c r="BA219" t="b">
        <v>0</v>
      </c>
      <c r="BB219" t="b">
        <v>0</v>
      </c>
      <c r="BC219" t="b">
        <v>0</v>
      </c>
      <c r="BF219" t="s">
        <v>982</v>
      </c>
      <c r="BG219" t="s">
        <v>75</v>
      </c>
      <c r="BH219">
        <v>2.0699999999999998</v>
      </c>
      <c r="BI219" t="s">
        <v>983</v>
      </c>
      <c r="BJ219">
        <v>21.74</v>
      </c>
      <c r="BK219">
        <v>11</v>
      </c>
      <c r="BL219" t="s">
        <v>635</v>
      </c>
      <c r="BM219" t="s">
        <v>82</v>
      </c>
      <c r="BN219">
        <v>5.38</v>
      </c>
      <c r="BO219" t="s">
        <v>984</v>
      </c>
      <c r="BP219">
        <v>25.99</v>
      </c>
      <c r="BQ219">
        <v>13</v>
      </c>
    </row>
    <row r="220" spans="3:69" x14ac:dyDescent="0.2">
      <c r="C220" t="str">
        <f t="shared" si="69"/>
        <v>20180809-Hirz</v>
      </c>
      <c r="D220" t="s">
        <v>307</v>
      </c>
      <c r="E220" t="s">
        <v>985</v>
      </c>
      <c r="H220">
        <f t="shared" si="70"/>
        <v>201808090155</v>
      </c>
      <c r="I220">
        <f t="shared" si="71"/>
        <v>201808091355</v>
      </c>
      <c r="J220" s="39">
        <v>43321</v>
      </c>
      <c r="K220" s="40">
        <v>7.9861111111111105E-2</v>
      </c>
      <c r="L220" s="39">
        <v>43321.079861111109</v>
      </c>
      <c r="M220" s="39">
        <v>43469</v>
      </c>
      <c r="N220" t="s">
        <v>986</v>
      </c>
      <c r="O220" s="39">
        <v>43469.38958333333</v>
      </c>
      <c r="P220">
        <v>46150</v>
      </c>
      <c r="Q220" t="s">
        <v>80</v>
      </c>
      <c r="R220">
        <v>0</v>
      </c>
      <c r="T220">
        <v>0</v>
      </c>
      <c r="U220">
        <v>40.896000000000001</v>
      </c>
      <c r="V220">
        <v>-122.21899999999999</v>
      </c>
      <c r="W220" t="s">
        <v>88</v>
      </c>
      <c r="X220" t="str">
        <f t="shared" si="72"/>
        <v>HFRA</v>
      </c>
      <c r="AG220" t="b">
        <f t="shared" si="73"/>
        <v>1</v>
      </c>
      <c r="AH220" t="b">
        <f t="shared" si="74"/>
        <v>1</v>
      </c>
      <c r="AI220" t="b">
        <f t="shared" si="75"/>
        <v>0</v>
      </c>
      <c r="AJ220">
        <v>2018</v>
      </c>
      <c r="AK220">
        <v>8</v>
      </c>
      <c r="AL220" t="b">
        <v>0</v>
      </c>
      <c r="AM220">
        <f t="shared" si="76"/>
        <v>0</v>
      </c>
      <c r="AN220" t="b">
        <f t="shared" si="77"/>
        <v>0</v>
      </c>
      <c r="AO220" t="b">
        <f t="shared" si="78"/>
        <v>0</v>
      </c>
      <c r="AP220" t="b">
        <f t="shared" si="79"/>
        <v>0</v>
      </c>
      <c r="AQ220" t="str">
        <f t="shared" si="67"/>
        <v>OEIS CAT - Large</v>
      </c>
      <c r="AR220">
        <f t="shared" si="80"/>
        <v>1</v>
      </c>
      <c r="AS220">
        <f t="shared" si="81"/>
        <v>0</v>
      </c>
      <c r="AT220" t="str">
        <f t="shared" si="82"/>
        <v xml:space="preserve">structures &lt;= 100 </v>
      </c>
      <c r="AU220" t="str">
        <f t="shared" si="83"/>
        <v>fatality = 0</v>
      </c>
      <c r="AV220">
        <f t="shared" si="68"/>
        <v>0</v>
      </c>
      <c r="AW220" t="b">
        <v>1</v>
      </c>
      <c r="AX220" t="b">
        <v>0</v>
      </c>
      <c r="AY220" t="b">
        <v>1</v>
      </c>
      <c r="AZ220" t="b">
        <v>1</v>
      </c>
      <c r="BA220" t="b">
        <v>0</v>
      </c>
      <c r="BB220" t="b">
        <v>1</v>
      </c>
      <c r="BC220" t="b">
        <v>1</v>
      </c>
      <c r="BJ220">
        <v>0</v>
      </c>
      <c r="BK220">
        <v>0</v>
      </c>
      <c r="BL220" t="s">
        <v>987</v>
      </c>
      <c r="BM220" t="s">
        <v>75</v>
      </c>
      <c r="BN220">
        <v>7.91</v>
      </c>
      <c r="BO220" t="s">
        <v>988</v>
      </c>
      <c r="BP220">
        <v>7.45</v>
      </c>
      <c r="BQ220">
        <v>7</v>
      </c>
    </row>
    <row r="221" spans="3:69" x14ac:dyDescent="0.2">
      <c r="C221" t="str">
        <f t="shared" si="69"/>
        <v>20180809-Hat</v>
      </c>
      <c r="D221" t="s">
        <v>307</v>
      </c>
      <c r="E221" t="s">
        <v>989</v>
      </c>
      <c r="H221">
        <f t="shared" si="70"/>
        <v>201808091434</v>
      </c>
      <c r="I221">
        <f t="shared" si="71"/>
        <v>201808100234</v>
      </c>
      <c r="J221" s="39">
        <v>43321</v>
      </c>
      <c r="K221" s="40">
        <v>0.6069444444444444</v>
      </c>
      <c r="L221" s="39">
        <v>43321.606944444437</v>
      </c>
      <c r="M221" s="39">
        <v>43469</v>
      </c>
      <c r="N221" t="s">
        <v>986</v>
      </c>
      <c r="O221" s="39">
        <v>43469.38958333333</v>
      </c>
      <c r="P221">
        <v>1900</v>
      </c>
      <c r="Q221" t="s">
        <v>80</v>
      </c>
      <c r="R221">
        <v>0</v>
      </c>
      <c r="T221">
        <v>0</v>
      </c>
      <c r="U221">
        <v>40.99344</v>
      </c>
      <c r="V221">
        <v>-121.52225</v>
      </c>
      <c r="W221" t="s">
        <v>88</v>
      </c>
      <c r="X221" t="str">
        <f t="shared" si="72"/>
        <v>HFRA</v>
      </c>
      <c r="AF221">
        <v>12717791</v>
      </c>
      <c r="AG221" t="b">
        <f t="shared" si="73"/>
        <v>0</v>
      </c>
      <c r="AH221" t="b">
        <f t="shared" si="74"/>
        <v>0</v>
      </c>
      <c r="AI221" t="b">
        <f t="shared" si="75"/>
        <v>0</v>
      </c>
      <c r="AJ221">
        <v>2018</v>
      </c>
      <c r="AK221">
        <v>8</v>
      </c>
      <c r="AL221" t="b">
        <v>1</v>
      </c>
      <c r="AM221">
        <f t="shared" si="76"/>
        <v>0</v>
      </c>
      <c r="AN221" t="b">
        <f t="shared" si="77"/>
        <v>0</v>
      </c>
      <c r="AO221" t="b">
        <f t="shared" si="78"/>
        <v>0</v>
      </c>
      <c r="AP221" t="b">
        <f t="shared" si="79"/>
        <v>0</v>
      </c>
      <c r="AQ221" t="str">
        <f t="shared" si="67"/>
        <v>OEIS Non-CAT - Large</v>
      </c>
      <c r="AR221">
        <f t="shared" si="80"/>
        <v>0</v>
      </c>
      <c r="AS221">
        <f t="shared" si="81"/>
        <v>0</v>
      </c>
      <c r="AT221" t="str">
        <f t="shared" si="82"/>
        <v xml:space="preserve">structures &lt;= 100 </v>
      </c>
      <c r="AU221" t="str">
        <f t="shared" si="83"/>
        <v>fatality = 0</v>
      </c>
      <c r="AV221">
        <f t="shared" si="68"/>
        <v>0</v>
      </c>
      <c r="AW221" t="b">
        <v>1</v>
      </c>
      <c r="AX221" t="b">
        <v>0</v>
      </c>
      <c r="AY221" t="b">
        <v>1</v>
      </c>
      <c r="AZ221" t="b">
        <v>1</v>
      </c>
      <c r="BA221" t="b">
        <v>0</v>
      </c>
      <c r="BB221" t="b">
        <v>1</v>
      </c>
      <c r="BC221" t="b">
        <v>1</v>
      </c>
      <c r="BJ221">
        <v>0</v>
      </c>
      <c r="BK221">
        <v>0</v>
      </c>
      <c r="BL221" t="s">
        <v>990</v>
      </c>
      <c r="BM221" t="s">
        <v>82</v>
      </c>
      <c r="BN221">
        <v>5.63</v>
      </c>
      <c r="BO221" t="s">
        <v>991</v>
      </c>
      <c r="BP221">
        <v>18.989999999999998</v>
      </c>
      <c r="BQ221">
        <v>14</v>
      </c>
    </row>
    <row r="222" spans="3:69" x14ac:dyDescent="0.2">
      <c r="C222" t="str">
        <f t="shared" si="69"/>
        <v>20180810-Nelson</v>
      </c>
      <c r="D222" t="s">
        <v>992</v>
      </c>
      <c r="E222" t="s">
        <v>993</v>
      </c>
      <c r="H222">
        <f t="shared" si="70"/>
        <v>201808101657</v>
      </c>
      <c r="I222">
        <f t="shared" si="71"/>
        <v>201808110457</v>
      </c>
      <c r="J222" s="39">
        <v>43322</v>
      </c>
      <c r="K222" s="40">
        <v>0.70625000000000004</v>
      </c>
      <c r="L222" s="39">
        <v>43322.706250000003</v>
      </c>
      <c r="M222" s="39">
        <v>43469</v>
      </c>
      <c r="N222" t="s">
        <v>994</v>
      </c>
      <c r="O222" s="39">
        <v>43469.388888888891</v>
      </c>
      <c r="P222">
        <v>2162</v>
      </c>
      <c r="Q222" t="s">
        <v>80</v>
      </c>
      <c r="R222">
        <v>1</v>
      </c>
      <c r="T222">
        <v>0</v>
      </c>
      <c r="U222">
        <v>38.431277999999999</v>
      </c>
      <c r="V222">
        <v>-122.043747</v>
      </c>
      <c r="W222" t="s">
        <v>88</v>
      </c>
      <c r="X222" t="str">
        <f t="shared" si="72"/>
        <v>HFRA</v>
      </c>
      <c r="AG222" t="b">
        <f t="shared" si="73"/>
        <v>0</v>
      </c>
      <c r="AH222" t="b">
        <f t="shared" si="74"/>
        <v>0</v>
      </c>
      <c r="AI222" t="b">
        <f t="shared" si="75"/>
        <v>0</v>
      </c>
      <c r="AJ222">
        <v>2018</v>
      </c>
      <c r="AK222">
        <v>8</v>
      </c>
      <c r="AL222" t="b">
        <v>0</v>
      </c>
      <c r="AM222">
        <f t="shared" si="76"/>
        <v>0</v>
      </c>
      <c r="AN222" t="b">
        <f t="shared" si="77"/>
        <v>0</v>
      </c>
      <c r="AO222" t="b">
        <f t="shared" si="78"/>
        <v>0</v>
      </c>
      <c r="AP222" t="b">
        <f t="shared" si="79"/>
        <v>0</v>
      </c>
      <c r="AQ222" t="str">
        <f t="shared" si="67"/>
        <v>OEIS Non-CAT - Large</v>
      </c>
      <c r="AR222">
        <f t="shared" si="80"/>
        <v>0</v>
      </c>
      <c r="AS222">
        <f t="shared" si="81"/>
        <v>0</v>
      </c>
      <c r="AT222" t="str">
        <f t="shared" si="82"/>
        <v xml:space="preserve">structures &lt;= 100 </v>
      </c>
      <c r="AU222" t="str">
        <f t="shared" si="83"/>
        <v>fatality = 0</v>
      </c>
      <c r="AV222">
        <f t="shared" si="68"/>
        <v>1</v>
      </c>
      <c r="AW222" t="b">
        <v>1</v>
      </c>
      <c r="AX222" t="b">
        <v>0</v>
      </c>
      <c r="AY222" t="b">
        <v>1</v>
      </c>
      <c r="AZ222" t="b">
        <v>1</v>
      </c>
      <c r="BA222" t="b">
        <v>0</v>
      </c>
      <c r="BB222" t="b">
        <v>1</v>
      </c>
      <c r="BC222" t="b">
        <v>1</v>
      </c>
      <c r="BJ222">
        <v>0</v>
      </c>
      <c r="BK222">
        <v>0</v>
      </c>
      <c r="BP222">
        <v>0</v>
      </c>
      <c r="BQ222">
        <v>0</v>
      </c>
    </row>
    <row r="223" spans="3:69" x14ac:dyDescent="0.2">
      <c r="C223" t="str">
        <f t="shared" si="69"/>
        <v>20180811-Gulch</v>
      </c>
      <c r="D223" t="s">
        <v>218</v>
      </c>
      <c r="E223" t="s">
        <v>995</v>
      </c>
      <c r="H223">
        <f t="shared" si="70"/>
        <v>201808111412</v>
      </c>
      <c r="I223">
        <f t="shared" si="71"/>
        <v>201808120212</v>
      </c>
      <c r="J223" s="39">
        <v>43323</v>
      </c>
      <c r="K223" s="40">
        <v>0.59166666666666667</v>
      </c>
      <c r="L223" s="39">
        <v>43323.591666666667</v>
      </c>
      <c r="M223" s="39">
        <v>43469</v>
      </c>
      <c r="N223" t="s">
        <v>994</v>
      </c>
      <c r="O223" s="39">
        <v>43469.388888888891</v>
      </c>
      <c r="P223">
        <v>650</v>
      </c>
      <c r="Q223" t="s">
        <v>80</v>
      </c>
      <c r="R223">
        <v>0</v>
      </c>
      <c r="T223">
        <v>0</v>
      </c>
      <c r="U223">
        <v>36.009120000000003</v>
      </c>
      <c r="V223">
        <v>-120.82226</v>
      </c>
      <c r="W223" t="s">
        <v>73</v>
      </c>
      <c r="X223" t="str">
        <f t="shared" si="72"/>
        <v>non-HFRA</v>
      </c>
      <c r="AG223" t="b">
        <f t="shared" si="73"/>
        <v>0</v>
      </c>
      <c r="AH223" t="b">
        <f t="shared" si="74"/>
        <v>0</v>
      </c>
      <c r="AI223" t="b">
        <f t="shared" si="75"/>
        <v>0</v>
      </c>
      <c r="AJ223">
        <v>2018</v>
      </c>
      <c r="AK223">
        <v>8</v>
      </c>
      <c r="AL223" t="b">
        <v>0</v>
      </c>
      <c r="AM223">
        <f t="shared" si="76"/>
        <v>0</v>
      </c>
      <c r="AN223" t="b">
        <f t="shared" si="77"/>
        <v>0</v>
      </c>
      <c r="AO223" t="b">
        <f t="shared" si="78"/>
        <v>0</v>
      </c>
      <c r="AP223" t="b">
        <f t="shared" si="79"/>
        <v>0</v>
      </c>
      <c r="AQ223" t="str">
        <f t="shared" si="67"/>
        <v>OEIS Non-CAT - Large</v>
      </c>
      <c r="AR223">
        <f t="shared" si="80"/>
        <v>0</v>
      </c>
      <c r="AS223">
        <f t="shared" si="81"/>
        <v>0</v>
      </c>
      <c r="AT223" t="str">
        <f t="shared" si="82"/>
        <v xml:space="preserve">structures &lt;= 100 </v>
      </c>
      <c r="AU223" t="str">
        <f t="shared" si="83"/>
        <v>fatality = 0</v>
      </c>
      <c r="AV223">
        <f t="shared" si="68"/>
        <v>0</v>
      </c>
      <c r="AW223" t="b">
        <v>0</v>
      </c>
      <c r="AX223" t="b">
        <v>0</v>
      </c>
      <c r="AY223" t="b">
        <v>0</v>
      </c>
      <c r="AZ223" t="b">
        <v>0</v>
      </c>
      <c r="BA223" t="b">
        <v>0</v>
      </c>
      <c r="BB223" t="b">
        <v>0</v>
      </c>
      <c r="BC223" t="b">
        <v>0</v>
      </c>
      <c r="BJ223">
        <v>0</v>
      </c>
      <c r="BK223">
        <v>0</v>
      </c>
      <c r="BP223">
        <v>0</v>
      </c>
      <c r="BQ223">
        <v>0</v>
      </c>
    </row>
    <row r="224" spans="3:69" x14ac:dyDescent="0.2">
      <c r="C224" t="str">
        <f t="shared" si="69"/>
        <v>20180815-River</v>
      </c>
      <c r="D224" t="s">
        <v>119</v>
      </c>
      <c r="E224" t="s">
        <v>952</v>
      </c>
      <c r="H224">
        <f t="shared" si="70"/>
        <v>201808151714</v>
      </c>
      <c r="I224">
        <f t="shared" si="71"/>
        <v>201808160514</v>
      </c>
      <c r="J224" s="39">
        <v>43327</v>
      </c>
      <c r="K224" s="40">
        <v>0.71805555555555556</v>
      </c>
      <c r="L224" s="39">
        <v>43327.718055555553</v>
      </c>
      <c r="M224" s="39">
        <v>43469</v>
      </c>
      <c r="N224" t="s">
        <v>996</v>
      </c>
      <c r="O224" s="39">
        <v>43469.388194444437</v>
      </c>
      <c r="P224">
        <v>668</v>
      </c>
      <c r="Q224" t="s">
        <v>80</v>
      </c>
      <c r="R224">
        <v>0</v>
      </c>
      <c r="T224">
        <v>0</v>
      </c>
      <c r="U224">
        <v>35.790120000000002</v>
      </c>
      <c r="V224">
        <v>-118.7393</v>
      </c>
      <c r="W224" t="s">
        <v>88</v>
      </c>
      <c r="X224" t="str">
        <f t="shared" si="72"/>
        <v>HFRA</v>
      </c>
      <c r="AG224" t="b">
        <f t="shared" si="73"/>
        <v>0</v>
      </c>
      <c r="AH224" t="b">
        <f t="shared" si="74"/>
        <v>0</v>
      </c>
      <c r="AI224" t="b">
        <f t="shared" si="75"/>
        <v>0</v>
      </c>
      <c r="AJ224">
        <v>2018</v>
      </c>
      <c r="AK224">
        <v>8</v>
      </c>
      <c r="AL224" t="b">
        <v>0</v>
      </c>
      <c r="AM224">
        <f t="shared" si="76"/>
        <v>0</v>
      </c>
      <c r="AN224" t="b">
        <f t="shared" si="77"/>
        <v>0</v>
      </c>
      <c r="AO224" t="b">
        <f t="shared" si="78"/>
        <v>0</v>
      </c>
      <c r="AP224" t="b">
        <f t="shared" si="79"/>
        <v>0</v>
      </c>
      <c r="AQ224" t="str">
        <f t="shared" si="67"/>
        <v>OEIS Non-CAT - Large</v>
      </c>
      <c r="AR224">
        <f t="shared" si="80"/>
        <v>0</v>
      </c>
      <c r="AS224">
        <f t="shared" si="81"/>
        <v>0</v>
      </c>
      <c r="AT224" t="str">
        <f t="shared" si="82"/>
        <v xml:space="preserve">structures &lt;= 100 </v>
      </c>
      <c r="AU224" t="str">
        <f t="shared" si="83"/>
        <v>fatality = 0</v>
      </c>
      <c r="AV224">
        <f t="shared" si="68"/>
        <v>0</v>
      </c>
      <c r="AW224" t="b">
        <v>1</v>
      </c>
      <c r="AX224" t="b">
        <v>0</v>
      </c>
      <c r="AY224" t="b">
        <v>1</v>
      </c>
      <c r="AZ224" t="b">
        <v>1</v>
      </c>
      <c r="BA224" t="b">
        <v>0</v>
      </c>
      <c r="BB224" t="b">
        <v>1</v>
      </c>
      <c r="BC224" t="b">
        <v>1</v>
      </c>
      <c r="BJ224">
        <v>0</v>
      </c>
      <c r="BK224">
        <v>0</v>
      </c>
      <c r="BL224" t="s">
        <v>401</v>
      </c>
      <c r="BM224" t="s">
        <v>82</v>
      </c>
      <c r="BN224">
        <v>7.81</v>
      </c>
      <c r="BO224" t="s">
        <v>997</v>
      </c>
      <c r="BP224">
        <v>14.99</v>
      </c>
      <c r="BQ224">
        <v>28</v>
      </c>
    </row>
    <row r="225" spans="2:69" x14ac:dyDescent="0.2">
      <c r="C225" t="str">
        <f t="shared" si="69"/>
        <v>20180816-Mill Creek 1</v>
      </c>
      <c r="D225" t="s">
        <v>163</v>
      </c>
      <c r="E225" t="s">
        <v>998</v>
      </c>
      <c r="H225">
        <f t="shared" si="70"/>
        <v>201808160918</v>
      </c>
      <c r="I225">
        <f t="shared" si="71"/>
        <v>201808162118</v>
      </c>
      <c r="J225" s="39">
        <v>43328</v>
      </c>
      <c r="K225" s="40">
        <v>0.38750000000000001</v>
      </c>
      <c r="L225" s="39">
        <v>43328.387499999997</v>
      </c>
      <c r="M225" s="39">
        <v>43469</v>
      </c>
      <c r="N225" t="s">
        <v>999</v>
      </c>
      <c r="O225" s="39">
        <v>43469.386805555558</v>
      </c>
      <c r="P225">
        <v>3674</v>
      </c>
      <c r="Q225" t="s">
        <v>80</v>
      </c>
      <c r="R225">
        <v>0</v>
      </c>
      <c r="T225">
        <v>0</v>
      </c>
      <c r="U225">
        <v>41.14</v>
      </c>
      <c r="V225">
        <v>-123.66</v>
      </c>
      <c r="W225" t="s">
        <v>88</v>
      </c>
      <c r="X225" t="str">
        <f t="shared" si="72"/>
        <v>HFRA</v>
      </c>
      <c r="AG225" t="b">
        <f t="shared" si="73"/>
        <v>0</v>
      </c>
      <c r="AH225" t="b">
        <f t="shared" si="74"/>
        <v>0</v>
      </c>
      <c r="AI225" t="b">
        <f t="shared" si="75"/>
        <v>0</v>
      </c>
      <c r="AJ225">
        <v>2018</v>
      </c>
      <c r="AK225">
        <v>8</v>
      </c>
      <c r="AL225" t="b">
        <v>0</v>
      </c>
      <c r="AM225">
        <f t="shared" si="76"/>
        <v>0</v>
      </c>
      <c r="AN225" t="b">
        <f t="shared" si="77"/>
        <v>0</v>
      </c>
      <c r="AO225" t="b">
        <f t="shared" si="78"/>
        <v>0</v>
      </c>
      <c r="AP225" t="b">
        <f t="shared" si="79"/>
        <v>0</v>
      </c>
      <c r="AQ225" t="str">
        <f t="shared" ref="AQ225:AQ254" si="84">IF(AN225, "OEIS CAT - Destructive - Fatal", IF(AO225, IF(AG225, "OEIS CAT - Destructive - Non-fatal", "OEIS Non-CAT - Destructive - Non-fatal"), IF(AG225, "OEIS CAT - Large", "OEIS Non-CAT - Large")))</f>
        <v>OEIS Non-CAT - Large</v>
      </c>
      <c r="AR225">
        <f t="shared" si="80"/>
        <v>0</v>
      </c>
      <c r="AS225">
        <f t="shared" si="81"/>
        <v>0</v>
      </c>
      <c r="AT225" t="str">
        <f t="shared" si="82"/>
        <v xml:space="preserve">structures &lt;= 100 </v>
      </c>
      <c r="AU225" t="str">
        <f t="shared" si="83"/>
        <v>fatality = 0</v>
      </c>
      <c r="AV225">
        <f t="shared" ref="AV225:AV254" si="85">IF(R225="",0, R225)</f>
        <v>0</v>
      </c>
      <c r="AW225" t="b">
        <v>1</v>
      </c>
      <c r="AX225" t="b">
        <v>0</v>
      </c>
      <c r="AY225" t="b">
        <v>1</v>
      </c>
      <c r="AZ225" t="b">
        <v>1</v>
      </c>
      <c r="BA225" t="b">
        <v>0</v>
      </c>
      <c r="BB225" t="b">
        <v>1</v>
      </c>
      <c r="BC225" t="b">
        <v>1</v>
      </c>
      <c r="BF225" t="s">
        <v>1000</v>
      </c>
      <c r="BG225" t="s">
        <v>82</v>
      </c>
      <c r="BH225">
        <v>3.2</v>
      </c>
      <c r="BI225" t="s">
        <v>1001</v>
      </c>
      <c r="BJ225">
        <v>8.99</v>
      </c>
      <c r="BK225">
        <v>2</v>
      </c>
      <c r="BL225" t="s">
        <v>1000</v>
      </c>
      <c r="BM225" t="s">
        <v>82</v>
      </c>
      <c r="BN225">
        <v>3.2</v>
      </c>
      <c r="BO225" t="s">
        <v>1001</v>
      </c>
      <c r="BP225">
        <v>8.99</v>
      </c>
      <c r="BQ225">
        <v>4</v>
      </c>
    </row>
    <row r="226" spans="2:69" x14ac:dyDescent="0.2">
      <c r="C226" t="str">
        <f t="shared" si="69"/>
        <v>20180818-Call</v>
      </c>
      <c r="D226" t="s">
        <v>260</v>
      </c>
      <c r="E226" t="s">
        <v>1002</v>
      </c>
      <c r="H226">
        <f t="shared" si="70"/>
        <v>201808181517</v>
      </c>
      <c r="I226">
        <f t="shared" si="71"/>
        <v>201808190317</v>
      </c>
      <c r="J226" s="39">
        <v>43330</v>
      </c>
      <c r="K226" s="40">
        <v>0.63680555555555551</v>
      </c>
      <c r="L226" s="39">
        <v>43330.636805555558</v>
      </c>
      <c r="M226" s="39">
        <v>43469</v>
      </c>
      <c r="N226" t="s">
        <v>1003</v>
      </c>
      <c r="O226" s="39">
        <v>43469.386111111111</v>
      </c>
      <c r="P226">
        <v>367</v>
      </c>
      <c r="Q226" t="s">
        <v>80</v>
      </c>
      <c r="R226">
        <v>0</v>
      </c>
      <c r="T226">
        <v>0</v>
      </c>
      <c r="U226">
        <v>35.524000000000001</v>
      </c>
      <c r="V226">
        <v>-118.669</v>
      </c>
      <c r="W226" t="s">
        <v>88</v>
      </c>
      <c r="X226" t="str">
        <f t="shared" si="72"/>
        <v>HFRA</v>
      </c>
      <c r="AG226" t="b">
        <f t="shared" si="73"/>
        <v>0</v>
      </c>
      <c r="AH226" t="b">
        <f t="shared" si="74"/>
        <v>0</v>
      </c>
      <c r="AI226" t="b">
        <f t="shared" si="75"/>
        <v>0</v>
      </c>
      <c r="AJ226">
        <v>2018</v>
      </c>
      <c r="AK226">
        <v>8</v>
      </c>
      <c r="AL226" t="b">
        <v>0</v>
      </c>
      <c r="AM226">
        <f t="shared" si="76"/>
        <v>0</v>
      </c>
      <c r="AN226" t="b">
        <f t="shared" si="77"/>
        <v>0</v>
      </c>
      <c r="AO226" t="b">
        <f t="shared" si="78"/>
        <v>0</v>
      </c>
      <c r="AP226" t="b">
        <f t="shared" si="79"/>
        <v>0</v>
      </c>
      <c r="AQ226" t="str">
        <f t="shared" si="84"/>
        <v>OEIS Non-CAT - Large</v>
      </c>
      <c r="AR226">
        <f t="shared" si="80"/>
        <v>0</v>
      </c>
      <c r="AS226">
        <f t="shared" si="81"/>
        <v>0</v>
      </c>
      <c r="AT226" t="str">
        <f t="shared" si="82"/>
        <v xml:space="preserve">structures &lt;= 100 </v>
      </c>
      <c r="AU226" t="str">
        <f t="shared" si="83"/>
        <v>fatality = 0</v>
      </c>
      <c r="AV226">
        <f t="shared" si="85"/>
        <v>0</v>
      </c>
      <c r="AW226" t="b">
        <v>1</v>
      </c>
      <c r="AX226" t="b">
        <v>0</v>
      </c>
      <c r="AY226" t="b">
        <v>1</v>
      </c>
      <c r="AZ226" t="b">
        <v>1</v>
      </c>
      <c r="BA226" t="b">
        <v>0</v>
      </c>
      <c r="BB226" t="b">
        <v>1</v>
      </c>
      <c r="BC226" t="b">
        <v>1</v>
      </c>
      <c r="BF226" t="s">
        <v>460</v>
      </c>
      <c r="BG226" t="s">
        <v>82</v>
      </c>
      <c r="BH226">
        <v>2.23</v>
      </c>
      <c r="BI226" t="s">
        <v>1004</v>
      </c>
      <c r="BJ226">
        <v>18.989999999999998</v>
      </c>
      <c r="BK226">
        <v>2</v>
      </c>
      <c r="BL226" t="s">
        <v>460</v>
      </c>
      <c r="BM226" t="s">
        <v>82</v>
      </c>
      <c r="BN226">
        <v>2.23</v>
      </c>
      <c r="BO226" t="s">
        <v>1004</v>
      </c>
      <c r="BP226">
        <v>18.989999999999998</v>
      </c>
      <c r="BQ226">
        <v>4</v>
      </c>
    </row>
    <row r="227" spans="2:69" x14ac:dyDescent="0.2">
      <c r="C227" t="str">
        <f t="shared" si="69"/>
        <v>20180819-Front</v>
      </c>
      <c r="D227" t="s">
        <v>257</v>
      </c>
      <c r="E227" t="s">
        <v>1005</v>
      </c>
      <c r="H227">
        <f t="shared" si="70"/>
        <v>201808191337</v>
      </c>
      <c r="I227">
        <f t="shared" si="71"/>
        <v>201808200137</v>
      </c>
      <c r="J227" s="39">
        <v>43331</v>
      </c>
      <c r="K227" s="40">
        <v>0.56736111111111109</v>
      </c>
      <c r="L227" s="39">
        <v>43331.567361111112</v>
      </c>
      <c r="M227" s="39">
        <v>43469</v>
      </c>
      <c r="N227" t="s">
        <v>1003</v>
      </c>
      <c r="O227" s="39">
        <v>43469.386111111111</v>
      </c>
      <c r="P227">
        <v>1014</v>
      </c>
      <c r="Q227" t="s">
        <v>80</v>
      </c>
      <c r="R227">
        <v>0</v>
      </c>
      <c r="T227">
        <v>0</v>
      </c>
      <c r="U227">
        <v>35.114166670000003</v>
      </c>
      <c r="V227">
        <v>-120.09222222</v>
      </c>
      <c r="W227" t="s">
        <v>88</v>
      </c>
      <c r="X227" t="str">
        <f t="shared" si="72"/>
        <v>HFRA</v>
      </c>
      <c r="AG227" t="b">
        <f t="shared" si="73"/>
        <v>0</v>
      </c>
      <c r="AH227" t="b">
        <f t="shared" si="74"/>
        <v>0</v>
      </c>
      <c r="AI227" t="b">
        <f t="shared" si="75"/>
        <v>0</v>
      </c>
      <c r="AJ227">
        <v>2018</v>
      </c>
      <c r="AK227">
        <v>8</v>
      </c>
      <c r="AL227" t="b">
        <v>0</v>
      </c>
      <c r="AM227">
        <f t="shared" si="76"/>
        <v>0</v>
      </c>
      <c r="AN227" t="b">
        <f t="shared" si="77"/>
        <v>0</v>
      </c>
      <c r="AO227" t="b">
        <f t="shared" si="78"/>
        <v>0</v>
      </c>
      <c r="AP227" t="b">
        <f t="shared" si="79"/>
        <v>0</v>
      </c>
      <c r="AQ227" t="str">
        <f t="shared" si="84"/>
        <v>OEIS Non-CAT - Large</v>
      </c>
      <c r="AR227">
        <f t="shared" si="80"/>
        <v>0</v>
      </c>
      <c r="AS227">
        <f t="shared" si="81"/>
        <v>0</v>
      </c>
      <c r="AT227" t="str">
        <f t="shared" si="82"/>
        <v xml:space="preserve">structures &lt;= 100 </v>
      </c>
      <c r="AU227" t="str">
        <f t="shared" si="83"/>
        <v>fatality = 0</v>
      </c>
      <c r="AV227">
        <f t="shared" si="85"/>
        <v>0</v>
      </c>
      <c r="AW227" t="b">
        <v>0</v>
      </c>
      <c r="AX227" t="b">
        <v>1</v>
      </c>
      <c r="AY227" t="b">
        <v>1</v>
      </c>
      <c r="AZ227" t="b">
        <v>1</v>
      </c>
      <c r="BA227" t="b">
        <v>0</v>
      </c>
      <c r="BB227" t="b">
        <v>1</v>
      </c>
      <c r="BC227" t="b">
        <v>1</v>
      </c>
      <c r="BF227" t="s">
        <v>1006</v>
      </c>
      <c r="BG227" t="s">
        <v>82</v>
      </c>
      <c r="BH227">
        <v>4.93</v>
      </c>
      <c r="BI227" t="s">
        <v>1007</v>
      </c>
      <c r="BJ227">
        <v>12.01</v>
      </c>
      <c r="BK227">
        <v>2</v>
      </c>
      <c r="BL227" t="s">
        <v>1006</v>
      </c>
      <c r="BM227" t="s">
        <v>82</v>
      </c>
      <c r="BN227">
        <v>4.93</v>
      </c>
      <c r="BO227" t="s">
        <v>1007</v>
      </c>
      <c r="BP227">
        <v>12.01</v>
      </c>
      <c r="BQ227">
        <v>2</v>
      </c>
    </row>
    <row r="228" spans="2:69" x14ac:dyDescent="0.2">
      <c r="C228" t="str">
        <f t="shared" si="69"/>
        <v>20180903-North</v>
      </c>
      <c r="D228" t="s">
        <v>269</v>
      </c>
      <c r="E228" t="s">
        <v>1008</v>
      </c>
      <c r="H228">
        <f t="shared" si="70"/>
        <v>201809031638</v>
      </c>
      <c r="I228">
        <f t="shared" si="71"/>
        <v>201809040438</v>
      </c>
      <c r="J228" s="39">
        <v>43346</v>
      </c>
      <c r="K228" s="40">
        <v>0.69305555555555554</v>
      </c>
      <c r="L228" s="39">
        <v>43346.693055555559</v>
      </c>
      <c r="M228" s="39">
        <v>43469</v>
      </c>
      <c r="N228" t="s">
        <v>1009</v>
      </c>
      <c r="O228" s="39">
        <v>43469.381944444453</v>
      </c>
      <c r="P228">
        <v>1120</v>
      </c>
      <c r="Q228" t="s">
        <v>80</v>
      </c>
      <c r="R228">
        <v>0</v>
      </c>
      <c r="T228">
        <v>0</v>
      </c>
      <c r="U228">
        <v>39.268611</v>
      </c>
      <c r="V228">
        <v>-120.658333</v>
      </c>
      <c r="W228" t="s">
        <v>88</v>
      </c>
      <c r="X228" t="str">
        <f t="shared" si="72"/>
        <v>HFRA</v>
      </c>
      <c r="AF228">
        <v>20415</v>
      </c>
      <c r="AG228" t="b">
        <f t="shared" si="73"/>
        <v>0</v>
      </c>
      <c r="AH228" t="b">
        <f t="shared" si="74"/>
        <v>0</v>
      </c>
      <c r="AI228" t="b">
        <f t="shared" si="75"/>
        <v>0</v>
      </c>
      <c r="AJ228">
        <v>2018</v>
      </c>
      <c r="AK228">
        <v>9</v>
      </c>
      <c r="AL228" t="b">
        <v>0</v>
      </c>
      <c r="AM228">
        <f t="shared" si="76"/>
        <v>0</v>
      </c>
      <c r="AN228" t="b">
        <f t="shared" si="77"/>
        <v>0</v>
      </c>
      <c r="AO228" t="b">
        <f t="shared" si="78"/>
        <v>0</v>
      </c>
      <c r="AP228" t="b">
        <f t="shared" si="79"/>
        <v>0</v>
      </c>
      <c r="AQ228" t="str">
        <f t="shared" si="84"/>
        <v>OEIS Non-CAT - Large</v>
      </c>
      <c r="AR228">
        <f t="shared" si="80"/>
        <v>0</v>
      </c>
      <c r="AS228">
        <f t="shared" si="81"/>
        <v>0</v>
      </c>
      <c r="AT228" t="str">
        <f t="shared" si="82"/>
        <v xml:space="preserve">structures &lt;= 100 </v>
      </c>
      <c r="AU228" t="str">
        <f t="shared" si="83"/>
        <v>fatality = 0</v>
      </c>
      <c r="AV228">
        <f t="shared" si="85"/>
        <v>0</v>
      </c>
      <c r="AW228" t="b">
        <v>1</v>
      </c>
      <c r="AX228" t="b">
        <v>0</v>
      </c>
      <c r="AY228" t="b">
        <v>1</v>
      </c>
      <c r="AZ228" t="b">
        <v>1</v>
      </c>
      <c r="BA228" t="b">
        <v>0</v>
      </c>
      <c r="BB228" t="b">
        <v>1</v>
      </c>
      <c r="BC228" t="b">
        <v>1</v>
      </c>
      <c r="BF228" t="s">
        <v>1010</v>
      </c>
      <c r="BG228" t="s">
        <v>511</v>
      </c>
      <c r="BH228">
        <v>2.71</v>
      </c>
      <c r="BI228" t="s">
        <v>1011</v>
      </c>
      <c r="BJ228">
        <v>18.41</v>
      </c>
      <c r="BK228">
        <v>3</v>
      </c>
      <c r="BL228" t="s">
        <v>1010</v>
      </c>
      <c r="BM228" t="s">
        <v>511</v>
      </c>
      <c r="BN228">
        <v>2.71</v>
      </c>
      <c r="BO228" t="s">
        <v>1011</v>
      </c>
      <c r="BP228">
        <v>18.41</v>
      </c>
      <c r="BQ228">
        <v>16</v>
      </c>
    </row>
    <row r="229" spans="2:69" x14ac:dyDescent="0.2">
      <c r="C229" t="str">
        <f t="shared" si="69"/>
        <v>20180904-Kerlin</v>
      </c>
      <c r="D229" t="s">
        <v>84</v>
      </c>
      <c r="E229" t="s">
        <v>1012</v>
      </c>
      <c r="H229">
        <f t="shared" si="70"/>
        <v>201809041520</v>
      </c>
      <c r="I229">
        <f t="shared" si="71"/>
        <v>201809050320</v>
      </c>
      <c r="J229" s="39">
        <v>43347</v>
      </c>
      <c r="K229" s="40">
        <v>0.63888888888888884</v>
      </c>
      <c r="L229" s="39">
        <v>43347.638888888891</v>
      </c>
      <c r="M229" s="39">
        <v>43469</v>
      </c>
      <c r="N229" t="s">
        <v>1013</v>
      </c>
      <c r="O229" s="39">
        <v>43469.380555555559</v>
      </c>
      <c r="P229">
        <v>1751</v>
      </c>
      <c r="Q229" t="s">
        <v>80</v>
      </c>
      <c r="R229">
        <v>0</v>
      </c>
      <c r="T229">
        <v>0</v>
      </c>
      <c r="U229">
        <v>40.616250999999998</v>
      </c>
      <c r="V229">
        <v>-123.52019</v>
      </c>
      <c r="W229" t="s">
        <v>88</v>
      </c>
      <c r="X229" t="str">
        <f t="shared" si="72"/>
        <v>HFRA</v>
      </c>
      <c r="AG229" t="b">
        <f t="shared" si="73"/>
        <v>0</v>
      </c>
      <c r="AH229" t="b">
        <f t="shared" si="74"/>
        <v>0</v>
      </c>
      <c r="AI229" t="b">
        <f t="shared" si="75"/>
        <v>0</v>
      </c>
      <c r="AJ229">
        <v>2018</v>
      </c>
      <c r="AK229">
        <v>9</v>
      </c>
      <c r="AL229" t="b">
        <v>0</v>
      </c>
      <c r="AM229">
        <f t="shared" si="76"/>
        <v>0</v>
      </c>
      <c r="AN229" t="b">
        <f t="shared" si="77"/>
        <v>0</v>
      </c>
      <c r="AO229" t="b">
        <f t="shared" si="78"/>
        <v>0</v>
      </c>
      <c r="AP229" t="b">
        <f t="shared" si="79"/>
        <v>0</v>
      </c>
      <c r="AQ229" t="str">
        <f t="shared" si="84"/>
        <v>OEIS Non-CAT - Large</v>
      </c>
      <c r="AR229">
        <f t="shared" si="80"/>
        <v>0</v>
      </c>
      <c r="AS229">
        <f t="shared" si="81"/>
        <v>0</v>
      </c>
      <c r="AT229" t="str">
        <f t="shared" si="82"/>
        <v xml:space="preserve">structures &lt;= 100 </v>
      </c>
      <c r="AU229" t="str">
        <f t="shared" si="83"/>
        <v>fatality = 0</v>
      </c>
      <c r="AV229">
        <f t="shared" si="85"/>
        <v>0</v>
      </c>
      <c r="AW229" t="b">
        <v>1</v>
      </c>
      <c r="AX229" t="b">
        <v>0</v>
      </c>
      <c r="AY229" t="b">
        <v>1</v>
      </c>
      <c r="AZ229" t="b">
        <v>1</v>
      </c>
      <c r="BA229" t="b">
        <v>0</v>
      </c>
      <c r="BB229" t="b">
        <v>1</v>
      </c>
      <c r="BC229" t="b">
        <v>1</v>
      </c>
      <c r="BJ229">
        <v>0</v>
      </c>
      <c r="BK229">
        <v>0</v>
      </c>
      <c r="BL229" t="s">
        <v>1014</v>
      </c>
      <c r="BM229" t="s">
        <v>82</v>
      </c>
      <c r="BN229">
        <v>7.38</v>
      </c>
      <c r="BO229" t="s">
        <v>1015</v>
      </c>
      <c r="BP229">
        <v>11.01</v>
      </c>
      <c r="BQ229">
        <v>2</v>
      </c>
    </row>
    <row r="230" spans="2:69" x14ac:dyDescent="0.2">
      <c r="C230" t="str">
        <f t="shared" si="69"/>
        <v>20180905-Delta</v>
      </c>
      <c r="D230" t="s">
        <v>307</v>
      </c>
      <c r="E230" t="s">
        <v>1016</v>
      </c>
      <c r="H230">
        <f t="shared" si="70"/>
        <v>201809051251</v>
      </c>
      <c r="I230">
        <f t="shared" si="71"/>
        <v>201809060051</v>
      </c>
      <c r="J230" s="39">
        <v>43348</v>
      </c>
      <c r="K230" s="40">
        <v>0.53541666666666665</v>
      </c>
      <c r="L230" s="39">
        <v>43348.535416666673</v>
      </c>
      <c r="M230" s="39">
        <v>43469</v>
      </c>
      <c r="N230" t="s">
        <v>1017</v>
      </c>
      <c r="O230" s="39">
        <v>43469.379861111112</v>
      </c>
      <c r="P230">
        <v>63311</v>
      </c>
      <c r="Q230" t="s">
        <v>80</v>
      </c>
      <c r="R230">
        <v>42</v>
      </c>
      <c r="T230">
        <v>0</v>
      </c>
      <c r="U230">
        <v>40.923000000000002</v>
      </c>
      <c r="V230">
        <v>-122.408</v>
      </c>
      <c r="W230" t="s">
        <v>88</v>
      </c>
      <c r="X230" t="str">
        <f t="shared" si="72"/>
        <v>HFRA</v>
      </c>
      <c r="AG230" t="b">
        <f t="shared" si="73"/>
        <v>1</v>
      </c>
      <c r="AH230" t="b">
        <f t="shared" si="74"/>
        <v>1</v>
      </c>
      <c r="AI230" t="b">
        <f t="shared" si="75"/>
        <v>0</v>
      </c>
      <c r="AJ230">
        <v>2018</v>
      </c>
      <c r="AK230">
        <v>9</v>
      </c>
      <c r="AL230" t="b">
        <v>0</v>
      </c>
      <c r="AM230">
        <f t="shared" si="76"/>
        <v>0</v>
      </c>
      <c r="AN230" t="b">
        <f t="shared" si="77"/>
        <v>0</v>
      </c>
      <c r="AO230" t="b">
        <f t="shared" si="78"/>
        <v>0</v>
      </c>
      <c r="AP230" t="b">
        <f t="shared" si="79"/>
        <v>0</v>
      </c>
      <c r="AQ230" t="str">
        <f t="shared" si="84"/>
        <v>OEIS CAT - Large</v>
      </c>
      <c r="AR230">
        <f t="shared" si="80"/>
        <v>1</v>
      </c>
      <c r="AS230">
        <f t="shared" si="81"/>
        <v>0</v>
      </c>
      <c r="AT230" t="str">
        <f t="shared" si="82"/>
        <v xml:space="preserve">structures &lt;= 100 </v>
      </c>
      <c r="AU230" t="str">
        <f t="shared" si="83"/>
        <v>fatality = 0</v>
      </c>
      <c r="AV230">
        <f t="shared" si="85"/>
        <v>42</v>
      </c>
      <c r="AW230" t="b">
        <v>1</v>
      </c>
      <c r="AX230" t="b">
        <v>0</v>
      </c>
      <c r="AY230" t="b">
        <v>1</v>
      </c>
      <c r="AZ230" t="b">
        <v>1</v>
      </c>
      <c r="BA230" t="b">
        <v>0</v>
      </c>
      <c r="BB230" t="b">
        <v>1</v>
      </c>
      <c r="BC230" t="b">
        <v>1</v>
      </c>
      <c r="BF230" t="s">
        <v>1018</v>
      </c>
      <c r="BG230" t="s">
        <v>82</v>
      </c>
      <c r="BH230">
        <v>1.48</v>
      </c>
      <c r="BI230" t="s">
        <v>1019</v>
      </c>
      <c r="BJ230">
        <v>17</v>
      </c>
      <c r="BK230">
        <v>16</v>
      </c>
      <c r="BL230" t="s">
        <v>1018</v>
      </c>
      <c r="BM230" t="s">
        <v>82</v>
      </c>
      <c r="BN230">
        <v>1.48</v>
      </c>
      <c r="BO230" t="s">
        <v>1019</v>
      </c>
      <c r="BP230">
        <v>17</v>
      </c>
      <c r="BQ230">
        <v>16</v>
      </c>
    </row>
    <row r="231" spans="2:69" x14ac:dyDescent="0.2">
      <c r="C231" t="str">
        <f t="shared" si="69"/>
        <v>20180908-Tulloch</v>
      </c>
      <c r="D231" t="s">
        <v>409</v>
      </c>
      <c r="E231" t="s">
        <v>1020</v>
      </c>
      <c r="H231">
        <f t="shared" si="70"/>
        <v>201809081334</v>
      </c>
      <c r="I231">
        <f t="shared" si="71"/>
        <v>201809090134</v>
      </c>
      <c r="J231" s="39">
        <v>43351</v>
      </c>
      <c r="K231" s="40">
        <v>0.56527777777777777</v>
      </c>
      <c r="L231" s="39">
        <v>43351.56527777778</v>
      </c>
      <c r="M231" s="39">
        <v>43469</v>
      </c>
      <c r="N231" t="s">
        <v>1021</v>
      </c>
      <c r="O231" s="39">
        <v>43469.379166666673</v>
      </c>
      <c r="P231">
        <v>573</v>
      </c>
      <c r="Q231" t="s">
        <v>80</v>
      </c>
      <c r="R231">
        <v>0</v>
      </c>
      <c r="T231">
        <v>0</v>
      </c>
      <c r="U231">
        <v>37.833880000000001</v>
      </c>
      <c r="V231">
        <v>-120.61745999999999</v>
      </c>
      <c r="W231" t="s">
        <v>73</v>
      </c>
      <c r="X231" t="str">
        <f t="shared" si="72"/>
        <v>non-HFRA</v>
      </c>
      <c r="AG231" t="b">
        <f t="shared" si="73"/>
        <v>0</v>
      </c>
      <c r="AH231" t="b">
        <f t="shared" si="74"/>
        <v>0</v>
      </c>
      <c r="AI231" t="b">
        <f t="shared" si="75"/>
        <v>0</v>
      </c>
      <c r="AJ231">
        <v>2018</v>
      </c>
      <c r="AK231">
        <v>9</v>
      </c>
      <c r="AL231" t="b">
        <v>0</v>
      </c>
      <c r="AM231">
        <f t="shared" si="76"/>
        <v>0</v>
      </c>
      <c r="AN231" t="b">
        <f t="shared" si="77"/>
        <v>0</v>
      </c>
      <c r="AO231" t="b">
        <f t="shared" si="78"/>
        <v>0</v>
      </c>
      <c r="AP231" t="b">
        <f t="shared" si="79"/>
        <v>0</v>
      </c>
      <c r="AQ231" t="str">
        <f t="shared" si="84"/>
        <v>OEIS Non-CAT - Large</v>
      </c>
      <c r="AR231">
        <f t="shared" si="80"/>
        <v>0</v>
      </c>
      <c r="AS231">
        <f t="shared" si="81"/>
        <v>0</v>
      </c>
      <c r="AT231" t="str">
        <f t="shared" si="82"/>
        <v xml:space="preserve">structures &lt;= 100 </v>
      </c>
      <c r="AU231" t="str">
        <f t="shared" si="83"/>
        <v>fatality = 0</v>
      </c>
      <c r="AV231">
        <f t="shared" si="85"/>
        <v>0</v>
      </c>
      <c r="AW231" t="b">
        <v>0</v>
      </c>
      <c r="AX231" t="b">
        <v>0</v>
      </c>
      <c r="AY231" t="b">
        <v>0</v>
      </c>
      <c r="AZ231" t="b">
        <v>0</v>
      </c>
      <c r="BA231" t="b">
        <v>0</v>
      </c>
      <c r="BB231" t="b">
        <v>0</v>
      </c>
      <c r="BC231" t="b">
        <v>0</v>
      </c>
      <c r="BF231" t="s">
        <v>1022</v>
      </c>
      <c r="BG231" t="s">
        <v>584</v>
      </c>
      <c r="BH231">
        <v>2.11</v>
      </c>
      <c r="BI231" t="s">
        <v>1023</v>
      </c>
      <c r="BJ231">
        <v>10.25</v>
      </c>
      <c r="BK231">
        <v>2</v>
      </c>
      <c r="BL231" t="s">
        <v>1024</v>
      </c>
      <c r="BM231" t="s">
        <v>95</v>
      </c>
      <c r="BN231">
        <v>6.37</v>
      </c>
      <c r="BO231" t="s">
        <v>1025</v>
      </c>
      <c r="BP231">
        <v>18.010000000000002</v>
      </c>
      <c r="BQ231">
        <v>33</v>
      </c>
    </row>
    <row r="232" spans="2:69" x14ac:dyDescent="0.2">
      <c r="C232" t="str">
        <f t="shared" si="69"/>
        <v>20180908-Snell</v>
      </c>
      <c r="D232" t="s">
        <v>128</v>
      </c>
      <c r="E232" t="s">
        <v>1026</v>
      </c>
      <c r="H232">
        <f t="shared" si="70"/>
        <v>201809081429</v>
      </c>
      <c r="I232">
        <f t="shared" si="71"/>
        <v>201809090229</v>
      </c>
      <c r="J232" s="39">
        <v>43351</v>
      </c>
      <c r="K232" s="40">
        <v>0.60347222222222219</v>
      </c>
      <c r="L232" s="39">
        <v>43351.603472222218</v>
      </c>
      <c r="M232" s="39">
        <v>43469</v>
      </c>
      <c r="N232" t="s">
        <v>1021</v>
      </c>
      <c r="O232" s="39">
        <v>43469.379166666673</v>
      </c>
      <c r="P232">
        <v>2490</v>
      </c>
      <c r="Q232" t="s">
        <v>186</v>
      </c>
      <c r="R232">
        <v>0</v>
      </c>
      <c r="T232">
        <v>0</v>
      </c>
      <c r="U232">
        <v>38.696010000000001</v>
      </c>
      <c r="V232">
        <v>-122.44468000000001</v>
      </c>
      <c r="W232" t="s">
        <v>88</v>
      </c>
      <c r="X232" t="str">
        <f t="shared" si="72"/>
        <v>HFRA</v>
      </c>
      <c r="AG232" t="b">
        <f t="shared" si="73"/>
        <v>0</v>
      </c>
      <c r="AH232" t="b">
        <f t="shared" si="74"/>
        <v>0</v>
      </c>
      <c r="AI232" t="b">
        <f t="shared" si="75"/>
        <v>0</v>
      </c>
      <c r="AJ232">
        <v>2018</v>
      </c>
      <c r="AK232">
        <v>9</v>
      </c>
      <c r="AL232" t="b">
        <v>0</v>
      </c>
      <c r="AM232">
        <f t="shared" si="76"/>
        <v>0</v>
      </c>
      <c r="AN232" t="b">
        <f t="shared" si="77"/>
        <v>0</v>
      </c>
      <c r="AO232" t="b">
        <f t="shared" si="78"/>
        <v>0</v>
      </c>
      <c r="AP232" t="b">
        <f t="shared" si="79"/>
        <v>0</v>
      </c>
      <c r="AQ232" t="str">
        <f t="shared" si="84"/>
        <v>OEIS Non-CAT - Large</v>
      </c>
      <c r="AR232">
        <f t="shared" si="80"/>
        <v>0</v>
      </c>
      <c r="AS232">
        <f t="shared" si="81"/>
        <v>0</v>
      </c>
      <c r="AT232" t="str">
        <f t="shared" si="82"/>
        <v xml:space="preserve">structures &lt;= 100 </v>
      </c>
      <c r="AU232" t="str">
        <f t="shared" si="83"/>
        <v>fatality = 0</v>
      </c>
      <c r="AV232">
        <f t="shared" si="85"/>
        <v>0</v>
      </c>
      <c r="AW232" t="b">
        <v>0</v>
      </c>
      <c r="AX232" t="b">
        <v>1</v>
      </c>
      <c r="AY232" t="b">
        <v>1</v>
      </c>
      <c r="AZ232" t="b">
        <v>1</v>
      </c>
      <c r="BA232" t="b">
        <v>0</v>
      </c>
      <c r="BB232" t="b">
        <v>1</v>
      </c>
      <c r="BC232" t="b">
        <v>1</v>
      </c>
      <c r="BF232" t="s">
        <v>1027</v>
      </c>
      <c r="BG232" t="s">
        <v>1028</v>
      </c>
      <c r="BH232">
        <v>3.54</v>
      </c>
      <c r="BI232" t="s">
        <v>1029</v>
      </c>
      <c r="BJ232">
        <v>20.6</v>
      </c>
      <c r="BK232">
        <v>20</v>
      </c>
      <c r="BL232" t="s">
        <v>1030</v>
      </c>
      <c r="BM232" t="s">
        <v>1028</v>
      </c>
      <c r="BN232">
        <v>7.89</v>
      </c>
      <c r="BO232" t="s">
        <v>1031</v>
      </c>
      <c r="BP232">
        <v>22.15</v>
      </c>
      <c r="BQ232">
        <v>68</v>
      </c>
    </row>
    <row r="233" spans="2:69" x14ac:dyDescent="0.2">
      <c r="C233" t="str">
        <f t="shared" si="69"/>
        <v>20180913-Metz</v>
      </c>
      <c r="D233" t="s">
        <v>218</v>
      </c>
      <c r="E233" t="s">
        <v>238</v>
      </c>
      <c r="H233">
        <f t="shared" si="70"/>
        <v>201809131537</v>
      </c>
      <c r="I233">
        <f t="shared" si="71"/>
        <v>201809140337</v>
      </c>
      <c r="J233" s="39">
        <v>43356</v>
      </c>
      <c r="K233" s="40">
        <v>0.65069444444444446</v>
      </c>
      <c r="L233" s="39">
        <v>43356.650694444441</v>
      </c>
      <c r="M233" s="39">
        <v>43469</v>
      </c>
      <c r="N233" t="s">
        <v>1032</v>
      </c>
      <c r="O233" s="39">
        <v>43469.37777777778</v>
      </c>
      <c r="P233">
        <v>400</v>
      </c>
      <c r="Q233" t="s">
        <v>80</v>
      </c>
      <c r="R233">
        <v>0</v>
      </c>
      <c r="T233">
        <v>0</v>
      </c>
      <c r="U233">
        <v>36.355020000000003</v>
      </c>
      <c r="V233">
        <v>-121.1563</v>
      </c>
      <c r="W233" t="s">
        <v>73</v>
      </c>
      <c r="X233" t="str">
        <f t="shared" si="72"/>
        <v>non-HFRA</v>
      </c>
      <c r="AG233" t="b">
        <f t="shared" si="73"/>
        <v>0</v>
      </c>
      <c r="AH233" t="b">
        <f t="shared" si="74"/>
        <v>0</v>
      </c>
      <c r="AI233" t="b">
        <f t="shared" si="75"/>
        <v>0</v>
      </c>
      <c r="AJ233">
        <v>2018</v>
      </c>
      <c r="AK233">
        <v>9</v>
      </c>
      <c r="AL233" t="b">
        <v>0</v>
      </c>
      <c r="AM233">
        <f t="shared" si="76"/>
        <v>0</v>
      </c>
      <c r="AN233" t="b">
        <f t="shared" si="77"/>
        <v>0</v>
      </c>
      <c r="AO233" t="b">
        <f t="shared" si="78"/>
        <v>0</v>
      </c>
      <c r="AP233" t="b">
        <f t="shared" si="79"/>
        <v>0</v>
      </c>
      <c r="AQ233" t="str">
        <f t="shared" si="84"/>
        <v>OEIS Non-CAT - Large</v>
      </c>
      <c r="AR233">
        <f t="shared" si="80"/>
        <v>0</v>
      </c>
      <c r="AS233">
        <f t="shared" si="81"/>
        <v>0</v>
      </c>
      <c r="AT233" t="str">
        <f t="shared" si="82"/>
        <v xml:space="preserve">structures &lt;= 100 </v>
      </c>
      <c r="AU233" t="str">
        <f t="shared" si="83"/>
        <v>fatality = 0</v>
      </c>
      <c r="AV233">
        <f t="shared" si="85"/>
        <v>0</v>
      </c>
      <c r="AW233" t="b">
        <v>0</v>
      </c>
      <c r="AX233" t="b">
        <v>0</v>
      </c>
      <c r="AY233" t="b">
        <v>0</v>
      </c>
      <c r="AZ233" t="b">
        <v>0</v>
      </c>
      <c r="BA233" t="b">
        <v>0</v>
      </c>
      <c r="BB233" t="b">
        <v>0</v>
      </c>
      <c r="BC233" t="b">
        <v>0</v>
      </c>
      <c r="BJ233">
        <v>0</v>
      </c>
      <c r="BK233">
        <v>0</v>
      </c>
      <c r="BL233" t="s">
        <v>239</v>
      </c>
      <c r="BM233" t="s">
        <v>82</v>
      </c>
      <c r="BN233">
        <v>8.01</v>
      </c>
      <c r="BO233" t="s">
        <v>1033</v>
      </c>
      <c r="BP233">
        <v>18.989999999999998</v>
      </c>
      <c r="BQ233">
        <v>3</v>
      </c>
    </row>
    <row r="234" spans="2:69" x14ac:dyDescent="0.2">
      <c r="C234" t="str">
        <f t="shared" si="69"/>
        <v>20180922-Oak</v>
      </c>
      <c r="D234" t="s">
        <v>91</v>
      </c>
      <c r="E234" t="s">
        <v>1034</v>
      </c>
      <c r="H234">
        <f t="shared" si="70"/>
        <v>201809221544</v>
      </c>
      <c r="I234">
        <f t="shared" si="71"/>
        <v>201809230344</v>
      </c>
      <c r="J234" s="39">
        <v>43365</v>
      </c>
      <c r="K234" s="40">
        <v>0.65555555555555556</v>
      </c>
      <c r="L234" s="39">
        <v>43365.655555555553</v>
      </c>
      <c r="M234" s="39">
        <v>43469</v>
      </c>
      <c r="N234" t="s">
        <v>1035</v>
      </c>
      <c r="O234" s="39">
        <v>43469.377083333333</v>
      </c>
      <c r="P234">
        <v>360</v>
      </c>
      <c r="Q234" t="s">
        <v>80</v>
      </c>
      <c r="R234">
        <v>0</v>
      </c>
      <c r="T234">
        <v>0</v>
      </c>
      <c r="U234">
        <v>37.387889999999999</v>
      </c>
      <c r="V234">
        <v>-119.68912</v>
      </c>
      <c r="W234" t="s">
        <v>88</v>
      </c>
      <c r="X234" t="str">
        <f t="shared" si="72"/>
        <v>HFRA</v>
      </c>
      <c r="AG234" t="b">
        <f t="shared" si="73"/>
        <v>0</v>
      </c>
      <c r="AH234" t="b">
        <f t="shared" si="74"/>
        <v>0</v>
      </c>
      <c r="AI234" t="b">
        <f t="shared" si="75"/>
        <v>0</v>
      </c>
      <c r="AJ234">
        <v>2018</v>
      </c>
      <c r="AK234">
        <v>9</v>
      </c>
      <c r="AL234" t="b">
        <v>0</v>
      </c>
      <c r="AM234">
        <f t="shared" si="76"/>
        <v>0</v>
      </c>
      <c r="AN234" t="b">
        <f t="shared" si="77"/>
        <v>0</v>
      </c>
      <c r="AO234" t="b">
        <f t="shared" si="78"/>
        <v>0</v>
      </c>
      <c r="AP234" t="b">
        <f t="shared" si="79"/>
        <v>0</v>
      </c>
      <c r="AQ234" t="str">
        <f t="shared" si="84"/>
        <v>OEIS Non-CAT - Large</v>
      </c>
      <c r="AR234">
        <f t="shared" si="80"/>
        <v>0</v>
      </c>
      <c r="AS234">
        <f t="shared" si="81"/>
        <v>0</v>
      </c>
      <c r="AT234" t="str">
        <f t="shared" si="82"/>
        <v xml:space="preserve">structures &lt;= 100 </v>
      </c>
      <c r="AU234" t="str">
        <f t="shared" si="83"/>
        <v>fatality = 0</v>
      </c>
      <c r="AV234">
        <f t="shared" si="85"/>
        <v>0</v>
      </c>
      <c r="AW234" t="b">
        <v>0</v>
      </c>
      <c r="AX234" t="b">
        <v>1</v>
      </c>
      <c r="AY234" t="b">
        <v>1</v>
      </c>
      <c r="AZ234" t="b">
        <v>1</v>
      </c>
      <c r="BA234" t="b">
        <v>0</v>
      </c>
      <c r="BB234" t="b">
        <v>1</v>
      </c>
      <c r="BC234" t="b">
        <v>1</v>
      </c>
      <c r="BF234" t="s">
        <v>647</v>
      </c>
      <c r="BG234" t="s">
        <v>82</v>
      </c>
      <c r="BH234">
        <v>3.77</v>
      </c>
      <c r="BI234" t="s">
        <v>1036</v>
      </c>
      <c r="BJ234">
        <v>18.010000000000002</v>
      </c>
      <c r="BK234">
        <v>58</v>
      </c>
      <c r="BL234" t="s">
        <v>647</v>
      </c>
      <c r="BM234" t="s">
        <v>82</v>
      </c>
      <c r="BN234">
        <v>3.77</v>
      </c>
      <c r="BO234" t="s">
        <v>1036</v>
      </c>
      <c r="BP234">
        <v>18.010000000000002</v>
      </c>
      <c r="BQ234">
        <v>142</v>
      </c>
    </row>
    <row r="235" spans="2:69" x14ac:dyDescent="0.2">
      <c r="C235" t="str">
        <f t="shared" si="69"/>
        <v>20181007-Sun</v>
      </c>
      <c r="D235" t="s">
        <v>281</v>
      </c>
      <c r="E235" t="s">
        <v>1037</v>
      </c>
      <c r="H235">
        <f t="shared" si="70"/>
        <v>201810071251</v>
      </c>
      <c r="I235">
        <f t="shared" si="71"/>
        <v>201810080051</v>
      </c>
      <c r="J235" s="39">
        <v>43380</v>
      </c>
      <c r="K235" s="40">
        <v>0.53541666666666665</v>
      </c>
      <c r="L235" s="39">
        <v>43380.535416666673</v>
      </c>
      <c r="M235" s="39">
        <v>43469</v>
      </c>
      <c r="N235" t="s">
        <v>1038</v>
      </c>
      <c r="O235" s="39">
        <v>43469.372916666667</v>
      </c>
      <c r="P235">
        <v>3889</v>
      </c>
      <c r="Q235" t="s">
        <v>80</v>
      </c>
      <c r="R235">
        <v>0</v>
      </c>
      <c r="T235">
        <v>0</v>
      </c>
      <c r="U235">
        <v>40.220277780000004</v>
      </c>
      <c r="V235">
        <v>-122.18</v>
      </c>
      <c r="W235" t="s">
        <v>88</v>
      </c>
      <c r="X235" t="str">
        <f t="shared" si="72"/>
        <v>HFRA</v>
      </c>
      <c r="AF235">
        <v>7128</v>
      </c>
      <c r="AG235" t="b">
        <f t="shared" si="73"/>
        <v>0</v>
      </c>
      <c r="AH235" t="b">
        <f t="shared" si="74"/>
        <v>0</v>
      </c>
      <c r="AI235" t="b">
        <f t="shared" si="75"/>
        <v>0</v>
      </c>
      <c r="AJ235">
        <v>2018</v>
      </c>
      <c r="AK235">
        <v>10</v>
      </c>
      <c r="AL235" t="b">
        <v>1</v>
      </c>
      <c r="AM235">
        <f t="shared" si="76"/>
        <v>0</v>
      </c>
      <c r="AN235" t="b">
        <f t="shared" si="77"/>
        <v>0</v>
      </c>
      <c r="AO235" t="b">
        <f t="shared" si="78"/>
        <v>0</v>
      </c>
      <c r="AP235" t="b">
        <f t="shared" si="79"/>
        <v>0</v>
      </c>
      <c r="AQ235" t="str">
        <f t="shared" si="84"/>
        <v>OEIS Non-CAT - Large</v>
      </c>
      <c r="AR235">
        <f t="shared" si="80"/>
        <v>0</v>
      </c>
      <c r="AS235">
        <f t="shared" si="81"/>
        <v>0</v>
      </c>
      <c r="AT235" t="str">
        <f t="shared" si="82"/>
        <v xml:space="preserve">structures &lt;= 100 </v>
      </c>
      <c r="AU235" t="str">
        <f t="shared" si="83"/>
        <v>fatality = 0</v>
      </c>
      <c r="AV235">
        <f t="shared" si="85"/>
        <v>0</v>
      </c>
      <c r="AW235" t="b">
        <v>1</v>
      </c>
      <c r="AX235" t="b">
        <v>0</v>
      </c>
      <c r="AY235" t="b">
        <v>1</v>
      </c>
      <c r="AZ235" t="b">
        <v>1</v>
      </c>
      <c r="BA235" t="b">
        <v>0</v>
      </c>
      <c r="BB235" t="b">
        <v>1</v>
      </c>
      <c r="BC235" t="b">
        <v>1</v>
      </c>
      <c r="BJ235">
        <v>0</v>
      </c>
      <c r="BK235">
        <v>0</v>
      </c>
      <c r="BL235" t="s">
        <v>1039</v>
      </c>
      <c r="BM235" t="s">
        <v>511</v>
      </c>
      <c r="BN235">
        <v>6.14</v>
      </c>
      <c r="BO235" t="s">
        <v>1040</v>
      </c>
      <c r="BP235">
        <v>35.68</v>
      </c>
      <c r="BQ235">
        <v>16</v>
      </c>
    </row>
    <row r="236" spans="2:69" x14ac:dyDescent="0.2">
      <c r="B236" t="s">
        <v>1041</v>
      </c>
      <c r="C236" t="str">
        <f t="shared" si="69"/>
        <v>20181007-Branscombe</v>
      </c>
      <c r="D236" t="s">
        <v>992</v>
      </c>
      <c r="E236" t="s">
        <v>1042</v>
      </c>
      <c r="H236">
        <f t="shared" si="70"/>
        <v>201810071300</v>
      </c>
      <c r="I236">
        <f t="shared" si="71"/>
        <v>201810080100</v>
      </c>
      <c r="J236" s="39">
        <v>43380</v>
      </c>
      <c r="K236" s="40">
        <v>0.54166666666666663</v>
      </c>
      <c r="L236" s="39">
        <v>43380.541666666657</v>
      </c>
      <c r="P236">
        <v>4500</v>
      </c>
      <c r="Q236" t="s">
        <v>80</v>
      </c>
      <c r="R236">
        <v>1</v>
      </c>
      <c r="T236">
        <v>0</v>
      </c>
      <c r="U236">
        <v>38.237000000000002</v>
      </c>
      <c r="V236">
        <v>-121.952</v>
      </c>
      <c r="W236" t="s">
        <v>73</v>
      </c>
      <c r="X236" t="str">
        <f t="shared" si="72"/>
        <v>non-HFRA</v>
      </c>
      <c r="AG236" t="b">
        <f t="shared" si="73"/>
        <v>0</v>
      </c>
      <c r="AH236" t="b">
        <f t="shared" si="74"/>
        <v>0</v>
      </c>
      <c r="AI236" t="b">
        <f t="shared" si="75"/>
        <v>0</v>
      </c>
      <c r="AJ236">
        <v>2018</v>
      </c>
      <c r="AK236">
        <v>10</v>
      </c>
      <c r="AL236" t="b">
        <v>1</v>
      </c>
      <c r="AM236">
        <f t="shared" si="76"/>
        <v>0</v>
      </c>
      <c r="AN236" t="b">
        <f t="shared" si="77"/>
        <v>0</v>
      </c>
      <c r="AO236" t="b">
        <f t="shared" si="78"/>
        <v>0</v>
      </c>
      <c r="AP236" t="b">
        <f t="shared" si="79"/>
        <v>0</v>
      </c>
      <c r="AQ236" t="str">
        <f t="shared" si="84"/>
        <v>OEIS Non-CAT - Large</v>
      </c>
      <c r="AR236">
        <f t="shared" si="80"/>
        <v>0</v>
      </c>
      <c r="AS236">
        <f t="shared" si="81"/>
        <v>0</v>
      </c>
      <c r="AT236" t="str">
        <f t="shared" si="82"/>
        <v xml:space="preserve">structures &lt;= 100 </v>
      </c>
      <c r="AU236" t="str">
        <f t="shared" si="83"/>
        <v>fatality = 0</v>
      </c>
      <c r="AV236">
        <f t="shared" si="85"/>
        <v>1</v>
      </c>
      <c r="AW236" t="b">
        <v>0</v>
      </c>
      <c r="AX236" t="b">
        <v>0</v>
      </c>
      <c r="AY236" t="b">
        <v>0</v>
      </c>
      <c r="AZ236" t="b">
        <v>0</v>
      </c>
      <c r="BA236" t="b">
        <v>0</v>
      </c>
      <c r="BB236" t="b">
        <v>0</v>
      </c>
      <c r="BC236" t="b">
        <v>0</v>
      </c>
      <c r="BF236" t="s">
        <v>1043</v>
      </c>
      <c r="BG236" t="s">
        <v>1044</v>
      </c>
      <c r="BH236">
        <v>4.12</v>
      </c>
      <c r="BI236" t="s">
        <v>1045</v>
      </c>
      <c r="BJ236">
        <v>32.229999999999997</v>
      </c>
      <c r="BK236">
        <v>11</v>
      </c>
      <c r="BL236" t="s">
        <v>1046</v>
      </c>
      <c r="BM236" t="s">
        <v>1047</v>
      </c>
      <c r="BN236">
        <v>7.07</v>
      </c>
      <c r="BO236" t="s">
        <v>1048</v>
      </c>
      <c r="BP236">
        <v>37.89</v>
      </c>
      <c r="BQ236">
        <v>65</v>
      </c>
    </row>
    <row r="237" spans="2:69" x14ac:dyDescent="0.2">
      <c r="C237" t="str">
        <f t="shared" si="69"/>
        <v>20181030-June</v>
      </c>
      <c r="D237" t="s">
        <v>143</v>
      </c>
      <c r="E237" t="s">
        <v>1049</v>
      </c>
      <c r="H237">
        <f t="shared" si="70"/>
        <v>201810301446</v>
      </c>
      <c r="I237">
        <f t="shared" si="71"/>
        <v>201810310246</v>
      </c>
      <c r="J237" s="39">
        <v>43403</v>
      </c>
      <c r="K237" s="40">
        <v>0.61527777777777781</v>
      </c>
      <c r="L237" s="39">
        <v>43403.615277777782</v>
      </c>
      <c r="M237" s="39">
        <v>43469</v>
      </c>
      <c r="N237" t="s">
        <v>1050</v>
      </c>
      <c r="O237" s="39">
        <v>43469.368055555547</v>
      </c>
      <c r="P237">
        <v>550</v>
      </c>
      <c r="Q237" t="s">
        <v>80</v>
      </c>
      <c r="R237">
        <v>0</v>
      </c>
      <c r="T237">
        <v>0</v>
      </c>
      <c r="U237">
        <v>39.365290000000002</v>
      </c>
      <c r="V237">
        <v>-121.51707</v>
      </c>
      <c r="W237" t="s">
        <v>73</v>
      </c>
      <c r="X237" t="str">
        <f t="shared" si="72"/>
        <v>non-HFRA</v>
      </c>
      <c r="AG237" t="b">
        <f t="shared" si="73"/>
        <v>0</v>
      </c>
      <c r="AH237" t="b">
        <f t="shared" si="74"/>
        <v>0</v>
      </c>
      <c r="AI237" t="b">
        <f t="shared" si="75"/>
        <v>0</v>
      </c>
      <c r="AJ237">
        <v>2018</v>
      </c>
      <c r="AK237">
        <v>10</v>
      </c>
      <c r="AL237" t="b">
        <v>1</v>
      </c>
      <c r="AM237">
        <f t="shared" si="76"/>
        <v>0</v>
      </c>
      <c r="AN237" t="b">
        <f t="shared" si="77"/>
        <v>0</v>
      </c>
      <c r="AO237" t="b">
        <f t="shared" si="78"/>
        <v>0</v>
      </c>
      <c r="AP237" t="b">
        <f t="shared" si="79"/>
        <v>0</v>
      </c>
      <c r="AQ237" t="str">
        <f t="shared" si="84"/>
        <v>OEIS Non-CAT - Large</v>
      </c>
      <c r="AR237">
        <f t="shared" si="80"/>
        <v>0</v>
      </c>
      <c r="AS237">
        <f t="shared" si="81"/>
        <v>0</v>
      </c>
      <c r="AT237" t="str">
        <f t="shared" si="82"/>
        <v xml:space="preserve">structures &lt;= 100 </v>
      </c>
      <c r="AU237" t="str">
        <f t="shared" si="83"/>
        <v>fatality = 0</v>
      </c>
      <c r="AV237">
        <f t="shared" si="85"/>
        <v>0</v>
      </c>
      <c r="AW237" t="b">
        <v>0</v>
      </c>
      <c r="AX237" t="b">
        <v>0</v>
      </c>
      <c r="AY237" t="b">
        <v>0</v>
      </c>
      <c r="AZ237" t="b">
        <v>0</v>
      </c>
      <c r="BA237" t="b">
        <v>0</v>
      </c>
      <c r="BB237" t="b">
        <v>0</v>
      </c>
      <c r="BC237" t="b">
        <v>0</v>
      </c>
      <c r="BJ237">
        <v>0</v>
      </c>
      <c r="BK237">
        <v>0</v>
      </c>
      <c r="BL237" t="s">
        <v>147</v>
      </c>
      <c r="BM237" t="s">
        <v>82</v>
      </c>
      <c r="BN237">
        <v>7.07</v>
      </c>
      <c r="BO237" t="s">
        <v>1051</v>
      </c>
      <c r="BP237">
        <v>20</v>
      </c>
      <c r="BQ237">
        <v>4</v>
      </c>
    </row>
    <row r="238" spans="2:69" x14ac:dyDescent="0.2">
      <c r="B238" t="s">
        <v>1052</v>
      </c>
      <c r="C238" t="str">
        <f t="shared" si="69"/>
        <v>20181108-Camp D</v>
      </c>
      <c r="D238" t="s">
        <v>143</v>
      </c>
      <c r="E238" t="s">
        <v>1053</v>
      </c>
      <c r="F238" t="s">
        <v>1054</v>
      </c>
      <c r="H238">
        <f t="shared" si="70"/>
        <v>201811080645</v>
      </c>
      <c r="I238">
        <f t="shared" si="71"/>
        <v>201811081845</v>
      </c>
      <c r="J238" s="39">
        <v>43412</v>
      </c>
      <c r="K238" s="40">
        <v>0.28125</v>
      </c>
      <c r="L238" s="39">
        <v>43412.28125</v>
      </c>
      <c r="M238" s="39">
        <v>43429</v>
      </c>
      <c r="N238" t="s">
        <v>324</v>
      </c>
      <c r="O238" s="39">
        <v>43429.333333333343</v>
      </c>
      <c r="P238">
        <v>153336</v>
      </c>
      <c r="Q238" t="s">
        <v>99</v>
      </c>
      <c r="R238">
        <v>18804</v>
      </c>
      <c r="T238">
        <v>85</v>
      </c>
      <c r="U238">
        <v>39.798469990000001</v>
      </c>
      <c r="V238">
        <v>-121.486279</v>
      </c>
      <c r="W238" t="s">
        <v>88</v>
      </c>
      <c r="X238" t="str">
        <f t="shared" si="72"/>
        <v>HFRA</v>
      </c>
      <c r="Y238" t="s">
        <v>100</v>
      </c>
      <c r="Z238" t="s">
        <v>100</v>
      </c>
      <c r="AA238" t="s">
        <v>1055</v>
      </c>
      <c r="AB238" t="s">
        <v>1056</v>
      </c>
      <c r="AC238" t="s">
        <v>1057</v>
      </c>
      <c r="AD238" t="s">
        <v>1058</v>
      </c>
      <c r="AF238">
        <v>826291590</v>
      </c>
      <c r="AG238" t="b">
        <f t="shared" si="73"/>
        <v>1</v>
      </c>
      <c r="AH238" t="b">
        <f t="shared" si="74"/>
        <v>0</v>
      </c>
      <c r="AI238" t="b">
        <f t="shared" si="75"/>
        <v>1</v>
      </c>
      <c r="AJ238">
        <v>2018</v>
      </c>
      <c r="AK238">
        <v>11</v>
      </c>
      <c r="AL238" t="b">
        <v>1</v>
      </c>
      <c r="AM238">
        <f t="shared" si="76"/>
        <v>1</v>
      </c>
      <c r="AN238" t="b">
        <f t="shared" si="77"/>
        <v>1</v>
      </c>
      <c r="AO238" t="b">
        <f t="shared" si="78"/>
        <v>1</v>
      </c>
      <c r="AP238" t="b">
        <f t="shared" si="79"/>
        <v>0</v>
      </c>
      <c r="AQ238" t="str">
        <f t="shared" si="84"/>
        <v>OEIS CAT - Destructive - Fatal</v>
      </c>
      <c r="AR238">
        <f t="shared" si="80"/>
        <v>1</v>
      </c>
      <c r="AS238">
        <f t="shared" si="81"/>
        <v>1</v>
      </c>
      <c r="AT238" t="str">
        <f t="shared" si="82"/>
        <v>structures &gt; 500</v>
      </c>
      <c r="AU238" t="str">
        <f t="shared" si="83"/>
        <v>fatality &gt; 0</v>
      </c>
      <c r="AV238">
        <f t="shared" si="85"/>
        <v>18804</v>
      </c>
      <c r="AW238" t="b">
        <v>1</v>
      </c>
      <c r="AX238" t="b">
        <v>0</v>
      </c>
      <c r="AY238" t="b">
        <v>1</v>
      </c>
      <c r="AZ238" t="b">
        <v>1</v>
      </c>
      <c r="BA238" t="b">
        <v>0</v>
      </c>
      <c r="BB238" t="b">
        <v>1</v>
      </c>
      <c r="BC238" t="b">
        <v>1</v>
      </c>
      <c r="BF238" t="s">
        <v>721</v>
      </c>
      <c r="BG238" t="s">
        <v>82</v>
      </c>
      <c r="BH238">
        <v>4.33</v>
      </c>
      <c r="BI238" t="s">
        <v>1059</v>
      </c>
      <c r="BJ238">
        <v>40</v>
      </c>
      <c r="BK238">
        <v>2</v>
      </c>
      <c r="BL238" t="s">
        <v>1060</v>
      </c>
      <c r="BM238" t="s">
        <v>1028</v>
      </c>
      <c r="BN238">
        <v>8.14</v>
      </c>
      <c r="BO238" t="s">
        <v>1061</v>
      </c>
      <c r="BP238">
        <v>42.52</v>
      </c>
      <c r="BQ238">
        <v>72</v>
      </c>
    </row>
    <row r="239" spans="2:69" x14ac:dyDescent="0.2">
      <c r="C239" t="str">
        <f t="shared" si="69"/>
        <v>20181108-Nurse</v>
      </c>
      <c r="D239" t="s">
        <v>992</v>
      </c>
      <c r="E239" t="s">
        <v>1062</v>
      </c>
      <c r="H239">
        <f t="shared" si="70"/>
        <v>201811081328</v>
      </c>
      <c r="I239">
        <f t="shared" si="71"/>
        <v>201811090128</v>
      </c>
      <c r="J239" s="39">
        <v>43412</v>
      </c>
      <c r="K239" s="40">
        <v>0.56111111111111112</v>
      </c>
      <c r="L239" s="39">
        <v>43412.561111111107</v>
      </c>
      <c r="M239" s="39">
        <v>43469</v>
      </c>
      <c r="N239" t="s">
        <v>1063</v>
      </c>
      <c r="O239" s="39">
        <v>43469.365972222222</v>
      </c>
      <c r="P239">
        <v>1500</v>
      </c>
      <c r="Q239" t="s">
        <v>80</v>
      </c>
      <c r="R239">
        <v>0</v>
      </c>
      <c r="T239">
        <v>0</v>
      </c>
      <c r="U239">
        <v>38.21396</v>
      </c>
      <c r="V239">
        <v>-121.94240000000001</v>
      </c>
      <c r="W239" t="s">
        <v>73</v>
      </c>
      <c r="X239" t="str">
        <f t="shared" si="72"/>
        <v>non-HFRA</v>
      </c>
      <c r="AG239" t="b">
        <f t="shared" si="73"/>
        <v>0</v>
      </c>
      <c r="AH239" t="b">
        <f t="shared" si="74"/>
        <v>0</v>
      </c>
      <c r="AI239" t="b">
        <f t="shared" si="75"/>
        <v>0</v>
      </c>
      <c r="AJ239">
        <v>2018</v>
      </c>
      <c r="AK239">
        <v>11</v>
      </c>
      <c r="AL239" t="b">
        <v>1</v>
      </c>
      <c r="AM239">
        <f t="shared" si="76"/>
        <v>0</v>
      </c>
      <c r="AN239" t="b">
        <f t="shared" si="77"/>
        <v>0</v>
      </c>
      <c r="AO239" t="b">
        <f t="shared" si="78"/>
        <v>0</v>
      </c>
      <c r="AP239" t="b">
        <f t="shared" si="79"/>
        <v>0</v>
      </c>
      <c r="AQ239" t="str">
        <f t="shared" si="84"/>
        <v>OEIS Non-CAT - Large</v>
      </c>
      <c r="AR239">
        <f t="shared" si="80"/>
        <v>0</v>
      </c>
      <c r="AS239">
        <f t="shared" si="81"/>
        <v>0</v>
      </c>
      <c r="AT239" t="str">
        <f t="shared" si="82"/>
        <v xml:space="preserve">structures &lt;= 100 </v>
      </c>
      <c r="AU239" t="str">
        <f t="shared" si="83"/>
        <v>fatality = 0</v>
      </c>
      <c r="AV239">
        <f t="shared" si="85"/>
        <v>0</v>
      </c>
      <c r="AW239" t="b">
        <v>0</v>
      </c>
      <c r="AX239" t="b">
        <v>0</v>
      </c>
      <c r="AY239" t="b">
        <v>0</v>
      </c>
      <c r="AZ239" t="b">
        <v>0</v>
      </c>
      <c r="BA239" t="b">
        <v>0</v>
      </c>
      <c r="BB239" t="b">
        <v>0</v>
      </c>
      <c r="BC239" t="b">
        <v>0</v>
      </c>
      <c r="BF239" t="s">
        <v>1064</v>
      </c>
      <c r="BG239" t="s">
        <v>511</v>
      </c>
      <c r="BH239">
        <v>3.67</v>
      </c>
      <c r="BI239" t="s">
        <v>1065</v>
      </c>
      <c r="BJ239">
        <v>35.68</v>
      </c>
      <c r="BK239">
        <v>10</v>
      </c>
      <c r="BL239" t="s">
        <v>1046</v>
      </c>
      <c r="BM239" t="s">
        <v>1047</v>
      </c>
      <c r="BN239">
        <v>7.26</v>
      </c>
      <c r="BO239" t="s">
        <v>1066</v>
      </c>
      <c r="BP239">
        <v>39.19</v>
      </c>
      <c r="BQ239">
        <v>53</v>
      </c>
    </row>
    <row r="240" spans="2:69" x14ac:dyDescent="0.2">
      <c r="C240" t="str">
        <f t="shared" si="69"/>
        <v>20190507-Refuge</v>
      </c>
      <c r="D240" t="s">
        <v>260</v>
      </c>
      <c r="E240" t="s">
        <v>1067</v>
      </c>
      <c r="H240">
        <f t="shared" si="70"/>
        <v>201905071547</v>
      </c>
      <c r="I240">
        <f t="shared" si="71"/>
        <v>201905080347</v>
      </c>
      <c r="J240" s="39">
        <v>43592</v>
      </c>
      <c r="K240" s="40">
        <v>0.65763888888888888</v>
      </c>
      <c r="L240" s="39">
        <v>43592.657638888893</v>
      </c>
      <c r="M240" s="39">
        <v>43594</v>
      </c>
      <c r="N240" t="s">
        <v>935</v>
      </c>
      <c r="O240" s="39">
        <v>43594.400694444441</v>
      </c>
      <c r="P240">
        <v>2500</v>
      </c>
      <c r="Q240" t="s">
        <v>438</v>
      </c>
      <c r="T240">
        <v>0</v>
      </c>
      <c r="U240">
        <v>35.720570000000002</v>
      </c>
      <c r="V240">
        <v>-119.62761999999999</v>
      </c>
      <c r="W240" t="s">
        <v>73</v>
      </c>
      <c r="X240" t="str">
        <f t="shared" si="72"/>
        <v>non-HFRA</v>
      </c>
      <c r="AG240" t="b">
        <f t="shared" si="73"/>
        <v>0</v>
      </c>
      <c r="AH240" t="b">
        <f t="shared" si="74"/>
        <v>0</v>
      </c>
      <c r="AI240" t="b">
        <f t="shared" si="75"/>
        <v>0</v>
      </c>
      <c r="AJ240">
        <v>2019</v>
      </c>
      <c r="AK240">
        <v>5</v>
      </c>
      <c r="AL240" t="b">
        <v>0</v>
      </c>
      <c r="AM240">
        <f t="shared" si="76"/>
        <v>0</v>
      </c>
      <c r="AN240" t="b">
        <f t="shared" si="77"/>
        <v>0</v>
      </c>
      <c r="AO240" t="b">
        <f t="shared" si="78"/>
        <v>0</v>
      </c>
      <c r="AP240" t="b">
        <f t="shared" si="79"/>
        <v>0</v>
      </c>
      <c r="AQ240" t="str">
        <f t="shared" si="84"/>
        <v>OEIS Non-CAT - Large</v>
      </c>
      <c r="AR240">
        <f t="shared" si="80"/>
        <v>0</v>
      </c>
      <c r="AS240">
        <f t="shared" si="81"/>
        <v>0</v>
      </c>
      <c r="AT240" t="str">
        <f t="shared" si="82"/>
        <v xml:space="preserve">structures &lt;= 100 </v>
      </c>
      <c r="AU240" t="str">
        <f t="shared" si="83"/>
        <v>fatality = 0</v>
      </c>
      <c r="AV240">
        <f t="shared" si="85"/>
        <v>0</v>
      </c>
      <c r="AW240" t="b">
        <v>0</v>
      </c>
      <c r="AX240" t="b">
        <v>0</v>
      </c>
      <c r="AY240" t="b">
        <v>0</v>
      </c>
      <c r="AZ240" t="b">
        <v>0</v>
      </c>
      <c r="BA240" t="b">
        <v>0</v>
      </c>
      <c r="BB240" t="b">
        <v>0</v>
      </c>
      <c r="BC240" t="b">
        <v>0</v>
      </c>
      <c r="BJ240">
        <v>0</v>
      </c>
      <c r="BK240">
        <v>0</v>
      </c>
      <c r="BP240">
        <v>0</v>
      </c>
      <c r="BQ240">
        <v>0</v>
      </c>
    </row>
    <row r="241" spans="3:69" x14ac:dyDescent="0.2">
      <c r="C241" t="str">
        <f t="shared" si="69"/>
        <v>20190529-Belmont</v>
      </c>
      <c r="D241" t="s">
        <v>103</v>
      </c>
      <c r="E241" t="s">
        <v>1068</v>
      </c>
      <c r="H241">
        <f t="shared" si="70"/>
        <v>201905291710</v>
      </c>
      <c r="I241">
        <f t="shared" si="71"/>
        <v>201905300510</v>
      </c>
      <c r="J241" s="39">
        <v>43614</v>
      </c>
      <c r="K241" s="40">
        <v>0.71527777777777779</v>
      </c>
      <c r="L241" s="39">
        <v>43614.715277777781</v>
      </c>
      <c r="M241" s="39">
        <v>43619</v>
      </c>
      <c r="N241" t="s">
        <v>1069</v>
      </c>
      <c r="O241" s="39">
        <v>43619.363888888889</v>
      </c>
      <c r="P241">
        <v>835</v>
      </c>
      <c r="Q241" t="s">
        <v>438</v>
      </c>
      <c r="T241">
        <v>0</v>
      </c>
      <c r="U241">
        <v>35.307589999999998</v>
      </c>
      <c r="V241">
        <v>-119.96498</v>
      </c>
      <c r="W241" t="s">
        <v>73</v>
      </c>
      <c r="X241" t="str">
        <f t="shared" si="72"/>
        <v>non-HFRA</v>
      </c>
      <c r="AG241" t="b">
        <f t="shared" si="73"/>
        <v>0</v>
      </c>
      <c r="AH241" t="b">
        <f t="shared" si="74"/>
        <v>0</v>
      </c>
      <c r="AI241" t="b">
        <f t="shared" si="75"/>
        <v>0</v>
      </c>
      <c r="AJ241">
        <v>2019</v>
      </c>
      <c r="AK241">
        <v>5</v>
      </c>
      <c r="AL241" t="b">
        <v>0</v>
      </c>
      <c r="AM241">
        <f t="shared" si="76"/>
        <v>0</v>
      </c>
      <c r="AN241" t="b">
        <f t="shared" si="77"/>
        <v>0</v>
      </c>
      <c r="AO241" t="b">
        <f t="shared" si="78"/>
        <v>0</v>
      </c>
      <c r="AP241" t="b">
        <f t="shared" si="79"/>
        <v>0</v>
      </c>
      <c r="AQ241" t="str">
        <f t="shared" si="84"/>
        <v>OEIS Non-CAT - Large</v>
      </c>
      <c r="AR241">
        <f t="shared" si="80"/>
        <v>0</v>
      </c>
      <c r="AS241">
        <f t="shared" si="81"/>
        <v>0</v>
      </c>
      <c r="AT241" t="str">
        <f t="shared" si="82"/>
        <v xml:space="preserve">structures &lt;= 100 </v>
      </c>
      <c r="AU241" t="str">
        <f t="shared" si="83"/>
        <v>fatality = 0</v>
      </c>
      <c r="AV241">
        <f t="shared" si="85"/>
        <v>0</v>
      </c>
      <c r="AW241" t="b">
        <v>0</v>
      </c>
      <c r="AX241" t="b">
        <v>0</v>
      </c>
      <c r="AY241" t="b">
        <v>0</v>
      </c>
      <c r="AZ241" t="b">
        <v>0</v>
      </c>
      <c r="BA241" t="b">
        <v>0</v>
      </c>
      <c r="BB241" t="b">
        <v>0</v>
      </c>
      <c r="BC241" t="b">
        <v>0</v>
      </c>
      <c r="BJ241">
        <v>0</v>
      </c>
      <c r="BK241">
        <v>0</v>
      </c>
      <c r="BL241" t="s">
        <v>1070</v>
      </c>
      <c r="BM241" t="s">
        <v>82</v>
      </c>
      <c r="BN241">
        <v>8.84</v>
      </c>
      <c r="BO241" t="s">
        <v>1071</v>
      </c>
      <c r="BP241">
        <v>22.01</v>
      </c>
      <c r="BQ241">
        <v>7</v>
      </c>
    </row>
    <row r="242" spans="3:69" x14ac:dyDescent="0.2">
      <c r="C242" t="str">
        <f t="shared" si="69"/>
        <v>20190605-Boulder</v>
      </c>
      <c r="D242" t="s">
        <v>103</v>
      </c>
      <c r="E242" t="s">
        <v>1072</v>
      </c>
      <c r="H242">
        <f t="shared" si="70"/>
        <v>201906051049</v>
      </c>
      <c r="I242">
        <f t="shared" si="71"/>
        <v>201906052249</v>
      </c>
      <c r="J242" s="39">
        <v>43621</v>
      </c>
      <c r="K242" s="40">
        <v>0.45069444444444451</v>
      </c>
      <c r="L242" s="39">
        <v>43621.450694444437</v>
      </c>
      <c r="M242" s="39">
        <v>43627</v>
      </c>
      <c r="N242" t="s">
        <v>1073</v>
      </c>
      <c r="O242" s="39">
        <v>43627.617361111108</v>
      </c>
      <c r="P242">
        <v>1127</v>
      </c>
      <c r="Q242" t="s">
        <v>438</v>
      </c>
      <c r="T242">
        <v>0</v>
      </c>
      <c r="U242">
        <v>35.343761000000001</v>
      </c>
      <c r="V242">
        <v>-119.91371700000001</v>
      </c>
      <c r="W242" t="s">
        <v>73</v>
      </c>
      <c r="X242" t="str">
        <f t="shared" si="72"/>
        <v>non-HFRA</v>
      </c>
      <c r="AG242" t="b">
        <f t="shared" si="73"/>
        <v>0</v>
      </c>
      <c r="AH242" t="b">
        <f t="shared" si="74"/>
        <v>0</v>
      </c>
      <c r="AI242" t="b">
        <f t="shared" si="75"/>
        <v>0</v>
      </c>
      <c r="AJ242">
        <v>2019</v>
      </c>
      <c r="AK242">
        <v>6</v>
      </c>
      <c r="AL242" t="b">
        <v>0</v>
      </c>
      <c r="AM242">
        <f t="shared" si="76"/>
        <v>0</v>
      </c>
      <c r="AN242" t="b">
        <f t="shared" si="77"/>
        <v>0</v>
      </c>
      <c r="AO242" t="b">
        <f t="shared" si="78"/>
        <v>0</v>
      </c>
      <c r="AP242" t="b">
        <f t="shared" si="79"/>
        <v>0</v>
      </c>
      <c r="AQ242" t="str">
        <f t="shared" si="84"/>
        <v>OEIS Non-CAT - Large</v>
      </c>
      <c r="AR242">
        <f t="shared" si="80"/>
        <v>0</v>
      </c>
      <c r="AS242">
        <f t="shared" si="81"/>
        <v>0</v>
      </c>
      <c r="AT242" t="str">
        <f t="shared" si="82"/>
        <v xml:space="preserve">structures &lt;= 100 </v>
      </c>
      <c r="AU242" t="str">
        <f t="shared" si="83"/>
        <v>fatality = 0</v>
      </c>
      <c r="AV242">
        <f t="shared" si="85"/>
        <v>0</v>
      </c>
      <c r="AW242" t="b">
        <v>0</v>
      </c>
      <c r="AX242" t="b">
        <v>0</v>
      </c>
      <c r="AY242" t="b">
        <v>0</v>
      </c>
      <c r="AZ242" t="b">
        <v>0</v>
      </c>
      <c r="BA242" t="b">
        <v>0</v>
      </c>
      <c r="BB242" t="b">
        <v>0</v>
      </c>
      <c r="BC242" t="b">
        <v>0</v>
      </c>
      <c r="BJ242">
        <v>0</v>
      </c>
      <c r="BK242">
        <v>0</v>
      </c>
      <c r="BP242">
        <v>0</v>
      </c>
      <c r="BQ242">
        <v>0</v>
      </c>
    </row>
    <row r="243" spans="3:69" x14ac:dyDescent="0.2">
      <c r="C243" t="str">
        <f t="shared" si="69"/>
        <v>20190607-Stuhr</v>
      </c>
      <c r="D243" t="s">
        <v>1074</v>
      </c>
      <c r="E243" t="s">
        <v>1075</v>
      </c>
      <c r="H243">
        <f t="shared" si="70"/>
        <v>201906071655</v>
      </c>
      <c r="I243">
        <f t="shared" si="71"/>
        <v>201906080455</v>
      </c>
      <c r="J243" s="39">
        <v>43623</v>
      </c>
      <c r="K243" s="40">
        <v>0.70486111111111116</v>
      </c>
      <c r="L243" s="39">
        <v>43623.704861111109</v>
      </c>
      <c r="M243" s="39">
        <v>43627</v>
      </c>
      <c r="N243" t="s">
        <v>1076</v>
      </c>
      <c r="O243" s="39">
        <v>43627.718055555553</v>
      </c>
      <c r="P243">
        <v>600</v>
      </c>
      <c r="Q243" t="s">
        <v>438</v>
      </c>
      <c r="T243">
        <v>0</v>
      </c>
      <c r="U243">
        <v>37.259880000000003</v>
      </c>
      <c r="V243">
        <v>-121.09375</v>
      </c>
      <c r="W243" t="s">
        <v>73</v>
      </c>
      <c r="X243" t="str">
        <f t="shared" si="72"/>
        <v>non-HFRA</v>
      </c>
      <c r="AG243" t="b">
        <f t="shared" si="73"/>
        <v>0</v>
      </c>
      <c r="AH243" t="b">
        <f t="shared" si="74"/>
        <v>0</v>
      </c>
      <c r="AI243" t="b">
        <f t="shared" si="75"/>
        <v>0</v>
      </c>
      <c r="AJ243">
        <v>2019</v>
      </c>
      <c r="AK243">
        <v>6</v>
      </c>
      <c r="AL243" t="b">
        <v>0</v>
      </c>
      <c r="AM243">
        <f t="shared" si="76"/>
        <v>0</v>
      </c>
      <c r="AN243" t="b">
        <f t="shared" si="77"/>
        <v>0</v>
      </c>
      <c r="AO243" t="b">
        <f t="shared" si="78"/>
        <v>0</v>
      </c>
      <c r="AP243" t="b">
        <f t="shared" si="79"/>
        <v>0</v>
      </c>
      <c r="AQ243" t="str">
        <f t="shared" si="84"/>
        <v>OEIS Non-CAT - Large</v>
      </c>
      <c r="AR243">
        <f t="shared" si="80"/>
        <v>0</v>
      </c>
      <c r="AS243">
        <f t="shared" si="81"/>
        <v>0</v>
      </c>
      <c r="AT243" t="str">
        <f t="shared" si="82"/>
        <v xml:space="preserve">structures &lt;= 100 </v>
      </c>
      <c r="AU243" t="str">
        <f t="shared" si="83"/>
        <v>fatality = 0</v>
      </c>
      <c r="AV243">
        <f t="shared" si="85"/>
        <v>0</v>
      </c>
      <c r="AW243" t="b">
        <v>0</v>
      </c>
      <c r="AX243" t="b">
        <v>0</v>
      </c>
      <c r="AY243" t="b">
        <v>0</v>
      </c>
      <c r="AZ243" t="b">
        <v>0</v>
      </c>
      <c r="BA243" t="b">
        <v>0</v>
      </c>
      <c r="BB243" t="b">
        <v>0</v>
      </c>
      <c r="BC243" t="b">
        <v>0</v>
      </c>
      <c r="BJ243">
        <v>0</v>
      </c>
      <c r="BK243">
        <v>0</v>
      </c>
      <c r="BL243" t="s">
        <v>1077</v>
      </c>
      <c r="BM243" t="s">
        <v>95</v>
      </c>
      <c r="BN243">
        <v>7.04</v>
      </c>
      <c r="BO243" t="s">
        <v>1078</v>
      </c>
      <c r="BP243">
        <v>28.99</v>
      </c>
      <c r="BQ243">
        <v>22</v>
      </c>
    </row>
    <row r="244" spans="3:69" x14ac:dyDescent="0.2">
      <c r="C244" t="str">
        <f t="shared" si="69"/>
        <v>20190608-West Butte</v>
      </c>
      <c r="D244" t="s">
        <v>968</v>
      </c>
      <c r="E244" t="s">
        <v>1079</v>
      </c>
      <c r="H244">
        <f t="shared" si="70"/>
        <v>201906081437</v>
      </c>
      <c r="I244">
        <f t="shared" si="71"/>
        <v>201906090237</v>
      </c>
      <c r="J244" s="39">
        <v>43624</v>
      </c>
      <c r="K244" s="40">
        <v>0.60902777777777772</v>
      </c>
      <c r="L244" s="39">
        <v>43624.609027777777</v>
      </c>
      <c r="M244" s="39">
        <v>43633</v>
      </c>
      <c r="N244" t="s">
        <v>1080</v>
      </c>
      <c r="O244" s="39">
        <v>43633.636111111111</v>
      </c>
      <c r="P244">
        <v>1350</v>
      </c>
      <c r="Q244" t="s">
        <v>438</v>
      </c>
      <c r="T244">
        <v>0</v>
      </c>
      <c r="U244">
        <v>39.289259999999999</v>
      </c>
      <c r="V244">
        <v>121.85906</v>
      </c>
      <c r="W244" t="s">
        <v>73</v>
      </c>
      <c r="X244" t="str">
        <f t="shared" si="72"/>
        <v>non-HFRA</v>
      </c>
      <c r="AG244" t="b">
        <f t="shared" si="73"/>
        <v>0</v>
      </c>
      <c r="AH244" t="b">
        <f t="shared" si="74"/>
        <v>0</v>
      </c>
      <c r="AI244" t="b">
        <f t="shared" si="75"/>
        <v>0</v>
      </c>
      <c r="AJ244">
        <v>2019</v>
      </c>
      <c r="AK244">
        <v>6</v>
      </c>
      <c r="AL244" t="b">
        <v>0</v>
      </c>
      <c r="AM244">
        <f t="shared" si="76"/>
        <v>0</v>
      </c>
      <c r="AN244" t="b">
        <f t="shared" si="77"/>
        <v>0</v>
      </c>
      <c r="AO244" t="b">
        <f t="shared" si="78"/>
        <v>0</v>
      </c>
      <c r="AP244" t="b">
        <f t="shared" si="79"/>
        <v>0</v>
      </c>
      <c r="AQ244" t="str">
        <f t="shared" si="84"/>
        <v>OEIS Non-CAT - Large</v>
      </c>
      <c r="AR244">
        <f t="shared" si="80"/>
        <v>0</v>
      </c>
      <c r="AS244">
        <f t="shared" si="81"/>
        <v>0</v>
      </c>
      <c r="AT244" t="str">
        <f t="shared" si="82"/>
        <v xml:space="preserve">structures &lt;= 100 </v>
      </c>
      <c r="AU244" t="str">
        <f t="shared" si="83"/>
        <v>fatality = 0</v>
      </c>
      <c r="AV244">
        <f t="shared" si="85"/>
        <v>0</v>
      </c>
      <c r="AW244" t="b">
        <v>0</v>
      </c>
      <c r="AX244" t="b">
        <v>0</v>
      </c>
      <c r="AY244" t="b">
        <v>0</v>
      </c>
      <c r="AZ244" t="b">
        <v>0</v>
      </c>
      <c r="BA244" t="b">
        <v>0</v>
      </c>
      <c r="BB244" t="b">
        <v>0</v>
      </c>
      <c r="BC244" t="b">
        <v>0</v>
      </c>
      <c r="BJ244">
        <v>0</v>
      </c>
      <c r="BK244">
        <v>0</v>
      </c>
      <c r="BP244">
        <v>0</v>
      </c>
      <c r="BQ244">
        <v>0</v>
      </c>
    </row>
    <row r="245" spans="3:69" x14ac:dyDescent="0.2">
      <c r="C245" t="str">
        <f t="shared" si="69"/>
        <v>20190608-Sand</v>
      </c>
      <c r="D245" t="s">
        <v>328</v>
      </c>
      <c r="E245" t="s">
        <v>1081</v>
      </c>
      <c r="H245">
        <f t="shared" si="70"/>
        <v>201906081450</v>
      </c>
      <c r="I245">
        <f t="shared" si="71"/>
        <v>201906090250</v>
      </c>
      <c r="J245" s="39">
        <v>43624</v>
      </c>
      <c r="K245" s="40">
        <v>0.61805555555555558</v>
      </c>
      <c r="L245" s="39">
        <v>43624.618055555547</v>
      </c>
      <c r="M245" s="39">
        <v>43633</v>
      </c>
      <c r="N245" t="s">
        <v>1082</v>
      </c>
      <c r="O245" s="39">
        <v>43633.444444444453</v>
      </c>
      <c r="P245">
        <v>2512</v>
      </c>
      <c r="Q245" t="s">
        <v>438</v>
      </c>
      <c r="R245">
        <v>7</v>
      </c>
      <c r="T245">
        <v>0</v>
      </c>
      <c r="U245">
        <v>38.889780000000002</v>
      </c>
      <c r="V245">
        <v>-122.23922</v>
      </c>
      <c r="W245" t="s">
        <v>73</v>
      </c>
      <c r="X245" t="str">
        <f t="shared" si="72"/>
        <v>non-HFRA</v>
      </c>
      <c r="AF245">
        <v>135305</v>
      </c>
      <c r="AG245" t="b">
        <f t="shared" si="73"/>
        <v>0</v>
      </c>
      <c r="AH245" t="b">
        <f t="shared" si="74"/>
        <v>0</v>
      </c>
      <c r="AI245" t="b">
        <f t="shared" si="75"/>
        <v>0</v>
      </c>
      <c r="AJ245">
        <v>2019</v>
      </c>
      <c r="AK245">
        <v>6</v>
      </c>
      <c r="AL245" t="b">
        <v>1</v>
      </c>
      <c r="AM245">
        <f t="shared" si="76"/>
        <v>0</v>
      </c>
      <c r="AN245" t="b">
        <f t="shared" si="77"/>
        <v>0</v>
      </c>
      <c r="AO245" t="b">
        <f t="shared" si="78"/>
        <v>0</v>
      </c>
      <c r="AP245" t="b">
        <f t="shared" si="79"/>
        <v>0</v>
      </c>
      <c r="AQ245" t="str">
        <f t="shared" si="84"/>
        <v>OEIS Non-CAT - Large</v>
      </c>
      <c r="AR245">
        <f t="shared" si="80"/>
        <v>0</v>
      </c>
      <c r="AS245">
        <f t="shared" si="81"/>
        <v>0</v>
      </c>
      <c r="AT245" t="str">
        <f t="shared" si="82"/>
        <v xml:space="preserve">structures &lt;= 100 </v>
      </c>
      <c r="AU245" t="str">
        <f t="shared" si="83"/>
        <v>fatality = 0</v>
      </c>
      <c r="AV245">
        <f t="shared" si="85"/>
        <v>7</v>
      </c>
      <c r="AW245" t="b">
        <v>0</v>
      </c>
      <c r="AX245" t="b">
        <v>0</v>
      </c>
      <c r="AY245" t="b">
        <v>0</v>
      </c>
      <c r="AZ245" t="b">
        <v>0</v>
      </c>
      <c r="BA245" t="b">
        <v>0</v>
      </c>
      <c r="BB245" t="b">
        <v>0</v>
      </c>
      <c r="BC245" t="b">
        <v>0</v>
      </c>
      <c r="BJ245">
        <v>0</v>
      </c>
      <c r="BK245">
        <v>0</v>
      </c>
      <c r="BL245" t="s">
        <v>1083</v>
      </c>
      <c r="BM245" t="s">
        <v>1028</v>
      </c>
      <c r="BN245">
        <v>8.0399999999999991</v>
      </c>
      <c r="BO245" t="s">
        <v>1084</v>
      </c>
      <c r="BP245">
        <v>37.270000000000003</v>
      </c>
      <c r="BQ245">
        <v>28</v>
      </c>
    </row>
    <row r="246" spans="3:69" x14ac:dyDescent="0.2">
      <c r="C246" t="str">
        <f t="shared" si="69"/>
        <v>20190612-Mcmillan</v>
      </c>
      <c r="D246" t="s">
        <v>103</v>
      </c>
      <c r="E246" t="s">
        <v>1085</v>
      </c>
      <c r="H246">
        <f t="shared" si="70"/>
        <v>201906121248</v>
      </c>
      <c r="I246">
        <f t="shared" si="71"/>
        <v>201906130048</v>
      </c>
      <c r="J246" s="39">
        <v>43628</v>
      </c>
      <c r="K246" s="40">
        <v>0.53333333333333333</v>
      </c>
      <c r="L246" s="39">
        <v>43628.533333333333</v>
      </c>
      <c r="M246" s="39">
        <v>43640</v>
      </c>
      <c r="N246" t="s">
        <v>1086</v>
      </c>
      <c r="O246" s="39">
        <v>43640.434027777781</v>
      </c>
      <c r="P246">
        <v>1764</v>
      </c>
      <c r="Q246" t="s">
        <v>438</v>
      </c>
      <c r="T246">
        <v>0</v>
      </c>
      <c r="U246">
        <v>35.663179999999997</v>
      </c>
      <c r="V246">
        <v>-120.41128</v>
      </c>
      <c r="W246" t="s">
        <v>73</v>
      </c>
      <c r="X246" t="str">
        <f t="shared" si="72"/>
        <v>non-HFRA</v>
      </c>
      <c r="AG246" t="b">
        <f t="shared" si="73"/>
        <v>0</v>
      </c>
      <c r="AH246" t="b">
        <f t="shared" si="74"/>
        <v>0</v>
      </c>
      <c r="AI246" t="b">
        <f t="shared" si="75"/>
        <v>0</v>
      </c>
      <c r="AJ246">
        <v>2019</v>
      </c>
      <c r="AK246">
        <v>6</v>
      </c>
      <c r="AL246" t="b">
        <v>0</v>
      </c>
      <c r="AM246">
        <f t="shared" si="76"/>
        <v>0</v>
      </c>
      <c r="AN246" t="b">
        <f t="shared" si="77"/>
        <v>0</v>
      </c>
      <c r="AO246" t="b">
        <f t="shared" si="78"/>
        <v>0</v>
      </c>
      <c r="AP246" t="b">
        <f t="shared" si="79"/>
        <v>0</v>
      </c>
      <c r="AQ246" t="str">
        <f t="shared" si="84"/>
        <v>OEIS Non-CAT - Large</v>
      </c>
      <c r="AR246">
        <f t="shared" si="80"/>
        <v>0</v>
      </c>
      <c r="AS246">
        <f t="shared" si="81"/>
        <v>0</v>
      </c>
      <c r="AT246" t="str">
        <f t="shared" si="82"/>
        <v xml:space="preserve">structures &lt;= 100 </v>
      </c>
      <c r="AU246" t="str">
        <f t="shared" si="83"/>
        <v>fatality = 0</v>
      </c>
      <c r="AV246">
        <f t="shared" si="85"/>
        <v>0</v>
      </c>
      <c r="AW246" t="b">
        <v>0</v>
      </c>
      <c r="AX246" t="b">
        <v>0</v>
      </c>
      <c r="AY246" t="b">
        <v>0</v>
      </c>
      <c r="AZ246" t="b">
        <v>0</v>
      </c>
      <c r="BA246" t="b">
        <v>0</v>
      </c>
      <c r="BB246" t="b">
        <v>0</v>
      </c>
      <c r="BC246" t="b">
        <v>0</v>
      </c>
      <c r="BJ246">
        <v>0</v>
      </c>
      <c r="BK246">
        <v>0</v>
      </c>
      <c r="BL246" t="s">
        <v>1087</v>
      </c>
      <c r="BM246" t="s">
        <v>1028</v>
      </c>
      <c r="BN246">
        <v>6.9</v>
      </c>
      <c r="BO246" t="s">
        <v>1088</v>
      </c>
      <c r="BP246">
        <v>27.83</v>
      </c>
      <c r="BQ246">
        <v>12</v>
      </c>
    </row>
    <row r="247" spans="3:69" x14ac:dyDescent="0.2">
      <c r="C247" t="str">
        <f t="shared" si="69"/>
        <v>20190626-Rock</v>
      </c>
      <c r="D247" t="s">
        <v>1074</v>
      </c>
      <c r="E247" t="s">
        <v>1089</v>
      </c>
      <c r="H247">
        <f t="shared" si="70"/>
        <v>201906260854</v>
      </c>
      <c r="I247">
        <f t="shared" si="71"/>
        <v>201906262054</v>
      </c>
      <c r="J247" s="39">
        <v>43642</v>
      </c>
      <c r="K247" s="40">
        <v>0.37083333333333329</v>
      </c>
      <c r="L247" s="39">
        <v>43642.370833333327</v>
      </c>
      <c r="M247" s="39">
        <v>43643</v>
      </c>
      <c r="N247" t="s">
        <v>1090</v>
      </c>
      <c r="O247" s="39">
        <v>43643.79583333333</v>
      </c>
      <c r="P247">
        <v>2422</v>
      </c>
      <c r="Q247" t="s">
        <v>186</v>
      </c>
      <c r="T247">
        <v>0</v>
      </c>
      <c r="U247">
        <v>37.465769999999999</v>
      </c>
      <c r="V247">
        <v>-121.28312</v>
      </c>
      <c r="W247" t="s">
        <v>88</v>
      </c>
      <c r="X247" t="str">
        <f t="shared" si="72"/>
        <v>HFRA</v>
      </c>
      <c r="AG247" t="b">
        <f t="shared" si="73"/>
        <v>0</v>
      </c>
      <c r="AH247" t="b">
        <f t="shared" si="74"/>
        <v>0</v>
      </c>
      <c r="AI247" t="b">
        <f t="shared" si="75"/>
        <v>0</v>
      </c>
      <c r="AJ247">
        <v>2019</v>
      </c>
      <c r="AK247">
        <v>6</v>
      </c>
      <c r="AL247" t="b">
        <v>0</v>
      </c>
      <c r="AM247">
        <f t="shared" si="76"/>
        <v>0</v>
      </c>
      <c r="AN247" t="b">
        <f t="shared" si="77"/>
        <v>0</v>
      </c>
      <c r="AO247" t="b">
        <f t="shared" si="78"/>
        <v>0</v>
      </c>
      <c r="AP247" t="b">
        <f t="shared" si="79"/>
        <v>0</v>
      </c>
      <c r="AQ247" t="str">
        <f t="shared" si="84"/>
        <v>OEIS Non-CAT - Large</v>
      </c>
      <c r="AR247">
        <f t="shared" si="80"/>
        <v>0</v>
      </c>
      <c r="AS247">
        <f t="shared" si="81"/>
        <v>0</v>
      </c>
      <c r="AT247" t="str">
        <f t="shared" si="82"/>
        <v xml:space="preserve">structures &lt;= 100 </v>
      </c>
      <c r="AU247" t="str">
        <f t="shared" si="83"/>
        <v>fatality = 0</v>
      </c>
      <c r="AV247">
        <f t="shared" si="85"/>
        <v>0</v>
      </c>
      <c r="AW247" t="b">
        <v>1</v>
      </c>
      <c r="AX247" t="b">
        <v>0</v>
      </c>
      <c r="AY247" t="b">
        <v>1</v>
      </c>
      <c r="AZ247" t="b">
        <v>1</v>
      </c>
      <c r="BA247" t="b">
        <v>0</v>
      </c>
      <c r="BB247" t="b">
        <v>1</v>
      </c>
      <c r="BC247" t="b">
        <v>1</v>
      </c>
      <c r="BF247" t="s">
        <v>1091</v>
      </c>
      <c r="BG247" t="s">
        <v>584</v>
      </c>
      <c r="BH247">
        <v>4.4400000000000004</v>
      </c>
      <c r="BI247" t="s">
        <v>1092</v>
      </c>
      <c r="BJ247">
        <v>5.99</v>
      </c>
      <c r="BK247">
        <v>2</v>
      </c>
      <c r="BL247" t="s">
        <v>195</v>
      </c>
      <c r="BM247" t="s">
        <v>82</v>
      </c>
      <c r="BN247">
        <v>9.4600000000000009</v>
      </c>
      <c r="BO247" t="s">
        <v>1093</v>
      </c>
      <c r="BP247">
        <v>10</v>
      </c>
      <c r="BQ247">
        <v>4</v>
      </c>
    </row>
    <row r="248" spans="3:69" x14ac:dyDescent="0.2">
      <c r="C248" t="str">
        <f t="shared" si="69"/>
        <v>20190626-Lonoak</v>
      </c>
      <c r="D248" t="s">
        <v>218</v>
      </c>
      <c r="E248" t="s">
        <v>1094</v>
      </c>
      <c r="H248">
        <f t="shared" si="70"/>
        <v>201906260918</v>
      </c>
      <c r="I248">
        <f t="shared" si="71"/>
        <v>201906262118</v>
      </c>
      <c r="J248" s="39">
        <v>43642</v>
      </c>
      <c r="K248" s="40">
        <v>0.38750000000000001</v>
      </c>
      <c r="L248" s="39">
        <v>43642.387499999997</v>
      </c>
      <c r="M248" s="39">
        <v>43642</v>
      </c>
      <c r="N248" t="s">
        <v>1095</v>
      </c>
      <c r="O248" s="39">
        <v>43642.751388888893</v>
      </c>
      <c r="P248">
        <v>2546</v>
      </c>
      <c r="Q248" t="s">
        <v>186</v>
      </c>
      <c r="T248">
        <v>0</v>
      </c>
      <c r="U248">
        <v>36.284260000000003</v>
      </c>
      <c r="V248">
        <v>-120.94771</v>
      </c>
      <c r="W248" t="s">
        <v>73</v>
      </c>
      <c r="X248" t="str">
        <f t="shared" si="72"/>
        <v>non-HFRA</v>
      </c>
      <c r="Y248" t="s">
        <v>100</v>
      </c>
      <c r="Z248" t="s">
        <v>100</v>
      </c>
      <c r="AA248">
        <v>20190449</v>
      </c>
      <c r="AB248" t="s">
        <v>1096</v>
      </c>
      <c r="AC248" t="s">
        <v>1097</v>
      </c>
      <c r="AD248" t="s">
        <v>1098</v>
      </c>
      <c r="AF248">
        <v>52017</v>
      </c>
      <c r="AG248" t="b">
        <f t="shared" si="73"/>
        <v>0</v>
      </c>
      <c r="AH248" t="b">
        <f t="shared" si="74"/>
        <v>0</v>
      </c>
      <c r="AI248" t="b">
        <f t="shared" si="75"/>
        <v>0</v>
      </c>
      <c r="AJ248">
        <v>2019</v>
      </c>
      <c r="AK248">
        <v>6</v>
      </c>
      <c r="AL248" t="b">
        <v>0</v>
      </c>
      <c r="AM248">
        <f t="shared" si="76"/>
        <v>0</v>
      </c>
      <c r="AN248" t="b">
        <f t="shared" si="77"/>
        <v>0</v>
      </c>
      <c r="AO248" t="b">
        <f t="shared" si="78"/>
        <v>0</v>
      </c>
      <c r="AP248" t="b">
        <f t="shared" si="79"/>
        <v>0</v>
      </c>
      <c r="AQ248" t="str">
        <f t="shared" si="84"/>
        <v>OEIS Non-CAT - Large</v>
      </c>
      <c r="AR248">
        <f t="shared" si="80"/>
        <v>0</v>
      </c>
      <c r="AS248">
        <f t="shared" si="81"/>
        <v>0</v>
      </c>
      <c r="AT248" t="str">
        <f t="shared" si="82"/>
        <v xml:space="preserve">structures &lt;= 100 </v>
      </c>
      <c r="AU248" t="str">
        <f t="shared" si="83"/>
        <v>fatality = 0</v>
      </c>
      <c r="AV248">
        <f t="shared" si="85"/>
        <v>0</v>
      </c>
      <c r="AW248" t="b">
        <v>0</v>
      </c>
      <c r="AX248" t="b">
        <v>0</v>
      </c>
      <c r="AY248" t="b">
        <v>0</v>
      </c>
      <c r="AZ248" t="b">
        <v>0</v>
      </c>
      <c r="BA248" t="b">
        <v>0</v>
      </c>
      <c r="BB248" t="b">
        <v>0</v>
      </c>
      <c r="BC248" t="b">
        <v>0</v>
      </c>
      <c r="BJ248">
        <v>0</v>
      </c>
      <c r="BK248">
        <v>0</v>
      </c>
      <c r="BL248" t="s">
        <v>1099</v>
      </c>
      <c r="BM248" t="s">
        <v>1028</v>
      </c>
      <c r="BN248">
        <v>8.67</v>
      </c>
      <c r="BO248" t="s">
        <v>1100</v>
      </c>
      <c r="BP248">
        <v>13.8</v>
      </c>
      <c r="BQ248">
        <v>14</v>
      </c>
    </row>
    <row r="249" spans="3:69" x14ac:dyDescent="0.2">
      <c r="C249" t="str">
        <f t="shared" si="69"/>
        <v>20190708-Gillis</v>
      </c>
      <c r="D249" t="s">
        <v>103</v>
      </c>
      <c r="E249" t="s">
        <v>1101</v>
      </c>
      <c r="H249">
        <f t="shared" si="70"/>
        <v>201907081644</v>
      </c>
      <c r="I249">
        <f t="shared" si="71"/>
        <v>201907090444</v>
      </c>
      <c r="J249" s="39">
        <v>43654</v>
      </c>
      <c r="K249" s="40">
        <v>0.69722222222222219</v>
      </c>
      <c r="L249" s="39">
        <v>43654.697222222218</v>
      </c>
      <c r="M249" s="39">
        <v>43655</v>
      </c>
      <c r="N249" t="s">
        <v>1102</v>
      </c>
      <c r="O249" s="39">
        <v>43655.765277777777</v>
      </c>
      <c r="P249">
        <v>974</v>
      </c>
      <c r="Q249" t="s">
        <v>186</v>
      </c>
      <c r="T249">
        <v>0</v>
      </c>
      <c r="U249">
        <v>35.631111109999999</v>
      </c>
      <c r="V249">
        <v>-120.26916667</v>
      </c>
      <c r="W249" t="s">
        <v>73</v>
      </c>
      <c r="X249" t="str">
        <f t="shared" si="72"/>
        <v>non-HFRA</v>
      </c>
      <c r="AG249" t="b">
        <f t="shared" si="73"/>
        <v>0</v>
      </c>
      <c r="AH249" t="b">
        <f t="shared" si="74"/>
        <v>0</v>
      </c>
      <c r="AI249" t="b">
        <f t="shared" si="75"/>
        <v>0</v>
      </c>
      <c r="AJ249">
        <v>2019</v>
      </c>
      <c r="AK249">
        <v>7</v>
      </c>
      <c r="AL249" t="b">
        <v>0</v>
      </c>
      <c r="AM249">
        <f t="shared" si="76"/>
        <v>0</v>
      </c>
      <c r="AN249" t="b">
        <f t="shared" si="77"/>
        <v>0</v>
      </c>
      <c r="AO249" t="b">
        <f t="shared" si="78"/>
        <v>0</v>
      </c>
      <c r="AP249" t="b">
        <f t="shared" si="79"/>
        <v>0</v>
      </c>
      <c r="AQ249" t="str">
        <f t="shared" si="84"/>
        <v>OEIS Non-CAT - Large</v>
      </c>
      <c r="AR249">
        <f t="shared" si="80"/>
        <v>0</v>
      </c>
      <c r="AS249">
        <f t="shared" si="81"/>
        <v>0</v>
      </c>
      <c r="AT249" t="str">
        <f t="shared" si="82"/>
        <v xml:space="preserve">structures &lt;= 100 </v>
      </c>
      <c r="AU249" t="str">
        <f t="shared" si="83"/>
        <v>fatality = 0</v>
      </c>
      <c r="AV249">
        <f t="shared" si="85"/>
        <v>0</v>
      </c>
      <c r="AW249" t="b">
        <v>0</v>
      </c>
      <c r="AX249" t="b">
        <v>0</v>
      </c>
      <c r="AY249" t="b">
        <v>0</v>
      </c>
      <c r="AZ249" t="b">
        <v>0</v>
      </c>
      <c r="BA249" t="b">
        <v>0</v>
      </c>
      <c r="BB249" t="b">
        <v>0</v>
      </c>
      <c r="BC249" t="b">
        <v>0</v>
      </c>
      <c r="BF249" t="s">
        <v>1087</v>
      </c>
      <c r="BG249" t="s">
        <v>1028</v>
      </c>
      <c r="BH249">
        <v>4.22</v>
      </c>
      <c r="BI249" t="s">
        <v>1103</v>
      </c>
      <c r="BJ249">
        <v>24.34</v>
      </c>
      <c r="BK249">
        <v>12</v>
      </c>
      <c r="BL249" t="s">
        <v>1087</v>
      </c>
      <c r="BM249" t="s">
        <v>1028</v>
      </c>
      <c r="BN249">
        <v>4.22</v>
      </c>
      <c r="BO249" t="s">
        <v>1103</v>
      </c>
      <c r="BP249">
        <v>24.34</v>
      </c>
      <c r="BQ249">
        <v>12</v>
      </c>
    </row>
    <row r="250" spans="3:69" x14ac:dyDescent="0.2">
      <c r="C250" t="str">
        <f t="shared" si="69"/>
        <v>20190729-Lake</v>
      </c>
      <c r="D250" t="s">
        <v>218</v>
      </c>
      <c r="E250" t="s">
        <v>149</v>
      </c>
      <c r="H250">
        <f t="shared" si="70"/>
        <v>201907291543</v>
      </c>
      <c r="I250">
        <f t="shared" si="71"/>
        <v>201907300343</v>
      </c>
      <c r="J250" s="39">
        <v>43675</v>
      </c>
      <c r="K250" s="40">
        <v>0.65486111111111112</v>
      </c>
      <c r="L250" s="39">
        <v>43675.654861111107</v>
      </c>
      <c r="P250">
        <v>316</v>
      </c>
      <c r="Q250" t="s">
        <v>186</v>
      </c>
      <c r="U250">
        <v>35.908332999999999</v>
      </c>
      <c r="V250">
        <v>-120.984167</v>
      </c>
      <c r="W250" t="s">
        <v>88</v>
      </c>
      <c r="X250" t="str">
        <f t="shared" si="72"/>
        <v>HFRA</v>
      </c>
      <c r="AG250" t="b">
        <f t="shared" si="73"/>
        <v>0</v>
      </c>
      <c r="AH250" t="b">
        <f t="shared" si="74"/>
        <v>0</v>
      </c>
      <c r="AI250" t="b">
        <f t="shared" si="75"/>
        <v>0</v>
      </c>
      <c r="AJ250">
        <v>2019</v>
      </c>
      <c r="AK250">
        <v>7</v>
      </c>
      <c r="AL250" t="b">
        <v>0</v>
      </c>
      <c r="AM250">
        <f t="shared" si="76"/>
        <v>0</v>
      </c>
      <c r="AN250" t="b">
        <f t="shared" si="77"/>
        <v>0</v>
      </c>
      <c r="AO250" t="b">
        <f t="shared" si="78"/>
        <v>0</v>
      </c>
      <c r="AP250" t="b">
        <f t="shared" si="79"/>
        <v>0</v>
      </c>
      <c r="AQ250" t="str">
        <f t="shared" si="84"/>
        <v>OEIS Non-CAT - Large</v>
      </c>
      <c r="AR250">
        <f t="shared" si="80"/>
        <v>0</v>
      </c>
      <c r="AS250">
        <f t="shared" si="81"/>
        <v>0</v>
      </c>
      <c r="AT250" t="str">
        <f t="shared" si="82"/>
        <v xml:space="preserve">structures &lt;= 100 </v>
      </c>
      <c r="AU250" t="str">
        <f t="shared" si="83"/>
        <v>fatality = 0</v>
      </c>
      <c r="AV250">
        <f t="shared" si="85"/>
        <v>0</v>
      </c>
      <c r="AW250" t="b">
        <v>1</v>
      </c>
      <c r="AX250" t="b">
        <v>0</v>
      </c>
      <c r="AY250" t="b">
        <v>1</v>
      </c>
      <c r="AZ250" t="b">
        <v>1</v>
      </c>
      <c r="BA250" t="b">
        <v>0</v>
      </c>
      <c r="BB250" t="b">
        <v>1</v>
      </c>
      <c r="BC250" t="b">
        <v>1</v>
      </c>
      <c r="BF250" t="s">
        <v>1104</v>
      </c>
      <c r="BG250" t="s">
        <v>1028</v>
      </c>
      <c r="BH250">
        <v>3.11</v>
      </c>
      <c r="BI250" t="s">
        <v>1105</v>
      </c>
      <c r="BJ250">
        <v>17.09</v>
      </c>
      <c r="BK250">
        <v>12</v>
      </c>
      <c r="BL250" t="s">
        <v>1106</v>
      </c>
      <c r="BM250" t="s">
        <v>1028</v>
      </c>
      <c r="BN250">
        <v>8.8000000000000007</v>
      </c>
      <c r="BO250" t="s">
        <v>1107</v>
      </c>
      <c r="BP250">
        <v>21.25</v>
      </c>
      <c r="BQ250">
        <v>48</v>
      </c>
    </row>
    <row r="251" spans="3:69" x14ac:dyDescent="0.2">
      <c r="C251" t="str">
        <f t="shared" si="69"/>
        <v>20190731-Mesa</v>
      </c>
      <c r="D251" t="s">
        <v>260</v>
      </c>
      <c r="E251" t="s">
        <v>1108</v>
      </c>
      <c r="H251">
        <f t="shared" si="70"/>
        <v>201907311713</v>
      </c>
      <c r="I251">
        <f t="shared" si="71"/>
        <v>201907320513</v>
      </c>
      <c r="J251" s="39">
        <v>43677</v>
      </c>
      <c r="K251" s="40">
        <v>0.71736111111111112</v>
      </c>
      <c r="L251" s="39">
        <v>43677.717361111107</v>
      </c>
      <c r="P251">
        <v>448</v>
      </c>
      <c r="Q251" t="s">
        <v>186</v>
      </c>
      <c r="T251">
        <v>0</v>
      </c>
      <c r="U251">
        <v>35.60989</v>
      </c>
      <c r="V251">
        <v>-118.41204</v>
      </c>
      <c r="W251" t="s">
        <v>88</v>
      </c>
      <c r="X251" t="str">
        <f t="shared" si="72"/>
        <v>HFRA</v>
      </c>
      <c r="AG251" t="b">
        <f t="shared" si="73"/>
        <v>0</v>
      </c>
      <c r="AH251" t="b">
        <f t="shared" si="74"/>
        <v>0</v>
      </c>
      <c r="AI251" t="b">
        <f t="shared" si="75"/>
        <v>0</v>
      </c>
      <c r="AJ251">
        <v>2019</v>
      </c>
      <c r="AK251">
        <v>7</v>
      </c>
      <c r="AL251" t="b">
        <v>0</v>
      </c>
      <c r="AM251">
        <f t="shared" si="76"/>
        <v>0</v>
      </c>
      <c r="AN251" t="b">
        <f t="shared" si="77"/>
        <v>0</v>
      </c>
      <c r="AO251" t="b">
        <f t="shared" si="78"/>
        <v>0</v>
      </c>
      <c r="AP251" t="b">
        <f t="shared" si="79"/>
        <v>0</v>
      </c>
      <c r="AQ251" t="str">
        <f t="shared" si="84"/>
        <v>OEIS Non-CAT - Large</v>
      </c>
      <c r="AR251">
        <f t="shared" si="80"/>
        <v>0</v>
      </c>
      <c r="AS251">
        <f t="shared" si="81"/>
        <v>0</v>
      </c>
      <c r="AT251" t="str">
        <f t="shared" si="82"/>
        <v xml:space="preserve">structures &lt;= 100 </v>
      </c>
      <c r="AU251" t="str">
        <f t="shared" si="83"/>
        <v>fatality = 0</v>
      </c>
      <c r="AV251">
        <f t="shared" si="85"/>
        <v>0</v>
      </c>
      <c r="AW251" t="b">
        <v>0</v>
      </c>
      <c r="AX251" t="b">
        <v>1</v>
      </c>
      <c r="AY251" t="b">
        <v>1</v>
      </c>
      <c r="AZ251" t="b">
        <v>1</v>
      </c>
      <c r="BA251" t="b">
        <v>0</v>
      </c>
      <c r="BB251" t="b">
        <v>1</v>
      </c>
      <c r="BC251" t="b">
        <v>1</v>
      </c>
      <c r="BF251" t="s">
        <v>1109</v>
      </c>
      <c r="BG251" t="s">
        <v>1110</v>
      </c>
      <c r="BH251">
        <v>0.86</v>
      </c>
      <c r="BI251" t="s">
        <v>1111</v>
      </c>
      <c r="BJ251">
        <v>27.63</v>
      </c>
      <c r="BK251">
        <v>37</v>
      </c>
      <c r="BL251" t="s">
        <v>1109</v>
      </c>
      <c r="BM251" t="s">
        <v>1110</v>
      </c>
      <c r="BN251">
        <v>0.86</v>
      </c>
      <c r="BO251" t="s">
        <v>1111</v>
      </c>
      <c r="BP251">
        <v>27.63</v>
      </c>
      <c r="BQ251">
        <v>131</v>
      </c>
    </row>
    <row r="252" spans="3:69" x14ac:dyDescent="0.2">
      <c r="C252" t="str">
        <f t="shared" si="69"/>
        <v>20190803-Marsh Complex</v>
      </c>
      <c r="D252" t="s">
        <v>105</v>
      </c>
      <c r="E252" t="s">
        <v>1112</v>
      </c>
      <c r="H252">
        <f t="shared" si="70"/>
        <v>201908030316</v>
      </c>
      <c r="I252">
        <f t="shared" si="71"/>
        <v>201908031516</v>
      </c>
      <c r="J252" s="39">
        <v>43680</v>
      </c>
      <c r="K252" s="40">
        <v>0.1361111111111111</v>
      </c>
      <c r="L252" s="39">
        <v>43680.136111111111</v>
      </c>
      <c r="M252" s="39">
        <v>43683</v>
      </c>
      <c r="N252" t="s">
        <v>1113</v>
      </c>
      <c r="O252" s="39">
        <v>43683.779166666667</v>
      </c>
      <c r="P252">
        <v>757</v>
      </c>
      <c r="Q252" t="s">
        <v>186</v>
      </c>
      <c r="U252">
        <v>37.908361999999997</v>
      </c>
      <c r="V252">
        <v>-121.872941</v>
      </c>
      <c r="W252" t="s">
        <v>88</v>
      </c>
      <c r="X252" t="str">
        <f t="shared" si="72"/>
        <v>HFRA</v>
      </c>
      <c r="AG252" t="b">
        <f t="shared" si="73"/>
        <v>0</v>
      </c>
      <c r="AH252" t="b">
        <f t="shared" si="74"/>
        <v>0</v>
      </c>
      <c r="AI252" t="b">
        <f t="shared" si="75"/>
        <v>0</v>
      </c>
      <c r="AJ252">
        <v>2019</v>
      </c>
      <c r="AK252">
        <v>8</v>
      </c>
      <c r="AL252" t="b">
        <v>0</v>
      </c>
      <c r="AM252">
        <f t="shared" si="76"/>
        <v>0</v>
      </c>
      <c r="AN252" t="b">
        <f t="shared" si="77"/>
        <v>0</v>
      </c>
      <c r="AO252" t="b">
        <f t="shared" si="78"/>
        <v>0</v>
      </c>
      <c r="AP252" t="b">
        <f t="shared" si="79"/>
        <v>0</v>
      </c>
      <c r="AQ252" t="str">
        <f t="shared" si="84"/>
        <v>OEIS Non-CAT - Large</v>
      </c>
      <c r="AR252">
        <f t="shared" si="80"/>
        <v>0</v>
      </c>
      <c r="AS252">
        <f t="shared" si="81"/>
        <v>0</v>
      </c>
      <c r="AT252" t="str">
        <f t="shared" si="82"/>
        <v xml:space="preserve">structures &lt;= 100 </v>
      </c>
      <c r="AU252" t="str">
        <f t="shared" si="83"/>
        <v>fatality = 0</v>
      </c>
      <c r="AV252">
        <f t="shared" si="85"/>
        <v>0</v>
      </c>
      <c r="AW252" t="b">
        <v>1</v>
      </c>
      <c r="AX252" t="b">
        <v>0</v>
      </c>
      <c r="AY252" t="b">
        <v>1</v>
      </c>
      <c r="AZ252" t="b">
        <v>1</v>
      </c>
      <c r="BA252" t="b">
        <v>0</v>
      </c>
      <c r="BB252" t="b">
        <v>1</v>
      </c>
      <c r="BC252" t="b">
        <v>1</v>
      </c>
      <c r="BF252" t="s">
        <v>107</v>
      </c>
      <c r="BG252" t="s">
        <v>82</v>
      </c>
      <c r="BH252">
        <v>2.94</v>
      </c>
      <c r="BI252" t="s">
        <v>1114</v>
      </c>
      <c r="BJ252">
        <v>22.01</v>
      </c>
      <c r="BK252">
        <v>50</v>
      </c>
      <c r="BL252" t="s">
        <v>107</v>
      </c>
      <c r="BM252" t="s">
        <v>82</v>
      </c>
      <c r="BN252">
        <v>2.94</v>
      </c>
      <c r="BO252" t="s">
        <v>1114</v>
      </c>
      <c r="BP252">
        <v>22.01</v>
      </c>
      <c r="BQ252">
        <v>458</v>
      </c>
    </row>
    <row r="253" spans="3:69" x14ac:dyDescent="0.2">
      <c r="C253" t="str">
        <f t="shared" si="69"/>
        <v>20190808-W1 Mcdonald</v>
      </c>
      <c r="D253" t="s">
        <v>180</v>
      </c>
      <c r="E253" t="s">
        <v>1115</v>
      </c>
      <c r="H253">
        <f t="shared" si="70"/>
        <v>201908081842</v>
      </c>
      <c r="I253">
        <f t="shared" si="71"/>
        <v>201908090642</v>
      </c>
      <c r="J253" s="39">
        <v>43685</v>
      </c>
      <c r="K253" s="40">
        <v>0.77916666666666667</v>
      </c>
      <c r="L253" s="39">
        <v>43685.779166666667</v>
      </c>
      <c r="M253" s="39">
        <v>43688</v>
      </c>
      <c r="N253" t="s">
        <v>1116</v>
      </c>
      <c r="O253" s="39">
        <v>43688.482638888891</v>
      </c>
      <c r="P253">
        <v>1020</v>
      </c>
      <c r="Q253" t="s">
        <v>186</v>
      </c>
      <c r="T253">
        <v>0</v>
      </c>
      <c r="U253">
        <v>40.943798999999999</v>
      </c>
      <c r="V253">
        <v>-120.27529800000001</v>
      </c>
      <c r="W253" t="s">
        <v>88</v>
      </c>
      <c r="X253" t="str">
        <f t="shared" si="72"/>
        <v>HFRA</v>
      </c>
      <c r="AG253" t="b">
        <f t="shared" si="73"/>
        <v>0</v>
      </c>
      <c r="AH253" t="b">
        <f t="shared" si="74"/>
        <v>0</v>
      </c>
      <c r="AI253" t="b">
        <f t="shared" si="75"/>
        <v>0</v>
      </c>
      <c r="AJ253">
        <v>2019</v>
      </c>
      <c r="AK253">
        <v>8</v>
      </c>
      <c r="AL253" t="b">
        <v>0</v>
      </c>
      <c r="AM253">
        <f t="shared" si="76"/>
        <v>0</v>
      </c>
      <c r="AN253" t="b">
        <f t="shared" si="77"/>
        <v>0</v>
      </c>
      <c r="AO253" t="b">
        <f t="shared" si="78"/>
        <v>0</v>
      </c>
      <c r="AP253" t="b">
        <f t="shared" si="79"/>
        <v>0</v>
      </c>
      <c r="AQ253" t="str">
        <f t="shared" si="84"/>
        <v>OEIS Non-CAT - Large</v>
      </c>
      <c r="AR253">
        <f t="shared" si="80"/>
        <v>0</v>
      </c>
      <c r="AS253">
        <f t="shared" si="81"/>
        <v>0</v>
      </c>
      <c r="AT253" t="str">
        <f t="shared" si="82"/>
        <v xml:space="preserve">structures &lt;= 100 </v>
      </c>
      <c r="AU253" t="str">
        <f t="shared" si="83"/>
        <v>fatality = 0</v>
      </c>
      <c r="AV253">
        <f t="shared" si="85"/>
        <v>0</v>
      </c>
      <c r="AW253" t="b">
        <v>1</v>
      </c>
      <c r="AX253" t="b">
        <v>0</v>
      </c>
      <c r="AY253" t="b">
        <v>1</v>
      </c>
      <c r="AZ253" t="b">
        <v>1</v>
      </c>
      <c r="BA253" t="b">
        <v>0</v>
      </c>
      <c r="BB253" t="b">
        <v>0</v>
      </c>
      <c r="BC253" t="b">
        <v>1</v>
      </c>
      <c r="BJ253">
        <v>0</v>
      </c>
      <c r="BK253">
        <v>0</v>
      </c>
      <c r="BL253" t="s">
        <v>1117</v>
      </c>
      <c r="BM253" t="s">
        <v>82</v>
      </c>
      <c r="BN253">
        <v>8.2799999999999994</v>
      </c>
      <c r="BO253" t="s">
        <v>1118</v>
      </c>
      <c r="BP253">
        <v>23</v>
      </c>
      <c r="BQ253">
        <v>2</v>
      </c>
    </row>
    <row r="254" spans="3:69" x14ac:dyDescent="0.2">
      <c r="C254" t="str">
        <f t="shared" si="69"/>
        <v>20190815-Hunter</v>
      </c>
      <c r="D254" t="s">
        <v>203</v>
      </c>
      <c r="E254" t="s">
        <v>1119</v>
      </c>
      <c r="H254">
        <f t="shared" si="70"/>
        <v>201908151515</v>
      </c>
      <c r="I254">
        <f t="shared" si="71"/>
        <v>201908160315</v>
      </c>
      <c r="J254" s="39">
        <v>43692</v>
      </c>
      <c r="K254" s="40">
        <v>0.63541666666666663</v>
      </c>
      <c r="L254" s="39">
        <v>43692.635416666657</v>
      </c>
      <c r="P254">
        <v>423</v>
      </c>
      <c r="Q254" t="s">
        <v>186</v>
      </c>
      <c r="T254">
        <v>0</v>
      </c>
      <c r="U254">
        <v>37.532027999999997</v>
      </c>
      <c r="V254">
        <v>-120.20801899999999</v>
      </c>
      <c r="W254" t="s">
        <v>73</v>
      </c>
      <c r="X254" t="str">
        <f t="shared" si="72"/>
        <v>non-HFRA</v>
      </c>
      <c r="AF254">
        <v>16363</v>
      </c>
      <c r="AG254" t="b">
        <f t="shared" si="73"/>
        <v>0</v>
      </c>
      <c r="AH254" t="b">
        <f t="shared" si="74"/>
        <v>0</v>
      </c>
      <c r="AI254" t="b">
        <f t="shared" si="75"/>
        <v>0</v>
      </c>
      <c r="AJ254">
        <v>2019</v>
      </c>
      <c r="AK254">
        <v>8</v>
      </c>
      <c r="AL254" t="b">
        <v>0</v>
      </c>
      <c r="AM254">
        <f t="shared" si="76"/>
        <v>0</v>
      </c>
      <c r="AN254" t="b">
        <f t="shared" si="77"/>
        <v>0</v>
      </c>
      <c r="AO254" t="b">
        <f t="shared" si="78"/>
        <v>0</v>
      </c>
      <c r="AP254" t="b">
        <f t="shared" si="79"/>
        <v>0</v>
      </c>
      <c r="AQ254" t="str">
        <f t="shared" si="84"/>
        <v>OEIS Non-CAT - Large</v>
      </c>
      <c r="AR254">
        <f t="shared" si="80"/>
        <v>0</v>
      </c>
      <c r="AS254">
        <f t="shared" si="81"/>
        <v>0</v>
      </c>
      <c r="AT254" t="str">
        <f t="shared" si="82"/>
        <v xml:space="preserve">structures &lt;= 100 </v>
      </c>
      <c r="AU254" t="str">
        <f t="shared" si="83"/>
        <v>fatality = 0</v>
      </c>
      <c r="AV254">
        <f t="shared" si="85"/>
        <v>0</v>
      </c>
      <c r="AW254" t="b">
        <v>0</v>
      </c>
      <c r="AX254" t="b">
        <v>0</v>
      </c>
      <c r="AY254" t="b">
        <v>0</v>
      </c>
      <c r="AZ254" t="b">
        <v>0</v>
      </c>
      <c r="BA254" t="b">
        <v>0</v>
      </c>
      <c r="BB254" t="b">
        <v>0</v>
      </c>
      <c r="BC254" t="b">
        <v>0</v>
      </c>
      <c r="BJ254">
        <v>0</v>
      </c>
      <c r="BK254">
        <v>0</v>
      </c>
      <c r="BL254" t="s">
        <v>1120</v>
      </c>
      <c r="BM254" t="s">
        <v>1028</v>
      </c>
      <c r="BN254">
        <v>8.5500000000000007</v>
      </c>
      <c r="BO254" t="s">
        <v>1121</v>
      </c>
      <c r="BP254">
        <v>16.89</v>
      </c>
      <c r="BQ254">
        <v>24</v>
      </c>
    </row>
    <row r="255" spans="3:69" x14ac:dyDescent="0.2">
      <c r="C255" t="str">
        <f t="shared" si="69"/>
        <v>20190816-Gaines</v>
      </c>
      <c r="D255" t="s">
        <v>203</v>
      </c>
      <c r="E255" t="s">
        <v>1122</v>
      </c>
      <c r="H255">
        <f t="shared" si="70"/>
        <v>201908161411</v>
      </c>
      <c r="I255">
        <f t="shared" si="71"/>
        <v>201908170211</v>
      </c>
      <c r="J255" s="39">
        <v>43693</v>
      </c>
      <c r="K255" s="40">
        <v>0.59097222222222223</v>
      </c>
      <c r="L255" s="39">
        <v>43693.59097222222</v>
      </c>
      <c r="P255">
        <v>1300</v>
      </c>
      <c r="Q255" t="s">
        <v>186</v>
      </c>
      <c r="T255">
        <v>0</v>
      </c>
      <c r="U255">
        <v>37.536068999999998</v>
      </c>
      <c r="V255">
        <v>-120.177018</v>
      </c>
      <c r="W255" t="s">
        <v>88</v>
      </c>
      <c r="X255" t="str">
        <f t="shared" si="72"/>
        <v>HFRA</v>
      </c>
      <c r="AG255" t="b">
        <f t="shared" si="73"/>
        <v>0</v>
      </c>
      <c r="AH255" t="b">
        <f t="shared" si="74"/>
        <v>0</v>
      </c>
      <c r="AI255" t="b">
        <f t="shared" si="75"/>
        <v>0</v>
      </c>
      <c r="AJ255">
        <v>2019</v>
      </c>
      <c r="AK255">
        <v>8</v>
      </c>
      <c r="AL255" t="b">
        <v>0</v>
      </c>
      <c r="AM255">
        <f t="shared" si="76"/>
        <v>0</v>
      </c>
      <c r="AN255" t="b">
        <f t="shared" si="77"/>
        <v>0</v>
      </c>
      <c r="AO255" t="b">
        <f t="shared" si="78"/>
        <v>0</v>
      </c>
      <c r="AP255" t="b">
        <f t="shared" si="79"/>
        <v>0</v>
      </c>
      <c r="AQ255" t="str">
        <f>IF(AN255, "OEIS CAT - Destructive - Fatal", IF(AO255, IF(AG255, "OEIS CAT - Destructive - Non-fatal", "OEIS Non-CAT - Destructive - Non-fatal"), IF(AG255,  "OEIS CAT - Large", "OEIS Non-CAT - Large")))</f>
        <v>OEIS Non-CAT - Large</v>
      </c>
      <c r="AR255">
        <f t="shared" si="80"/>
        <v>0</v>
      </c>
      <c r="AS255">
        <f t="shared" si="81"/>
        <v>0</v>
      </c>
      <c r="AT255" t="str">
        <f t="shared" si="82"/>
        <v xml:space="preserve">structures &lt;= 100 </v>
      </c>
      <c r="AU255" t="str">
        <f t="shared" si="83"/>
        <v>fatality = 0</v>
      </c>
      <c r="AV255">
        <f>IF(R255="",0,  R255)</f>
        <v>0</v>
      </c>
      <c r="AW255" t="b">
        <v>1</v>
      </c>
      <c r="AX255" t="b">
        <v>0</v>
      </c>
      <c r="AY255" t="b">
        <v>1</v>
      </c>
      <c r="AZ255" t="b">
        <v>1</v>
      </c>
      <c r="BA255" t="b">
        <v>0</v>
      </c>
      <c r="BB255" t="b">
        <v>1</v>
      </c>
      <c r="BC255" t="b">
        <v>1</v>
      </c>
      <c r="BJ255">
        <v>0</v>
      </c>
      <c r="BK255">
        <v>0</v>
      </c>
      <c r="BL255" t="s">
        <v>1120</v>
      </c>
      <c r="BM255" t="s">
        <v>1028</v>
      </c>
      <c r="BN255">
        <v>6.86</v>
      </c>
      <c r="BO255" t="s">
        <v>1123</v>
      </c>
      <c r="BP255">
        <v>18.86</v>
      </c>
      <c r="BQ255">
        <v>36</v>
      </c>
    </row>
    <row r="256" spans="3:69" x14ac:dyDescent="0.2">
      <c r="C256" t="str">
        <f t="shared" si="69"/>
        <v>20190822-Mountain</v>
      </c>
      <c r="D256" t="s">
        <v>307</v>
      </c>
      <c r="E256" t="s">
        <v>1124</v>
      </c>
      <c r="H256">
        <f t="shared" si="70"/>
        <v>201908221102</v>
      </c>
      <c r="I256">
        <f t="shared" si="71"/>
        <v>201908222302</v>
      </c>
      <c r="J256" s="39">
        <v>43699</v>
      </c>
      <c r="K256" s="40">
        <v>0.4597222222222222</v>
      </c>
      <c r="L256" s="39">
        <v>43699.459722222222</v>
      </c>
      <c r="M256" s="39">
        <v>43703</v>
      </c>
      <c r="N256" t="s">
        <v>145</v>
      </c>
      <c r="O256" s="39">
        <v>43703.708333333343</v>
      </c>
      <c r="P256">
        <v>600</v>
      </c>
      <c r="Q256" t="s">
        <v>186</v>
      </c>
      <c r="R256">
        <v>14</v>
      </c>
      <c r="U256">
        <v>40.715555999999999</v>
      </c>
      <c r="V256">
        <v>-122.241944</v>
      </c>
      <c r="W256" t="s">
        <v>88</v>
      </c>
      <c r="X256" t="str">
        <f t="shared" si="72"/>
        <v>HFRA</v>
      </c>
      <c r="AF256">
        <v>871893</v>
      </c>
      <c r="AG256" t="b">
        <f t="shared" si="73"/>
        <v>0</v>
      </c>
      <c r="AH256" t="b">
        <f t="shared" si="74"/>
        <v>0</v>
      </c>
      <c r="AI256" t="b">
        <f t="shared" si="75"/>
        <v>0</v>
      </c>
      <c r="AJ256">
        <v>2019</v>
      </c>
      <c r="AK256">
        <v>8</v>
      </c>
      <c r="AL256" t="b">
        <v>0</v>
      </c>
      <c r="AM256">
        <f t="shared" si="76"/>
        <v>0</v>
      </c>
      <c r="AN256" t="b">
        <f t="shared" si="77"/>
        <v>0</v>
      </c>
      <c r="AO256" t="b">
        <f t="shared" si="78"/>
        <v>0</v>
      </c>
      <c r="AP256" t="b">
        <f t="shared" si="79"/>
        <v>0</v>
      </c>
      <c r="AQ256" t="str">
        <f t="shared" ref="AQ256:AQ287" si="86">IF(AN256, "OEIS CAT - Destructive - Fatal", IF(AO256, IF(AG256, "OEIS CAT - Destructive - Non-fatal", "OEIS Non-CAT - Destructive - Non-fatal"), IF(AG256, "OEIS CAT - Large", "OEIS Non-CAT - Large")))</f>
        <v>OEIS Non-CAT - Large</v>
      </c>
      <c r="AR256">
        <f t="shared" si="80"/>
        <v>0</v>
      </c>
      <c r="AS256">
        <f t="shared" si="81"/>
        <v>0</v>
      </c>
      <c r="AT256" t="str">
        <f t="shared" si="82"/>
        <v xml:space="preserve">structures &lt;= 100 </v>
      </c>
      <c r="AU256" t="str">
        <f t="shared" si="83"/>
        <v>fatality = 0</v>
      </c>
      <c r="AV256">
        <f t="shared" ref="AV256:AV287" si="87">IF(R256="",0, R256)</f>
        <v>14</v>
      </c>
      <c r="AW256" t="b">
        <v>1</v>
      </c>
      <c r="AX256" t="b">
        <v>0</v>
      </c>
      <c r="AY256" t="b">
        <v>1</v>
      </c>
      <c r="AZ256" t="b">
        <v>1</v>
      </c>
      <c r="BA256" t="b">
        <v>0</v>
      </c>
      <c r="BB256" t="b">
        <v>1</v>
      </c>
      <c r="BC256" t="b">
        <v>1</v>
      </c>
      <c r="BF256" t="s">
        <v>1125</v>
      </c>
      <c r="BG256" t="s">
        <v>1028</v>
      </c>
      <c r="BH256">
        <v>4.16</v>
      </c>
      <c r="BI256" t="s">
        <v>1126</v>
      </c>
      <c r="BJ256">
        <v>31.56</v>
      </c>
      <c r="BK256">
        <v>36</v>
      </c>
      <c r="BL256" t="s">
        <v>1125</v>
      </c>
      <c r="BM256" t="s">
        <v>1028</v>
      </c>
      <c r="BN256">
        <v>4.16</v>
      </c>
      <c r="BO256" t="s">
        <v>1126</v>
      </c>
      <c r="BP256">
        <v>31.56</v>
      </c>
      <c r="BQ256">
        <v>93</v>
      </c>
    </row>
    <row r="257" spans="1:69" x14ac:dyDescent="0.2">
      <c r="C257" t="str">
        <f t="shared" si="69"/>
        <v>20190824-Long Valley</v>
      </c>
      <c r="D257" t="s">
        <v>180</v>
      </c>
      <c r="E257" t="s">
        <v>537</v>
      </c>
      <c r="H257">
        <f t="shared" si="70"/>
        <v>201908241725</v>
      </c>
      <c r="I257">
        <f t="shared" si="71"/>
        <v>201908250525</v>
      </c>
      <c r="J257" s="39">
        <v>43701</v>
      </c>
      <c r="K257" s="40">
        <v>0.72569444444444442</v>
      </c>
      <c r="L257" s="39">
        <v>43701.725694444453</v>
      </c>
      <c r="M257" s="39">
        <v>43704</v>
      </c>
      <c r="N257" t="s">
        <v>1127</v>
      </c>
      <c r="O257" s="39">
        <v>43704.375694444447</v>
      </c>
      <c r="P257">
        <v>2438</v>
      </c>
      <c r="Q257" t="s">
        <v>186</v>
      </c>
      <c r="T257">
        <v>0</v>
      </c>
      <c r="U257">
        <v>39.892221999999997</v>
      </c>
      <c r="V257">
        <v>-120.02972200000001</v>
      </c>
      <c r="W257" t="s">
        <v>88</v>
      </c>
      <c r="X257" t="str">
        <f t="shared" si="72"/>
        <v>HFRA</v>
      </c>
      <c r="AG257" t="b">
        <f t="shared" si="73"/>
        <v>0</v>
      </c>
      <c r="AH257" t="b">
        <f t="shared" si="74"/>
        <v>0</v>
      </c>
      <c r="AI257" t="b">
        <f t="shared" si="75"/>
        <v>0</v>
      </c>
      <c r="AJ257">
        <v>2019</v>
      </c>
      <c r="AK257">
        <v>8</v>
      </c>
      <c r="AL257" t="b">
        <v>0</v>
      </c>
      <c r="AM257">
        <f t="shared" si="76"/>
        <v>0</v>
      </c>
      <c r="AN257" t="b">
        <f t="shared" si="77"/>
        <v>0</v>
      </c>
      <c r="AO257" t="b">
        <f t="shared" si="78"/>
        <v>0</v>
      </c>
      <c r="AP257" t="b">
        <f t="shared" si="79"/>
        <v>0</v>
      </c>
      <c r="AQ257" t="str">
        <f t="shared" si="86"/>
        <v>OEIS Non-CAT - Large</v>
      </c>
      <c r="AR257">
        <f t="shared" si="80"/>
        <v>0</v>
      </c>
      <c r="AS257">
        <f t="shared" si="81"/>
        <v>0</v>
      </c>
      <c r="AT257" t="str">
        <f t="shared" si="82"/>
        <v xml:space="preserve">structures &lt;= 100 </v>
      </c>
      <c r="AU257" t="str">
        <f t="shared" si="83"/>
        <v>fatality = 0</v>
      </c>
      <c r="AV257">
        <f t="shared" si="87"/>
        <v>0</v>
      </c>
      <c r="AW257" t="b">
        <v>1</v>
      </c>
      <c r="AX257" t="b">
        <v>0</v>
      </c>
      <c r="AY257" t="b">
        <v>1</v>
      </c>
      <c r="AZ257" t="b">
        <v>1</v>
      </c>
      <c r="BA257" t="b">
        <v>0</v>
      </c>
      <c r="BB257" t="b">
        <v>0</v>
      </c>
      <c r="BC257" t="b">
        <v>1</v>
      </c>
      <c r="BF257" t="s">
        <v>1128</v>
      </c>
      <c r="BG257" t="s">
        <v>95</v>
      </c>
      <c r="BH257">
        <v>3.45</v>
      </c>
      <c r="BI257" t="s">
        <v>1129</v>
      </c>
      <c r="BJ257">
        <v>17</v>
      </c>
      <c r="BK257">
        <v>27</v>
      </c>
      <c r="BL257" t="s">
        <v>1128</v>
      </c>
      <c r="BM257" t="s">
        <v>95</v>
      </c>
      <c r="BN257">
        <v>3.45</v>
      </c>
      <c r="BO257" t="s">
        <v>1129</v>
      </c>
      <c r="BP257">
        <v>17</v>
      </c>
      <c r="BQ257">
        <v>27</v>
      </c>
    </row>
    <row r="258" spans="1:69" x14ac:dyDescent="0.2">
      <c r="C258" t="str">
        <f t="shared" ref="C258:C321" si="88">LEFT(H258,8)&amp;"-"&amp;E258</f>
        <v>20190828-R-1</v>
      </c>
      <c r="D258" t="s">
        <v>180</v>
      </c>
      <c r="E258" t="s">
        <v>1130</v>
      </c>
      <c r="H258">
        <f t="shared" ref="H258:H321" si="89">YEAR(L258)*10^8+MONTH(L258)*10^6+DAY(L258)*10^4+HOUR(L258)*100+MINUTE(L258)</f>
        <v>201908281948</v>
      </c>
      <c r="I258">
        <f t="shared" ref="I258:I321" si="90">IF(HOUR(L258)&lt;12, YEAR(L258)*10^8+MONTH(L258)*10^6+DAY(L258)*10^4+(HOUR(L258)+12)*10^2 + MINUTE(L258), YEAR(L258)*10^8+MONTH(L258)*10^6+(DAY(L258)+1)*10^4+(HOUR(L258)-12)*10^2+MINUTE(L258))</f>
        <v>201908290748</v>
      </c>
      <c r="J258" s="39">
        <v>43705</v>
      </c>
      <c r="K258" s="40">
        <v>0.82499999999999996</v>
      </c>
      <c r="L258" s="39">
        <v>43705.824999999997</v>
      </c>
      <c r="M258" s="39">
        <v>43712</v>
      </c>
      <c r="N258" t="s">
        <v>1131</v>
      </c>
      <c r="O258" s="39">
        <v>43712.681944444441</v>
      </c>
      <c r="P258">
        <v>3380</v>
      </c>
      <c r="Q258" t="s">
        <v>87</v>
      </c>
      <c r="U258">
        <v>40.593000000000004</v>
      </c>
      <c r="V258">
        <v>-120.581</v>
      </c>
      <c r="W258" t="s">
        <v>88</v>
      </c>
      <c r="X258" t="str">
        <f t="shared" ref="X258:X321" si="91">IF(OR(ISNUMBER(FIND("Redwood Valley", E258)), AZ258, BC258), "HFRA", "non-HFRA")</f>
        <v>HFRA</v>
      </c>
      <c r="AG258" t="b">
        <f t="shared" ref="AG258:AG321" si="92">OR(AND(P258&gt;5000, P258&lt;&gt;""), AND(R258&gt;500, R258&lt;&gt;""), AND(T258&gt;0, T258&lt;&gt;""))</f>
        <v>0</v>
      </c>
      <c r="AH258" t="b">
        <f t="shared" ref="AH258:AH321" si="93">AND(OR(R258="", R258&lt;100),OR(AND(P258&gt;5000,P258&lt;&gt;""),AND(T258&gt;0,T258&lt;&gt;"")))</f>
        <v>0</v>
      </c>
      <c r="AI258" t="b">
        <f t="shared" ref="AI258:AI321" si="94">AND(AG258,AH258=FALSE)</f>
        <v>0</v>
      </c>
      <c r="AJ258">
        <v>2019</v>
      </c>
      <c r="AK258">
        <v>8</v>
      </c>
      <c r="AL258" t="b">
        <v>1</v>
      </c>
      <c r="AM258">
        <f t="shared" ref="AM258:AM321" si="95">IF(AND(T258&gt;0, T258&lt;&gt;""),1,0)</f>
        <v>0</v>
      </c>
      <c r="AN258" t="b">
        <f t="shared" ref="AN258:AN321" si="96">AND(AO258,AND(T258&gt;0,T258&lt;&gt;""))</f>
        <v>0</v>
      </c>
      <c r="AO258" t="b">
        <f t="shared" ref="AO258:AO321" si="97">AND(R258&gt;100, R258&lt;&gt;"")</f>
        <v>0</v>
      </c>
      <c r="AP258" t="b">
        <f t="shared" ref="AP258:AP321" si="98">AND(NOT(AN258),AO258)</f>
        <v>0</v>
      </c>
      <c r="AQ258" t="str">
        <f t="shared" si="86"/>
        <v>OEIS Non-CAT - Large</v>
      </c>
      <c r="AR258">
        <f t="shared" ref="AR258:AR321" si="99">IF(AND(P258&lt;&gt;"", P258&gt;5000),1,0)</f>
        <v>0</v>
      </c>
      <c r="AS258">
        <f t="shared" ref="AS258:AS321" si="100">IF(AND(R258&lt;&gt;"", R258&gt;500),1,0)</f>
        <v>0</v>
      </c>
      <c r="AT258" t="str">
        <f t="shared" ref="AT258:AT321" si="101">IF(OR(R258="", R258&lt;=100),"structures &lt;= 100 ", IF(R258&gt;500, "structures &gt; 500", "100 &lt; structures &lt;= 500"))</f>
        <v xml:space="preserve">structures &lt;= 100 </v>
      </c>
      <c r="AU258" t="str">
        <f t="shared" ref="AU258:AU321" si="102">IF(AND(T258&gt;0, T258&lt;&gt;""),"fatality &gt; 0", "fatality = 0")</f>
        <v>fatality = 0</v>
      </c>
      <c r="AV258">
        <f t="shared" si="87"/>
        <v>0</v>
      </c>
      <c r="AW258" t="b">
        <v>1</v>
      </c>
      <c r="AX258" t="b">
        <v>0</v>
      </c>
      <c r="AY258" t="b">
        <v>1</v>
      </c>
      <c r="AZ258" t="b">
        <v>1</v>
      </c>
      <c r="BA258" t="b">
        <v>0</v>
      </c>
      <c r="BB258" t="b">
        <v>0</v>
      </c>
      <c r="BC258" t="b">
        <v>1</v>
      </c>
      <c r="BJ258">
        <v>0</v>
      </c>
      <c r="BK258">
        <v>0</v>
      </c>
      <c r="BL258" t="s">
        <v>1132</v>
      </c>
      <c r="BM258" t="s">
        <v>82</v>
      </c>
      <c r="BN258">
        <v>5.81</v>
      </c>
      <c r="BO258" t="s">
        <v>1133</v>
      </c>
      <c r="BP258">
        <v>21</v>
      </c>
      <c r="BQ258">
        <v>2</v>
      </c>
    </row>
    <row r="259" spans="1:69" x14ac:dyDescent="0.2">
      <c r="C259" t="str">
        <f t="shared" si="88"/>
        <v>20190831-Creek</v>
      </c>
      <c r="D259" t="s">
        <v>119</v>
      </c>
      <c r="E259" t="s">
        <v>175</v>
      </c>
      <c r="H259">
        <f t="shared" si="89"/>
        <v>201908311531</v>
      </c>
      <c r="I259">
        <f t="shared" si="90"/>
        <v>201908320331</v>
      </c>
      <c r="J259" s="39">
        <v>43708</v>
      </c>
      <c r="K259" s="40">
        <v>0.64652777777777781</v>
      </c>
      <c r="L259" s="39">
        <v>43708.646527777782</v>
      </c>
      <c r="P259">
        <v>756</v>
      </c>
      <c r="Q259" t="s">
        <v>186</v>
      </c>
      <c r="T259">
        <v>0</v>
      </c>
      <c r="U259">
        <v>36.40193</v>
      </c>
      <c r="V259">
        <v>-119.030621</v>
      </c>
      <c r="W259" t="s">
        <v>73</v>
      </c>
      <c r="X259" t="str">
        <f t="shared" si="91"/>
        <v>non-HFRA</v>
      </c>
      <c r="AG259" t="b">
        <f t="shared" si="92"/>
        <v>0</v>
      </c>
      <c r="AH259" t="b">
        <f t="shared" si="93"/>
        <v>0</v>
      </c>
      <c r="AI259" t="b">
        <f t="shared" si="94"/>
        <v>0</v>
      </c>
      <c r="AJ259">
        <v>2019</v>
      </c>
      <c r="AK259">
        <v>8</v>
      </c>
      <c r="AL259" t="b">
        <v>0</v>
      </c>
      <c r="AM259">
        <f t="shared" si="95"/>
        <v>0</v>
      </c>
      <c r="AN259" t="b">
        <f t="shared" si="96"/>
        <v>0</v>
      </c>
      <c r="AO259" t="b">
        <f t="shared" si="97"/>
        <v>0</v>
      </c>
      <c r="AP259" t="b">
        <f t="shared" si="98"/>
        <v>0</v>
      </c>
      <c r="AQ259" t="str">
        <f t="shared" si="86"/>
        <v>OEIS Non-CAT - Large</v>
      </c>
      <c r="AR259">
        <f t="shared" si="99"/>
        <v>0</v>
      </c>
      <c r="AS259">
        <f t="shared" si="100"/>
        <v>0</v>
      </c>
      <c r="AT259" t="str">
        <f t="shared" si="101"/>
        <v xml:space="preserve">structures &lt;= 100 </v>
      </c>
      <c r="AU259" t="str">
        <f t="shared" si="102"/>
        <v>fatality = 0</v>
      </c>
      <c r="AV259">
        <f t="shared" si="87"/>
        <v>0</v>
      </c>
      <c r="AW259" t="b">
        <v>0</v>
      </c>
      <c r="AX259" t="b">
        <v>0</v>
      </c>
      <c r="AY259" t="b">
        <v>0</v>
      </c>
      <c r="AZ259" t="b">
        <v>0</v>
      </c>
      <c r="BA259" t="b">
        <v>0</v>
      </c>
      <c r="BB259" t="b">
        <v>0</v>
      </c>
      <c r="BC259" t="b">
        <v>0</v>
      </c>
      <c r="BF259" t="s">
        <v>1134</v>
      </c>
      <c r="BG259" t="s">
        <v>1110</v>
      </c>
      <c r="BH259">
        <v>1.21</v>
      </c>
      <c r="BI259" t="s">
        <v>1135</v>
      </c>
      <c r="BJ259">
        <v>14.16</v>
      </c>
      <c r="BK259">
        <v>36</v>
      </c>
      <c r="BL259" t="s">
        <v>1136</v>
      </c>
      <c r="BM259" t="s">
        <v>1028</v>
      </c>
      <c r="BN259">
        <v>6.56</v>
      </c>
      <c r="BO259" t="s">
        <v>1137</v>
      </c>
      <c r="BP259">
        <v>14.32</v>
      </c>
      <c r="BQ259">
        <v>100</v>
      </c>
    </row>
    <row r="260" spans="1:69" x14ac:dyDescent="0.2">
      <c r="C260" t="str">
        <f t="shared" si="88"/>
        <v>20190904-Walker</v>
      </c>
      <c r="D260" t="s">
        <v>571</v>
      </c>
      <c r="E260" t="s">
        <v>1138</v>
      </c>
      <c r="H260">
        <f t="shared" si="89"/>
        <v>201909041517</v>
      </c>
      <c r="I260">
        <f t="shared" si="90"/>
        <v>201909050317</v>
      </c>
      <c r="J260" s="39">
        <v>43712</v>
      </c>
      <c r="K260" s="40">
        <v>0.63680555555555551</v>
      </c>
      <c r="L260" s="39">
        <v>43712.636805555558</v>
      </c>
      <c r="P260">
        <v>54612</v>
      </c>
      <c r="Q260" t="s">
        <v>186</v>
      </c>
      <c r="T260">
        <v>0</v>
      </c>
      <c r="U260">
        <v>40.061388999999998</v>
      </c>
      <c r="V260">
        <v>-120.680556</v>
      </c>
      <c r="W260" t="s">
        <v>88</v>
      </c>
      <c r="X260" t="str">
        <f t="shared" si="91"/>
        <v>HFRA</v>
      </c>
      <c r="AG260" t="b">
        <f t="shared" si="92"/>
        <v>1</v>
      </c>
      <c r="AH260" t="b">
        <f t="shared" si="93"/>
        <v>1</v>
      </c>
      <c r="AI260" t="b">
        <f t="shared" si="94"/>
        <v>0</v>
      </c>
      <c r="AJ260">
        <v>2019</v>
      </c>
      <c r="AK260">
        <v>9</v>
      </c>
      <c r="AL260" t="b">
        <v>0</v>
      </c>
      <c r="AM260">
        <f t="shared" si="95"/>
        <v>0</v>
      </c>
      <c r="AN260" t="b">
        <f t="shared" si="96"/>
        <v>0</v>
      </c>
      <c r="AO260" t="b">
        <f t="shared" si="97"/>
        <v>0</v>
      </c>
      <c r="AP260" t="b">
        <f t="shared" si="98"/>
        <v>0</v>
      </c>
      <c r="AQ260" t="str">
        <f t="shared" si="86"/>
        <v>OEIS CAT - Large</v>
      </c>
      <c r="AR260">
        <f t="shared" si="99"/>
        <v>1</v>
      </c>
      <c r="AS260">
        <f t="shared" si="100"/>
        <v>0</v>
      </c>
      <c r="AT260" t="str">
        <f t="shared" si="101"/>
        <v xml:space="preserve">structures &lt;= 100 </v>
      </c>
      <c r="AU260" t="str">
        <f t="shared" si="102"/>
        <v>fatality = 0</v>
      </c>
      <c r="AV260">
        <f t="shared" si="87"/>
        <v>0</v>
      </c>
      <c r="AW260" t="b">
        <v>1</v>
      </c>
      <c r="AX260" t="b">
        <v>0</v>
      </c>
      <c r="AY260" t="b">
        <v>1</v>
      </c>
      <c r="AZ260" t="b">
        <v>1</v>
      </c>
      <c r="BA260" t="b">
        <v>0</v>
      </c>
      <c r="BB260" t="b">
        <v>1</v>
      </c>
      <c r="BC260" t="b">
        <v>1</v>
      </c>
      <c r="BJ260">
        <v>0</v>
      </c>
      <c r="BK260">
        <v>0</v>
      </c>
      <c r="BP260">
        <v>0</v>
      </c>
      <c r="BQ260">
        <v>0</v>
      </c>
    </row>
    <row r="261" spans="1:69" x14ac:dyDescent="0.2">
      <c r="C261" t="str">
        <f t="shared" si="88"/>
        <v>20190905-Red Bank</v>
      </c>
      <c r="D261" t="s">
        <v>281</v>
      </c>
      <c r="E261" t="s">
        <v>1139</v>
      </c>
      <c r="H261">
        <f t="shared" si="89"/>
        <v>201909051319</v>
      </c>
      <c r="I261">
        <f t="shared" si="90"/>
        <v>201909060119</v>
      </c>
      <c r="J261" s="39">
        <v>43713</v>
      </c>
      <c r="K261" s="40">
        <v>0.55486111111111114</v>
      </c>
      <c r="L261" s="39">
        <v>43713.554861111108</v>
      </c>
      <c r="M261" s="39">
        <v>43721</v>
      </c>
      <c r="N261" t="s">
        <v>176</v>
      </c>
      <c r="O261" s="39">
        <v>43721.791666666657</v>
      </c>
      <c r="P261">
        <v>8838</v>
      </c>
      <c r="Q261" t="s">
        <v>87</v>
      </c>
      <c r="R261">
        <v>2</v>
      </c>
      <c r="T261">
        <v>0</v>
      </c>
      <c r="U261">
        <v>40.119999999999997</v>
      </c>
      <c r="V261">
        <v>-122.64</v>
      </c>
      <c r="W261" t="s">
        <v>88</v>
      </c>
      <c r="X261" t="str">
        <f t="shared" si="91"/>
        <v>HFRA</v>
      </c>
      <c r="AG261" t="b">
        <f t="shared" si="92"/>
        <v>1</v>
      </c>
      <c r="AH261" t="b">
        <f t="shared" si="93"/>
        <v>1</v>
      </c>
      <c r="AI261" t="b">
        <f t="shared" si="94"/>
        <v>0</v>
      </c>
      <c r="AJ261">
        <v>2019</v>
      </c>
      <c r="AK261">
        <v>9</v>
      </c>
      <c r="AL261" t="b">
        <v>0</v>
      </c>
      <c r="AM261">
        <f t="shared" si="95"/>
        <v>0</v>
      </c>
      <c r="AN261" t="b">
        <f t="shared" si="96"/>
        <v>0</v>
      </c>
      <c r="AO261" t="b">
        <f t="shared" si="97"/>
        <v>0</v>
      </c>
      <c r="AP261" t="b">
        <f t="shared" si="98"/>
        <v>0</v>
      </c>
      <c r="AQ261" t="str">
        <f t="shared" si="86"/>
        <v>OEIS CAT - Large</v>
      </c>
      <c r="AR261">
        <f t="shared" si="99"/>
        <v>1</v>
      </c>
      <c r="AS261">
        <f t="shared" si="100"/>
        <v>0</v>
      </c>
      <c r="AT261" t="str">
        <f t="shared" si="101"/>
        <v xml:space="preserve">structures &lt;= 100 </v>
      </c>
      <c r="AU261" t="str">
        <f t="shared" si="102"/>
        <v>fatality = 0</v>
      </c>
      <c r="AV261">
        <f t="shared" si="87"/>
        <v>2</v>
      </c>
      <c r="AW261" t="b">
        <v>1</v>
      </c>
      <c r="AX261" t="b">
        <v>0</v>
      </c>
      <c r="AY261" t="b">
        <v>1</v>
      </c>
      <c r="AZ261" t="b">
        <v>1</v>
      </c>
      <c r="BA261" t="b">
        <v>0</v>
      </c>
      <c r="BB261" t="b">
        <v>1</v>
      </c>
      <c r="BC261" t="b">
        <v>1</v>
      </c>
      <c r="BJ261">
        <v>0</v>
      </c>
      <c r="BK261">
        <v>0</v>
      </c>
      <c r="BP261">
        <v>0</v>
      </c>
      <c r="BQ261">
        <v>0</v>
      </c>
    </row>
    <row r="262" spans="1:69" x14ac:dyDescent="0.2">
      <c r="C262" t="str">
        <f t="shared" si="88"/>
        <v>20190905-South</v>
      </c>
      <c r="D262" t="s">
        <v>281</v>
      </c>
      <c r="E262" t="s">
        <v>1140</v>
      </c>
      <c r="H262">
        <f t="shared" si="89"/>
        <v>201909051959</v>
      </c>
      <c r="I262">
        <f t="shared" si="90"/>
        <v>201909060759</v>
      </c>
      <c r="J262" s="39">
        <v>43713</v>
      </c>
      <c r="K262" s="40">
        <v>0.83263888888888893</v>
      </c>
      <c r="L262" s="39">
        <v>43713.832638888889</v>
      </c>
      <c r="M262" s="39">
        <v>43801</v>
      </c>
      <c r="N262" t="s">
        <v>1141</v>
      </c>
      <c r="O262" s="39">
        <v>43801.675000000003</v>
      </c>
      <c r="P262">
        <v>5332</v>
      </c>
      <c r="Q262" t="s">
        <v>87</v>
      </c>
      <c r="U262">
        <v>40.109000000000002</v>
      </c>
      <c r="V262">
        <v>-122.789</v>
      </c>
      <c r="W262" t="s">
        <v>88</v>
      </c>
      <c r="X262" t="str">
        <f t="shared" si="91"/>
        <v>HFRA</v>
      </c>
      <c r="AG262" t="b">
        <f t="shared" si="92"/>
        <v>1</v>
      </c>
      <c r="AH262" t="b">
        <f t="shared" si="93"/>
        <v>1</v>
      </c>
      <c r="AI262" t="b">
        <f t="shared" si="94"/>
        <v>0</v>
      </c>
      <c r="AJ262">
        <v>2019</v>
      </c>
      <c r="AK262">
        <v>9</v>
      </c>
      <c r="AL262" t="b">
        <v>0</v>
      </c>
      <c r="AM262">
        <f t="shared" si="95"/>
        <v>0</v>
      </c>
      <c r="AN262" t="b">
        <f t="shared" si="96"/>
        <v>0</v>
      </c>
      <c r="AO262" t="b">
        <f t="shared" si="97"/>
        <v>0</v>
      </c>
      <c r="AP262" t="b">
        <f t="shared" si="98"/>
        <v>0</v>
      </c>
      <c r="AQ262" t="str">
        <f t="shared" si="86"/>
        <v>OEIS CAT - Large</v>
      </c>
      <c r="AR262">
        <f t="shared" si="99"/>
        <v>1</v>
      </c>
      <c r="AS262">
        <f t="shared" si="100"/>
        <v>0</v>
      </c>
      <c r="AT262" t="str">
        <f t="shared" si="101"/>
        <v xml:space="preserve">structures &lt;= 100 </v>
      </c>
      <c r="AU262" t="str">
        <f t="shared" si="102"/>
        <v>fatality = 0</v>
      </c>
      <c r="AV262">
        <f t="shared" si="87"/>
        <v>0</v>
      </c>
      <c r="AW262" t="b">
        <v>1</v>
      </c>
      <c r="AX262" t="b">
        <v>0</v>
      </c>
      <c r="AY262" t="b">
        <v>1</v>
      </c>
      <c r="AZ262" t="b">
        <v>1</v>
      </c>
      <c r="BA262" t="b">
        <v>0</v>
      </c>
      <c r="BB262" t="b">
        <v>1</v>
      </c>
      <c r="BC262" t="b">
        <v>1</v>
      </c>
      <c r="BJ262">
        <v>0</v>
      </c>
      <c r="BK262">
        <v>0</v>
      </c>
      <c r="BP262">
        <v>0</v>
      </c>
      <c r="BQ262">
        <v>0</v>
      </c>
    </row>
    <row r="263" spans="1:69" x14ac:dyDescent="0.2">
      <c r="B263" t="s">
        <v>1142</v>
      </c>
      <c r="C263" t="str">
        <f t="shared" si="88"/>
        <v>20190906-Broder</v>
      </c>
      <c r="D263" t="s">
        <v>119</v>
      </c>
      <c r="E263" t="s">
        <v>1143</v>
      </c>
      <c r="H263">
        <f t="shared" si="89"/>
        <v>201909061239</v>
      </c>
      <c r="I263">
        <f t="shared" si="90"/>
        <v>201909070039</v>
      </c>
      <c r="J263" s="39">
        <v>43714</v>
      </c>
      <c r="K263" s="40">
        <v>0.52708333333333335</v>
      </c>
      <c r="L263" s="39">
        <v>43714.527083333327</v>
      </c>
      <c r="P263">
        <v>381</v>
      </c>
      <c r="Q263" t="s">
        <v>87</v>
      </c>
      <c r="T263">
        <v>0</v>
      </c>
      <c r="U263">
        <v>36.151000000000003</v>
      </c>
      <c r="V263">
        <v>-118.185</v>
      </c>
      <c r="W263" t="s">
        <v>88</v>
      </c>
      <c r="X263" t="str">
        <f t="shared" si="91"/>
        <v>HFRA</v>
      </c>
      <c r="AG263" t="b">
        <f t="shared" si="92"/>
        <v>0</v>
      </c>
      <c r="AH263" t="b">
        <f t="shared" si="93"/>
        <v>0</v>
      </c>
      <c r="AI263" t="b">
        <f t="shared" si="94"/>
        <v>0</v>
      </c>
      <c r="AJ263">
        <v>2019</v>
      </c>
      <c r="AK263">
        <v>9</v>
      </c>
      <c r="AL263" t="b">
        <v>0</v>
      </c>
      <c r="AM263">
        <f t="shared" si="95"/>
        <v>0</v>
      </c>
      <c r="AN263" t="b">
        <f t="shared" si="96"/>
        <v>0</v>
      </c>
      <c r="AO263" t="b">
        <f t="shared" si="97"/>
        <v>0</v>
      </c>
      <c r="AP263" t="b">
        <f t="shared" si="98"/>
        <v>0</v>
      </c>
      <c r="AQ263" t="str">
        <f t="shared" si="86"/>
        <v>OEIS Non-CAT - Large</v>
      </c>
      <c r="AR263">
        <f t="shared" si="99"/>
        <v>0</v>
      </c>
      <c r="AS263">
        <f t="shared" si="100"/>
        <v>0</v>
      </c>
      <c r="AT263" t="str">
        <f t="shared" si="101"/>
        <v xml:space="preserve">structures &lt;= 100 </v>
      </c>
      <c r="AU263" t="str">
        <f t="shared" si="102"/>
        <v>fatality = 0</v>
      </c>
      <c r="AV263">
        <f t="shared" si="87"/>
        <v>0</v>
      </c>
      <c r="AW263" t="b">
        <v>1</v>
      </c>
      <c r="AX263" t="b">
        <v>0</v>
      </c>
      <c r="AY263" t="b">
        <v>1</v>
      </c>
      <c r="AZ263" t="b">
        <v>1</v>
      </c>
      <c r="BA263" t="b">
        <v>0</v>
      </c>
      <c r="BB263" t="b">
        <v>1</v>
      </c>
      <c r="BC263" t="b">
        <v>1</v>
      </c>
      <c r="BJ263">
        <v>0</v>
      </c>
      <c r="BK263">
        <v>0</v>
      </c>
      <c r="BL263" t="s">
        <v>466</v>
      </c>
      <c r="BM263" t="s">
        <v>82</v>
      </c>
      <c r="BN263">
        <v>5.82</v>
      </c>
      <c r="BO263" t="s">
        <v>1144</v>
      </c>
      <c r="BP263">
        <v>12.01</v>
      </c>
      <c r="BQ263">
        <v>2</v>
      </c>
    </row>
    <row r="264" spans="1:69" x14ac:dyDescent="0.2">
      <c r="A264" t="s">
        <v>251</v>
      </c>
      <c r="C264" t="str">
        <f t="shared" si="88"/>
        <v>20190907-Lime</v>
      </c>
      <c r="D264" t="s">
        <v>252</v>
      </c>
      <c r="E264" t="s">
        <v>1145</v>
      </c>
      <c r="H264">
        <f t="shared" si="89"/>
        <v>201909070836</v>
      </c>
      <c r="I264">
        <f t="shared" si="90"/>
        <v>201909072036</v>
      </c>
      <c r="J264" s="39">
        <v>43715</v>
      </c>
      <c r="K264" s="40">
        <v>0.35833333333333328</v>
      </c>
      <c r="L264" s="39">
        <v>43715.35833333333</v>
      </c>
      <c r="P264">
        <v>1872</v>
      </c>
      <c r="Q264" t="s">
        <v>87</v>
      </c>
      <c r="T264">
        <v>0</v>
      </c>
      <c r="U264">
        <v>41.862237</v>
      </c>
      <c r="V264">
        <v>-122.66225799999999</v>
      </c>
      <c r="W264" t="s">
        <v>88</v>
      </c>
      <c r="X264" t="str">
        <f t="shared" si="91"/>
        <v>HFRA</v>
      </c>
      <c r="AG264" t="b">
        <f t="shared" si="92"/>
        <v>0</v>
      </c>
      <c r="AH264" t="b">
        <f t="shared" si="93"/>
        <v>0</v>
      </c>
      <c r="AI264" t="b">
        <f t="shared" si="94"/>
        <v>0</v>
      </c>
      <c r="AJ264">
        <v>2019</v>
      </c>
      <c r="AK264">
        <v>9</v>
      </c>
      <c r="AL264" t="b">
        <v>0</v>
      </c>
      <c r="AM264">
        <f t="shared" si="95"/>
        <v>0</v>
      </c>
      <c r="AN264" t="b">
        <f t="shared" si="96"/>
        <v>0</v>
      </c>
      <c r="AO264" t="b">
        <f t="shared" si="97"/>
        <v>0</v>
      </c>
      <c r="AP264" t="b">
        <f t="shared" si="98"/>
        <v>0</v>
      </c>
      <c r="AQ264" t="str">
        <f t="shared" si="86"/>
        <v>OEIS Non-CAT - Large</v>
      </c>
      <c r="AR264">
        <f t="shared" si="99"/>
        <v>0</v>
      </c>
      <c r="AS264">
        <f t="shared" si="100"/>
        <v>0</v>
      </c>
      <c r="AT264" t="str">
        <f t="shared" si="101"/>
        <v xml:space="preserve">structures &lt;= 100 </v>
      </c>
      <c r="AU264" t="str">
        <f t="shared" si="102"/>
        <v>fatality = 0</v>
      </c>
      <c r="AV264">
        <f t="shared" si="87"/>
        <v>0</v>
      </c>
      <c r="AW264" t="b">
        <v>1</v>
      </c>
      <c r="AX264" t="b">
        <v>0</v>
      </c>
      <c r="AY264" t="b">
        <v>1</v>
      </c>
      <c r="AZ264" t="b">
        <v>1</v>
      </c>
      <c r="BA264" t="b">
        <v>0</v>
      </c>
      <c r="BB264" t="b">
        <v>0</v>
      </c>
      <c r="BC264" t="b">
        <v>1</v>
      </c>
      <c r="BJ264">
        <v>0</v>
      </c>
      <c r="BK264">
        <v>0</v>
      </c>
      <c r="BL264" t="s">
        <v>1146</v>
      </c>
      <c r="BM264" t="s">
        <v>82</v>
      </c>
      <c r="BN264">
        <v>9.81</v>
      </c>
      <c r="BO264" t="s">
        <v>1147</v>
      </c>
      <c r="BP264">
        <v>3</v>
      </c>
      <c r="BQ264">
        <v>2</v>
      </c>
    </row>
    <row r="265" spans="1:69" x14ac:dyDescent="0.2">
      <c r="C265" t="str">
        <f t="shared" si="88"/>
        <v>20190907-Swedes</v>
      </c>
      <c r="D265" t="s">
        <v>143</v>
      </c>
      <c r="E265" t="s">
        <v>144</v>
      </c>
      <c r="H265">
        <f t="shared" si="89"/>
        <v>201909071506</v>
      </c>
      <c r="I265">
        <f t="shared" si="90"/>
        <v>201909080306</v>
      </c>
      <c r="J265" s="39">
        <v>43715</v>
      </c>
      <c r="K265" s="40">
        <v>0.62916666666666665</v>
      </c>
      <c r="L265" s="39">
        <v>43715.629166666673</v>
      </c>
      <c r="M265" s="39">
        <v>43721</v>
      </c>
      <c r="N265" t="s">
        <v>176</v>
      </c>
      <c r="O265" s="39">
        <v>43721.791666666657</v>
      </c>
      <c r="P265">
        <v>496</v>
      </c>
      <c r="Q265" t="s">
        <v>186</v>
      </c>
      <c r="R265">
        <v>2</v>
      </c>
      <c r="T265">
        <v>0</v>
      </c>
      <c r="U265">
        <v>35.452959999999997</v>
      </c>
      <c r="V265">
        <v>-121.41261900000001</v>
      </c>
      <c r="W265" t="s">
        <v>73</v>
      </c>
      <c r="X265" t="str">
        <f t="shared" si="91"/>
        <v>non-HFRA</v>
      </c>
      <c r="AF265">
        <v>2721</v>
      </c>
      <c r="AG265" t="b">
        <f t="shared" si="92"/>
        <v>0</v>
      </c>
      <c r="AH265" t="b">
        <f t="shared" si="93"/>
        <v>0</v>
      </c>
      <c r="AI265" t="b">
        <f t="shared" si="94"/>
        <v>0</v>
      </c>
      <c r="AJ265">
        <v>2019</v>
      </c>
      <c r="AK265">
        <v>9</v>
      </c>
      <c r="AL265" t="b">
        <v>0</v>
      </c>
      <c r="AM265">
        <f t="shared" si="95"/>
        <v>0</v>
      </c>
      <c r="AN265" t="b">
        <f t="shared" si="96"/>
        <v>0</v>
      </c>
      <c r="AO265" t="b">
        <f t="shared" si="97"/>
        <v>0</v>
      </c>
      <c r="AP265" t="b">
        <f t="shared" si="98"/>
        <v>0</v>
      </c>
      <c r="AQ265" t="str">
        <f t="shared" si="86"/>
        <v>OEIS Non-CAT - Large</v>
      </c>
      <c r="AR265">
        <f t="shared" si="99"/>
        <v>0</v>
      </c>
      <c r="AS265">
        <f t="shared" si="100"/>
        <v>0</v>
      </c>
      <c r="AT265" t="str">
        <f t="shared" si="101"/>
        <v xml:space="preserve">structures &lt;= 100 </v>
      </c>
      <c r="AU265" t="str">
        <f t="shared" si="102"/>
        <v>fatality = 0</v>
      </c>
      <c r="AV265">
        <f t="shared" si="87"/>
        <v>2</v>
      </c>
      <c r="AW265" t="b">
        <v>0</v>
      </c>
      <c r="AX265" t="b">
        <v>0</v>
      </c>
      <c r="AY265" t="b">
        <v>0</v>
      </c>
      <c r="AZ265" t="b">
        <v>0</v>
      </c>
      <c r="BA265" t="b">
        <v>0</v>
      </c>
      <c r="BB265" t="b">
        <v>0</v>
      </c>
      <c r="BC265" t="b">
        <v>0</v>
      </c>
      <c r="BJ265">
        <v>0</v>
      </c>
      <c r="BK265">
        <v>0</v>
      </c>
      <c r="BP265">
        <v>0</v>
      </c>
      <c r="BQ265">
        <v>0</v>
      </c>
    </row>
    <row r="266" spans="1:69" x14ac:dyDescent="0.2">
      <c r="C266" t="str">
        <f t="shared" si="88"/>
        <v>20190920-Baseline</v>
      </c>
      <c r="D266" t="s">
        <v>269</v>
      </c>
      <c r="E266" t="s">
        <v>1148</v>
      </c>
      <c r="H266">
        <f t="shared" si="89"/>
        <v>201909201502</v>
      </c>
      <c r="I266">
        <f t="shared" si="90"/>
        <v>201909210302</v>
      </c>
      <c r="J266" s="39">
        <v>43728</v>
      </c>
      <c r="K266" s="40">
        <v>0.62638888888888888</v>
      </c>
      <c r="L266" s="39">
        <v>43728.626388888893</v>
      </c>
      <c r="P266">
        <v>604</v>
      </c>
      <c r="Q266" t="s">
        <v>186</v>
      </c>
      <c r="T266">
        <v>0</v>
      </c>
      <c r="U266">
        <v>38.751648000000003</v>
      </c>
      <c r="V266">
        <v>-121.432636</v>
      </c>
      <c r="W266" t="s">
        <v>73</v>
      </c>
      <c r="X266" t="str">
        <f t="shared" si="91"/>
        <v>non-HFRA</v>
      </c>
      <c r="AG266" t="b">
        <f t="shared" si="92"/>
        <v>0</v>
      </c>
      <c r="AH266" t="b">
        <f t="shared" si="93"/>
        <v>0</v>
      </c>
      <c r="AI266" t="b">
        <f t="shared" si="94"/>
        <v>0</v>
      </c>
      <c r="AJ266">
        <v>2019</v>
      </c>
      <c r="AK266">
        <v>9</v>
      </c>
      <c r="AL266" t="b">
        <v>0</v>
      </c>
      <c r="AM266">
        <f t="shared" si="95"/>
        <v>0</v>
      </c>
      <c r="AN266" t="b">
        <f t="shared" si="96"/>
        <v>0</v>
      </c>
      <c r="AO266" t="b">
        <f t="shared" si="97"/>
        <v>0</v>
      </c>
      <c r="AP266" t="b">
        <f t="shared" si="98"/>
        <v>0</v>
      </c>
      <c r="AQ266" t="str">
        <f t="shared" si="86"/>
        <v>OEIS Non-CAT - Large</v>
      </c>
      <c r="AR266">
        <f t="shared" si="99"/>
        <v>0</v>
      </c>
      <c r="AS266">
        <f t="shared" si="100"/>
        <v>0</v>
      </c>
      <c r="AT266" t="str">
        <f t="shared" si="101"/>
        <v xml:space="preserve">structures &lt;= 100 </v>
      </c>
      <c r="AU266" t="str">
        <f t="shared" si="102"/>
        <v>fatality = 0</v>
      </c>
      <c r="AV266">
        <f t="shared" si="87"/>
        <v>0</v>
      </c>
      <c r="AW266" t="b">
        <v>0</v>
      </c>
      <c r="AX266" t="b">
        <v>0</v>
      </c>
      <c r="AY266" t="b">
        <v>0</v>
      </c>
      <c r="AZ266" t="b">
        <v>0</v>
      </c>
      <c r="BA266" t="b">
        <v>0</v>
      </c>
      <c r="BB266" t="b">
        <v>0</v>
      </c>
      <c r="BC266" t="b">
        <v>0</v>
      </c>
      <c r="BJ266">
        <v>0</v>
      </c>
      <c r="BK266">
        <v>0</v>
      </c>
      <c r="BL266" t="s">
        <v>1149</v>
      </c>
      <c r="BM266" t="s">
        <v>511</v>
      </c>
      <c r="BN266">
        <v>9.42</v>
      </c>
      <c r="BO266" t="s">
        <v>1150</v>
      </c>
      <c r="BP266">
        <v>20.71</v>
      </c>
      <c r="BQ266">
        <v>54</v>
      </c>
    </row>
    <row r="267" spans="1:69" x14ac:dyDescent="0.2">
      <c r="C267" t="str">
        <f t="shared" si="88"/>
        <v>20190928-Hwy</v>
      </c>
      <c r="D267" t="s">
        <v>143</v>
      </c>
      <c r="E267" t="s">
        <v>1151</v>
      </c>
      <c r="H267">
        <f t="shared" si="89"/>
        <v>201909281748</v>
      </c>
      <c r="I267">
        <f t="shared" si="90"/>
        <v>201909290548</v>
      </c>
      <c r="J267" s="39">
        <v>43736</v>
      </c>
      <c r="K267" s="40">
        <v>0.7416666666666667</v>
      </c>
      <c r="L267" s="39">
        <v>43736.741666666669</v>
      </c>
      <c r="M267" s="39">
        <v>43736</v>
      </c>
      <c r="N267" t="s">
        <v>1152</v>
      </c>
      <c r="O267" s="39">
        <v>43736.777777777781</v>
      </c>
      <c r="P267">
        <v>300</v>
      </c>
      <c r="Q267" t="s">
        <v>186</v>
      </c>
      <c r="T267">
        <v>0</v>
      </c>
      <c r="U267">
        <v>39.622137000000002</v>
      </c>
      <c r="V267">
        <v>-121.693472</v>
      </c>
      <c r="W267" t="s">
        <v>73</v>
      </c>
      <c r="X267" t="str">
        <f t="shared" si="91"/>
        <v>non-HFRA</v>
      </c>
      <c r="Y267" t="s">
        <v>100</v>
      </c>
      <c r="Z267" t="s">
        <v>100</v>
      </c>
      <c r="AA267">
        <v>20191140</v>
      </c>
      <c r="AC267" t="s">
        <v>1153</v>
      </c>
      <c r="AG267" t="b">
        <f t="shared" si="92"/>
        <v>0</v>
      </c>
      <c r="AH267" t="b">
        <f t="shared" si="93"/>
        <v>0</v>
      </c>
      <c r="AI267" t="b">
        <f t="shared" si="94"/>
        <v>0</v>
      </c>
      <c r="AJ267">
        <v>2019</v>
      </c>
      <c r="AK267">
        <v>9</v>
      </c>
      <c r="AL267" t="b">
        <v>0</v>
      </c>
      <c r="AM267">
        <f t="shared" si="95"/>
        <v>0</v>
      </c>
      <c r="AN267" t="b">
        <f t="shared" si="96"/>
        <v>0</v>
      </c>
      <c r="AO267" t="b">
        <f t="shared" si="97"/>
        <v>0</v>
      </c>
      <c r="AP267" t="b">
        <f t="shared" si="98"/>
        <v>0</v>
      </c>
      <c r="AQ267" t="str">
        <f t="shared" si="86"/>
        <v>OEIS Non-CAT - Large</v>
      </c>
      <c r="AR267">
        <f t="shared" si="99"/>
        <v>0</v>
      </c>
      <c r="AS267">
        <f t="shared" si="100"/>
        <v>0</v>
      </c>
      <c r="AT267" t="str">
        <f t="shared" si="101"/>
        <v xml:space="preserve">structures &lt;= 100 </v>
      </c>
      <c r="AU267" t="str">
        <f t="shared" si="102"/>
        <v>fatality = 0</v>
      </c>
      <c r="AV267">
        <f t="shared" si="87"/>
        <v>0</v>
      </c>
      <c r="AW267" t="b">
        <v>0</v>
      </c>
      <c r="AX267" t="b">
        <v>0</v>
      </c>
      <c r="AY267" t="b">
        <v>0</v>
      </c>
      <c r="AZ267" t="b">
        <v>0</v>
      </c>
      <c r="BA267" t="b">
        <v>0</v>
      </c>
      <c r="BB267" t="b">
        <v>0</v>
      </c>
      <c r="BC267" t="b">
        <v>0</v>
      </c>
      <c r="BF267" t="s">
        <v>326</v>
      </c>
      <c r="BG267" t="s">
        <v>82</v>
      </c>
      <c r="BH267">
        <v>3.82</v>
      </c>
      <c r="BI267" t="s">
        <v>1154</v>
      </c>
      <c r="BJ267">
        <v>21</v>
      </c>
      <c r="BK267">
        <v>2</v>
      </c>
      <c r="BL267" t="s">
        <v>1155</v>
      </c>
      <c r="BM267" t="s">
        <v>1028</v>
      </c>
      <c r="BN267">
        <v>9.5500000000000007</v>
      </c>
      <c r="BO267" t="s">
        <v>1156</v>
      </c>
      <c r="BP267">
        <v>30.04</v>
      </c>
      <c r="BQ267">
        <v>93</v>
      </c>
    </row>
    <row r="268" spans="1:69" x14ac:dyDescent="0.2">
      <c r="C268" t="str">
        <f t="shared" si="88"/>
        <v>20191006-Briceburg</v>
      </c>
      <c r="D268" t="s">
        <v>203</v>
      </c>
      <c r="E268" t="s">
        <v>1157</v>
      </c>
      <c r="H268">
        <f t="shared" si="89"/>
        <v>201910061615</v>
      </c>
      <c r="I268">
        <f t="shared" si="90"/>
        <v>201910070415</v>
      </c>
      <c r="J268" s="39">
        <v>43744</v>
      </c>
      <c r="K268" s="40">
        <v>0.67708333333333337</v>
      </c>
      <c r="L268" s="39">
        <v>43744.677083333343</v>
      </c>
      <c r="P268">
        <v>5563</v>
      </c>
      <c r="R268">
        <v>1</v>
      </c>
      <c r="T268">
        <v>0</v>
      </c>
      <c r="U268">
        <v>37.604638000000001</v>
      </c>
      <c r="V268">
        <v>-119.96606</v>
      </c>
      <c r="W268" t="s">
        <v>88</v>
      </c>
      <c r="X268" t="str">
        <f t="shared" si="91"/>
        <v>HFRA</v>
      </c>
      <c r="AG268" t="b">
        <f t="shared" si="92"/>
        <v>1</v>
      </c>
      <c r="AH268" t="b">
        <f t="shared" si="93"/>
        <v>1</v>
      </c>
      <c r="AI268" t="b">
        <f t="shared" si="94"/>
        <v>0</v>
      </c>
      <c r="AJ268">
        <v>2019</v>
      </c>
      <c r="AK268">
        <v>10</v>
      </c>
      <c r="AL268" t="b">
        <v>0</v>
      </c>
      <c r="AM268">
        <f t="shared" si="95"/>
        <v>0</v>
      </c>
      <c r="AN268" t="b">
        <f t="shared" si="96"/>
        <v>0</v>
      </c>
      <c r="AO268" t="b">
        <f t="shared" si="97"/>
        <v>0</v>
      </c>
      <c r="AP268" t="b">
        <f t="shared" si="98"/>
        <v>0</v>
      </c>
      <c r="AQ268" t="str">
        <f t="shared" si="86"/>
        <v>OEIS CAT - Large</v>
      </c>
      <c r="AR268">
        <f t="shared" si="99"/>
        <v>1</v>
      </c>
      <c r="AS268">
        <f t="shared" si="100"/>
        <v>0</v>
      </c>
      <c r="AT268" t="str">
        <f t="shared" si="101"/>
        <v xml:space="preserve">structures &lt;= 100 </v>
      </c>
      <c r="AU268" t="str">
        <f t="shared" si="102"/>
        <v>fatality = 0</v>
      </c>
      <c r="AV268">
        <f t="shared" si="87"/>
        <v>1</v>
      </c>
      <c r="AW268" t="b">
        <v>0</v>
      </c>
      <c r="AX268" t="b">
        <v>1</v>
      </c>
      <c r="AY268" t="b">
        <v>1</v>
      </c>
      <c r="AZ268" t="b">
        <v>1</v>
      </c>
      <c r="BA268" t="b">
        <v>0</v>
      </c>
      <c r="BB268" t="b">
        <v>1</v>
      </c>
      <c r="BC268" t="b">
        <v>1</v>
      </c>
      <c r="BF268" t="s">
        <v>1158</v>
      </c>
      <c r="BG268" t="s">
        <v>1028</v>
      </c>
      <c r="BH268">
        <v>4.2699999999999996</v>
      </c>
      <c r="BI268" t="s">
        <v>1159</v>
      </c>
      <c r="BJ268">
        <v>7.96</v>
      </c>
      <c r="BK268">
        <v>12</v>
      </c>
      <c r="BL268" t="s">
        <v>1120</v>
      </c>
      <c r="BM268" t="s">
        <v>1028</v>
      </c>
      <c r="BN268">
        <v>6.85</v>
      </c>
      <c r="BO268" t="s">
        <v>1160</v>
      </c>
      <c r="BP268">
        <v>15.86</v>
      </c>
      <c r="BQ268">
        <v>66</v>
      </c>
    </row>
    <row r="269" spans="1:69" x14ac:dyDescent="0.2">
      <c r="C269" t="str">
        <f t="shared" si="88"/>
        <v>20191006-American</v>
      </c>
      <c r="D269" t="s">
        <v>128</v>
      </c>
      <c r="E269" t="s">
        <v>1161</v>
      </c>
      <c r="H269">
        <f t="shared" si="89"/>
        <v>201910061636</v>
      </c>
      <c r="I269">
        <f t="shared" si="90"/>
        <v>201910070436</v>
      </c>
      <c r="J269" s="39">
        <v>43744</v>
      </c>
      <c r="K269" s="40">
        <v>0.69166666666666665</v>
      </c>
      <c r="L269" s="39">
        <v>43744.691666666673</v>
      </c>
      <c r="M269" s="39">
        <v>43745</v>
      </c>
      <c r="N269" t="s">
        <v>1162</v>
      </c>
      <c r="O269" s="39">
        <v>43745.773611111108</v>
      </c>
      <c r="P269">
        <v>526</v>
      </c>
      <c r="R269">
        <v>1</v>
      </c>
      <c r="T269">
        <v>0</v>
      </c>
      <c r="U269">
        <v>38.165872999999998</v>
      </c>
      <c r="V269">
        <v>-122.211671</v>
      </c>
      <c r="W269" t="s">
        <v>73</v>
      </c>
      <c r="X269" t="str">
        <f t="shared" si="91"/>
        <v>non-HFRA</v>
      </c>
      <c r="AG269" t="b">
        <f t="shared" si="92"/>
        <v>0</v>
      </c>
      <c r="AH269" t="b">
        <f t="shared" si="93"/>
        <v>0</v>
      </c>
      <c r="AI269" t="b">
        <f t="shared" si="94"/>
        <v>0</v>
      </c>
      <c r="AJ269">
        <v>2019</v>
      </c>
      <c r="AK269">
        <v>10</v>
      </c>
      <c r="AL269" t="b">
        <v>0</v>
      </c>
      <c r="AM269">
        <f t="shared" si="95"/>
        <v>0</v>
      </c>
      <c r="AN269" t="b">
        <f t="shared" si="96"/>
        <v>0</v>
      </c>
      <c r="AO269" t="b">
        <f t="shared" si="97"/>
        <v>0</v>
      </c>
      <c r="AP269" t="b">
        <f t="shared" si="98"/>
        <v>0</v>
      </c>
      <c r="AQ269" t="str">
        <f t="shared" si="86"/>
        <v>OEIS Non-CAT - Large</v>
      </c>
      <c r="AR269">
        <f t="shared" si="99"/>
        <v>0</v>
      </c>
      <c r="AS269">
        <f t="shared" si="100"/>
        <v>0</v>
      </c>
      <c r="AT269" t="str">
        <f t="shared" si="101"/>
        <v xml:space="preserve">structures &lt;= 100 </v>
      </c>
      <c r="AU269" t="str">
        <f t="shared" si="102"/>
        <v>fatality = 0</v>
      </c>
      <c r="AV269">
        <f t="shared" si="87"/>
        <v>1</v>
      </c>
      <c r="AW269" t="b">
        <v>0</v>
      </c>
      <c r="AX269" t="b">
        <v>0</v>
      </c>
      <c r="AY269" t="b">
        <v>0</v>
      </c>
      <c r="AZ269" t="b">
        <v>0</v>
      </c>
      <c r="BA269" t="b">
        <v>0</v>
      </c>
      <c r="BB269" t="b">
        <v>0</v>
      </c>
      <c r="BC269" t="b">
        <v>0</v>
      </c>
      <c r="BF269" t="s">
        <v>1163</v>
      </c>
      <c r="BG269" t="s">
        <v>95</v>
      </c>
      <c r="BH269">
        <v>4.72</v>
      </c>
      <c r="BI269" t="s">
        <v>1164</v>
      </c>
      <c r="BJ269">
        <v>18.989999999999998</v>
      </c>
      <c r="BK269">
        <v>42</v>
      </c>
      <c r="BL269" t="s">
        <v>1163</v>
      </c>
      <c r="BM269" t="s">
        <v>95</v>
      </c>
      <c r="BN269">
        <v>4.72</v>
      </c>
      <c r="BO269" t="s">
        <v>1164</v>
      </c>
      <c r="BP269">
        <v>18.989999999999998</v>
      </c>
      <c r="BQ269">
        <v>82</v>
      </c>
    </row>
    <row r="270" spans="1:69" x14ac:dyDescent="0.2">
      <c r="C270" t="str">
        <f t="shared" si="88"/>
        <v>20191011-Caples</v>
      </c>
      <c r="D270" t="s">
        <v>435</v>
      </c>
      <c r="E270" t="s">
        <v>1165</v>
      </c>
      <c r="H270">
        <f t="shared" si="89"/>
        <v>201910111247</v>
      </c>
      <c r="I270">
        <f t="shared" si="90"/>
        <v>201910120047</v>
      </c>
      <c r="J270" s="39">
        <v>43749</v>
      </c>
      <c r="K270" s="40">
        <v>0.53263888888888888</v>
      </c>
      <c r="L270" s="39">
        <v>43749.532638888893</v>
      </c>
      <c r="P270">
        <v>3435</v>
      </c>
      <c r="T270">
        <v>0</v>
      </c>
      <c r="U270">
        <v>38.723999999999997</v>
      </c>
      <c r="V270">
        <v>-120.145</v>
      </c>
      <c r="W270" t="s">
        <v>88</v>
      </c>
      <c r="X270" t="str">
        <f t="shared" si="91"/>
        <v>HFRA</v>
      </c>
      <c r="AG270" t="b">
        <f t="shared" si="92"/>
        <v>0</v>
      </c>
      <c r="AH270" t="b">
        <f t="shared" si="93"/>
        <v>0</v>
      </c>
      <c r="AI270" t="b">
        <f t="shared" si="94"/>
        <v>0</v>
      </c>
      <c r="AJ270">
        <v>2019</v>
      </c>
      <c r="AK270">
        <v>10</v>
      </c>
      <c r="AL270" t="b">
        <v>0</v>
      </c>
      <c r="AM270">
        <f t="shared" si="95"/>
        <v>0</v>
      </c>
      <c r="AN270" t="b">
        <f t="shared" si="96"/>
        <v>0</v>
      </c>
      <c r="AO270" t="b">
        <f t="shared" si="97"/>
        <v>0</v>
      </c>
      <c r="AP270" t="b">
        <f t="shared" si="98"/>
        <v>0</v>
      </c>
      <c r="AQ270" t="str">
        <f t="shared" si="86"/>
        <v>OEIS Non-CAT - Large</v>
      </c>
      <c r="AR270">
        <f t="shared" si="99"/>
        <v>0</v>
      </c>
      <c r="AS270">
        <f t="shared" si="100"/>
        <v>0</v>
      </c>
      <c r="AT270" t="str">
        <f t="shared" si="101"/>
        <v xml:space="preserve">structures &lt;= 100 </v>
      </c>
      <c r="AU270" t="str">
        <f t="shared" si="102"/>
        <v>fatality = 0</v>
      </c>
      <c r="AV270">
        <f t="shared" si="87"/>
        <v>0</v>
      </c>
      <c r="AW270" t="b">
        <v>1</v>
      </c>
      <c r="AX270" t="b">
        <v>0</v>
      </c>
      <c r="AY270" t="b">
        <v>1</v>
      </c>
      <c r="AZ270" t="b">
        <v>1</v>
      </c>
      <c r="BA270" t="b">
        <v>0</v>
      </c>
      <c r="BB270" t="b">
        <v>1</v>
      </c>
      <c r="BC270" t="b">
        <v>1</v>
      </c>
      <c r="BJ270">
        <v>0</v>
      </c>
      <c r="BK270">
        <v>0</v>
      </c>
      <c r="BL270" t="s">
        <v>1166</v>
      </c>
      <c r="BM270" t="s">
        <v>82</v>
      </c>
      <c r="BN270">
        <v>5.27</v>
      </c>
      <c r="BO270" t="s">
        <v>1167</v>
      </c>
      <c r="BP270">
        <v>10</v>
      </c>
      <c r="BQ270">
        <v>28</v>
      </c>
    </row>
    <row r="271" spans="1:69" x14ac:dyDescent="0.2">
      <c r="C271" t="str">
        <f t="shared" si="88"/>
        <v>20191017-Real</v>
      </c>
      <c r="D271" t="s">
        <v>257</v>
      </c>
      <c r="E271" t="s">
        <v>1168</v>
      </c>
      <c r="H271">
        <f t="shared" si="89"/>
        <v>201910171631</v>
      </c>
      <c r="I271">
        <f t="shared" si="90"/>
        <v>201910180431</v>
      </c>
      <c r="J271" s="39">
        <v>43755</v>
      </c>
      <c r="K271" s="40">
        <v>0.68819444444444444</v>
      </c>
      <c r="L271" s="39">
        <v>43755.688194444447</v>
      </c>
      <c r="M271" s="39">
        <v>43759</v>
      </c>
      <c r="N271" t="s">
        <v>340</v>
      </c>
      <c r="O271" s="39">
        <v>43759.25</v>
      </c>
      <c r="P271">
        <v>420</v>
      </c>
      <c r="T271">
        <v>0</v>
      </c>
      <c r="U271">
        <v>34.484721999999998</v>
      </c>
      <c r="V271">
        <v>-120.190833</v>
      </c>
      <c r="W271" t="s">
        <v>88</v>
      </c>
      <c r="X271" t="str">
        <f t="shared" si="91"/>
        <v>HFRA</v>
      </c>
      <c r="AG271" t="b">
        <f t="shared" si="92"/>
        <v>0</v>
      </c>
      <c r="AH271" t="b">
        <f t="shared" si="93"/>
        <v>0</v>
      </c>
      <c r="AI271" t="b">
        <f t="shared" si="94"/>
        <v>0</v>
      </c>
      <c r="AJ271">
        <v>2019</v>
      </c>
      <c r="AK271">
        <v>10</v>
      </c>
      <c r="AL271" t="b">
        <v>0</v>
      </c>
      <c r="AM271">
        <f t="shared" si="95"/>
        <v>0</v>
      </c>
      <c r="AN271" t="b">
        <f t="shared" si="96"/>
        <v>0</v>
      </c>
      <c r="AO271" t="b">
        <f t="shared" si="97"/>
        <v>0</v>
      </c>
      <c r="AP271" t="b">
        <f t="shared" si="98"/>
        <v>0</v>
      </c>
      <c r="AQ271" t="str">
        <f t="shared" si="86"/>
        <v>OEIS Non-CAT - Large</v>
      </c>
      <c r="AR271">
        <f t="shared" si="99"/>
        <v>0</v>
      </c>
      <c r="AS271">
        <f t="shared" si="100"/>
        <v>0</v>
      </c>
      <c r="AT271" t="str">
        <f t="shared" si="101"/>
        <v xml:space="preserve">structures &lt;= 100 </v>
      </c>
      <c r="AU271" t="str">
        <f t="shared" si="102"/>
        <v>fatality = 0</v>
      </c>
      <c r="AV271">
        <f t="shared" si="87"/>
        <v>0</v>
      </c>
      <c r="AW271" t="b">
        <v>1</v>
      </c>
      <c r="AX271" t="b">
        <v>0</v>
      </c>
      <c r="AY271" t="b">
        <v>1</v>
      </c>
      <c r="AZ271" t="b">
        <v>1</v>
      </c>
      <c r="BA271" t="b">
        <v>0</v>
      </c>
      <c r="BB271" t="b">
        <v>1</v>
      </c>
      <c r="BC271" t="b">
        <v>1</v>
      </c>
      <c r="BF271" t="s">
        <v>1169</v>
      </c>
      <c r="BG271" t="s">
        <v>82</v>
      </c>
      <c r="BH271">
        <v>2.57</v>
      </c>
      <c r="BI271" t="s">
        <v>1170</v>
      </c>
      <c r="BJ271">
        <v>53.02</v>
      </c>
      <c r="BK271">
        <v>15</v>
      </c>
      <c r="BL271" t="s">
        <v>1169</v>
      </c>
      <c r="BM271" t="s">
        <v>82</v>
      </c>
      <c r="BN271">
        <v>2.57</v>
      </c>
      <c r="BO271" t="s">
        <v>1170</v>
      </c>
      <c r="BP271">
        <v>53.02</v>
      </c>
      <c r="BQ271">
        <v>60</v>
      </c>
    </row>
    <row r="272" spans="1:69" x14ac:dyDescent="0.2">
      <c r="C272" t="str">
        <f t="shared" si="88"/>
        <v>20191023-Kincade</v>
      </c>
      <c r="D272" t="s">
        <v>403</v>
      </c>
      <c r="E272" t="s">
        <v>1171</v>
      </c>
      <c r="H272">
        <f t="shared" si="89"/>
        <v>201910232127</v>
      </c>
      <c r="I272">
        <f t="shared" si="90"/>
        <v>201910240927</v>
      </c>
      <c r="J272" s="39">
        <v>43761</v>
      </c>
      <c r="K272" s="40">
        <v>0.89375000000000004</v>
      </c>
      <c r="L272" s="39">
        <v>43761.893750000003</v>
      </c>
      <c r="M272" s="39">
        <v>43775</v>
      </c>
      <c r="N272" t="s">
        <v>176</v>
      </c>
      <c r="O272" s="39">
        <v>43775.791666666657</v>
      </c>
      <c r="P272">
        <v>77758</v>
      </c>
      <c r="Q272" t="s">
        <v>99</v>
      </c>
      <c r="R272">
        <v>374</v>
      </c>
      <c r="S272">
        <v>60</v>
      </c>
      <c r="T272">
        <v>0</v>
      </c>
      <c r="U272">
        <v>38.792458000000003</v>
      </c>
      <c r="V272">
        <v>-122.780053</v>
      </c>
      <c r="W272" t="s">
        <v>88</v>
      </c>
      <c r="X272" t="str">
        <f t="shared" si="91"/>
        <v>HFRA</v>
      </c>
      <c r="Y272" t="s">
        <v>100</v>
      </c>
      <c r="Z272" t="s">
        <v>100</v>
      </c>
      <c r="AA272">
        <v>20191611</v>
      </c>
      <c r="AB272" t="s">
        <v>1172</v>
      </c>
      <c r="AE272" t="s">
        <v>1173</v>
      </c>
      <c r="AF272">
        <v>1272117</v>
      </c>
      <c r="AG272" t="b">
        <f t="shared" si="92"/>
        <v>1</v>
      </c>
      <c r="AH272" t="b">
        <f t="shared" si="93"/>
        <v>0</v>
      </c>
      <c r="AI272" t="b">
        <f t="shared" si="94"/>
        <v>1</v>
      </c>
      <c r="AJ272">
        <v>2019</v>
      </c>
      <c r="AK272">
        <v>10</v>
      </c>
      <c r="AL272" t="b">
        <v>1</v>
      </c>
      <c r="AM272">
        <f t="shared" si="95"/>
        <v>0</v>
      </c>
      <c r="AN272" t="b">
        <f t="shared" si="96"/>
        <v>0</v>
      </c>
      <c r="AO272" t="b">
        <f t="shared" si="97"/>
        <v>1</v>
      </c>
      <c r="AP272" t="b">
        <f t="shared" si="98"/>
        <v>1</v>
      </c>
      <c r="AQ272" t="str">
        <f t="shared" si="86"/>
        <v>OEIS CAT - Destructive - Non-fatal</v>
      </c>
      <c r="AR272">
        <f t="shared" si="99"/>
        <v>1</v>
      </c>
      <c r="AS272">
        <f t="shared" si="100"/>
        <v>0</v>
      </c>
      <c r="AT272" t="str">
        <f t="shared" si="101"/>
        <v>100 &lt; structures &lt;= 500</v>
      </c>
      <c r="AU272" t="str">
        <f t="shared" si="102"/>
        <v>fatality = 0</v>
      </c>
      <c r="AV272">
        <f t="shared" si="87"/>
        <v>374</v>
      </c>
      <c r="AW272" t="b">
        <v>0</v>
      </c>
      <c r="AX272" t="b">
        <v>1</v>
      </c>
      <c r="AY272" t="b">
        <v>1</v>
      </c>
      <c r="AZ272" t="b">
        <v>1</v>
      </c>
      <c r="BA272" t="b">
        <v>0</v>
      </c>
      <c r="BB272" t="b">
        <v>1</v>
      </c>
      <c r="BC272" t="b">
        <v>1</v>
      </c>
      <c r="BF272" t="s">
        <v>1174</v>
      </c>
      <c r="BG272" t="s">
        <v>1028</v>
      </c>
      <c r="BH272">
        <v>2.1800000000000002</v>
      </c>
      <c r="BI272" t="s">
        <v>1175</v>
      </c>
      <c r="BJ272">
        <v>79.63</v>
      </c>
      <c r="BK272">
        <v>84</v>
      </c>
      <c r="BL272" t="s">
        <v>1174</v>
      </c>
      <c r="BM272" t="s">
        <v>1028</v>
      </c>
      <c r="BN272">
        <v>2.1800000000000002</v>
      </c>
      <c r="BO272" t="s">
        <v>1175</v>
      </c>
      <c r="BP272">
        <v>79.63</v>
      </c>
      <c r="BQ272">
        <v>196</v>
      </c>
    </row>
    <row r="273" spans="3:69" x14ac:dyDescent="0.2">
      <c r="C273" t="str">
        <f t="shared" si="88"/>
        <v>20191026-Rawson</v>
      </c>
      <c r="D273" t="s">
        <v>281</v>
      </c>
      <c r="E273" t="s">
        <v>1176</v>
      </c>
      <c r="H273">
        <f t="shared" si="89"/>
        <v>201910260247</v>
      </c>
      <c r="I273">
        <f t="shared" si="90"/>
        <v>201910261447</v>
      </c>
      <c r="J273" s="39">
        <v>43764</v>
      </c>
      <c r="K273" s="40">
        <v>0.1159722222222222</v>
      </c>
      <c r="L273" s="39">
        <v>43764.115972222222</v>
      </c>
      <c r="M273" s="39">
        <v>43766</v>
      </c>
      <c r="N273" t="s">
        <v>1177</v>
      </c>
      <c r="O273" s="39">
        <v>43766.306944444441</v>
      </c>
      <c r="P273">
        <v>605</v>
      </c>
      <c r="T273">
        <v>0</v>
      </c>
      <c r="U273">
        <v>40.001710000000003</v>
      </c>
      <c r="V273">
        <v>-122.25421</v>
      </c>
      <c r="W273" t="s">
        <v>73</v>
      </c>
      <c r="X273" t="str">
        <f t="shared" si="91"/>
        <v>non-HFRA</v>
      </c>
      <c r="AF273">
        <v>20988</v>
      </c>
      <c r="AG273" t="b">
        <f t="shared" si="92"/>
        <v>0</v>
      </c>
      <c r="AH273" t="b">
        <f t="shared" si="93"/>
        <v>0</v>
      </c>
      <c r="AI273" t="b">
        <f t="shared" si="94"/>
        <v>0</v>
      </c>
      <c r="AJ273">
        <v>2019</v>
      </c>
      <c r="AK273">
        <v>10</v>
      </c>
      <c r="AL273" t="b">
        <v>1</v>
      </c>
      <c r="AM273">
        <f t="shared" si="95"/>
        <v>0</v>
      </c>
      <c r="AN273" t="b">
        <f t="shared" si="96"/>
        <v>0</v>
      </c>
      <c r="AO273" t="b">
        <f t="shared" si="97"/>
        <v>0</v>
      </c>
      <c r="AP273" t="b">
        <f t="shared" si="98"/>
        <v>0</v>
      </c>
      <c r="AQ273" t="str">
        <f t="shared" si="86"/>
        <v>OEIS Non-CAT - Large</v>
      </c>
      <c r="AR273">
        <f t="shared" si="99"/>
        <v>0</v>
      </c>
      <c r="AS273">
        <f t="shared" si="100"/>
        <v>0</v>
      </c>
      <c r="AT273" t="str">
        <f t="shared" si="101"/>
        <v xml:space="preserve">structures &lt;= 100 </v>
      </c>
      <c r="AU273" t="str">
        <f t="shared" si="102"/>
        <v>fatality = 0</v>
      </c>
      <c r="AV273">
        <f t="shared" si="87"/>
        <v>0</v>
      </c>
      <c r="AW273" t="b">
        <v>0</v>
      </c>
      <c r="AX273" t="b">
        <v>0</v>
      </c>
      <c r="AY273" t="b">
        <v>0</v>
      </c>
      <c r="AZ273" t="b">
        <v>0</v>
      </c>
      <c r="BA273" t="b">
        <v>0</v>
      </c>
      <c r="BB273" t="b">
        <v>0</v>
      </c>
      <c r="BC273" t="b">
        <v>0</v>
      </c>
      <c r="BJ273">
        <v>0</v>
      </c>
      <c r="BK273">
        <v>0</v>
      </c>
      <c r="BL273" t="s">
        <v>1178</v>
      </c>
      <c r="BM273" t="s">
        <v>1028</v>
      </c>
      <c r="BN273">
        <v>8.0399999999999991</v>
      </c>
      <c r="BO273" t="s">
        <v>1179</v>
      </c>
      <c r="BP273">
        <v>8.1199999999999992</v>
      </c>
      <c r="BQ273">
        <v>14</v>
      </c>
    </row>
    <row r="274" spans="3:69" x14ac:dyDescent="0.2">
      <c r="C274" t="str">
        <f t="shared" si="88"/>
        <v>20191027-Burris</v>
      </c>
      <c r="D274" t="s">
        <v>541</v>
      </c>
      <c r="E274" t="s">
        <v>1180</v>
      </c>
      <c r="H274">
        <f t="shared" si="89"/>
        <v>201910271454</v>
      </c>
      <c r="I274">
        <f t="shared" si="90"/>
        <v>201910280254</v>
      </c>
      <c r="J274" s="39">
        <v>43765</v>
      </c>
      <c r="K274" s="40">
        <v>0.62083333333333335</v>
      </c>
      <c r="L274" s="39">
        <v>43765.620833333327</v>
      </c>
      <c r="M274" s="39">
        <v>43772</v>
      </c>
      <c r="N274" t="s">
        <v>1181</v>
      </c>
      <c r="O274" s="39">
        <v>43772.786111111112</v>
      </c>
      <c r="P274">
        <v>703</v>
      </c>
      <c r="T274">
        <v>0</v>
      </c>
      <c r="U274">
        <v>39.224310000000003</v>
      </c>
      <c r="V274">
        <v>-123.12887000000001</v>
      </c>
      <c r="W274" t="s">
        <v>88</v>
      </c>
      <c r="X274" t="str">
        <f t="shared" si="91"/>
        <v>HFRA</v>
      </c>
      <c r="AG274" t="b">
        <f t="shared" si="92"/>
        <v>0</v>
      </c>
      <c r="AH274" t="b">
        <f t="shared" si="93"/>
        <v>0</v>
      </c>
      <c r="AI274" t="b">
        <f t="shared" si="94"/>
        <v>0</v>
      </c>
      <c r="AJ274">
        <v>2019</v>
      </c>
      <c r="AK274">
        <v>10</v>
      </c>
      <c r="AL274" t="b">
        <v>1</v>
      </c>
      <c r="AM274">
        <f t="shared" si="95"/>
        <v>0</v>
      </c>
      <c r="AN274" t="b">
        <f t="shared" si="96"/>
        <v>0</v>
      </c>
      <c r="AO274" t="b">
        <f t="shared" si="97"/>
        <v>0</v>
      </c>
      <c r="AP274" t="b">
        <f t="shared" si="98"/>
        <v>0</v>
      </c>
      <c r="AQ274" t="str">
        <f t="shared" si="86"/>
        <v>OEIS Non-CAT - Large</v>
      </c>
      <c r="AR274">
        <f t="shared" si="99"/>
        <v>0</v>
      </c>
      <c r="AS274">
        <f t="shared" si="100"/>
        <v>0</v>
      </c>
      <c r="AT274" t="str">
        <f t="shared" si="101"/>
        <v xml:space="preserve">structures &lt;= 100 </v>
      </c>
      <c r="AU274" t="str">
        <f t="shared" si="102"/>
        <v>fatality = 0</v>
      </c>
      <c r="AV274">
        <f t="shared" si="87"/>
        <v>0</v>
      </c>
      <c r="AW274" t="b">
        <v>1</v>
      </c>
      <c r="AX274" t="b">
        <v>0</v>
      </c>
      <c r="AY274" t="b">
        <v>1</v>
      </c>
      <c r="AZ274" t="b">
        <v>1</v>
      </c>
      <c r="BA274" t="b">
        <v>0</v>
      </c>
      <c r="BB274" t="b">
        <v>1</v>
      </c>
      <c r="BC274" t="b">
        <v>1</v>
      </c>
      <c r="BF274" t="s">
        <v>1182</v>
      </c>
      <c r="BG274" t="s">
        <v>1028</v>
      </c>
      <c r="BH274">
        <v>2.58</v>
      </c>
      <c r="BI274" t="s">
        <v>1183</v>
      </c>
      <c r="BJ274">
        <v>38.36</v>
      </c>
      <c r="BK274">
        <v>12</v>
      </c>
      <c r="BL274" t="s">
        <v>1182</v>
      </c>
      <c r="BM274" t="s">
        <v>1028</v>
      </c>
      <c r="BN274">
        <v>2.58</v>
      </c>
      <c r="BO274" t="s">
        <v>1183</v>
      </c>
      <c r="BP274">
        <v>38.36</v>
      </c>
      <c r="BQ274">
        <v>86</v>
      </c>
    </row>
    <row r="275" spans="3:69" x14ac:dyDescent="0.2">
      <c r="C275" t="str">
        <f t="shared" si="88"/>
        <v>20191027-Grizzly</v>
      </c>
      <c r="D275" t="s">
        <v>992</v>
      </c>
      <c r="E275" t="s">
        <v>1184</v>
      </c>
      <c r="H275">
        <f t="shared" si="89"/>
        <v>201910271456</v>
      </c>
      <c r="I275">
        <f t="shared" si="90"/>
        <v>201910280256</v>
      </c>
      <c r="J275" s="39">
        <v>43765</v>
      </c>
      <c r="K275" s="40">
        <v>0.62222222222222223</v>
      </c>
      <c r="L275" s="39">
        <v>43765.62222222222</v>
      </c>
      <c r="P275">
        <v>2400</v>
      </c>
      <c r="Q275" t="s">
        <v>99</v>
      </c>
      <c r="U275">
        <v>38.143024500000003</v>
      </c>
      <c r="V275">
        <v>-121.958302</v>
      </c>
      <c r="W275" t="s">
        <v>73</v>
      </c>
      <c r="X275" t="str">
        <f t="shared" si="91"/>
        <v>non-HFRA</v>
      </c>
      <c r="Y275" t="s">
        <v>100</v>
      </c>
      <c r="Z275" t="s">
        <v>100</v>
      </c>
      <c r="AA275">
        <v>20191324</v>
      </c>
      <c r="AB275" t="s">
        <v>1185</v>
      </c>
      <c r="AC275" t="s">
        <v>1186</v>
      </c>
      <c r="AD275" t="s">
        <v>1187</v>
      </c>
      <c r="AF275">
        <v>202824</v>
      </c>
      <c r="AG275" t="b">
        <f t="shared" si="92"/>
        <v>0</v>
      </c>
      <c r="AH275" t="b">
        <f t="shared" si="93"/>
        <v>0</v>
      </c>
      <c r="AI275" t="b">
        <f t="shared" si="94"/>
        <v>0</v>
      </c>
      <c r="AJ275">
        <v>2019</v>
      </c>
      <c r="AK275">
        <v>10</v>
      </c>
      <c r="AL275" t="b">
        <v>1</v>
      </c>
      <c r="AM275">
        <f t="shared" si="95"/>
        <v>0</v>
      </c>
      <c r="AN275" t="b">
        <f t="shared" si="96"/>
        <v>0</v>
      </c>
      <c r="AO275" t="b">
        <f t="shared" si="97"/>
        <v>0</v>
      </c>
      <c r="AP275" t="b">
        <f t="shared" si="98"/>
        <v>0</v>
      </c>
      <c r="AQ275" t="str">
        <f t="shared" si="86"/>
        <v>OEIS Non-CAT - Large</v>
      </c>
      <c r="AR275">
        <f t="shared" si="99"/>
        <v>0</v>
      </c>
      <c r="AS275">
        <f t="shared" si="100"/>
        <v>0</v>
      </c>
      <c r="AT275" t="str">
        <f t="shared" si="101"/>
        <v xml:space="preserve">structures &lt;= 100 </v>
      </c>
      <c r="AU275" t="str">
        <f t="shared" si="102"/>
        <v>fatality = 0</v>
      </c>
      <c r="AV275">
        <f t="shared" si="87"/>
        <v>0</v>
      </c>
      <c r="AW275" t="b">
        <v>0</v>
      </c>
      <c r="AX275" t="b">
        <v>0</v>
      </c>
      <c r="AY275" t="b">
        <v>0</v>
      </c>
      <c r="AZ275" t="b">
        <v>0</v>
      </c>
      <c r="BA275" t="b">
        <v>0</v>
      </c>
      <c r="BB275" t="b">
        <v>0</v>
      </c>
      <c r="BC275" t="b">
        <v>0</v>
      </c>
      <c r="BJ275">
        <v>0</v>
      </c>
      <c r="BK275">
        <v>0</v>
      </c>
      <c r="BL275" t="s">
        <v>1163</v>
      </c>
      <c r="BM275" t="s">
        <v>95</v>
      </c>
      <c r="BN275">
        <v>9.14</v>
      </c>
      <c r="BO275" t="s">
        <v>1188</v>
      </c>
      <c r="BP275">
        <v>53.02</v>
      </c>
      <c r="BQ275">
        <v>142</v>
      </c>
    </row>
    <row r="276" spans="3:69" x14ac:dyDescent="0.2">
      <c r="C276" t="str">
        <f t="shared" si="88"/>
        <v>20191103-Ranch</v>
      </c>
      <c r="D276" t="s">
        <v>281</v>
      </c>
      <c r="E276" t="s">
        <v>947</v>
      </c>
      <c r="H276">
        <f t="shared" si="89"/>
        <v>201911031416</v>
      </c>
      <c r="I276">
        <f t="shared" si="90"/>
        <v>201911040216</v>
      </c>
      <c r="J276" s="39">
        <v>43772</v>
      </c>
      <c r="K276" s="40">
        <v>0.59444444444444444</v>
      </c>
      <c r="L276" s="39">
        <v>43772.594444444447</v>
      </c>
      <c r="M276" s="39">
        <v>43783</v>
      </c>
      <c r="N276" t="s">
        <v>1095</v>
      </c>
      <c r="O276" s="39">
        <v>43783.751388888893</v>
      </c>
      <c r="P276">
        <v>2534</v>
      </c>
      <c r="T276">
        <v>0</v>
      </c>
      <c r="U276">
        <v>40.036378999999997</v>
      </c>
      <c r="V276">
        <v>-122.637837</v>
      </c>
      <c r="W276" t="s">
        <v>88</v>
      </c>
      <c r="X276" t="str">
        <f t="shared" si="91"/>
        <v>HFRA</v>
      </c>
      <c r="AG276" t="b">
        <f t="shared" si="92"/>
        <v>0</v>
      </c>
      <c r="AH276" t="b">
        <f t="shared" si="93"/>
        <v>0</v>
      </c>
      <c r="AI276" t="b">
        <f t="shared" si="94"/>
        <v>0</v>
      </c>
      <c r="AJ276">
        <v>2019</v>
      </c>
      <c r="AK276">
        <v>11</v>
      </c>
      <c r="AL276" t="b">
        <v>0</v>
      </c>
      <c r="AM276">
        <f t="shared" si="95"/>
        <v>0</v>
      </c>
      <c r="AN276" t="b">
        <f t="shared" si="96"/>
        <v>0</v>
      </c>
      <c r="AO276" t="b">
        <f t="shared" si="97"/>
        <v>0</v>
      </c>
      <c r="AP276" t="b">
        <f t="shared" si="98"/>
        <v>0</v>
      </c>
      <c r="AQ276" t="str">
        <f t="shared" si="86"/>
        <v>OEIS Non-CAT - Large</v>
      </c>
      <c r="AR276">
        <f t="shared" si="99"/>
        <v>0</v>
      </c>
      <c r="AS276">
        <f t="shared" si="100"/>
        <v>0</v>
      </c>
      <c r="AT276" t="str">
        <f t="shared" si="101"/>
        <v xml:space="preserve">structures &lt;= 100 </v>
      </c>
      <c r="AU276" t="str">
        <f t="shared" si="102"/>
        <v>fatality = 0</v>
      </c>
      <c r="AV276">
        <f t="shared" si="87"/>
        <v>0</v>
      </c>
      <c r="AW276" t="b">
        <v>1</v>
      </c>
      <c r="AX276" t="b">
        <v>0</v>
      </c>
      <c r="AY276" t="b">
        <v>1</v>
      </c>
      <c r="AZ276" t="b">
        <v>1</v>
      </c>
      <c r="BA276" t="b">
        <v>0</v>
      </c>
      <c r="BB276" t="b">
        <v>1</v>
      </c>
      <c r="BC276" t="b">
        <v>1</v>
      </c>
      <c r="BF276" t="s">
        <v>1189</v>
      </c>
      <c r="BG276" t="s">
        <v>1028</v>
      </c>
      <c r="BH276">
        <v>4.53</v>
      </c>
      <c r="BI276" t="s">
        <v>1190</v>
      </c>
      <c r="BJ276">
        <v>8.25</v>
      </c>
      <c r="BK276">
        <v>12</v>
      </c>
      <c r="BL276" t="s">
        <v>1189</v>
      </c>
      <c r="BM276" t="s">
        <v>1028</v>
      </c>
      <c r="BN276">
        <v>4.53</v>
      </c>
      <c r="BO276" t="s">
        <v>1190</v>
      </c>
      <c r="BP276">
        <v>8.25</v>
      </c>
      <c r="BQ276">
        <v>14</v>
      </c>
    </row>
    <row r="277" spans="3:69" x14ac:dyDescent="0.2">
      <c r="C277" t="str">
        <f t="shared" si="88"/>
        <v>20191125-Foothills</v>
      </c>
      <c r="D277" t="s">
        <v>269</v>
      </c>
      <c r="E277" t="s">
        <v>1191</v>
      </c>
      <c r="H277">
        <f t="shared" si="89"/>
        <v>201911251239</v>
      </c>
      <c r="I277">
        <f t="shared" si="90"/>
        <v>201911260039</v>
      </c>
      <c r="J277" s="39">
        <v>43794</v>
      </c>
      <c r="K277" s="40">
        <v>0.52708333333333335</v>
      </c>
      <c r="L277" s="39">
        <v>43794.527083333327</v>
      </c>
      <c r="P277">
        <v>355</v>
      </c>
      <c r="T277">
        <v>0</v>
      </c>
      <c r="U277">
        <v>38.838991999999998</v>
      </c>
      <c r="V277">
        <v>-121.32584199999999</v>
      </c>
      <c r="W277" t="s">
        <v>73</v>
      </c>
      <c r="X277" t="str">
        <f t="shared" si="91"/>
        <v>non-HFRA</v>
      </c>
      <c r="AG277" t="b">
        <f t="shared" si="92"/>
        <v>0</v>
      </c>
      <c r="AH277" t="b">
        <f t="shared" si="93"/>
        <v>0</v>
      </c>
      <c r="AI277" t="b">
        <f t="shared" si="94"/>
        <v>0</v>
      </c>
      <c r="AJ277">
        <v>2019</v>
      </c>
      <c r="AK277">
        <v>11</v>
      </c>
      <c r="AL277" t="b">
        <v>0</v>
      </c>
      <c r="AM277">
        <f t="shared" si="95"/>
        <v>0</v>
      </c>
      <c r="AN277" t="b">
        <f t="shared" si="96"/>
        <v>0</v>
      </c>
      <c r="AO277" t="b">
        <f t="shared" si="97"/>
        <v>0</v>
      </c>
      <c r="AP277" t="b">
        <f t="shared" si="98"/>
        <v>0</v>
      </c>
      <c r="AQ277" t="str">
        <f t="shared" si="86"/>
        <v>OEIS Non-CAT - Large</v>
      </c>
      <c r="AR277">
        <f t="shared" si="99"/>
        <v>0</v>
      </c>
      <c r="AS277">
        <f t="shared" si="100"/>
        <v>0</v>
      </c>
      <c r="AT277" t="str">
        <f t="shared" si="101"/>
        <v xml:space="preserve">structures &lt;= 100 </v>
      </c>
      <c r="AU277" t="str">
        <f t="shared" si="102"/>
        <v>fatality = 0</v>
      </c>
      <c r="AV277">
        <f t="shared" si="87"/>
        <v>0</v>
      </c>
      <c r="AW277" t="b">
        <v>0</v>
      </c>
      <c r="AX277" t="b">
        <v>0</v>
      </c>
      <c r="AY277" t="b">
        <v>0</v>
      </c>
      <c r="AZ277" t="b">
        <v>0</v>
      </c>
      <c r="BA277" t="b">
        <v>0</v>
      </c>
      <c r="BB277" t="b">
        <v>0</v>
      </c>
      <c r="BC277" t="b">
        <v>0</v>
      </c>
      <c r="BF277" t="s">
        <v>1192</v>
      </c>
      <c r="BG277" t="s">
        <v>82</v>
      </c>
      <c r="BH277">
        <v>4.3099999999999996</v>
      </c>
      <c r="BI277" t="s">
        <v>1193</v>
      </c>
      <c r="BJ277">
        <v>31</v>
      </c>
      <c r="BK277">
        <v>35</v>
      </c>
      <c r="BL277" t="s">
        <v>1194</v>
      </c>
      <c r="BM277" t="s">
        <v>511</v>
      </c>
      <c r="BN277">
        <v>5.04</v>
      </c>
      <c r="BO277" t="s">
        <v>1195</v>
      </c>
      <c r="BP277">
        <v>31.07</v>
      </c>
      <c r="BQ277">
        <v>68</v>
      </c>
    </row>
    <row r="278" spans="3:69" x14ac:dyDescent="0.2">
      <c r="C278" t="str">
        <f t="shared" si="88"/>
        <v>20191125-Cave</v>
      </c>
      <c r="D278" t="s">
        <v>257</v>
      </c>
      <c r="E278" t="s">
        <v>1196</v>
      </c>
      <c r="H278">
        <f t="shared" si="89"/>
        <v>201911251959</v>
      </c>
      <c r="I278">
        <f t="shared" si="90"/>
        <v>201911260759</v>
      </c>
      <c r="J278" s="39">
        <v>43794</v>
      </c>
      <c r="K278" s="40">
        <v>0.83263888888888893</v>
      </c>
      <c r="L278" s="39">
        <v>43794.832638888889</v>
      </c>
      <c r="M278" s="39">
        <v>43813</v>
      </c>
      <c r="N278" t="s">
        <v>1197</v>
      </c>
      <c r="O278" s="39">
        <v>43813.348611111112</v>
      </c>
      <c r="P278">
        <v>3126</v>
      </c>
      <c r="U278">
        <v>34.502499999999998</v>
      </c>
      <c r="V278">
        <v>-119.785</v>
      </c>
      <c r="W278" t="s">
        <v>88</v>
      </c>
      <c r="X278" t="str">
        <f t="shared" si="91"/>
        <v>HFRA</v>
      </c>
      <c r="AG278" t="b">
        <f t="shared" si="92"/>
        <v>0</v>
      </c>
      <c r="AH278" t="b">
        <f t="shared" si="93"/>
        <v>0</v>
      </c>
      <c r="AI278" t="b">
        <f t="shared" si="94"/>
        <v>0</v>
      </c>
      <c r="AJ278">
        <v>2019</v>
      </c>
      <c r="AK278">
        <v>11</v>
      </c>
      <c r="AL278" t="b">
        <v>0</v>
      </c>
      <c r="AM278">
        <f t="shared" si="95"/>
        <v>0</v>
      </c>
      <c r="AN278" t="b">
        <f t="shared" si="96"/>
        <v>0</v>
      </c>
      <c r="AO278" t="b">
        <f t="shared" si="97"/>
        <v>0</v>
      </c>
      <c r="AP278" t="b">
        <f t="shared" si="98"/>
        <v>0</v>
      </c>
      <c r="AQ278" t="str">
        <f t="shared" si="86"/>
        <v>OEIS Non-CAT - Large</v>
      </c>
      <c r="AR278">
        <f t="shared" si="99"/>
        <v>0</v>
      </c>
      <c r="AS278">
        <f t="shared" si="100"/>
        <v>0</v>
      </c>
      <c r="AT278" t="str">
        <f t="shared" si="101"/>
        <v xml:space="preserve">structures &lt;= 100 </v>
      </c>
      <c r="AU278" t="str">
        <f t="shared" si="102"/>
        <v>fatality = 0</v>
      </c>
      <c r="AV278">
        <f t="shared" si="87"/>
        <v>0</v>
      </c>
      <c r="AW278" t="b">
        <v>0</v>
      </c>
      <c r="AX278" t="b">
        <v>1</v>
      </c>
      <c r="AY278" t="b">
        <v>1</v>
      </c>
      <c r="AZ278" t="b">
        <v>1</v>
      </c>
      <c r="BA278" t="b">
        <v>0</v>
      </c>
      <c r="BB278" t="b">
        <v>1</v>
      </c>
      <c r="BC278" t="b">
        <v>1</v>
      </c>
      <c r="BF278" t="s">
        <v>1198</v>
      </c>
      <c r="BG278" t="s">
        <v>95</v>
      </c>
      <c r="BH278">
        <v>4.13</v>
      </c>
      <c r="BI278" t="s">
        <v>1199</v>
      </c>
      <c r="BJ278">
        <v>55.99</v>
      </c>
      <c r="BK278">
        <v>240</v>
      </c>
      <c r="BL278" t="s">
        <v>1200</v>
      </c>
      <c r="BM278" t="s">
        <v>82</v>
      </c>
      <c r="BN278">
        <v>8.25</v>
      </c>
      <c r="BO278" t="s">
        <v>1201</v>
      </c>
      <c r="BP278">
        <v>82.01</v>
      </c>
      <c r="BQ278">
        <v>395</v>
      </c>
    </row>
    <row r="279" spans="3:69" x14ac:dyDescent="0.2">
      <c r="C279" t="str">
        <f t="shared" si="88"/>
        <v>20200503-Interstate 5</v>
      </c>
      <c r="D279" t="s">
        <v>529</v>
      </c>
      <c r="E279" t="s">
        <v>1202</v>
      </c>
      <c r="H279">
        <f t="shared" si="89"/>
        <v>202005031552</v>
      </c>
      <c r="I279">
        <f t="shared" si="90"/>
        <v>202005040352</v>
      </c>
      <c r="J279" s="39">
        <v>43954</v>
      </c>
      <c r="K279" s="40">
        <v>0.66111111111111109</v>
      </c>
      <c r="L279" s="39">
        <v>43954.661111111112</v>
      </c>
      <c r="M279" s="39">
        <v>43954</v>
      </c>
      <c r="N279" t="s">
        <v>1203</v>
      </c>
      <c r="O279" s="39">
        <v>43954.563194444447</v>
      </c>
      <c r="P279">
        <v>2060</v>
      </c>
      <c r="Q279" t="s">
        <v>186</v>
      </c>
      <c r="R279">
        <v>0</v>
      </c>
      <c r="S279">
        <v>0</v>
      </c>
      <c r="T279">
        <v>0</v>
      </c>
      <c r="U279">
        <v>36.075003000000002</v>
      </c>
      <c r="V279">
        <v>-120.106407</v>
      </c>
      <c r="W279" t="s">
        <v>73</v>
      </c>
      <c r="X279" t="str">
        <f t="shared" si="91"/>
        <v>non-HFRA</v>
      </c>
      <c r="AG279" t="b">
        <f t="shared" si="92"/>
        <v>0</v>
      </c>
      <c r="AH279" t="b">
        <f t="shared" si="93"/>
        <v>0</v>
      </c>
      <c r="AI279" t="b">
        <f t="shared" si="94"/>
        <v>0</v>
      </c>
      <c r="AJ279">
        <v>2020</v>
      </c>
      <c r="AK279">
        <v>5</v>
      </c>
      <c r="AL279" t="b">
        <v>0</v>
      </c>
      <c r="AM279">
        <f t="shared" si="95"/>
        <v>0</v>
      </c>
      <c r="AN279" t="b">
        <f t="shared" si="96"/>
        <v>0</v>
      </c>
      <c r="AO279" t="b">
        <f t="shared" si="97"/>
        <v>0</v>
      </c>
      <c r="AP279" t="b">
        <f t="shared" si="98"/>
        <v>0</v>
      </c>
      <c r="AQ279" t="str">
        <f t="shared" si="86"/>
        <v>OEIS Non-CAT - Large</v>
      </c>
      <c r="AR279">
        <f t="shared" si="99"/>
        <v>0</v>
      </c>
      <c r="AS279">
        <f t="shared" si="100"/>
        <v>0</v>
      </c>
      <c r="AT279" t="str">
        <f t="shared" si="101"/>
        <v xml:space="preserve">structures &lt;= 100 </v>
      </c>
      <c r="AU279" t="str">
        <f t="shared" si="102"/>
        <v>fatality = 0</v>
      </c>
      <c r="AV279">
        <f t="shared" si="87"/>
        <v>0</v>
      </c>
      <c r="AW279" t="b">
        <v>0</v>
      </c>
      <c r="AX279" t="b">
        <v>0</v>
      </c>
      <c r="AY279" t="b">
        <v>0</v>
      </c>
      <c r="AZ279" t="b">
        <v>0</v>
      </c>
      <c r="BA279" t="b">
        <v>0</v>
      </c>
      <c r="BB279" t="b">
        <v>0</v>
      </c>
      <c r="BC279" t="b">
        <v>0</v>
      </c>
      <c r="BF279" t="s">
        <v>635</v>
      </c>
      <c r="BG279" t="s">
        <v>82</v>
      </c>
      <c r="BH279">
        <v>4.18</v>
      </c>
      <c r="BI279" t="s">
        <v>1204</v>
      </c>
      <c r="BJ279">
        <v>24</v>
      </c>
      <c r="BK279">
        <v>43</v>
      </c>
      <c r="BL279" t="s">
        <v>635</v>
      </c>
      <c r="BM279" t="s">
        <v>82</v>
      </c>
      <c r="BN279">
        <v>4.18</v>
      </c>
      <c r="BO279" t="s">
        <v>1204</v>
      </c>
      <c r="BP279">
        <v>24</v>
      </c>
      <c r="BQ279">
        <v>138</v>
      </c>
    </row>
    <row r="280" spans="3:69" x14ac:dyDescent="0.2">
      <c r="C280" t="str">
        <f t="shared" si="88"/>
        <v>20200527-Range</v>
      </c>
      <c r="D280" t="s">
        <v>103</v>
      </c>
      <c r="E280" t="s">
        <v>372</v>
      </c>
      <c r="H280">
        <f t="shared" si="89"/>
        <v>202005271933</v>
      </c>
      <c r="I280">
        <f t="shared" si="90"/>
        <v>202005280733</v>
      </c>
      <c r="J280" s="39">
        <v>43978</v>
      </c>
      <c r="K280" s="40">
        <v>0.81458333333333333</v>
      </c>
      <c r="L280" s="39">
        <v>43978.814583333333</v>
      </c>
      <c r="M280" s="39">
        <v>43979</v>
      </c>
      <c r="N280" t="s">
        <v>185</v>
      </c>
      <c r="O280" s="39">
        <v>43979.28125</v>
      </c>
      <c r="P280">
        <v>5000</v>
      </c>
      <c r="Q280" t="s">
        <v>186</v>
      </c>
      <c r="R280">
        <v>0</v>
      </c>
      <c r="S280">
        <v>0</v>
      </c>
      <c r="T280">
        <v>0</v>
      </c>
      <c r="U280">
        <v>35.342370000000003</v>
      </c>
      <c r="V280">
        <v>-120.70524</v>
      </c>
      <c r="W280" t="s">
        <v>88</v>
      </c>
      <c r="X280" t="str">
        <f t="shared" si="91"/>
        <v>HFRA</v>
      </c>
      <c r="AG280" t="b">
        <f t="shared" si="92"/>
        <v>0</v>
      </c>
      <c r="AH280" t="b">
        <f t="shared" si="93"/>
        <v>0</v>
      </c>
      <c r="AI280" t="b">
        <f t="shared" si="94"/>
        <v>0</v>
      </c>
      <c r="AJ280">
        <v>2020</v>
      </c>
      <c r="AK280">
        <v>5</v>
      </c>
      <c r="AL280" t="b">
        <v>0</v>
      </c>
      <c r="AM280">
        <f t="shared" si="95"/>
        <v>0</v>
      </c>
      <c r="AN280" t="b">
        <f t="shared" si="96"/>
        <v>0</v>
      </c>
      <c r="AO280" t="b">
        <f t="shared" si="97"/>
        <v>0</v>
      </c>
      <c r="AP280" t="b">
        <f t="shared" si="98"/>
        <v>0</v>
      </c>
      <c r="AQ280" t="str">
        <f t="shared" si="86"/>
        <v>OEIS Non-CAT - Large</v>
      </c>
      <c r="AR280">
        <f t="shared" si="99"/>
        <v>0</v>
      </c>
      <c r="AS280">
        <f t="shared" si="100"/>
        <v>0</v>
      </c>
      <c r="AT280" t="str">
        <f t="shared" si="101"/>
        <v xml:space="preserve">structures &lt;= 100 </v>
      </c>
      <c r="AU280" t="str">
        <f t="shared" si="102"/>
        <v>fatality = 0</v>
      </c>
      <c r="AV280">
        <f t="shared" si="87"/>
        <v>0</v>
      </c>
      <c r="AW280" t="b">
        <v>1</v>
      </c>
      <c r="AX280" t="b">
        <v>0</v>
      </c>
      <c r="AY280" t="b">
        <v>1</v>
      </c>
      <c r="AZ280" t="b">
        <v>1</v>
      </c>
      <c r="BA280" t="b">
        <v>0</v>
      </c>
      <c r="BB280" t="b">
        <v>1</v>
      </c>
      <c r="BC280" t="b">
        <v>1</v>
      </c>
      <c r="BF280" t="s">
        <v>1205</v>
      </c>
      <c r="BG280" t="s">
        <v>1028</v>
      </c>
      <c r="BH280">
        <v>3.6</v>
      </c>
      <c r="BI280" t="s">
        <v>1206</v>
      </c>
      <c r="BJ280">
        <v>29.8</v>
      </c>
      <c r="BK280">
        <v>26</v>
      </c>
      <c r="BL280" t="s">
        <v>1207</v>
      </c>
      <c r="BM280" t="s">
        <v>1028</v>
      </c>
      <c r="BN280">
        <v>7.19</v>
      </c>
      <c r="BO280" t="s">
        <v>1208</v>
      </c>
      <c r="BP280">
        <v>32.880000000000003</v>
      </c>
      <c r="BQ280">
        <v>182</v>
      </c>
    </row>
    <row r="281" spans="3:69" x14ac:dyDescent="0.2">
      <c r="C281" t="str">
        <f t="shared" si="88"/>
        <v>20200531-Scorpion</v>
      </c>
      <c r="D281" t="s">
        <v>257</v>
      </c>
      <c r="E281" t="s">
        <v>1209</v>
      </c>
      <c r="H281">
        <f t="shared" si="89"/>
        <v>202005311809</v>
      </c>
      <c r="I281">
        <f t="shared" si="90"/>
        <v>202005320609</v>
      </c>
      <c r="J281" s="39">
        <v>43982</v>
      </c>
      <c r="K281" s="40">
        <v>0.75624999999999998</v>
      </c>
      <c r="L281" s="39">
        <v>43982.756249999999</v>
      </c>
      <c r="P281">
        <v>1395</v>
      </c>
      <c r="Q281" t="s">
        <v>186</v>
      </c>
      <c r="R281">
        <v>0</v>
      </c>
      <c r="S281">
        <v>0</v>
      </c>
      <c r="T281">
        <v>0</v>
      </c>
      <c r="U281">
        <v>34.013890000000004</v>
      </c>
      <c r="V281">
        <v>-119.74576999999999</v>
      </c>
      <c r="W281" t="s">
        <v>73</v>
      </c>
      <c r="X281" t="str">
        <f t="shared" si="91"/>
        <v>non-HFRA</v>
      </c>
      <c r="AG281" t="b">
        <f t="shared" si="92"/>
        <v>0</v>
      </c>
      <c r="AH281" t="b">
        <f t="shared" si="93"/>
        <v>0</v>
      </c>
      <c r="AI281" t="b">
        <f t="shared" si="94"/>
        <v>0</v>
      </c>
      <c r="AJ281">
        <v>2020</v>
      </c>
      <c r="AK281">
        <v>5</v>
      </c>
      <c r="AL281" t="b">
        <v>0</v>
      </c>
      <c r="AM281">
        <f t="shared" si="95"/>
        <v>0</v>
      </c>
      <c r="AN281" t="b">
        <f t="shared" si="96"/>
        <v>0</v>
      </c>
      <c r="AO281" t="b">
        <f t="shared" si="97"/>
        <v>0</v>
      </c>
      <c r="AP281" t="b">
        <f t="shared" si="98"/>
        <v>0</v>
      </c>
      <c r="AQ281" t="str">
        <f t="shared" si="86"/>
        <v>OEIS Non-CAT - Large</v>
      </c>
      <c r="AR281">
        <f t="shared" si="99"/>
        <v>0</v>
      </c>
      <c r="AS281">
        <f t="shared" si="100"/>
        <v>0</v>
      </c>
      <c r="AT281" t="str">
        <f t="shared" si="101"/>
        <v xml:space="preserve">structures &lt;= 100 </v>
      </c>
      <c r="AU281" t="str">
        <f t="shared" si="102"/>
        <v>fatality = 0</v>
      </c>
      <c r="AV281">
        <f t="shared" si="87"/>
        <v>0</v>
      </c>
      <c r="AW281" t="b">
        <v>0</v>
      </c>
      <c r="AX281" t="b">
        <v>0</v>
      </c>
      <c r="AY281" t="b">
        <v>0</v>
      </c>
      <c r="AZ281" t="b">
        <v>0</v>
      </c>
      <c r="BA281" t="b">
        <v>0</v>
      </c>
      <c r="BB281" t="b">
        <v>0</v>
      </c>
      <c r="BC281" t="b">
        <v>0</v>
      </c>
      <c r="BF281" t="s">
        <v>1210</v>
      </c>
      <c r="BG281" t="s">
        <v>82</v>
      </c>
      <c r="BH281">
        <v>2.2200000000000002</v>
      </c>
      <c r="BI281" t="s">
        <v>1211</v>
      </c>
      <c r="BJ281">
        <v>19</v>
      </c>
      <c r="BK281">
        <v>14</v>
      </c>
      <c r="BL281" t="s">
        <v>1210</v>
      </c>
      <c r="BM281" t="s">
        <v>82</v>
      </c>
      <c r="BN281">
        <v>2.2200000000000002</v>
      </c>
      <c r="BO281" t="s">
        <v>1211</v>
      </c>
      <c r="BP281">
        <v>19</v>
      </c>
      <c r="BQ281">
        <v>14</v>
      </c>
    </row>
    <row r="282" spans="3:69" x14ac:dyDescent="0.2">
      <c r="C282" t="str">
        <f t="shared" si="88"/>
        <v>20200601-Amoruso</v>
      </c>
      <c r="D282" t="s">
        <v>269</v>
      </c>
      <c r="E282" t="s">
        <v>1212</v>
      </c>
      <c r="H282">
        <f t="shared" si="89"/>
        <v>202006011552</v>
      </c>
      <c r="I282">
        <f t="shared" si="90"/>
        <v>202006020352</v>
      </c>
      <c r="J282" s="39">
        <v>43983</v>
      </c>
      <c r="K282" s="40">
        <v>0.66111111111111109</v>
      </c>
      <c r="L282" s="39">
        <v>43983.661111111112</v>
      </c>
      <c r="P282">
        <v>650</v>
      </c>
      <c r="Q282" t="s">
        <v>186</v>
      </c>
      <c r="R282">
        <v>0</v>
      </c>
      <c r="S282">
        <v>0</v>
      </c>
      <c r="T282">
        <v>0</v>
      </c>
      <c r="U282">
        <v>38.824370999999999</v>
      </c>
      <c r="V282">
        <v>-121.390862</v>
      </c>
      <c r="W282" t="s">
        <v>73</v>
      </c>
      <c r="X282" t="str">
        <f t="shared" si="91"/>
        <v>non-HFRA</v>
      </c>
      <c r="AG282" t="b">
        <f t="shared" si="92"/>
        <v>0</v>
      </c>
      <c r="AH282" t="b">
        <f t="shared" si="93"/>
        <v>0</v>
      </c>
      <c r="AI282" t="b">
        <f t="shared" si="94"/>
        <v>0</v>
      </c>
      <c r="AJ282">
        <v>2020</v>
      </c>
      <c r="AK282">
        <v>6</v>
      </c>
      <c r="AL282" t="b">
        <v>0</v>
      </c>
      <c r="AM282">
        <f t="shared" si="95"/>
        <v>0</v>
      </c>
      <c r="AN282" t="b">
        <f t="shared" si="96"/>
        <v>0</v>
      </c>
      <c r="AO282" t="b">
        <f t="shared" si="97"/>
        <v>0</v>
      </c>
      <c r="AP282" t="b">
        <f t="shared" si="98"/>
        <v>0</v>
      </c>
      <c r="AQ282" t="str">
        <f t="shared" si="86"/>
        <v>OEIS Non-CAT - Large</v>
      </c>
      <c r="AR282">
        <f t="shared" si="99"/>
        <v>0</v>
      </c>
      <c r="AS282">
        <f t="shared" si="100"/>
        <v>0</v>
      </c>
      <c r="AT282" t="str">
        <f t="shared" si="101"/>
        <v xml:space="preserve">structures &lt;= 100 </v>
      </c>
      <c r="AU282" t="str">
        <f t="shared" si="102"/>
        <v>fatality = 0</v>
      </c>
      <c r="AV282">
        <f t="shared" si="87"/>
        <v>0</v>
      </c>
      <c r="AW282" t="b">
        <v>0</v>
      </c>
      <c r="AX282" t="b">
        <v>0</v>
      </c>
      <c r="AY282" t="b">
        <v>0</v>
      </c>
      <c r="AZ282" t="b">
        <v>0</v>
      </c>
      <c r="BA282" t="b">
        <v>0</v>
      </c>
      <c r="BB282" t="b">
        <v>0</v>
      </c>
      <c r="BC282" t="b">
        <v>0</v>
      </c>
      <c r="BJ282">
        <v>0</v>
      </c>
      <c r="BK282">
        <v>0</v>
      </c>
      <c r="BL282" t="s">
        <v>1192</v>
      </c>
      <c r="BM282" t="s">
        <v>82</v>
      </c>
      <c r="BN282">
        <v>7.74</v>
      </c>
      <c r="BO282" t="s">
        <v>1213</v>
      </c>
      <c r="BP282">
        <v>12</v>
      </c>
      <c r="BQ282">
        <v>48</v>
      </c>
    </row>
    <row r="283" spans="3:69" x14ac:dyDescent="0.2">
      <c r="C283" t="str">
        <f t="shared" si="88"/>
        <v>20200603-Wildlife</v>
      </c>
      <c r="D283" t="s">
        <v>992</v>
      </c>
      <c r="E283" t="s">
        <v>1214</v>
      </c>
      <c r="H283">
        <f t="shared" si="89"/>
        <v>202006031826</v>
      </c>
      <c r="I283">
        <f t="shared" si="90"/>
        <v>202006040626</v>
      </c>
      <c r="J283" s="39">
        <v>43985</v>
      </c>
      <c r="K283" s="40">
        <v>0.7680555555555556</v>
      </c>
      <c r="L283" s="39">
        <v>43985.768055555563</v>
      </c>
      <c r="M283" s="39">
        <v>43986</v>
      </c>
      <c r="N283" t="s">
        <v>976</v>
      </c>
      <c r="O283" s="39">
        <v>43986.393055555563</v>
      </c>
      <c r="P283">
        <v>300</v>
      </c>
      <c r="Q283" t="s">
        <v>186</v>
      </c>
      <c r="R283">
        <v>0</v>
      </c>
      <c r="S283">
        <v>0</v>
      </c>
      <c r="T283">
        <v>0</v>
      </c>
      <c r="U283">
        <v>38.232281</v>
      </c>
      <c r="V283">
        <v>-122.042199</v>
      </c>
      <c r="W283" t="s">
        <v>73</v>
      </c>
      <c r="X283" t="str">
        <f t="shared" si="91"/>
        <v>non-HFRA</v>
      </c>
      <c r="AF283">
        <v>179183</v>
      </c>
      <c r="AG283" t="b">
        <f t="shared" si="92"/>
        <v>0</v>
      </c>
      <c r="AH283" t="b">
        <f t="shared" si="93"/>
        <v>0</v>
      </c>
      <c r="AI283" t="b">
        <f t="shared" si="94"/>
        <v>0</v>
      </c>
      <c r="AJ283">
        <v>2020</v>
      </c>
      <c r="AK283">
        <v>6</v>
      </c>
      <c r="AL283" t="b">
        <v>0</v>
      </c>
      <c r="AM283">
        <f t="shared" si="95"/>
        <v>0</v>
      </c>
      <c r="AN283" t="b">
        <f t="shared" si="96"/>
        <v>0</v>
      </c>
      <c r="AO283" t="b">
        <f t="shared" si="97"/>
        <v>0</v>
      </c>
      <c r="AP283" t="b">
        <f t="shared" si="98"/>
        <v>0</v>
      </c>
      <c r="AQ283" t="str">
        <f t="shared" si="86"/>
        <v>OEIS Non-CAT - Large</v>
      </c>
      <c r="AR283">
        <f t="shared" si="99"/>
        <v>0</v>
      </c>
      <c r="AS283">
        <f t="shared" si="100"/>
        <v>0</v>
      </c>
      <c r="AT283" t="str">
        <f t="shared" si="101"/>
        <v xml:space="preserve">structures &lt;= 100 </v>
      </c>
      <c r="AU283" t="str">
        <f t="shared" si="102"/>
        <v>fatality = 0</v>
      </c>
      <c r="AV283">
        <f t="shared" si="87"/>
        <v>0</v>
      </c>
      <c r="AW283" t="b">
        <v>0</v>
      </c>
      <c r="AX283" t="b">
        <v>0</v>
      </c>
      <c r="AY283" t="b">
        <v>0</v>
      </c>
      <c r="AZ283" t="b">
        <v>0</v>
      </c>
      <c r="BA283" t="b">
        <v>0</v>
      </c>
      <c r="BB283" t="b">
        <v>0</v>
      </c>
      <c r="BC283" t="b">
        <v>0</v>
      </c>
      <c r="BF283" t="s">
        <v>1043</v>
      </c>
      <c r="BG283" t="s">
        <v>1044</v>
      </c>
      <c r="BH283">
        <v>1.1299999999999999</v>
      </c>
      <c r="BI283" t="s">
        <v>1215</v>
      </c>
      <c r="BJ283">
        <v>22.77</v>
      </c>
      <c r="BK283">
        <v>31</v>
      </c>
      <c r="BL283" t="s">
        <v>1163</v>
      </c>
      <c r="BM283" t="s">
        <v>95</v>
      </c>
      <c r="BN283">
        <v>6.93</v>
      </c>
      <c r="BO283" t="s">
        <v>1216</v>
      </c>
      <c r="BP283">
        <v>38</v>
      </c>
      <c r="BQ283">
        <v>100</v>
      </c>
    </row>
    <row r="284" spans="3:69" x14ac:dyDescent="0.2">
      <c r="C284" t="str">
        <f t="shared" si="88"/>
        <v>20200606-Quail</v>
      </c>
      <c r="D284" t="s">
        <v>992</v>
      </c>
      <c r="E284" t="s">
        <v>493</v>
      </c>
      <c r="H284">
        <f t="shared" si="89"/>
        <v>202006061636</v>
      </c>
      <c r="I284">
        <f t="shared" si="90"/>
        <v>202006070436</v>
      </c>
      <c r="J284" s="39">
        <v>43988</v>
      </c>
      <c r="K284" s="40">
        <v>0.69166666666666665</v>
      </c>
      <c r="L284" s="39">
        <v>43988.691666666673</v>
      </c>
      <c r="M284" s="39">
        <v>43992</v>
      </c>
      <c r="N284" t="s">
        <v>1217</v>
      </c>
      <c r="O284" s="39">
        <v>43992.324999999997</v>
      </c>
      <c r="P284">
        <v>1837</v>
      </c>
      <c r="Q284" t="s">
        <v>186</v>
      </c>
      <c r="R284">
        <v>3</v>
      </c>
      <c r="S284">
        <v>0</v>
      </c>
      <c r="T284">
        <v>0</v>
      </c>
      <c r="U284">
        <v>38.470809000000003</v>
      </c>
      <c r="V284">
        <v>-122.038208</v>
      </c>
      <c r="W284" t="s">
        <v>88</v>
      </c>
      <c r="X284" t="str">
        <f t="shared" si="91"/>
        <v>HFRA</v>
      </c>
      <c r="AG284" t="b">
        <f t="shared" si="92"/>
        <v>0</v>
      </c>
      <c r="AH284" t="b">
        <f t="shared" si="93"/>
        <v>0</v>
      </c>
      <c r="AI284" t="b">
        <f t="shared" si="94"/>
        <v>0</v>
      </c>
      <c r="AJ284">
        <v>2020</v>
      </c>
      <c r="AK284">
        <v>6</v>
      </c>
      <c r="AL284" t="b">
        <v>0</v>
      </c>
      <c r="AM284">
        <f t="shared" si="95"/>
        <v>0</v>
      </c>
      <c r="AN284" t="b">
        <f t="shared" si="96"/>
        <v>0</v>
      </c>
      <c r="AO284" t="b">
        <f t="shared" si="97"/>
        <v>0</v>
      </c>
      <c r="AP284" t="b">
        <f t="shared" si="98"/>
        <v>0</v>
      </c>
      <c r="AQ284" t="str">
        <f t="shared" si="86"/>
        <v>OEIS Non-CAT - Large</v>
      </c>
      <c r="AR284">
        <f t="shared" si="99"/>
        <v>0</v>
      </c>
      <c r="AS284">
        <f t="shared" si="100"/>
        <v>0</v>
      </c>
      <c r="AT284" t="str">
        <f t="shared" si="101"/>
        <v xml:space="preserve">structures &lt;= 100 </v>
      </c>
      <c r="AU284" t="str">
        <f t="shared" si="102"/>
        <v>fatality = 0</v>
      </c>
      <c r="AV284">
        <f t="shared" si="87"/>
        <v>3</v>
      </c>
      <c r="AW284" t="b">
        <v>1</v>
      </c>
      <c r="AX284" t="b">
        <v>0</v>
      </c>
      <c r="AY284" t="b">
        <v>1</v>
      </c>
      <c r="AZ284" t="b">
        <v>1</v>
      </c>
      <c r="BA284" t="b">
        <v>0</v>
      </c>
      <c r="BB284" t="b">
        <v>1</v>
      </c>
      <c r="BC284" t="b">
        <v>1</v>
      </c>
      <c r="BF284" t="s">
        <v>1218</v>
      </c>
      <c r="BG284" t="s">
        <v>1219</v>
      </c>
      <c r="BH284">
        <v>4.25</v>
      </c>
      <c r="BI284" t="s">
        <v>1220</v>
      </c>
      <c r="BJ284">
        <v>33.1</v>
      </c>
      <c r="BK284">
        <v>24</v>
      </c>
      <c r="BL284" t="s">
        <v>1221</v>
      </c>
      <c r="BM284" t="s">
        <v>1222</v>
      </c>
      <c r="BN284">
        <v>6.09</v>
      </c>
      <c r="BO284" t="s">
        <v>1223</v>
      </c>
      <c r="BP284">
        <v>47.87</v>
      </c>
      <c r="BQ284">
        <v>92</v>
      </c>
    </row>
    <row r="285" spans="3:69" x14ac:dyDescent="0.2">
      <c r="C285" t="str">
        <f t="shared" si="88"/>
        <v>20200612-Grant</v>
      </c>
      <c r="D285" t="s">
        <v>276</v>
      </c>
      <c r="E285" t="s">
        <v>831</v>
      </c>
      <c r="H285">
        <f t="shared" si="89"/>
        <v>202006121241</v>
      </c>
      <c r="I285">
        <f t="shared" si="90"/>
        <v>202006130041</v>
      </c>
      <c r="J285" s="39">
        <v>43994</v>
      </c>
      <c r="K285" s="40">
        <v>0.52847222222222223</v>
      </c>
      <c r="L285" s="39">
        <v>43994.52847222222</v>
      </c>
      <c r="M285" s="39">
        <v>43999</v>
      </c>
      <c r="N285" t="s">
        <v>1224</v>
      </c>
      <c r="O285" s="39">
        <v>43999.34097222222</v>
      </c>
      <c r="P285">
        <v>5042</v>
      </c>
      <c r="Q285" t="s">
        <v>186</v>
      </c>
      <c r="R285">
        <v>0</v>
      </c>
      <c r="S285">
        <v>1</v>
      </c>
      <c r="T285">
        <v>0</v>
      </c>
      <c r="U285">
        <v>38.520980999999999</v>
      </c>
      <c r="V285">
        <v>-121.201927</v>
      </c>
      <c r="W285" t="s">
        <v>73</v>
      </c>
      <c r="X285" t="str">
        <f t="shared" si="91"/>
        <v>non-HFRA</v>
      </c>
      <c r="AG285" t="b">
        <f t="shared" si="92"/>
        <v>1</v>
      </c>
      <c r="AH285" t="b">
        <f t="shared" si="93"/>
        <v>1</v>
      </c>
      <c r="AI285" t="b">
        <f t="shared" si="94"/>
        <v>0</v>
      </c>
      <c r="AJ285">
        <v>2020</v>
      </c>
      <c r="AK285">
        <v>6</v>
      </c>
      <c r="AL285" t="b">
        <v>0</v>
      </c>
      <c r="AM285">
        <f t="shared" si="95"/>
        <v>0</v>
      </c>
      <c r="AN285" t="b">
        <f t="shared" si="96"/>
        <v>0</v>
      </c>
      <c r="AO285" t="b">
        <f t="shared" si="97"/>
        <v>0</v>
      </c>
      <c r="AP285" t="b">
        <f t="shared" si="98"/>
        <v>0</v>
      </c>
      <c r="AQ285" t="str">
        <f t="shared" si="86"/>
        <v>OEIS CAT - Large</v>
      </c>
      <c r="AR285">
        <f t="shared" si="99"/>
        <v>1</v>
      </c>
      <c r="AS285">
        <f t="shared" si="100"/>
        <v>0</v>
      </c>
      <c r="AT285" t="str">
        <f t="shared" si="101"/>
        <v xml:space="preserve">structures &lt;= 100 </v>
      </c>
      <c r="AU285" t="str">
        <f t="shared" si="102"/>
        <v>fatality = 0</v>
      </c>
      <c r="AV285">
        <f t="shared" si="87"/>
        <v>0</v>
      </c>
      <c r="AW285" t="b">
        <v>0</v>
      </c>
      <c r="AX285" t="b">
        <v>0</v>
      </c>
      <c r="AY285" t="b">
        <v>0</v>
      </c>
      <c r="AZ285" t="b">
        <v>0</v>
      </c>
      <c r="BA285" t="b">
        <v>0</v>
      </c>
      <c r="BB285" t="b">
        <v>0</v>
      </c>
      <c r="BC285" t="b">
        <v>0</v>
      </c>
      <c r="BF285" t="s">
        <v>561</v>
      </c>
      <c r="BG285" t="s">
        <v>562</v>
      </c>
      <c r="BH285">
        <v>3.36</v>
      </c>
      <c r="BI285" t="s">
        <v>1225</v>
      </c>
      <c r="BJ285">
        <v>23.88</v>
      </c>
      <c r="BK285">
        <v>32</v>
      </c>
      <c r="BL285" t="s">
        <v>561</v>
      </c>
      <c r="BM285" t="s">
        <v>562</v>
      </c>
      <c r="BN285">
        <v>3.36</v>
      </c>
      <c r="BO285" t="s">
        <v>1225</v>
      </c>
      <c r="BP285">
        <v>23.88</v>
      </c>
      <c r="BQ285">
        <v>98</v>
      </c>
    </row>
    <row r="286" spans="3:69" x14ac:dyDescent="0.2">
      <c r="C286" t="str">
        <f t="shared" si="88"/>
        <v>20200614-Drum</v>
      </c>
      <c r="D286" t="s">
        <v>257</v>
      </c>
      <c r="E286" t="s">
        <v>1226</v>
      </c>
      <c r="H286">
        <f t="shared" si="89"/>
        <v>202006141503</v>
      </c>
      <c r="I286">
        <f t="shared" si="90"/>
        <v>202006150303</v>
      </c>
      <c r="J286" s="39">
        <v>43996</v>
      </c>
      <c r="K286" s="40">
        <v>0.62708333333333333</v>
      </c>
      <c r="L286" s="39">
        <v>43996.627083333333</v>
      </c>
      <c r="P286">
        <v>696</v>
      </c>
      <c r="Q286" t="s">
        <v>99</v>
      </c>
      <c r="R286">
        <v>0</v>
      </c>
      <c r="S286">
        <v>0</v>
      </c>
      <c r="T286">
        <v>0</v>
      </c>
      <c r="U286">
        <v>34.633090000000003</v>
      </c>
      <c r="V286">
        <v>-120.28867</v>
      </c>
      <c r="W286" t="s">
        <v>88</v>
      </c>
      <c r="X286" t="str">
        <f t="shared" si="91"/>
        <v>HFRA</v>
      </c>
      <c r="Y286" t="s">
        <v>100</v>
      </c>
      <c r="Z286" t="s">
        <v>100</v>
      </c>
      <c r="AA286">
        <v>20200585</v>
      </c>
      <c r="AB286" t="s">
        <v>1227</v>
      </c>
      <c r="AD286" t="s">
        <v>1228</v>
      </c>
      <c r="AF286">
        <v>66502</v>
      </c>
      <c r="AG286" t="b">
        <f t="shared" si="92"/>
        <v>0</v>
      </c>
      <c r="AH286" t="b">
        <f t="shared" si="93"/>
        <v>0</v>
      </c>
      <c r="AI286" t="b">
        <f t="shared" si="94"/>
        <v>0</v>
      </c>
      <c r="AJ286">
        <v>2020</v>
      </c>
      <c r="AK286">
        <v>6</v>
      </c>
      <c r="AL286" t="b">
        <v>0</v>
      </c>
      <c r="AM286">
        <f t="shared" si="95"/>
        <v>0</v>
      </c>
      <c r="AN286" t="b">
        <f t="shared" si="96"/>
        <v>0</v>
      </c>
      <c r="AO286" t="b">
        <f t="shared" si="97"/>
        <v>0</v>
      </c>
      <c r="AP286" t="b">
        <f t="shared" si="98"/>
        <v>0</v>
      </c>
      <c r="AQ286" t="str">
        <f t="shared" si="86"/>
        <v>OEIS Non-CAT - Large</v>
      </c>
      <c r="AR286">
        <f t="shared" si="99"/>
        <v>0</v>
      </c>
      <c r="AS286">
        <f t="shared" si="100"/>
        <v>0</v>
      </c>
      <c r="AT286" t="str">
        <f t="shared" si="101"/>
        <v xml:space="preserve">structures &lt;= 100 </v>
      </c>
      <c r="AU286" t="str">
        <f t="shared" si="102"/>
        <v>fatality = 0</v>
      </c>
      <c r="AV286">
        <f t="shared" si="87"/>
        <v>0</v>
      </c>
      <c r="AW286" t="b">
        <v>1</v>
      </c>
      <c r="AX286" t="b">
        <v>0</v>
      </c>
      <c r="AY286" t="b">
        <v>1</v>
      </c>
      <c r="AZ286" t="b">
        <v>1</v>
      </c>
      <c r="BA286" t="b">
        <v>0</v>
      </c>
      <c r="BB286" t="b">
        <v>1</v>
      </c>
      <c r="BC286" t="b">
        <v>1</v>
      </c>
      <c r="BF286" t="s">
        <v>1229</v>
      </c>
      <c r="BG286" t="s">
        <v>1028</v>
      </c>
      <c r="BH286">
        <v>1.32</v>
      </c>
      <c r="BI286" t="s">
        <v>1230</v>
      </c>
      <c r="BJ286">
        <v>29.67</v>
      </c>
      <c r="BK286">
        <v>12</v>
      </c>
      <c r="BL286" t="s">
        <v>1231</v>
      </c>
      <c r="BM286" t="s">
        <v>1028</v>
      </c>
      <c r="BN286">
        <v>8.74</v>
      </c>
      <c r="BO286" t="s">
        <v>1232</v>
      </c>
      <c r="BP286">
        <v>38.5</v>
      </c>
      <c r="BQ286">
        <v>62</v>
      </c>
    </row>
    <row r="287" spans="3:69" x14ac:dyDescent="0.2">
      <c r="C287" t="str">
        <f t="shared" si="88"/>
        <v>20200615-Avila</v>
      </c>
      <c r="D287" t="s">
        <v>103</v>
      </c>
      <c r="E287" t="s">
        <v>1233</v>
      </c>
      <c r="H287">
        <f t="shared" si="89"/>
        <v>202006151644</v>
      </c>
      <c r="I287">
        <f t="shared" si="90"/>
        <v>202006160444</v>
      </c>
      <c r="J287" s="39">
        <v>43997</v>
      </c>
      <c r="K287" s="40">
        <v>0.69722222222222219</v>
      </c>
      <c r="L287" s="39">
        <v>43997.697222222218</v>
      </c>
      <c r="M287" s="39">
        <v>44001</v>
      </c>
      <c r="N287" t="s">
        <v>1234</v>
      </c>
      <c r="O287" s="39">
        <v>44001.310416666667</v>
      </c>
      <c r="P287">
        <v>445</v>
      </c>
      <c r="Q287" t="s">
        <v>186</v>
      </c>
      <c r="R287">
        <v>0</v>
      </c>
      <c r="S287">
        <v>0</v>
      </c>
      <c r="T287">
        <v>0</v>
      </c>
      <c r="U287">
        <v>35.179769999999998</v>
      </c>
      <c r="V287">
        <v>-120.69959</v>
      </c>
      <c r="W287" t="s">
        <v>88</v>
      </c>
      <c r="X287" t="str">
        <f t="shared" si="91"/>
        <v>HFRA</v>
      </c>
      <c r="AF287">
        <v>4869</v>
      </c>
      <c r="AG287" t="b">
        <f t="shared" si="92"/>
        <v>0</v>
      </c>
      <c r="AH287" t="b">
        <f t="shared" si="93"/>
        <v>0</v>
      </c>
      <c r="AI287" t="b">
        <f t="shared" si="94"/>
        <v>0</v>
      </c>
      <c r="AJ287">
        <v>2020</v>
      </c>
      <c r="AK287">
        <v>6</v>
      </c>
      <c r="AL287" t="b">
        <v>0</v>
      </c>
      <c r="AM287">
        <f t="shared" si="95"/>
        <v>0</v>
      </c>
      <c r="AN287" t="b">
        <f t="shared" si="96"/>
        <v>0</v>
      </c>
      <c r="AO287" t="b">
        <f t="shared" si="97"/>
        <v>0</v>
      </c>
      <c r="AP287" t="b">
        <f t="shared" si="98"/>
        <v>0</v>
      </c>
      <c r="AQ287" t="str">
        <f t="shared" si="86"/>
        <v>OEIS Non-CAT - Large</v>
      </c>
      <c r="AR287">
        <f t="shared" si="99"/>
        <v>0</v>
      </c>
      <c r="AS287">
        <f t="shared" si="100"/>
        <v>0</v>
      </c>
      <c r="AT287" t="str">
        <f t="shared" si="101"/>
        <v xml:space="preserve">structures &lt;= 100 </v>
      </c>
      <c r="AU287" t="str">
        <f t="shared" si="102"/>
        <v>fatality = 0</v>
      </c>
      <c r="AV287">
        <f t="shared" si="87"/>
        <v>0</v>
      </c>
      <c r="AW287" t="b">
        <v>1</v>
      </c>
      <c r="AX287" t="b">
        <v>0</v>
      </c>
      <c r="AY287" t="b">
        <v>0</v>
      </c>
      <c r="AZ287" t="b">
        <v>0</v>
      </c>
      <c r="BA287" t="b">
        <v>0</v>
      </c>
      <c r="BB287" t="b">
        <v>1</v>
      </c>
      <c r="BC287" t="b">
        <v>1</v>
      </c>
      <c r="BF287" t="s">
        <v>1235</v>
      </c>
      <c r="BG287" t="s">
        <v>1236</v>
      </c>
      <c r="BH287">
        <v>3.42</v>
      </c>
      <c r="BI287" t="s">
        <v>1237</v>
      </c>
      <c r="BJ287">
        <v>40.97</v>
      </c>
      <c r="BK287">
        <v>51</v>
      </c>
      <c r="BL287" t="s">
        <v>1235</v>
      </c>
      <c r="BM287" t="s">
        <v>1236</v>
      </c>
      <c r="BN287">
        <v>3.42</v>
      </c>
      <c r="BO287" t="s">
        <v>1237</v>
      </c>
      <c r="BP287">
        <v>40.97</v>
      </c>
      <c r="BQ287">
        <v>179</v>
      </c>
    </row>
    <row r="288" spans="3:69" x14ac:dyDescent="0.2">
      <c r="C288" t="str">
        <f t="shared" si="88"/>
        <v>20200616-Bitter</v>
      </c>
      <c r="D288" t="s">
        <v>228</v>
      </c>
      <c r="E288" t="s">
        <v>1238</v>
      </c>
      <c r="H288">
        <f t="shared" si="89"/>
        <v>202006161411</v>
      </c>
      <c r="I288">
        <f t="shared" si="90"/>
        <v>202006170211</v>
      </c>
      <c r="J288" s="39">
        <v>43998</v>
      </c>
      <c r="K288" s="40">
        <v>0.59097222222222223</v>
      </c>
      <c r="L288" s="39">
        <v>43998.59097222222</v>
      </c>
      <c r="M288" s="39">
        <v>44003</v>
      </c>
      <c r="N288" t="s">
        <v>1239</v>
      </c>
      <c r="O288" s="39">
        <v>44003.810416666667</v>
      </c>
      <c r="P288">
        <v>895</v>
      </c>
      <c r="Q288" t="s">
        <v>186</v>
      </c>
      <c r="R288">
        <v>0</v>
      </c>
      <c r="S288">
        <v>0</v>
      </c>
      <c r="T288">
        <v>0</v>
      </c>
      <c r="U288">
        <v>36.301099999999998</v>
      </c>
      <c r="V288">
        <v>-120.92925</v>
      </c>
      <c r="W288" t="s">
        <v>73</v>
      </c>
      <c r="X288" t="str">
        <f t="shared" si="91"/>
        <v>non-HFRA</v>
      </c>
      <c r="AG288" t="b">
        <f t="shared" si="92"/>
        <v>0</v>
      </c>
      <c r="AH288" t="b">
        <f t="shared" si="93"/>
        <v>0</v>
      </c>
      <c r="AI288" t="b">
        <f t="shared" si="94"/>
        <v>0</v>
      </c>
      <c r="AJ288">
        <v>2020</v>
      </c>
      <c r="AK288">
        <v>6</v>
      </c>
      <c r="AL288" t="b">
        <v>0</v>
      </c>
      <c r="AM288">
        <f t="shared" si="95"/>
        <v>0</v>
      </c>
      <c r="AN288" t="b">
        <f t="shared" si="96"/>
        <v>0</v>
      </c>
      <c r="AO288" t="b">
        <f t="shared" si="97"/>
        <v>0</v>
      </c>
      <c r="AP288" t="b">
        <f t="shared" si="98"/>
        <v>0</v>
      </c>
      <c r="AQ288" t="str">
        <f t="shared" ref="AQ288:AQ318" si="103">IF(AN288, "OEIS CAT - Destructive - Fatal", IF(AO288, IF(AG288, "OEIS CAT - Destructive - Non-fatal", "OEIS Non-CAT - Destructive - Non-fatal"), IF(AG288, "OEIS CAT - Large", "OEIS Non-CAT - Large")))</f>
        <v>OEIS Non-CAT - Large</v>
      </c>
      <c r="AR288">
        <f t="shared" si="99"/>
        <v>0</v>
      </c>
      <c r="AS288">
        <f t="shared" si="100"/>
        <v>0</v>
      </c>
      <c r="AT288" t="str">
        <f t="shared" si="101"/>
        <v xml:space="preserve">structures &lt;= 100 </v>
      </c>
      <c r="AU288" t="str">
        <f t="shared" si="102"/>
        <v>fatality = 0</v>
      </c>
      <c r="AV288">
        <f t="shared" ref="AV288:AV318" si="104">IF(R288="",0, R288)</f>
        <v>0</v>
      </c>
      <c r="AW288" t="b">
        <v>0</v>
      </c>
      <c r="AX288" t="b">
        <v>0</v>
      </c>
      <c r="AY288" t="b">
        <v>0</v>
      </c>
      <c r="AZ288" t="b">
        <v>0</v>
      </c>
      <c r="BA288" t="b">
        <v>0</v>
      </c>
      <c r="BB288" t="b">
        <v>0</v>
      </c>
      <c r="BC288" t="b">
        <v>0</v>
      </c>
      <c r="BJ288">
        <v>0</v>
      </c>
      <c r="BK288">
        <v>0</v>
      </c>
      <c r="BL288" t="s">
        <v>845</v>
      </c>
      <c r="BM288" t="s">
        <v>82</v>
      </c>
      <c r="BN288">
        <v>6.95</v>
      </c>
      <c r="BO288" t="s">
        <v>1240</v>
      </c>
      <c r="BP288">
        <v>22</v>
      </c>
      <c r="BQ288">
        <v>16</v>
      </c>
    </row>
    <row r="289" spans="1:69" x14ac:dyDescent="0.2">
      <c r="C289" t="str">
        <f t="shared" si="88"/>
        <v>20200616-Walker</v>
      </c>
      <c r="D289" t="s">
        <v>298</v>
      </c>
      <c r="E289" t="s">
        <v>1138</v>
      </c>
      <c r="H289">
        <f t="shared" si="89"/>
        <v>202006161658</v>
      </c>
      <c r="I289">
        <f t="shared" si="90"/>
        <v>202006170458</v>
      </c>
      <c r="J289" s="39">
        <v>43998</v>
      </c>
      <c r="K289" s="40">
        <v>0.70694444444444449</v>
      </c>
      <c r="L289" s="39">
        <v>43998.706944444442</v>
      </c>
      <c r="M289" s="39">
        <v>44002</v>
      </c>
      <c r="N289" t="s">
        <v>1241</v>
      </c>
      <c r="O289" s="39">
        <v>44002.798611111109</v>
      </c>
      <c r="P289">
        <v>1455</v>
      </c>
      <c r="Q289" t="s">
        <v>186</v>
      </c>
      <c r="R289">
        <v>2</v>
      </c>
      <c r="S289">
        <v>0</v>
      </c>
      <c r="T289">
        <v>0</v>
      </c>
      <c r="U289">
        <v>38.07741</v>
      </c>
      <c r="V289">
        <v>-120.72958</v>
      </c>
      <c r="W289" t="s">
        <v>88</v>
      </c>
      <c r="X289" t="str">
        <f t="shared" si="91"/>
        <v>HFRA</v>
      </c>
      <c r="AG289" t="b">
        <f t="shared" si="92"/>
        <v>0</v>
      </c>
      <c r="AH289" t="b">
        <f t="shared" si="93"/>
        <v>0</v>
      </c>
      <c r="AI289" t="b">
        <f t="shared" si="94"/>
        <v>0</v>
      </c>
      <c r="AJ289">
        <v>2020</v>
      </c>
      <c r="AK289">
        <v>6</v>
      </c>
      <c r="AL289" t="b">
        <v>0</v>
      </c>
      <c r="AM289">
        <f t="shared" si="95"/>
        <v>0</v>
      </c>
      <c r="AN289" t="b">
        <f t="shared" si="96"/>
        <v>0</v>
      </c>
      <c r="AO289" t="b">
        <f t="shared" si="97"/>
        <v>0</v>
      </c>
      <c r="AP289" t="b">
        <f t="shared" si="98"/>
        <v>0</v>
      </c>
      <c r="AQ289" t="str">
        <f t="shared" si="103"/>
        <v>OEIS Non-CAT - Large</v>
      </c>
      <c r="AR289">
        <f t="shared" si="99"/>
        <v>0</v>
      </c>
      <c r="AS289">
        <f t="shared" si="100"/>
        <v>0</v>
      </c>
      <c r="AT289" t="str">
        <f t="shared" si="101"/>
        <v xml:space="preserve">structures &lt;= 100 </v>
      </c>
      <c r="AU289" t="str">
        <f t="shared" si="102"/>
        <v>fatality = 0</v>
      </c>
      <c r="AV289">
        <f t="shared" si="104"/>
        <v>2</v>
      </c>
      <c r="AW289" t="b">
        <v>1</v>
      </c>
      <c r="AX289" t="b">
        <v>0</v>
      </c>
      <c r="AY289" t="b">
        <v>1</v>
      </c>
      <c r="AZ289" t="b">
        <v>1</v>
      </c>
      <c r="BA289" t="b">
        <v>0</v>
      </c>
      <c r="BB289" t="b">
        <v>1</v>
      </c>
      <c r="BC289" t="b">
        <v>1</v>
      </c>
      <c r="BD289">
        <v>1743364</v>
      </c>
      <c r="BE289" t="s">
        <v>1242</v>
      </c>
      <c r="BF289" t="s">
        <v>1243</v>
      </c>
      <c r="BG289" t="s">
        <v>1028</v>
      </c>
      <c r="BH289">
        <v>0.88</v>
      </c>
      <c r="BI289" t="s">
        <v>1244</v>
      </c>
      <c r="BJ289">
        <v>17.170000000000002</v>
      </c>
      <c r="BK289">
        <v>48</v>
      </c>
      <c r="BL289" t="s">
        <v>1245</v>
      </c>
      <c r="BM289" t="s">
        <v>1028</v>
      </c>
      <c r="BN289">
        <v>7.66</v>
      </c>
      <c r="BO289" t="s">
        <v>1246</v>
      </c>
      <c r="BP289">
        <v>21.64</v>
      </c>
      <c r="BQ289">
        <v>134</v>
      </c>
    </row>
    <row r="290" spans="1:69" x14ac:dyDescent="0.2">
      <c r="C290" t="str">
        <f t="shared" si="88"/>
        <v>20200622-Grade</v>
      </c>
      <c r="D290" t="s">
        <v>119</v>
      </c>
      <c r="E290" t="s">
        <v>367</v>
      </c>
      <c r="H290">
        <f t="shared" si="89"/>
        <v>202006220816</v>
      </c>
      <c r="I290">
        <f t="shared" si="90"/>
        <v>202006222016</v>
      </c>
      <c r="J290" s="39">
        <v>44004</v>
      </c>
      <c r="K290" s="40">
        <v>0.34444444444444439</v>
      </c>
      <c r="L290" s="39">
        <v>44004.344444444447</v>
      </c>
      <c r="M290" s="39">
        <v>44008</v>
      </c>
      <c r="N290" t="s">
        <v>1247</v>
      </c>
      <c r="O290" s="39">
        <v>44008.277083333327</v>
      </c>
      <c r="P290">
        <v>1050</v>
      </c>
      <c r="Q290" t="s">
        <v>186</v>
      </c>
      <c r="R290">
        <v>0</v>
      </c>
      <c r="S290">
        <v>0</v>
      </c>
      <c r="T290">
        <v>0</v>
      </c>
      <c r="U290">
        <v>36.553699999999999</v>
      </c>
      <c r="V290">
        <v>-119.19677</v>
      </c>
      <c r="W290" t="s">
        <v>73</v>
      </c>
      <c r="X290" t="str">
        <f t="shared" si="91"/>
        <v>non-HFRA</v>
      </c>
      <c r="AG290" t="b">
        <f t="shared" si="92"/>
        <v>0</v>
      </c>
      <c r="AH290" t="b">
        <f t="shared" si="93"/>
        <v>0</v>
      </c>
      <c r="AI290" t="b">
        <f t="shared" si="94"/>
        <v>0</v>
      </c>
      <c r="AJ290">
        <v>2020</v>
      </c>
      <c r="AK290">
        <v>6</v>
      </c>
      <c r="AL290" t="b">
        <v>0</v>
      </c>
      <c r="AM290">
        <f t="shared" si="95"/>
        <v>0</v>
      </c>
      <c r="AN290" t="b">
        <f t="shared" si="96"/>
        <v>0</v>
      </c>
      <c r="AO290" t="b">
        <f t="shared" si="97"/>
        <v>0</v>
      </c>
      <c r="AP290" t="b">
        <f t="shared" si="98"/>
        <v>0</v>
      </c>
      <c r="AQ290" t="str">
        <f t="shared" si="103"/>
        <v>OEIS Non-CAT - Large</v>
      </c>
      <c r="AR290">
        <f t="shared" si="99"/>
        <v>0</v>
      </c>
      <c r="AS290">
        <f t="shared" si="100"/>
        <v>0</v>
      </c>
      <c r="AT290" t="str">
        <f t="shared" si="101"/>
        <v xml:space="preserve">structures &lt;= 100 </v>
      </c>
      <c r="AU290" t="str">
        <f t="shared" si="102"/>
        <v>fatality = 0</v>
      </c>
      <c r="AV290">
        <f t="shared" si="104"/>
        <v>0</v>
      </c>
      <c r="AW290" t="b">
        <v>0</v>
      </c>
      <c r="AX290" t="b">
        <v>0</v>
      </c>
      <c r="AY290" t="b">
        <v>0</v>
      </c>
      <c r="AZ290" t="b">
        <v>0</v>
      </c>
      <c r="BA290" t="b">
        <v>0</v>
      </c>
      <c r="BB290" t="b">
        <v>0</v>
      </c>
      <c r="BC290" t="b">
        <v>0</v>
      </c>
      <c r="BF290" t="s">
        <v>1248</v>
      </c>
      <c r="BG290" t="s">
        <v>1028</v>
      </c>
      <c r="BH290">
        <v>4.9000000000000004</v>
      </c>
      <c r="BI290" t="s">
        <v>1249</v>
      </c>
      <c r="BJ290">
        <v>13.74</v>
      </c>
      <c r="BK290">
        <v>24</v>
      </c>
      <c r="BL290" t="s">
        <v>1248</v>
      </c>
      <c r="BM290" t="s">
        <v>1028</v>
      </c>
      <c r="BN290">
        <v>4.9000000000000004</v>
      </c>
      <c r="BO290" t="s">
        <v>1249</v>
      </c>
      <c r="BP290">
        <v>13.74</v>
      </c>
      <c r="BQ290">
        <v>48</v>
      </c>
    </row>
    <row r="291" spans="1:69" x14ac:dyDescent="0.2">
      <c r="C291" t="str">
        <f t="shared" si="88"/>
        <v>20200622-Rico</v>
      </c>
      <c r="D291" t="s">
        <v>218</v>
      </c>
      <c r="E291" t="s">
        <v>1250</v>
      </c>
      <c r="H291">
        <f t="shared" si="89"/>
        <v>202006221555</v>
      </c>
      <c r="I291">
        <f t="shared" si="90"/>
        <v>202006230355</v>
      </c>
      <c r="J291" s="39">
        <v>44004</v>
      </c>
      <c r="K291" s="40">
        <v>0.66319444444444442</v>
      </c>
      <c r="L291" s="39">
        <v>44004.663194444453</v>
      </c>
      <c r="M291" s="39">
        <v>44005</v>
      </c>
      <c r="N291" t="s">
        <v>1251</v>
      </c>
      <c r="O291" s="39">
        <v>44005.296527777777</v>
      </c>
      <c r="P291">
        <v>338</v>
      </c>
      <c r="Q291" t="s">
        <v>186</v>
      </c>
      <c r="R291">
        <v>0</v>
      </c>
      <c r="S291">
        <v>0</v>
      </c>
      <c r="T291">
        <v>0</v>
      </c>
      <c r="U291">
        <v>35.978900000000003</v>
      </c>
      <c r="V291">
        <v>-120.87858</v>
      </c>
      <c r="W291" t="s">
        <v>73</v>
      </c>
      <c r="X291" t="str">
        <f t="shared" si="91"/>
        <v>non-HFRA</v>
      </c>
      <c r="AG291" t="b">
        <f t="shared" si="92"/>
        <v>0</v>
      </c>
      <c r="AH291" t="b">
        <f t="shared" si="93"/>
        <v>0</v>
      </c>
      <c r="AI291" t="b">
        <f t="shared" si="94"/>
        <v>0</v>
      </c>
      <c r="AJ291">
        <v>2020</v>
      </c>
      <c r="AK291">
        <v>6</v>
      </c>
      <c r="AL291" t="b">
        <v>0</v>
      </c>
      <c r="AM291">
        <f t="shared" si="95"/>
        <v>0</v>
      </c>
      <c r="AN291" t="b">
        <f t="shared" si="96"/>
        <v>0</v>
      </c>
      <c r="AO291" t="b">
        <f t="shared" si="97"/>
        <v>0</v>
      </c>
      <c r="AP291" t="b">
        <f t="shared" si="98"/>
        <v>0</v>
      </c>
      <c r="AQ291" t="str">
        <f t="shared" si="103"/>
        <v>OEIS Non-CAT - Large</v>
      </c>
      <c r="AR291">
        <f t="shared" si="99"/>
        <v>0</v>
      </c>
      <c r="AS291">
        <f t="shared" si="100"/>
        <v>0</v>
      </c>
      <c r="AT291" t="str">
        <f t="shared" si="101"/>
        <v xml:space="preserve">structures &lt;= 100 </v>
      </c>
      <c r="AU291" t="str">
        <f t="shared" si="102"/>
        <v>fatality = 0</v>
      </c>
      <c r="AV291">
        <f t="shared" si="104"/>
        <v>0</v>
      </c>
      <c r="AW291" t="b">
        <v>0</v>
      </c>
      <c r="AX291" t="b">
        <v>0</v>
      </c>
      <c r="AY291" t="b">
        <v>0</v>
      </c>
      <c r="AZ291" t="b">
        <v>0</v>
      </c>
      <c r="BA291" t="b">
        <v>0</v>
      </c>
      <c r="BB291" t="b">
        <v>0</v>
      </c>
      <c r="BC291" t="b">
        <v>0</v>
      </c>
      <c r="BJ291">
        <v>0</v>
      </c>
      <c r="BK291">
        <v>0</v>
      </c>
      <c r="BL291" t="s">
        <v>1104</v>
      </c>
      <c r="BM291" t="s">
        <v>1028</v>
      </c>
      <c r="BN291">
        <v>7.17</v>
      </c>
      <c r="BO291" t="s">
        <v>1252</v>
      </c>
      <c r="BP291">
        <v>17.100000000000001</v>
      </c>
      <c r="BQ291">
        <v>26</v>
      </c>
    </row>
    <row r="292" spans="1:69" x14ac:dyDescent="0.2">
      <c r="C292" t="str">
        <f t="shared" si="88"/>
        <v>20200623-R-2</v>
      </c>
      <c r="D292" t="s">
        <v>180</v>
      </c>
      <c r="E292" t="s">
        <v>1253</v>
      </c>
      <c r="H292">
        <f t="shared" si="89"/>
        <v>202006232112</v>
      </c>
      <c r="I292">
        <f t="shared" si="90"/>
        <v>202006240912</v>
      </c>
      <c r="J292" s="39">
        <v>44005</v>
      </c>
      <c r="K292" s="40">
        <v>0.8833333333333333</v>
      </c>
      <c r="L292" s="39">
        <v>44005.883333333331</v>
      </c>
      <c r="M292" s="39">
        <v>44008</v>
      </c>
      <c r="N292" t="s">
        <v>121</v>
      </c>
      <c r="O292" s="39">
        <v>44008.75</v>
      </c>
      <c r="P292">
        <v>563</v>
      </c>
      <c r="Q292" t="s">
        <v>186</v>
      </c>
      <c r="R292">
        <v>0</v>
      </c>
      <c r="S292">
        <v>0</v>
      </c>
      <c r="T292">
        <v>0</v>
      </c>
      <c r="U292">
        <v>40.432029999999997</v>
      </c>
      <c r="V292">
        <v>-120.28147</v>
      </c>
      <c r="W292" t="s">
        <v>88</v>
      </c>
      <c r="X292" t="str">
        <f t="shared" si="91"/>
        <v>HFRA</v>
      </c>
      <c r="AG292" t="b">
        <f t="shared" si="92"/>
        <v>0</v>
      </c>
      <c r="AH292" t="b">
        <f t="shared" si="93"/>
        <v>0</v>
      </c>
      <c r="AI292" t="b">
        <f t="shared" si="94"/>
        <v>0</v>
      </c>
      <c r="AJ292">
        <v>2020</v>
      </c>
      <c r="AK292">
        <v>6</v>
      </c>
      <c r="AL292" t="b">
        <v>0</v>
      </c>
      <c r="AM292">
        <f t="shared" si="95"/>
        <v>0</v>
      </c>
      <c r="AN292" t="b">
        <f t="shared" si="96"/>
        <v>0</v>
      </c>
      <c r="AO292" t="b">
        <f t="shared" si="97"/>
        <v>0</v>
      </c>
      <c r="AP292" t="b">
        <f t="shared" si="98"/>
        <v>0</v>
      </c>
      <c r="AQ292" t="str">
        <f t="shared" si="103"/>
        <v>OEIS Non-CAT - Large</v>
      </c>
      <c r="AR292">
        <f t="shared" si="99"/>
        <v>0</v>
      </c>
      <c r="AS292">
        <f t="shared" si="100"/>
        <v>0</v>
      </c>
      <c r="AT292" t="str">
        <f t="shared" si="101"/>
        <v xml:space="preserve">structures &lt;= 100 </v>
      </c>
      <c r="AU292" t="str">
        <f t="shared" si="102"/>
        <v>fatality = 0</v>
      </c>
      <c r="AV292">
        <f t="shared" si="104"/>
        <v>0</v>
      </c>
      <c r="AW292" t="b">
        <v>1</v>
      </c>
      <c r="AX292" t="b">
        <v>0</v>
      </c>
      <c r="AY292" t="b">
        <v>1</v>
      </c>
      <c r="AZ292" t="b">
        <v>1</v>
      </c>
      <c r="BA292" t="b">
        <v>0</v>
      </c>
      <c r="BB292" t="b">
        <v>0</v>
      </c>
      <c r="BC292" t="b">
        <v>1</v>
      </c>
      <c r="BJ292">
        <v>0</v>
      </c>
      <c r="BK292">
        <v>0</v>
      </c>
      <c r="BL292" t="s">
        <v>653</v>
      </c>
      <c r="BM292" t="s">
        <v>82</v>
      </c>
      <c r="BN292">
        <v>9.39</v>
      </c>
      <c r="BO292" t="s">
        <v>1254</v>
      </c>
      <c r="BP292">
        <v>31</v>
      </c>
      <c r="BQ292">
        <v>2</v>
      </c>
    </row>
    <row r="293" spans="1:69" x14ac:dyDescent="0.2">
      <c r="C293" t="str">
        <f t="shared" si="88"/>
        <v>20200628-Pass</v>
      </c>
      <c r="D293" t="s">
        <v>69</v>
      </c>
      <c r="E293" t="s">
        <v>1255</v>
      </c>
      <c r="H293">
        <f t="shared" si="89"/>
        <v>202006281328</v>
      </c>
      <c r="I293">
        <f t="shared" si="90"/>
        <v>202006290128</v>
      </c>
      <c r="J293" s="39">
        <v>44010</v>
      </c>
      <c r="K293" s="40">
        <v>0.56111111111111112</v>
      </c>
      <c r="L293" s="39">
        <v>44010.561111111107</v>
      </c>
      <c r="M293" s="39">
        <v>44015</v>
      </c>
      <c r="N293" t="s">
        <v>1256</v>
      </c>
      <c r="O293" s="39">
        <v>44015.31527777778</v>
      </c>
      <c r="P293">
        <v>2192</v>
      </c>
      <c r="Q293" t="s">
        <v>186</v>
      </c>
      <c r="R293">
        <v>0</v>
      </c>
      <c r="S293">
        <v>0</v>
      </c>
      <c r="T293">
        <v>0</v>
      </c>
      <c r="U293">
        <v>37.066409999999998</v>
      </c>
      <c r="V293">
        <v>-121.21912</v>
      </c>
      <c r="W293" t="s">
        <v>88</v>
      </c>
      <c r="X293" t="str">
        <f t="shared" si="91"/>
        <v>HFRA</v>
      </c>
      <c r="AG293" t="b">
        <f t="shared" si="92"/>
        <v>0</v>
      </c>
      <c r="AH293" t="b">
        <f t="shared" si="93"/>
        <v>0</v>
      </c>
      <c r="AI293" t="b">
        <f t="shared" si="94"/>
        <v>0</v>
      </c>
      <c r="AJ293">
        <v>2020</v>
      </c>
      <c r="AK293">
        <v>6</v>
      </c>
      <c r="AL293" t="b">
        <v>0</v>
      </c>
      <c r="AM293">
        <f t="shared" si="95"/>
        <v>0</v>
      </c>
      <c r="AN293" t="b">
        <f t="shared" si="96"/>
        <v>0</v>
      </c>
      <c r="AO293" t="b">
        <f t="shared" si="97"/>
        <v>0</v>
      </c>
      <c r="AP293" t="b">
        <f t="shared" si="98"/>
        <v>0</v>
      </c>
      <c r="AQ293" t="str">
        <f t="shared" si="103"/>
        <v>OEIS Non-CAT - Large</v>
      </c>
      <c r="AR293">
        <f t="shared" si="99"/>
        <v>0</v>
      </c>
      <c r="AS293">
        <f t="shared" si="100"/>
        <v>0</v>
      </c>
      <c r="AT293" t="str">
        <f t="shared" si="101"/>
        <v xml:space="preserve">structures &lt;= 100 </v>
      </c>
      <c r="AU293" t="str">
        <f t="shared" si="102"/>
        <v>fatality = 0</v>
      </c>
      <c r="AV293">
        <f t="shared" si="104"/>
        <v>0</v>
      </c>
      <c r="AW293" t="b">
        <v>1</v>
      </c>
      <c r="AX293" t="b">
        <v>0</v>
      </c>
      <c r="AY293" t="b">
        <v>1</v>
      </c>
      <c r="AZ293" t="b">
        <v>1</v>
      </c>
      <c r="BA293" t="b">
        <v>0</v>
      </c>
      <c r="BB293" t="b">
        <v>1</v>
      </c>
      <c r="BC293" t="b">
        <v>1</v>
      </c>
      <c r="BF293" t="s">
        <v>177</v>
      </c>
      <c r="BG293" t="s">
        <v>95</v>
      </c>
      <c r="BH293">
        <v>2.36</v>
      </c>
      <c r="BI293" t="s">
        <v>1257</v>
      </c>
      <c r="BJ293">
        <v>51</v>
      </c>
      <c r="BK293">
        <v>48</v>
      </c>
      <c r="BL293" t="s">
        <v>177</v>
      </c>
      <c r="BM293" t="s">
        <v>95</v>
      </c>
      <c r="BN293">
        <v>2.36</v>
      </c>
      <c r="BO293" t="s">
        <v>1257</v>
      </c>
      <c r="BP293">
        <v>51</v>
      </c>
      <c r="BQ293">
        <v>62</v>
      </c>
    </row>
    <row r="294" spans="1:69" x14ac:dyDescent="0.2">
      <c r="C294" t="str">
        <f t="shared" si="88"/>
        <v>20200701-Bena</v>
      </c>
      <c r="D294" t="s">
        <v>260</v>
      </c>
      <c r="E294" t="s">
        <v>1258</v>
      </c>
      <c r="H294">
        <f t="shared" si="89"/>
        <v>202007011632</v>
      </c>
      <c r="I294">
        <f t="shared" si="90"/>
        <v>202007020432</v>
      </c>
      <c r="J294" s="39">
        <v>44013</v>
      </c>
      <c r="K294" s="40">
        <v>0.68888888888888888</v>
      </c>
      <c r="L294" s="39">
        <v>44013.688888888893</v>
      </c>
      <c r="M294" s="39">
        <v>44015</v>
      </c>
      <c r="N294" t="s">
        <v>278</v>
      </c>
      <c r="O294" s="39">
        <v>44015.3125</v>
      </c>
      <c r="P294">
        <v>2900</v>
      </c>
      <c r="R294">
        <v>0</v>
      </c>
      <c r="S294">
        <v>0</v>
      </c>
      <c r="T294">
        <v>0</v>
      </c>
      <c r="U294">
        <v>35.310132000000003</v>
      </c>
      <c r="V294">
        <v>-118.702732</v>
      </c>
      <c r="W294" t="s">
        <v>88</v>
      </c>
      <c r="X294" t="str">
        <f t="shared" si="91"/>
        <v>HFRA</v>
      </c>
      <c r="AG294" t="b">
        <f t="shared" si="92"/>
        <v>0</v>
      </c>
      <c r="AH294" t="b">
        <f t="shared" si="93"/>
        <v>0</v>
      </c>
      <c r="AI294" t="b">
        <f t="shared" si="94"/>
        <v>0</v>
      </c>
      <c r="AJ294">
        <v>2020</v>
      </c>
      <c r="AK294">
        <v>7</v>
      </c>
      <c r="AL294" t="b">
        <v>0</v>
      </c>
      <c r="AM294">
        <f t="shared" si="95"/>
        <v>0</v>
      </c>
      <c r="AN294" t="b">
        <f t="shared" si="96"/>
        <v>0</v>
      </c>
      <c r="AO294" t="b">
        <f t="shared" si="97"/>
        <v>0</v>
      </c>
      <c r="AP294" t="b">
        <f t="shared" si="98"/>
        <v>0</v>
      </c>
      <c r="AQ294" t="str">
        <f t="shared" si="103"/>
        <v>OEIS Non-CAT - Large</v>
      </c>
      <c r="AR294">
        <f t="shared" si="99"/>
        <v>0</v>
      </c>
      <c r="AS294">
        <f t="shared" si="100"/>
        <v>0</v>
      </c>
      <c r="AT294" t="str">
        <f t="shared" si="101"/>
        <v xml:space="preserve">structures &lt;= 100 </v>
      </c>
      <c r="AU294" t="str">
        <f t="shared" si="102"/>
        <v>fatality = 0</v>
      </c>
      <c r="AV294">
        <f t="shared" si="104"/>
        <v>0</v>
      </c>
      <c r="AW294" t="b">
        <v>1</v>
      </c>
      <c r="AX294" t="b">
        <v>0</v>
      </c>
      <c r="AY294" t="b">
        <v>1</v>
      </c>
      <c r="AZ294" t="b">
        <v>1</v>
      </c>
      <c r="BA294" t="b">
        <v>0</v>
      </c>
      <c r="BB294" t="b">
        <v>1</v>
      </c>
      <c r="BC294" t="b">
        <v>1</v>
      </c>
      <c r="BF294" t="s">
        <v>1259</v>
      </c>
      <c r="BG294" t="s">
        <v>1028</v>
      </c>
      <c r="BH294">
        <v>4.0999999999999996</v>
      </c>
      <c r="BI294" t="s">
        <v>1260</v>
      </c>
      <c r="BJ294">
        <v>25.43</v>
      </c>
      <c r="BK294">
        <v>25</v>
      </c>
      <c r="BL294" t="s">
        <v>1259</v>
      </c>
      <c r="BM294" t="s">
        <v>1028</v>
      </c>
      <c r="BN294">
        <v>4.0999999999999996</v>
      </c>
      <c r="BO294" t="s">
        <v>1260</v>
      </c>
      <c r="BP294">
        <v>25.43</v>
      </c>
      <c r="BQ294">
        <v>108</v>
      </c>
    </row>
    <row r="295" spans="1:69" x14ac:dyDescent="0.2">
      <c r="C295" t="str">
        <f t="shared" si="88"/>
        <v>20200702-Bonadelle</v>
      </c>
      <c r="D295" t="s">
        <v>91</v>
      </c>
      <c r="E295" t="s">
        <v>1261</v>
      </c>
      <c r="H295">
        <f t="shared" si="89"/>
        <v>202007021527</v>
      </c>
      <c r="I295">
        <f t="shared" si="90"/>
        <v>202007030327</v>
      </c>
      <c r="J295" s="39">
        <v>44014</v>
      </c>
      <c r="K295" s="40">
        <v>0.64375000000000004</v>
      </c>
      <c r="L295" s="39">
        <v>44014.643750000003</v>
      </c>
      <c r="M295" s="39">
        <v>44015</v>
      </c>
      <c r="N295" t="s">
        <v>1262</v>
      </c>
      <c r="O295" s="39">
        <v>44015.314583333333</v>
      </c>
      <c r="P295">
        <v>597</v>
      </c>
      <c r="R295">
        <v>0</v>
      </c>
      <c r="S295">
        <v>0</v>
      </c>
      <c r="T295">
        <v>0</v>
      </c>
      <c r="U295">
        <v>36.967854199999998</v>
      </c>
      <c r="V295">
        <v>-119.9252132</v>
      </c>
      <c r="W295" t="s">
        <v>73</v>
      </c>
      <c r="X295" t="str">
        <f t="shared" si="91"/>
        <v>non-HFRA</v>
      </c>
      <c r="AG295" t="b">
        <f t="shared" si="92"/>
        <v>0</v>
      </c>
      <c r="AH295" t="b">
        <f t="shared" si="93"/>
        <v>0</v>
      </c>
      <c r="AI295" t="b">
        <f t="shared" si="94"/>
        <v>0</v>
      </c>
      <c r="AJ295">
        <v>2020</v>
      </c>
      <c r="AK295">
        <v>7</v>
      </c>
      <c r="AL295" t="b">
        <v>0</v>
      </c>
      <c r="AM295">
        <f t="shared" si="95"/>
        <v>0</v>
      </c>
      <c r="AN295" t="b">
        <f t="shared" si="96"/>
        <v>0</v>
      </c>
      <c r="AO295" t="b">
        <f t="shared" si="97"/>
        <v>0</v>
      </c>
      <c r="AP295" t="b">
        <f t="shared" si="98"/>
        <v>0</v>
      </c>
      <c r="AQ295" t="str">
        <f t="shared" si="103"/>
        <v>OEIS Non-CAT - Large</v>
      </c>
      <c r="AR295">
        <f t="shared" si="99"/>
        <v>0</v>
      </c>
      <c r="AS295">
        <f t="shared" si="100"/>
        <v>0</v>
      </c>
      <c r="AT295" t="str">
        <f t="shared" si="101"/>
        <v xml:space="preserve">structures &lt;= 100 </v>
      </c>
      <c r="AU295" t="str">
        <f t="shared" si="102"/>
        <v>fatality = 0</v>
      </c>
      <c r="AV295">
        <f t="shared" si="104"/>
        <v>0</v>
      </c>
      <c r="AW295" t="b">
        <v>0</v>
      </c>
      <c r="AX295" t="b">
        <v>0</v>
      </c>
      <c r="AY295" t="b">
        <v>0</v>
      </c>
      <c r="AZ295" t="b">
        <v>0</v>
      </c>
      <c r="BA295" t="b">
        <v>0</v>
      </c>
      <c r="BB295" t="b">
        <v>0</v>
      </c>
      <c r="BC295" t="b">
        <v>0</v>
      </c>
      <c r="BJ295">
        <v>0</v>
      </c>
      <c r="BK295">
        <v>0</v>
      </c>
      <c r="BL295" t="s">
        <v>1263</v>
      </c>
      <c r="BM295" t="s">
        <v>75</v>
      </c>
      <c r="BN295">
        <v>8.1300000000000008</v>
      </c>
      <c r="BO295" t="s">
        <v>1264</v>
      </c>
      <c r="BP295">
        <v>14.76</v>
      </c>
      <c r="BQ295">
        <v>120</v>
      </c>
    </row>
    <row r="296" spans="1:69" x14ac:dyDescent="0.2">
      <c r="C296" t="str">
        <f t="shared" si="88"/>
        <v>20200705-Lake</v>
      </c>
      <c r="D296" t="s">
        <v>103</v>
      </c>
      <c r="E296" t="s">
        <v>149</v>
      </c>
      <c r="H296">
        <f t="shared" si="89"/>
        <v>202007050709</v>
      </c>
      <c r="I296">
        <f t="shared" si="90"/>
        <v>202007051909</v>
      </c>
      <c r="J296" s="39">
        <v>44017</v>
      </c>
      <c r="K296" s="40">
        <v>0.29791666666666672</v>
      </c>
      <c r="L296" s="39">
        <v>44017.29791666667</v>
      </c>
      <c r="P296">
        <v>588</v>
      </c>
      <c r="R296">
        <v>0</v>
      </c>
      <c r="S296">
        <v>0</v>
      </c>
      <c r="T296">
        <v>0</v>
      </c>
      <c r="U296">
        <v>35.351064999999998</v>
      </c>
      <c r="V296">
        <v>-120.00485</v>
      </c>
      <c r="W296" t="s">
        <v>73</v>
      </c>
      <c r="X296" t="str">
        <f t="shared" si="91"/>
        <v>non-HFRA</v>
      </c>
      <c r="AG296" t="b">
        <f t="shared" si="92"/>
        <v>0</v>
      </c>
      <c r="AH296" t="b">
        <f t="shared" si="93"/>
        <v>0</v>
      </c>
      <c r="AI296" t="b">
        <f t="shared" si="94"/>
        <v>0</v>
      </c>
      <c r="AJ296">
        <v>2020</v>
      </c>
      <c r="AK296">
        <v>7</v>
      </c>
      <c r="AL296" t="b">
        <v>0</v>
      </c>
      <c r="AM296">
        <f t="shared" si="95"/>
        <v>0</v>
      </c>
      <c r="AN296" t="b">
        <f t="shared" si="96"/>
        <v>0</v>
      </c>
      <c r="AO296" t="b">
        <f t="shared" si="97"/>
        <v>0</v>
      </c>
      <c r="AP296" t="b">
        <f t="shared" si="98"/>
        <v>0</v>
      </c>
      <c r="AQ296" t="str">
        <f t="shared" si="103"/>
        <v>OEIS Non-CAT - Large</v>
      </c>
      <c r="AR296">
        <f t="shared" si="99"/>
        <v>0</v>
      </c>
      <c r="AS296">
        <f t="shared" si="100"/>
        <v>0</v>
      </c>
      <c r="AT296" t="str">
        <f t="shared" si="101"/>
        <v xml:space="preserve">structures &lt;= 100 </v>
      </c>
      <c r="AU296" t="str">
        <f t="shared" si="102"/>
        <v>fatality = 0</v>
      </c>
      <c r="AV296">
        <f t="shared" si="104"/>
        <v>0</v>
      </c>
      <c r="AW296" t="b">
        <v>0</v>
      </c>
      <c r="AX296" t="b">
        <v>0</v>
      </c>
      <c r="AY296" t="b">
        <v>0</v>
      </c>
      <c r="AZ296" t="b">
        <v>0</v>
      </c>
      <c r="BA296" t="b">
        <v>0</v>
      </c>
      <c r="BB296" t="b">
        <v>0</v>
      </c>
      <c r="BC296" t="b">
        <v>0</v>
      </c>
      <c r="BJ296">
        <v>0</v>
      </c>
      <c r="BK296">
        <v>0</v>
      </c>
      <c r="BL296" t="s">
        <v>1265</v>
      </c>
      <c r="BM296" t="s">
        <v>1028</v>
      </c>
      <c r="BN296">
        <v>6.77</v>
      </c>
      <c r="BO296" t="s">
        <v>1266</v>
      </c>
      <c r="BP296">
        <v>13.59</v>
      </c>
      <c r="BQ296">
        <v>24</v>
      </c>
    </row>
    <row r="297" spans="1:69" x14ac:dyDescent="0.2">
      <c r="C297" t="str">
        <f t="shared" si="88"/>
        <v>20200705-Park</v>
      </c>
      <c r="D297" t="s">
        <v>414</v>
      </c>
      <c r="E297" t="s">
        <v>547</v>
      </c>
      <c r="H297">
        <f t="shared" si="89"/>
        <v>202007050713</v>
      </c>
      <c r="I297">
        <f t="shared" si="90"/>
        <v>202007051913</v>
      </c>
      <c r="J297" s="39">
        <v>44017</v>
      </c>
      <c r="K297" s="40">
        <v>0.30069444444444438</v>
      </c>
      <c r="L297" s="39">
        <v>44017.300694444442</v>
      </c>
      <c r="M297" s="39">
        <v>44018</v>
      </c>
      <c r="N297" t="s">
        <v>1267</v>
      </c>
      <c r="O297" s="39">
        <v>44018.807638888888</v>
      </c>
      <c r="P297">
        <v>343</v>
      </c>
      <c r="Q297" t="s">
        <v>186</v>
      </c>
      <c r="R297">
        <v>0</v>
      </c>
      <c r="S297">
        <v>0</v>
      </c>
      <c r="T297">
        <v>0</v>
      </c>
      <c r="U297">
        <v>37.166733000000001</v>
      </c>
      <c r="V297">
        <v>-121.567505</v>
      </c>
      <c r="W297" t="s">
        <v>88</v>
      </c>
      <c r="X297" t="str">
        <f t="shared" si="91"/>
        <v>HFRA</v>
      </c>
      <c r="AG297" t="b">
        <f t="shared" si="92"/>
        <v>0</v>
      </c>
      <c r="AH297" t="b">
        <f t="shared" si="93"/>
        <v>0</v>
      </c>
      <c r="AI297" t="b">
        <f t="shared" si="94"/>
        <v>0</v>
      </c>
      <c r="AJ297">
        <v>2020</v>
      </c>
      <c r="AK297">
        <v>7</v>
      </c>
      <c r="AL297" t="b">
        <v>0</v>
      </c>
      <c r="AM297">
        <f t="shared" si="95"/>
        <v>0</v>
      </c>
      <c r="AN297" t="b">
        <f t="shared" si="96"/>
        <v>0</v>
      </c>
      <c r="AO297" t="b">
        <f t="shared" si="97"/>
        <v>0</v>
      </c>
      <c r="AP297" t="b">
        <f t="shared" si="98"/>
        <v>0</v>
      </c>
      <c r="AQ297" t="str">
        <f t="shared" si="103"/>
        <v>OEIS Non-CAT - Large</v>
      </c>
      <c r="AR297">
        <f t="shared" si="99"/>
        <v>0</v>
      </c>
      <c r="AS297">
        <f t="shared" si="100"/>
        <v>0</v>
      </c>
      <c r="AT297" t="str">
        <f t="shared" si="101"/>
        <v xml:space="preserve">structures &lt;= 100 </v>
      </c>
      <c r="AU297" t="str">
        <f t="shared" si="102"/>
        <v>fatality = 0</v>
      </c>
      <c r="AV297">
        <f t="shared" si="104"/>
        <v>0</v>
      </c>
      <c r="AW297" t="b">
        <v>1</v>
      </c>
      <c r="AX297" t="b">
        <v>0</v>
      </c>
      <c r="AY297" t="b">
        <v>1</v>
      </c>
      <c r="AZ297" t="b">
        <v>1</v>
      </c>
      <c r="BA297" t="b">
        <v>0</v>
      </c>
      <c r="BB297" t="b">
        <v>1</v>
      </c>
      <c r="BC297" t="b">
        <v>1</v>
      </c>
      <c r="BF297" t="s">
        <v>1268</v>
      </c>
      <c r="BG297" t="s">
        <v>82</v>
      </c>
      <c r="BH297">
        <v>2.15</v>
      </c>
      <c r="BI297" t="s">
        <v>1269</v>
      </c>
      <c r="BJ297">
        <v>8</v>
      </c>
      <c r="BK297">
        <v>29</v>
      </c>
      <c r="BL297" t="s">
        <v>1268</v>
      </c>
      <c r="BM297" t="s">
        <v>82</v>
      </c>
      <c r="BN297">
        <v>2.15</v>
      </c>
      <c r="BO297" t="s">
        <v>1269</v>
      </c>
      <c r="BP297">
        <v>8</v>
      </c>
      <c r="BQ297">
        <v>116</v>
      </c>
    </row>
    <row r="298" spans="1:69" x14ac:dyDescent="0.2">
      <c r="C298" t="str">
        <f t="shared" si="88"/>
        <v>20200705-Crews</v>
      </c>
      <c r="D298" t="s">
        <v>414</v>
      </c>
      <c r="E298" t="s">
        <v>1270</v>
      </c>
      <c r="H298">
        <f t="shared" si="89"/>
        <v>202007051455</v>
      </c>
      <c r="I298">
        <f t="shared" si="90"/>
        <v>202007060255</v>
      </c>
      <c r="J298" s="39">
        <v>44017</v>
      </c>
      <c r="K298" s="40">
        <v>0.62152777777777779</v>
      </c>
      <c r="L298" s="39">
        <v>44017.621527777781</v>
      </c>
      <c r="M298" s="39">
        <v>44025</v>
      </c>
      <c r="N298" t="s">
        <v>1090</v>
      </c>
      <c r="O298" s="39">
        <v>44025.79583333333</v>
      </c>
      <c r="P298">
        <v>5513</v>
      </c>
      <c r="Q298" t="s">
        <v>186</v>
      </c>
      <c r="R298">
        <v>7</v>
      </c>
      <c r="S298">
        <v>0</v>
      </c>
      <c r="T298">
        <v>0</v>
      </c>
      <c r="U298">
        <v>37.034838999999998</v>
      </c>
      <c r="V298">
        <v>-121.501532</v>
      </c>
      <c r="W298" t="s">
        <v>88</v>
      </c>
      <c r="X298" t="str">
        <f t="shared" si="91"/>
        <v>HFRA</v>
      </c>
      <c r="AF298">
        <v>146783</v>
      </c>
      <c r="AG298" t="b">
        <f t="shared" si="92"/>
        <v>1</v>
      </c>
      <c r="AH298" t="b">
        <f t="shared" si="93"/>
        <v>1</v>
      </c>
      <c r="AI298" t="b">
        <f t="shared" si="94"/>
        <v>0</v>
      </c>
      <c r="AJ298">
        <v>2020</v>
      </c>
      <c r="AK298">
        <v>7</v>
      </c>
      <c r="AL298" t="b">
        <v>0</v>
      </c>
      <c r="AM298">
        <f t="shared" si="95"/>
        <v>0</v>
      </c>
      <c r="AN298" t="b">
        <f t="shared" si="96"/>
        <v>0</v>
      </c>
      <c r="AO298" t="b">
        <f t="shared" si="97"/>
        <v>0</v>
      </c>
      <c r="AP298" t="b">
        <f t="shared" si="98"/>
        <v>0</v>
      </c>
      <c r="AQ298" t="str">
        <f t="shared" si="103"/>
        <v>OEIS CAT - Large</v>
      </c>
      <c r="AR298">
        <f t="shared" si="99"/>
        <v>1</v>
      </c>
      <c r="AS298">
        <f t="shared" si="100"/>
        <v>0</v>
      </c>
      <c r="AT298" t="str">
        <f t="shared" si="101"/>
        <v xml:space="preserve">structures &lt;= 100 </v>
      </c>
      <c r="AU298" t="str">
        <f t="shared" si="102"/>
        <v>fatality = 0</v>
      </c>
      <c r="AV298">
        <f t="shared" si="104"/>
        <v>7</v>
      </c>
      <c r="AW298" t="b">
        <v>1</v>
      </c>
      <c r="AX298" t="b">
        <v>0</v>
      </c>
      <c r="AY298" t="b">
        <v>1</v>
      </c>
      <c r="AZ298" t="b">
        <v>1</v>
      </c>
      <c r="BA298" t="b">
        <v>0</v>
      </c>
      <c r="BB298" t="b">
        <v>1</v>
      </c>
      <c r="BC298" t="b">
        <v>1</v>
      </c>
      <c r="BF298" t="s">
        <v>1271</v>
      </c>
      <c r="BG298" t="s">
        <v>1028</v>
      </c>
      <c r="BH298">
        <v>2.69</v>
      </c>
      <c r="BI298" t="s">
        <v>1272</v>
      </c>
      <c r="BJ298">
        <v>23.97</v>
      </c>
      <c r="BK298">
        <v>73</v>
      </c>
      <c r="BL298" t="s">
        <v>1271</v>
      </c>
      <c r="BM298" t="s">
        <v>1028</v>
      </c>
      <c r="BN298">
        <v>2.69</v>
      </c>
      <c r="BO298" t="s">
        <v>1272</v>
      </c>
      <c r="BP298">
        <v>23.97</v>
      </c>
      <c r="BQ298">
        <v>143</v>
      </c>
    </row>
    <row r="299" spans="1:69" x14ac:dyDescent="0.2">
      <c r="C299" t="str">
        <f t="shared" si="88"/>
        <v>20200713-Mineral</v>
      </c>
      <c r="D299" t="s">
        <v>169</v>
      </c>
      <c r="E299" t="s">
        <v>331</v>
      </c>
      <c r="H299">
        <f t="shared" si="89"/>
        <v>202007131640</v>
      </c>
      <c r="I299">
        <f t="shared" si="90"/>
        <v>202007140440</v>
      </c>
      <c r="J299" s="39">
        <v>44025</v>
      </c>
      <c r="K299" s="40">
        <v>0.69444444444444442</v>
      </c>
      <c r="L299" s="39">
        <v>44025.694444444453</v>
      </c>
      <c r="M299" s="39">
        <v>44038</v>
      </c>
      <c r="N299" t="s">
        <v>1273</v>
      </c>
      <c r="O299" s="39">
        <v>44038.820138888892</v>
      </c>
      <c r="P299">
        <v>29667</v>
      </c>
      <c r="Q299" t="s">
        <v>186</v>
      </c>
      <c r="R299">
        <v>7</v>
      </c>
      <c r="S299">
        <v>0</v>
      </c>
      <c r="T299">
        <v>0</v>
      </c>
      <c r="U299">
        <v>36.094929999999998</v>
      </c>
      <c r="V299">
        <v>-120.52193</v>
      </c>
      <c r="W299" t="s">
        <v>73</v>
      </c>
      <c r="X299" t="str">
        <f t="shared" si="91"/>
        <v>HFRA</v>
      </c>
      <c r="AF299">
        <v>381650</v>
      </c>
      <c r="AG299" t="b">
        <f t="shared" si="92"/>
        <v>1</v>
      </c>
      <c r="AH299" t="b">
        <f t="shared" si="93"/>
        <v>1</v>
      </c>
      <c r="AI299" t="b">
        <f t="shared" si="94"/>
        <v>0</v>
      </c>
      <c r="AJ299">
        <v>2020</v>
      </c>
      <c r="AK299">
        <v>7</v>
      </c>
      <c r="AL299" t="b">
        <v>0</v>
      </c>
      <c r="AM299">
        <f t="shared" si="95"/>
        <v>0</v>
      </c>
      <c r="AN299" t="b">
        <f t="shared" si="96"/>
        <v>0</v>
      </c>
      <c r="AO299" t="b">
        <f t="shared" si="97"/>
        <v>0</v>
      </c>
      <c r="AP299" t="b">
        <f t="shared" si="98"/>
        <v>0</v>
      </c>
      <c r="AQ299" t="str">
        <f t="shared" si="103"/>
        <v>OEIS CAT - Large</v>
      </c>
      <c r="AR299">
        <f t="shared" si="99"/>
        <v>1</v>
      </c>
      <c r="AS299">
        <f t="shared" si="100"/>
        <v>0</v>
      </c>
      <c r="AT299" t="str">
        <f t="shared" si="101"/>
        <v xml:space="preserve">structures &lt;= 100 </v>
      </c>
      <c r="AU299" t="str">
        <f t="shared" si="102"/>
        <v>fatality = 0</v>
      </c>
      <c r="AV299">
        <f t="shared" si="104"/>
        <v>7</v>
      </c>
      <c r="AW299" t="b">
        <v>0</v>
      </c>
      <c r="AX299" t="b">
        <v>0</v>
      </c>
      <c r="AY299" t="b">
        <v>1</v>
      </c>
      <c r="AZ299" t="b">
        <v>1</v>
      </c>
      <c r="BA299" t="b">
        <v>1</v>
      </c>
      <c r="BB299" t="b">
        <v>0</v>
      </c>
      <c r="BC299" t="b">
        <v>1</v>
      </c>
      <c r="BJ299">
        <v>0</v>
      </c>
      <c r="BK299">
        <v>0</v>
      </c>
      <c r="BL299" t="s">
        <v>1274</v>
      </c>
      <c r="BM299" t="s">
        <v>82</v>
      </c>
      <c r="BN299">
        <v>6.25</v>
      </c>
      <c r="BO299" t="s">
        <v>1275</v>
      </c>
      <c r="BP299">
        <v>27</v>
      </c>
      <c r="BQ299">
        <v>41</v>
      </c>
    </row>
    <row r="300" spans="1:69" x14ac:dyDescent="0.2">
      <c r="C300" t="str">
        <f t="shared" si="88"/>
        <v>20200715-Coyote</v>
      </c>
      <c r="D300" t="s">
        <v>228</v>
      </c>
      <c r="E300" t="s">
        <v>1276</v>
      </c>
      <c r="H300">
        <f t="shared" si="89"/>
        <v>202007151404</v>
      </c>
      <c r="I300">
        <f t="shared" si="90"/>
        <v>202007160204</v>
      </c>
      <c r="J300" s="39">
        <v>44027</v>
      </c>
      <c r="K300" s="40">
        <v>0.58611111111111114</v>
      </c>
      <c r="L300" s="39">
        <v>44027.586111111108</v>
      </c>
      <c r="M300" s="39">
        <v>44030</v>
      </c>
      <c r="N300" t="s">
        <v>1277</v>
      </c>
      <c r="O300" s="39">
        <v>44030.316666666673</v>
      </c>
      <c r="P300">
        <v>1508</v>
      </c>
      <c r="R300">
        <v>0</v>
      </c>
      <c r="S300">
        <v>0</v>
      </c>
      <c r="T300">
        <v>0</v>
      </c>
      <c r="U300">
        <v>36.652999999999999</v>
      </c>
      <c r="V300">
        <v>-121.04401</v>
      </c>
      <c r="W300" t="s">
        <v>88</v>
      </c>
      <c r="X300" t="str">
        <f t="shared" si="91"/>
        <v>HFRA</v>
      </c>
      <c r="AG300" t="b">
        <f t="shared" si="92"/>
        <v>0</v>
      </c>
      <c r="AH300" t="b">
        <f t="shared" si="93"/>
        <v>0</v>
      </c>
      <c r="AI300" t="b">
        <f t="shared" si="94"/>
        <v>0</v>
      </c>
      <c r="AJ300">
        <v>2020</v>
      </c>
      <c r="AK300">
        <v>7</v>
      </c>
      <c r="AL300" t="b">
        <v>0</v>
      </c>
      <c r="AM300">
        <f t="shared" si="95"/>
        <v>0</v>
      </c>
      <c r="AN300" t="b">
        <f t="shared" si="96"/>
        <v>0</v>
      </c>
      <c r="AO300" t="b">
        <f t="shared" si="97"/>
        <v>0</v>
      </c>
      <c r="AP300" t="b">
        <f t="shared" si="98"/>
        <v>0</v>
      </c>
      <c r="AQ300" t="str">
        <f t="shared" si="103"/>
        <v>OEIS Non-CAT - Large</v>
      </c>
      <c r="AR300">
        <f t="shared" si="99"/>
        <v>0</v>
      </c>
      <c r="AS300">
        <f t="shared" si="100"/>
        <v>0</v>
      </c>
      <c r="AT300" t="str">
        <f t="shared" si="101"/>
        <v xml:space="preserve">structures &lt;= 100 </v>
      </c>
      <c r="AU300" t="str">
        <f t="shared" si="102"/>
        <v>fatality = 0</v>
      </c>
      <c r="AV300">
        <f t="shared" si="104"/>
        <v>0</v>
      </c>
      <c r="AW300" t="b">
        <v>1</v>
      </c>
      <c r="AX300" t="b">
        <v>0</v>
      </c>
      <c r="AY300" t="b">
        <v>1</v>
      </c>
      <c r="AZ300" t="b">
        <v>1</v>
      </c>
      <c r="BA300" t="b">
        <v>0</v>
      </c>
      <c r="BB300" t="b">
        <v>1</v>
      </c>
      <c r="BC300" t="b">
        <v>1</v>
      </c>
      <c r="BF300" t="s">
        <v>1278</v>
      </c>
      <c r="BG300" t="s">
        <v>1028</v>
      </c>
      <c r="BH300">
        <v>2.88</v>
      </c>
      <c r="BI300" t="s">
        <v>1279</v>
      </c>
      <c r="BJ300">
        <v>13.23</v>
      </c>
      <c r="BK300">
        <v>12</v>
      </c>
      <c r="BL300" t="s">
        <v>1280</v>
      </c>
      <c r="BM300" t="s">
        <v>1028</v>
      </c>
      <c r="BN300">
        <v>8.91</v>
      </c>
      <c r="BO300" t="s">
        <v>1281</v>
      </c>
      <c r="BP300">
        <v>22.36</v>
      </c>
      <c r="BQ300">
        <v>36</v>
      </c>
    </row>
    <row r="301" spans="1:69" x14ac:dyDescent="0.2">
      <c r="C301" t="str">
        <f t="shared" si="88"/>
        <v>20200715-Valley</v>
      </c>
      <c r="D301" t="s">
        <v>350</v>
      </c>
      <c r="E301" t="s">
        <v>215</v>
      </c>
      <c r="H301">
        <f t="shared" si="89"/>
        <v>202007151718</v>
      </c>
      <c r="I301">
        <f t="shared" si="90"/>
        <v>202007160518</v>
      </c>
      <c r="J301" s="39">
        <v>44027</v>
      </c>
      <c r="K301" s="40">
        <v>0.72083333333333333</v>
      </c>
      <c r="L301" s="39">
        <v>44027.720833333333</v>
      </c>
      <c r="M301" s="39">
        <v>44027</v>
      </c>
      <c r="N301" t="s">
        <v>1282</v>
      </c>
      <c r="O301" s="39">
        <v>44027.799305555563</v>
      </c>
      <c r="P301">
        <v>500</v>
      </c>
      <c r="R301">
        <v>0</v>
      </c>
      <c r="S301">
        <v>0</v>
      </c>
      <c r="T301">
        <v>0</v>
      </c>
      <c r="U301">
        <v>39.101120000000002</v>
      </c>
      <c r="V301">
        <v>-121.33589000000001</v>
      </c>
      <c r="W301" t="s">
        <v>73</v>
      </c>
      <c r="X301" t="str">
        <f t="shared" si="91"/>
        <v>non-HFRA</v>
      </c>
      <c r="AG301" t="b">
        <f t="shared" si="92"/>
        <v>0</v>
      </c>
      <c r="AH301" t="b">
        <f t="shared" si="93"/>
        <v>0</v>
      </c>
      <c r="AI301" t="b">
        <f t="shared" si="94"/>
        <v>0</v>
      </c>
      <c r="AJ301">
        <v>2020</v>
      </c>
      <c r="AK301">
        <v>7</v>
      </c>
      <c r="AL301" t="b">
        <v>0</v>
      </c>
      <c r="AM301">
        <f t="shared" si="95"/>
        <v>0</v>
      </c>
      <c r="AN301" t="b">
        <f t="shared" si="96"/>
        <v>0</v>
      </c>
      <c r="AO301" t="b">
        <f t="shared" si="97"/>
        <v>0</v>
      </c>
      <c r="AP301" t="b">
        <f t="shared" si="98"/>
        <v>0</v>
      </c>
      <c r="AQ301" t="str">
        <f t="shared" si="103"/>
        <v>OEIS Non-CAT - Large</v>
      </c>
      <c r="AR301">
        <f t="shared" si="99"/>
        <v>0</v>
      </c>
      <c r="AS301">
        <f t="shared" si="100"/>
        <v>0</v>
      </c>
      <c r="AT301" t="str">
        <f t="shared" si="101"/>
        <v xml:space="preserve">structures &lt;= 100 </v>
      </c>
      <c r="AU301" t="str">
        <f t="shared" si="102"/>
        <v>fatality = 0</v>
      </c>
      <c r="AV301">
        <f t="shared" si="104"/>
        <v>0</v>
      </c>
      <c r="AW301" t="b">
        <v>0</v>
      </c>
      <c r="AX301" t="b">
        <v>0</v>
      </c>
      <c r="AY301" t="b">
        <v>0</v>
      </c>
      <c r="AZ301" t="b">
        <v>0</v>
      </c>
      <c r="BA301" t="b">
        <v>0</v>
      </c>
      <c r="BB301" t="b">
        <v>0</v>
      </c>
      <c r="BC301" t="b">
        <v>0</v>
      </c>
      <c r="BJ301">
        <v>0</v>
      </c>
      <c r="BK301">
        <v>0</v>
      </c>
      <c r="BL301" t="s">
        <v>631</v>
      </c>
      <c r="BM301" t="s">
        <v>95</v>
      </c>
      <c r="BN301">
        <v>7.51</v>
      </c>
      <c r="BO301" t="s">
        <v>1283</v>
      </c>
      <c r="BP301">
        <v>18</v>
      </c>
      <c r="BQ301">
        <v>72</v>
      </c>
    </row>
    <row r="302" spans="1:69" x14ac:dyDescent="0.2">
      <c r="A302" t="s">
        <v>251</v>
      </c>
      <c r="C302" t="str">
        <f t="shared" si="88"/>
        <v>20200718-Badger</v>
      </c>
      <c r="D302" t="s">
        <v>252</v>
      </c>
      <c r="E302" t="s">
        <v>1284</v>
      </c>
      <c r="H302">
        <f t="shared" si="89"/>
        <v>202007181718</v>
      </c>
      <c r="I302">
        <f t="shared" si="90"/>
        <v>202007190518</v>
      </c>
      <c r="J302" s="39">
        <v>44030</v>
      </c>
      <c r="K302" s="40">
        <v>0.72083333333333333</v>
      </c>
      <c r="L302" s="39">
        <v>44030.720833333333</v>
      </c>
      <c r="M302" s="39">
        <v>44040</v>
      </c>
      <c r="N302" t="s">
        <v>1285</v>
      </c>
      <c r="O302" s="39">
        <v>44040.76458333333</v>
      </c>
      <c r="P302">
        <v>557</v>
      </c>
      <c r="Q302" t="s">
        <v>186</v>
      </c>
      <c r="R302">
        <v>0</v>
      </c>
      <c r="S302">
        <v>0</v>
      </c>
      <c r="T302">
        <v>0</v>
      </c>
      <c r="U302">
        <v>41.793190000000003</v>
      </c>
      <c r="V302">
        <v>-122.69296</v>
      </c>
      <c r="W302" t="s">
        <v>88</v>
      </c>
      <c r="X302" t="str">
        <f t="shared" si="91"/>
        <v>HFRA</v>
      </c>
      <c r="AG302" t="b">
        <f t="shared" si="92"/>
        <v>0</v>
      </c>
      <c r="AH302" t="b">
        <f t="shared" si="93"/>
        <v>0</v>
      </c>
      <c r="AI302" t="b">
        <f t="shared" si="94"/>
        <v>0</v>
      </c>
      <c r="AJ302">
        <v>2020</v>
      </c>
      <c r="AK302">
        <v>7</v>
      </c>
      <c r="AL302" t="b">
        <v>0</v>
      </c>
      <c r="AM302">
        <f t="shared" si="95"/>
        <v>0</v>
      </c>
      <c r="AN302" t="b">
        <f t="shared" si="96"/>
        <v>0</v>
      </c>
      <c r="AO302" t="b">
        <f t="shared" si="97"/>
        <v>0</v>
      </c>
      <c r="AP302" t="b">
        <f t="shared" si="98"/>
        <v>0</v>
      </c>
      <c r="AQ302" t="str">
        <f t="shared" si="103"/>
        <v>OEIS Non-CAT - Large</v>
      </c>
      <c r="AR302">
        <f t="shared" si="99"/>
        <v>0</v>
      </c>
      <c r="AS302">
        <f t="shared" si="100"/>
        <v>0</v>
      </c>
      <c r="AT302" t="str">
        <f t="shared" si="101"/>
        <v xml:space="preserve">structures &lt;= 100 </v>
      </c>
      <c r="AU302" t="str">
        <f t="shared" si="102"/>
        <v>fatality = 0</v>
      </c>
      <c r="AV302">
        <f t="shared" si="104"/>
        <v>0</v>
      </c>
      <c r="AW302" t="b">
        <v>1</v>
      </c>
      <c r="AX302" t="b">
        <v>0</v>
      </c>
      <c r="AY302" t="b">
        <v>1</v>
      </c>
      <c r="AZ302" t="b">
        <v>1</v>
      </c>
      <c r="BA302" t="b">
        <v>0</v>
      </c>
      <c r="BB302" t="b">
        <v>0</v>
      </c>
      <c r="BC302" t="b">
        <v>1</v>
      </c>
      <c r="BJ302">
        <v>0</v>
      </c>
      <c r="BK302">
        <v>0</v>
      </c>
      <c r="BL302" t="s">
        <v>1286</v>
      </c>
      <c r="BM302" t="s">
        <v>75</v>
      </c>
      <c r="BN302">
        <v>7.51</v>
      </c>
      <c r="BO302" t="s">
        <v>1287</v>
      </c>
      <c r="BP302">
        <v>22.82</v>
      </c>
      <c r="BQ302">
        <v>20</v>
      </c>
    </row>
    <row r="303" spans="1:69" x14ac:dyDescent="0.2">
      <c r="C303" t="str">
        <f t="shared" si="88"/>
        <v>20200718-Hog</v>
      </c>
      <c r="D303" t="s">
        <v>180</v>
      </c>
      <c r="E303" t="s">
        <v>387</v>
      </c>
      <c r="H303">
        <f t="shared" si="89"/>
        <v>202007181728</v>
      </c>
      <c r="I303">
        <f t="shared" si="90"/>
        <v>202007190528</v>
      </c>
      <c r="J303" s="39">
        <v>44030</v>
      </c>
      <c r="K303" s="40">
        <v>0.72777777777777775</v>
      </c>
      <c r="L303" s="39">
        <v>44030.727777777778</v>
      </c>
      <c r="M303" s="39">
        <v>44060</v>
      </c>
      <c r="N303" t="s">
        <v>1288</v>
      </c>
      <c r="O303" s="39">
        <v>44060.879861111112</v>
      </c>
      <c r="P303">
        <v>9564</v>
      </c>
      <c r="Q303" t="s">
        <v>186</v>
      </c>
      <c r="R303">
        <v>2</v>
      </c>
      <c r="S303">
        <v>0</v>
      </c>
      <c r="T303">
        <v>0</v>
      </c>
      <c r="U303">
        <v>40.420886000000003</v>
      </c>
      <c r="V303">
        <v>-120.86375</v>
      </c>
      <c r="W303" t="s">
        <v>88</v>
      </c>
      <c r="X303" t="str">
        <f t="shared" si="91"/>
        <v>HFRA</v>
      </c>
      <c r="AG303" t="b">
        <f t="shared" si="92"/>
        <v>1</v>
      </c>
      <c r="AH303" t="b">
        <f t="shared" si="93"/>
        <v>1</v>
      </c>
      <c r="AI303" t="b">
        <f t="shared" si="94"/>
        <v>0</v>
      </c>
      <c r="AJ303">
        <v>2020</v>
      </c>
      <c r="AK303">
        <v>7</v>
      </c>
      <c r="AL303" t="b">
        <v>0</v>
      </c>
      <c r="AM303">
        <f t="shared" si="95"/>
        <v>0</v>
      </c>
      <c r="AN303" t="b">
        <f t="shared" si="96"/>
        <v>0</v>
      </c>
      <c r="AO303" t="b">
        <f t="shared" si="97"/>
        <v>0</v>
      </c>
      <c r="AP303" t="b">
        <f t="shared" si="98"/>
        <v>0</v>
      </c>
      <c r="AQ303" t="str">
        <f t="shared" si="103"/>
        <v>OEIS CAT - Large</v>
      </c>
      <c r="AR303">
        <f t="shared" si="99"/>
        <v>1</v>
      </c>
      <c r="AS303">
        <f t="shared" si="100"/>
        <v>0</v>
      </c>
      <c r="AT303" t="str">
        <f t="shared" si="101"/>
        <v xml:space="preserve">structures &lt;= 100 </v>
      </c>
      <c r="AU303" t="str">
        <f t="shared" si="102"/>
        <v>fatality = 0</v>
      </c>
      <c r="AV303">
        <f t="shared" si="104"/>
        <v>2</v>
      </c>
      <c r="AW303" t="b">
        <v>1</v>
      </c>
      <c r="AX303" t="b">
        <v>0</v>
      </c>
      <c r="AY303" t="b">
        <v>1</v>
      </c>
      <c r="AZ303" t="b">
        <v>1</v>
      </c>
      <c r="BA303" t="b">
        <v>0</v>
      </c>
      <c r="BB303" t="b">
        <v>1</v>
      </c>
      <c r="BC303" t="b">
        <v>1</v>
      </c>
      <c r="BF303" t="s">
        <v>383</v>
      </c>
      <c r="BG303" t="s">
        <v>75</v>
      </c>
      <c r="BH303">
        <v>3.81</v>
      </c>
      <c r="BI303" t="s">
        <v>1289</v>
      </c>
      <c r="BJ303">
        <v>8.5</v>
      </c>
      <c r="BK303">
        <v>32</v>
      </c>
      <c r="BL303" t="s">
        <v>1290</v>
      </c>
      <c r="BM303" t="s">
        <v>82</v>
      </c>
      <c r="BN303">
        <v>8.2200000000000006</v>
      </c>
      <c r="BO303" t="s">
        <v>1291</v>
      </c>
      <c r="BP303">
        <v>11</v>
      </c>
      <c r="BQ303">
        <v>34</v>
      </c>
    </row>
    <row r="304" spans="1:69" x14ac:dyDescent="0.2">
      <c r="C304" t="str">
        <f t="shared" si="88"/>
        <v>20200719-Platina</v>
      </c>
      <c r="D304" t="s">
        <v>307</v>
      </c>
      <c r="E304" t="s">
        <v>1292</v>
      </c>
      <c r="H304">
        <f t="shared" si="89"/>
        <v>202007191705</v>
      </c>
      <c r="I304">
        <f t="shared" si="90"/>
        <v>202007200505</v>
      </c>
      <c r="J304" s="39">
        <v>44031</v>
      </c>
      <c r="K304" s="40">
        <v>0.71180555555555558</v>
      </c>
      <c r="L304" s="39">
        <v>44031.711805555547</v>
      </c>
      <c r="M304" s="39">
        <v>44039</v>
      </c>
      <c r="N304" t="s">
        <v>1293</v>
      </c>
      <c r="O304" s="39">
        <v>44039.805555555547</v>
      </c>
      <c r="P304">
        <v>340</v>
      </c>
      <c r="Q304" t="s">
        <v>186</v>
      </c>
      <c r="R304">
        <v>0</v>
      </c>
      <c r="S304">
        <v>0</v>
      </c>
      <c r="T304">
        <v>0</v>
      </c>
      <c r="U304">
        <v>40.462620999999999</v>
      </c>
      <c r="V304">
        <v>-122.79264499999999</v>
      </c>
      <c r="W304" t="s">
        <v>88</v>
      </c>
      <c r="X304" t="str">
        <f t="shared" si="91"/>
        <v>HFRA</v>
      </c>
      <c r="AG304" t="b">
        <f t="shared" si="92"/>
        <v>0</v>
      </c>
      <c r="AH304" t="b">
        <f t="shared" si="93"/>
        <v>0</v>
      </c>
      <c r="AI304" t="b">
        <f t="shared" si="94"/>
        <v>0</v>
      </c>
      <c r="AJ304">
        <v>2020</v>
      </c>
      <c r="AK304">
        <v>7</v>
      </c>
      <c r="AL304" t="b">
        <v>0</v>
      </c>
      <c r="AM304">
        <f t="shared" si="95"/>
        <v>0</v>
      </c>
      <c r="AN304" t="b">
        <f t="shared" si="96"/>
        <v>0</v>
      </c>
      <c r="AO304" t="b">
        <f t="shared" si="97"/>
        <v>0</v>
      </c>
      <c r="AP304" t="b">
        <f t="shared" si="98"/>
        <v>0</v>
      </c>
      <c r="AQ304" t="str">
        <f t="shared" si="103"/>
        <v>OEIS Non-CAT - Large</v>
      </c>
      <c r="AR304">
        <f t="shared" si="99"/>
        <v>0</v>
      </c>
      <c r="AS304">
        <f t="shared" si="100"/>
        <v>0</v>
      </c>
      <c r="AT304" t="str">
        <f t="shared" si="101"/>
        <v xml:space="preserve">structures &lt;= 100 </v>
      </c>
      <c r="AU304" t="str">
        <f t="shared" si="102"/>
        <v>fatality = 0</v>
      </c>
      <c r="AV304">
        <f t="shared" si="104"/>
        <v>0</v>
      </c>
      <c r="AW304" t="b">
        <v>1</v>
      </c>
      <c r="AX304" t="b">
        <v>0</v>
      </c>
      <c r="AY304" t="b">
        <v>1</v>
      </c>
      <c r="AZ304" t="b">
        <v>1</v>
      </c>
      <c r="BA304" t="b">
        <v>0</v>
      </c>
      <c r="BB304" t="b">
        <v>1</v>
      </c>
      <c r="BC304" t="b">
        <v>1</v>
      </c>
      <c r="BF304" t="s">
        <v>310</v>
      </c>
      <c r="BG304" t="s">
        <v>82</v>
      </c>
      <c r="BH304">
        <v>2.64</v>
      </c>
      <c r="BI304" t="s">
        <v>1294</v>
      </c>
      <c r="BJ304">
        <v>20</v>
      </c>
      <c r="BK304">
        <v>2</v>
      </c>
      <c r="BL304" t="s">
        <v>1295</v>
      </c>
      <c r="BM304" t="s">
        <v>1028</v>
      </c>
      <c r="BN304">
        <v>8.44</v>
      </c>
      <c r="BO304" t="s">
        <v>1296</v>
      </c>
      <c r="BP304">
        <v>25.5</v>
      </c>
      <c r="BQ304">
        <v>62</v>
      </c>
    </row>
    <row r="305" spans="1:69" x14ac:dyDescent="0.2">
      <c r="C305" t="str">
        <f t="shared" si="88"/>
        <v>20200720-Gold</v>
      </c>
      <c r="D305" t="s">
        <v>180</v>
      </c>
      <c r="E305" t="s">
        <v>1297</v>
      </c>
      <c r="H305">
        <f t="shared" si="89"/>
        <v>202007201412</v>
      </c>
      <c r="I305">
        <f t="shared" si="90"/>
        <v>202007210212</v>
      </c>
      <c r="J305" s="39">
        <v>44032</v>
      </c>
      <c r="K305" s="40">
        <v>0.59166666666666667</v>
      </c>
      <c r="L305" s="39">
        <v>44032.591666666667</v>
      </c>
      <c r="M305" s="39">
        <v>44055</v>
      </c>
      <c r="N305" t="s">
        <v>1298</v>
      </c>
      <c r="O305" s="39">
        <v>44055.806250000001</v>
      </c>
      <c r="P305">
        <v>22634</v>
      </c>
      <c r="Q305" t="s">
        <v>186</v>
      </c>
      <c r="R305">
        <v>13</v>
      </c>
      <c r="S305">
        <v>5</v>
      </c>
      <c r="T305">
        <v>0</v>
      </c>
      <c r="U305">
        <v>41.110370000000003</v>
      </c>
      <c r="V305">
        <v>-120.923293</v>
      </c>
      <c r="W305" t="s">
        <v>88</v>
      </c>
      <c r="X305" t="str">
        <f t="shared" si="91"/>
        <v>HFRA</v>
      </c>
      <c r="AG305" t="b">
        <f t="shared" si="92"/>
        <v>1</v>
      </c>
      <c r="AH305" t="b">
        <f t="shared" si="93"/>
        <v>1</v>
      </c>
      <c r="AI305" t="b">
        <f t="shared" si="94"/>
        <v>0</v>
      </c>
      <c r="AJ305">
        <v>2020</v>
      </c>
      <c r="AK305">
        <v>7</v>
      </c>
      <c r="AL305" t="b">
        <v>0</v>
      </c>
      <c r="AM305">
        <f t="shared" si="95"/>
        <v>0</v>
      </c>
      <c r="AN305" t="b">
        <f t="shared" si="96"/>
        <v>0</v>
      </c>
      <c r="AO305" t="b">
        <f t="shared" si="97"/>
        <v>0</v>
      </c>
      <c r="AP305" t="b">
        <f t="shared" si="98"/>
        <v>0</v>
      </c>
      <c r="AQ305" t="str">
        <f t="shared" si="103"/>
        <v>OEIS CAT - Large</v>
      </c>
      <c r="AR305">
        <f t="shared" si="99"/>
        <v>1</v>
      </c>
      <c r="AS305">
        <f t="shared" si="100"/>
        <v>0</v>
      </c>
      <c r="AT305" t="str">
        <f t="shared" si="101"/>
        <v xml:space="preserve">structures &lt;= 100 </v>
      </c>
      <c r="AU305" t="str">
        <f t="shared" si="102"/>
        <v>fatality = 0</v>
      </c>
      <c r="AV305">
        <f t="shared" si="104"/>
        <v>13</v>
      </c>
      <c r="AW305" t="b">
        <v>1</v>
      </c>
      <c r="AX305" t="b">
        <v>0</v>
      </c>
      <c r="AY305" t="b">
        <v>1</v>
      </c>
      <c r="AZ305" t="b">
        <v>1</v>
      </c>
      <c r="BA305" t="b">
        <v>0</v>
      </c>
      <c r="BB305" t="b">
        <v>1</v>
      </c>
      <c r="BC305" t="b">
        <v>1</v>
      </c>
      <c r="BJ305">
        <v>0</v>
      </c>
      <c r="BK305">
        <v>0</v>
      </c>
      <c r="BP305">
        <v>0</v>
      </c>
      <c r="BQ305">
        <v>0</v>
      </c>
    </row>
    <row r="306" spans="1:69" x14ac:dyDescent="0.2">
      <c r="A306" t="s">
        <v>251</v>
      </c>
      <c r="C306" t="str">
        <f t="shared" si="88"/>
        <v>20200724-July Complex</v>
      </c>
      <c r="D306" t="s">
        <v>1299</v>
      </c>
      <c r="E306" t="s">
        <v>1300</v>
      </c>
      <c r="H306">
        <f t="shared" si="89"/>
        <v>202007240733</v>
      </c>
      <c r="I306">
        <f t="shared" si="90"/>
        <v>202007241933</v>
      </c>
      <c r="J306" s="39">
        <v>44036</v>
      </c>
      <c r="K306" s="40">
        <v>0.31458333333333333</v>
      </c>
      <c r="L306" s="39">
        <v>44036.314583333333</v>
      </c>
      <c r="M306" s="39">
        <v>44063</v>
      </c>
      <c r="N306" t="s">
        <v>1301</v>
      </c>
      <c r="O306" s="39">
        <v>44063.602083333331</v>
      </c>
      <c r="P306">
        <v>83261</v>
      </c>
      <c r="Q306" t="s">
        <v>186</v>
      </c>
      <c r="R306">
        <v>15</v>
      </c>
      <c r="S306">
        <v>0</v>
      </c>
      <c r="T306">
        <v>0</v>
      </c>
      <c r="U306">
        <v>41.698999999999998</v>
      </c>
      <c r="V306">
        <v>-121.477</v>
      </c>
      <c r="W306" t="s">
        <v>73</v>
      </c>
      <c r="X306" t="str">
        <f t="shared" si="91"/>
        <v>non-HFRA</v>
      </c>
      <c r="AG306" t="b">
        <f t="shared" si="92"/>
        <v>1</v>
      </c>
      <c r="AH306" t="b">
        <f t="shared" si="93"/>
        <v>1</v>
      </c>
      <c r="AI306" t="b">
        <f t="shared" si="94"/>
        <v>0</v>
      </c>
      <c r="AJ306">
        <v>2020</v>
      </c>
      <c r="AK306">
        <v>7</v>
      </c>
      <c r="AL306" t="b">
        <v>0</v>
      </c>
      <c r="AM306">
        <f t="shared" si="95"/>
        <v>0</v>
      </c>
      <c r="AN306" t="b">
        <f t="shared" si="96"/>
        <v>0</v>
      </c>
      <c r="AO306" t="b">
        <f t="shared" si="97"/>
        <v>0</v>
      </c>
      <c r="AP306" t="b">
        <f t="shared" si="98"/>
        <v>0</v>
      </c>
      <c r="AQ306" t="str">
        <f t="shared" si="103"/>
        <v>OEIS CAT - Large</v>
      </c>
      <c r="AR306">
        <f t="shared" si="99"/>
        <v>1</v>
      </c>
      <c r="AS306">
        <f t="shared" si="100"/>
        <v>0</v>
      </c>
      <c r="AT306" t="str">
        <f t="shared" si="101"/>
        <v xml:space="preserve">structures &lt;= 100 </v>
      </c>
      <c r="AU306" t="str">
        <f t="shared" si="102"/>
        <v>fatality = 0</v>
      </c>
      <c r="AV306">
        <f t="shared" si="104"/>
        <v>15</v>
      </c>
      <c r="AW306" t="b">
        <v>0</v>
      </c>
      <c r="AX306" t="b">
        <v>0</v>
      </c>
      <c r="AY306" t="b">
        <v>0</v>
      </c>
      <c r="AZ306" t="b">
        <v>0</v>
      </c>
      <c r="BA306" t="b">
        <v>0</v>
      </c>
      <c r="BB306" t="b">
        <v>0</v>
      </c>
      <c r="BC306" t="b">
        <v>0</v>
      </c>
      <c r="BD306">
        <v>35000000</v>
      </c>
      <c r="BE306" t="s">
        <v>1242</v>
      </c>
      <c r="BF306" t="s">
        <v>1302</v>
      </c>
      <c r="BG306" t="s">
        <v>82</v>
      </c>
      <c r="BH306">
        <v>1.75</v>
      </c>
      <c r="BI306" t="s">
        <v>1303</v>
      </c>
      <c r="BJ306">
        <v>9</v>
      </c>
      <c r="BK306">
        <v>2</v>
      </c>
      <c r="BL306" t="s">
        <v>1302</v>
      </c>
      <c r="BM306" t="s">
        <v>82</v>
      </c>
      <c r="BN306">
        <v>1.75</v>
      </c>
      <c r="BO306" t="s">
        <v>1303</v>
      </c>
      <c r="BP306">
        <v>9</v>
      </c>
      <c r="BQ306">
        <v>2</v>
      </c>
    </row>
    <row r="307" spans="1:69" x14ac:dyDescent="0.2">
      <c r="C307" t="str">
        <f t="shared" si="88"/>
        <v>20200727-Cottonwood</v>
      </c>
      <c r="D307" t="s">
        <v>69</v>
      </c>
      <c r="E307" t="s">
        <v>1304</v>
      </c>
      <c r="H307">
        <f t="shared" si="89"/>
        <v>202007270928</v>
      </c>
      <c r="I307">
        <f t="shared" si="90"/>
        <v>202007272128</v>
      </c>
      <c r="J307" s="39">
        <v>44039</v>
      </c>
      <c r="K307" s="40">
        <v>0.39444444444444438</v>
      </c>
      <c r="L307" s="39">
        <v>44039.394444444442</v>
      </c>
      <c r="P307">
        <v>788</v>
      </c>
      <c r="Q307" t="s">
        <v>186</v>
      </c>
      <c r="R307">
        <v>0</v>
      </c>
      <c r="S307">
        <v>0</v>
      </c>
      <c r="T307">
        <v>0</v>
      </c>
      <c r="U307">
        <v>37.083806000000003</v>
      </c>
      <c r="V307">
        <v>-121.101634</v>
      </c>
      <c r="W307" t="s">
        <v>73</v>
      </c>
      <c r="X307" t="str">
        <f t="shared" si="91"/>
        <v>HFRA</v>
      </c>
      <c r="AG307" t="b">
        <f t="shared" si="92"/>
        <v>0</v>
      </c>
      <c r="AH307" t="b">
        <f t="shared" si="93"/>
        <v>0</v>
      </c>
      <c r="AI307" t="b">
        <f t="shared" si="94"/>
        <v>0</v>
      </c>
      <c r="AJ307">
        <v>2020</v>
      </c>
      <c r="AK307">
        <v>7</v>
      </c>
      <c r="AL307" t="b">
        <v>0</v>
      </c>
      <c r="AM307">
        <f t="shared" si="95"/>
        <v>0</v>
      </c>
      <c r="AN307" t="b">
        <f t="shared" si="96"/>
        <v>0</v>
      </c>
      <c r="AO307" t="b">
        <f t="shared" si="97"/>
        <v>0</v>
      </c>
      <c r="AP307" t="b">
        <f t="shared" si="98"/>
        <v>0</v>
      </c>
      <c r="AQ307" t="str">
        <f t="shared" si="103"/>
        <v>OEIS Non-CAT - Large</v>
      </c>
      <c r="AR307">
        <f t="shared" si="99"/>
        <v>0</v>
      </c>
      <c r="AS307">
        <f t="shared" si="100"/>
        <v>0</v>
      </c>
      <c r="AT307" t="str">
        <f t="shared" si="101"/>
        <v xml:space="preserve">structures &lt;= 100 </v>
      </c>
      <c r="AU307" t="str">
        <f t="shared" si="102"/>
        <v>fatality = 0</v>
      </c>
      <c r="AV307">
        <f t="shared" si="104"/>
        <v>0</v>
      </c>
      <c r="AW307" t="b">
        <v>0</v>
      </c>
      <c r="AX307" t="b">
        <v>0</v>
      </c>
      <c r="AY307" t="b">
        <v>1</v>
      </c>
      <c r="AZ307" t="b">
        <v>1</v>
      </c>
      <c r="BA307" t="b">
        <v>1</v>
      </c>
      <c r="BB307" t="b">
        <v>0</v>
      </c>
      <c r="BC307" t="b">
        <v>1</v>
      </c>
      <c r="BF307" t="s">
        <v>1305</v>
      </c>
      <c r="BG307" t="s">
        <v>82</v>
      </c>
      <c r="BH307">
        <v>3.34</v>
      </c>
      <c r="BI307" t="s">
        <v>1306</v>
      </c>
      <c r="BJ307">
        <v>14.01</v>
      </c>
      <c r="BK307">
        <v>2</v>
      </c>
      <c r="BL307" t="s">
        <v>177</v>
      </c>
      <c r="BM307" t="s">
        <v>95</v>
      </c>
      <c r="BN307">
        <v>5.49</v>
      </c>
      <c r="BO307" t="s">
        <v>1307</v>
      </c>
      <c r="BP307">
        <v>20</v>
      </c>
      <c r="BQ307">
        <v>36</v>
      </c>
    </row>
    <row r="308" spans="1:69" x14ac:dyDescent="0.2">
      <c r="C308" t="str">
        <f t="shared" si="88"/>
        <v>20200728-Branch</v>
      </c>
      <c r="D308" t="s">
        <v>103</v>
      </c>
      <c r="E308" t="s">
        <v>1308</v>
      </c>
      <c r="H308">
        <f t="shared" si="89"/>
        <v>202007281459</v>
      </c>
      <c r="I308">
        <f t="shared" si="90"/>
        <v>202007290259</v>
      </c>
      <c r="J308" s="39">
        <v>44040</v>
      </c>
      <c r="K308" s="40">
        <v>0.62430555555555556</v>
      </c>
      <c r="L308" s="39">
        <v>44040.624305555553</v>
      </c>
      <c r="M308" s="39">
        <v>44044</v>
      </c>
      <c r="N308" t="s">
        <v>205</v>
      </c>
      <c r="O308" s="39">
        <v>44044.822916666657</v>
      </c>
      <c r="P308">
        <v>3022</v>
      </c>
      <c r="Q308" t="s">
        <v>186</v>
      </c>
      <c r="R308">
        <v>0</v>
      </c>
      <c r="S308">
        <v>0</v>
      </c>
      <c r="T308">
        <v>0</v>
      </c>
      <c r="U308">
        <v>35.351460000000003</v>
      </c>
      <c r="V308">
        <v>-120.00521000000001</v>
      </c>
      <c r="W308" t="s">
        <v>73</v>
      </c>
      <c r="X308" t="str">
        <f t="shared" si="91"/>
        <v>non-HFRA</v>
      </c>
      <c r="AF308">
        <v>30802</v>
      </c>
      <c r="AG308" t="b">
        <f t="shared" si="92"/>
        <v>0</v>
      </c>
      <c r="AH308" t="b">
        <f t="shared" si="93"/>
        <v>0</v>
      </c>
      <c r="AI308" t="b">
        <f t="shared" si="94"/>
        <v>0</v>
      </c>
      <c r="AJ308">
        <v>2020</v>
      </c>
      <c r="AK308">
        <v>7</v>
      </c>
      <c r="AL308" t="b">
        <v>0</v>
      </c>
      <c r="AM308">
        <f t="shared" si="95"/>
        <v>0</v>
      </c>
      <c r="AN308" t="b">
        <f t="shared" si="96"/>
        <v>0</v>
      </c>
      <c r="AO308" t="b">
        <f t="shared" si="97"/>
        <v>0</v>
      </c>
      <c r="AP308" t="b">
        <f t="shared" si="98"/>
        <v>0</v>
      </c>
      <c r="AQ308" t="str">
        <f t="shared" si="103"/>
        <v>OEIS Non-CAT - Large</v>
      </c>
      <c r="AR308">
        <f t="shared" si="99"/>
        <v>0</v>
      </c>
      <c r="AS308">
        <f t="shared" si="100"/>
        <v>0</v>
      </c>
      <c r="AT308" t="str">
        <f t="shared" si="101"/>
        <v xml:space="preserve">structures &lt;= 100 </v>
      </c>
      <c r="AU308" t="str">
        <f t="shared" si="102"/>
        <v>fatality = 0</v>
      </c>
      <c r="AV308">
        <f t="shared" si="104"/>
        <v>0</v>
      </c>
      <c r="AW308" t="b">
        <v>0</v>
      </c>
      <c r="AX308" t="b">
        <v>0</v>
      </c>
      <c r="AY308" t="b">
        <v>0</v>
      </c>
      <c r="AZ308" t="b">
        <v>0</v>
      </c>
      <c r="BA308" t="b">
        <v>0</v>
      </c>
      <c r="BB308" t="b">
        <v>0</v>
      </c>
      <c r="BC308" t="b">
        <v>0</v>
      </c>
      <c r="BJ308">
        <v>0</v>
      </c>
      <c r="BK308">
        <v>0</v>
      </c>
      <c r="BL308" t="s">
        <v>1265</v>
      </c>
      <c r="BM308" t="s">
        <v>1028</v>
      </c>
      <c r="BN308">
        <v>6.75</v>
      </c>
      <c r="BO308" t="s">
        <v>1309</v>
      </c>
      <c r="BP308">
        <v>25.43</v>
      </c>
      <c r="BQ308">
        <v>24</v>
      </c>
    </row>
    <row r="309" spans="1:69" x14ac:dyDescent="0.2">
      <c r="C309" t="str">
        <f t="shared" si="88"/>
        <v>20200729-Clay</v>
      </c>
      <c r="D309" t="s">
        <v>276</v>
      </c>
      <c r="E309" t="s">
        <v>1310</v>
      </c>
      <c r="H309">
        <f t="shared" si="89"/>
        <v>202007291805</v>
      </c>
      <c r="I309">
        <f t="shared" si="90"/>
        <v>202007300605</v>
      </c>
      <c r="J309" s="39">
        <v>44041</v>
      </c>
      <c r="K309" s="40">
        <v>0.75347222222222221</v>
      </c>
      <c r="L309" s="39">
        <v>44041.753472222219</v>
      </c>
      <c r="M309" s="39">
        <v>44042</v>
      </c>
      <c r="N309" t="s">
        <v>1234</v>
      </c>
      <c r="O309" s="39">
        <v>44042.310416666667</v>
      </c>
      <c r="P309">
        <v>730</v>
      </c>
      <c r="Q309" t="s">
        <v>186</v>
      </c>
      <c r="R309">
        <v>0</v>
      </c>
      <c r="S309">
        <v>0</v>
      </c>
      <c r="T309">
        <v>0</v>
      </c>
      <c r="U309">
        <v>38.403289999999998</v>
      </c>
      <c r="V309">
        <v>-121.17197</v>
      </c>
      <c r="W309" t="s">
        <v>73</v>
      </c>
      <c r="X309" t="str">
        <f t="shared" si="91"/>
        <v>non-HFRA</v>
      </c>
      <c r="AG309" t="b">
        <f t="shared" si="92"/>
        <v>0</v>
      </c>
      <c r="AH309" t="b">
        <f t="shared" si="93"/>
        <v>0</v>
      </c>
      <c r="AI309" t="b">
        <f t="shared" si="94"/>
        <v>0</v>
      </c>
      <c r="AJ309">
        <v>2020</v>
      </c>
      <c r="AK309">
        <v>7</v>
      </c>
      <c r="AL309" t="b">
        <v>0</v>
      </c>
      <c r="AM309">
        <f t="shared" si="95"/>
        <v>0</v>
      </c>
      <c r="AN309" t="b">
        <f t="shared" si="96"/>
        <v>0</v>
      </c>
      <c r="AO309" t="b">
        <f t="shared" si="97"/>
        <v>0</v>
      </c>
      <c r="AP309" t="b">
        <f t="shared" si="98"/>
        <v>0</v>
      </c>
      <c r="AQ309" t="str">
        <f t="shared" si="103"/>
        <v>OEIS Non-CAT - Large</v>
      </c>
      <c r="AR309">
        <f t="shared" si="99"/>
        <v>0</v>
      </c>
      <c r="AS309">
        <f t="shared" si="100"/>
        <v>0</v>
      </c>
      <c r="AT309" t="str">
        <f t="shared" si="101"/>
        <v xml:space="preserve">structures &lt;= 100 </v>
      </c>
      <c r="AU309" t="str">
        <f t="shared" si="102"/>
        <v>fatality = 0</v>
      </c>
      <c r="AV309">
        <f t="shared" si="104"/>
        <v>0</v>
      </c>
      <c r="AW309" t="b">
        <v>0</v>
      </c>
      <c r="AX309" t="b">
        <v>0</v>
      </c>
      <c r="AY309" t="b">
        <v>0</v>
      </c>
      <c r="AZ309" t="b">
        <v>0</v>
      </c>
      <c r="BA309" t="b">
        <v>0</v>
      </c>
      <c r="BB309" t="b">
        <v>0</v>
      </c>
      <c r="BC309" t="b">
        <v>0</v>
      </c>
      <c r="BJ309">
        <v>0</v>
      </c>
      <c r="BK309">
        <v>0</v>
      </c>
      <c r="BL309" t="s">
        <v>1311</v>
      </c>
      <c r="BM309" t="s">
        <v>562</v>
      </c>
      <c r="BN309">
        <v>8.17</v>
      </c>
      <c r="BO309" t="s">
        <v>1312</v>
      </c>
      <c r="BP309">
        <v>15.89</v>
      </c>
      <c r="BQ309">
        <v>72</v>
      </c>
    </row>
    <row r="310" spans="1:69" x14ac:dyDescent="0.2">
      <c r="C310" t="str">
        <f t="shared" si="88"/>
        <v>20200801-Stump</v>
      </c>
      <c r="D310" t="s">
        <v>281</v>
      </c>
      <c r="E310" t="s">
        <v>1313</v>
      </c>
      <c r="H310">
        <f t="shared" si="89"/>
        <v>202008011639</v>
      </c>
      <c r="I310">
        <f t="shared" si="90"/>
        <v>202008020439</v>
      </c>
      <c r="J310" s="39">
        <v>44044</v>
      </c>
      <c r="K310" s="40">
        <v>0.69374999999999998</v>
      </c>
      <c r="L310" s="39">
        <v>44044.693749999999</v>
      </c>
      <c r="M310" s="39">
        <v>44088</v>
      </c>
      <c r="N310" t="s">
        <v>1314</v>
      </c>
      <c r="O310" s="39">
        <v>44088.600694444453</v>
      </c>
      <c r="P310">
        <v>684</v>
      </c>
      <c r="R310">
        <v>0</v>
      </c>
      <c r="S310">
        <v>0</v>
      </c>
      <c r="T310">
        <v>0</v>
      </c>
      <c r="U310">
        <v>40.346589999999999</v>
      </c>
      <c r="V310">
        <v>-121.64149999999999</v>
      </c>
      <c r="W310" t="s">
        <v>88</v>
      </c>
      <c r="X310" t="str">
        <f t="shared" si="91"/>
        <v>HFRA</v>
      </c>
      <c r="AG310" t="b">
        <f t="shared" si="92"/>
        <v>0</v>
      </c>
      <c r="AH310" t="b">
        <f t="shared" si="93"/>
        <v>0</v>
      </c>
      <c r="AI310" t="b">
        <f t="shared" si="94"/>
        <v>0</v>
      </c>
      <c r="AJ310">
        <v>2020</v>
      </c>
      <c r="AK310">
        <v>8</v>
      </c>
      <c r="AL310" t="b">
        <v>0</v>
      </c>
      <c r="AM310">
        <f t="shared" si="95"/>
        <v>0</v>
      </c>
      <c r="AN310" t="b">
        <f t="shared" si="96"/>
        <v>0</v>
      </c>
      <c r="AO310" t="b">
        <f t="shared" si="97"/>
        <v>0</v>
      </c>
      <c r="AP310" t="b">
        <f t="shared" si="98"/>
        <v>0</v>
      </c>
      <c r="AQ310" t="str">
        <f t="shared" si="103"/>
        <v>OEIS Non-CAT - Large</v>
      </c>
      <c r="AR310">
        <f t="shared" si="99"/>
        <v>0</v>
      </c>
      <c r="AS310">
        <f t="shared" si="100"/>
        <v>0</v>
      </c>
      <c r="AT310" t="str">
        <f t="shared" si="101"/>
        <v xml:space="preserve">structures &lt;= 100 </v>
      </c>
      <c r="AU310" t="str">
        <f t="shared" si="102"/>
        <v>fatality = 0</v>
      </c>
      <c r="AV310">
        <f t="shared" si="104"/>
        <v>0</v>
      </c>
      <c r="AW310" t="b">
        <v>1</v>
      </c>
      <c r="AX310" t="b">
        <v>0</v>
      </c>
      <c r="AY310" t="b">
        <v>1</v>
      </c>
      <c r="AZ310" t="b">
        <v>1</v>
      </c>
      <c r="BA310" t="b">
        <v>0</v>
      </c>
      <c r="BB310" t="b">
        <v>1</v>
      </c>
      <c r="BC310" t="b">
        <v>1</v>
      </c>
      <c r="BF310" t="s">
        <v>872</v>
      </c>
      <c r="BG310" t="s">
        <v>82</v>
      </c>
      <c r="BH310">
        <v>3.81</v>
      </c>
      <c r="BI310" t="s">
        <v>1315</v>
      </c>
      <c r="BJ310">
        <v>7</v>
      </c>
      <c r="BK310">
        <v>2</v>
      </c>
      <c r="BL310" t="s">
        <v>1316</v>
      </c>
      <c r="BM310" t="s">
        <v>1028</v>
      </c>
      <c r="BN310">
        <v>7.99</v>
      </c>
      <c r="BO310" t="s">
        <v>1317</v>
      </c>
      <c r="BP310">
        <v>15.12</v>
      </c>
      <c r="BQ310">
        <v>38</v>
      </c>
    </row>
    <row r="311" spans="1:69" x14ac:dyDescent="0.2">
      <c r="C311" t="str">
        <f t="shared" si="88"/>
        <v>20200801-Pond</v>
      </c>
      <c r="D311" t="s">
        <v>103</v>
      </c>
      <c r="E311" t="s">
        <v>1318</v>
      </c>
      <c r="H311">
        <f t="shared" si="89"/>
        <v>202008011844</v>
      </c>
      <c r="I311">
        <f t="shared" si="90"/>
        <v>202008020644</v>
      </c>
      <c r="J311" s="39">
        <v>44044</v>
      </c>
      <c r="K311" s="40">
        <v>0.78055555555555556</v>
      </c>
      <c r="L311" s="39">
        <v>44044.780555555553</v>
      </c>
      <c r="M311" s="39">
        <v>44052</v>
      </c>
      <c r="N311" t="s">
        <v>1319</v>
      </c>
      <c r="O311" s="39">
        <v>44052.803472222222</v>
      </c>
      <c r="P311">
        <v>1962</v>
      </c>
      <c r="R311">
        <v>1</v>
      </c>
      <c r="S311">
        <v>1</v>
      </c>
      <c r="T311">
        <v>0</v>
      </c>
      <c r="U311">
        <v>35.431280000000001</v>
      </c>
      <c r="V311">
        <v>-120.47346</v>
      </c>
      <c r="W311" t="s">
        <v>88</v>
      </c>
      <c r="X311" t="str">
        <f t="shared" si="91"/>
        <v>HFRA</v>
      </c>
      <c r="AF311">
        <v>147490</v>
      </c>
      <c r="AG311" t="b">
        <f t="shared" si="92"/>
        <v>0</v>
      </c>
      <c r="AH311" t="b">
        <f t="shared" si="93"/>
        <v>0</v>
      </c>
      <c r="AI311" t="b">
        <f t="shared" si="94"/>
        <v>0</v>
      </c>
      <c r="AJ311">
        <v>2020</v>
      </c>
      <c r="AK311">
        <v>8</v>
      </c>
      <c r="AL311" t="b">
        <v>0</v>
      </c>
      <c r="AM311">
        <f t="shared" si="95"/>
        <v>0</v>
      </c>
      <c r="AN311" t="b">
        <f t="shared" si="96"/>
        <v>0</v>
      </c>
      <c r="AO311" t="b">
        <f t="shared" si="97"/>
        <v>0</v>
      </c>
      <c r="AP311" t="b">
        <f t="shared" si="98"/>
        <v>0</v>
      </c>
      <c r="AQ311" t="str">
        <f t="shared" si="103"/>
        <v>OEIS Non-CAT - Large</v>
      </c>
      <c r="AR311">
        <f t="shared" si="99"/>
        <v>0</v>
      </c>
      <c r="AS311">
        <f t="shared" si="100"/>
        <v>0</v>
      </c>
      <c r="AT311" t="str">
        <f t="shared" si="101"/>
        <v xml:space="preserve">structures &lt;= 100 </v>
      </c>
      <c r="AU311" t="str">
        <f t="shared" si="102"/>
        <v>fatality = 0</v>
      </c>
      <c r="AV311">
        <f t="shared" si="104"/>
        <v>1</v>
      </c>
      <c r="AW311" t="b">
        <v>1</v>
      </c>
      <c r="AX311" t="b">
        <v>0</v>
      </c>
      <c r="AY311" t="b">
        <v>1</v>
      </c>
      <c r="AZ311" t="b">
        <v>1</v>
      </c>
      <c r="BA311" t="b">
        <v>0</v>
      </c>
      <c r="BB311" t="b">
        <v>1</v>
      </c>
      <c r="BC311" t="b">
        <v>1</v>
      </c>
      <c r="BF311" t="s">
        <v>1320</v>
      </c>
      <c r="BG311" t="s">
        <v>1028</v>
      </c>
      <c r="BH311">
        <v>3.18</v>
      </c>
      <c r="BI311" t="s">
        <v>1321</v>
      </c>
      <c r="BJ311">
        <v>16.22</v>
      </c>
      <c r="BK311">
        <v>60</v>
      </c>
      <c r="BL311" t="s">
        <v>474</v>
      </c>
      <c r="BM311" t="s">
        <v>95</v>
      </c>
      <c r="BN311">
        <v>8.93</v>
      </c>
      <c r="BO311" t="s">
        <v>1322</v>
      </c>
      <c r="BP311">
        <v>17</v>
      </c>
      <c r="BQ311">
        <v>133</v>
      </c>
    </row>
    <row r="312" spans="1:69" x14ac:dyDescent="0.2">
      <c r="C312" t="str">
        <f t="shared" si="88"/>
        <v>20200802-North</v>
      </c>
      <c r="D312" t="s">
        <v>180</v>
      </c>
      <c r="E312" t="s">
        <v>1008</v>
      </c>
      <c r="H312">
        <f t="shared" si="89"/>
        <v>202008021651</v>
      </c>
      <c r="I312">
        <f t="shared" si="90"/>
        <v>202008030451</v>
      </c>
      <c r="J312" s="39">
        <v>44045</v>
      </c>
      <c r="K312" s="40">
        <v>0.70208333333333328</v>
      </c>
      <c r="L312" s="39">
        <v>44045.70208333333</v>
      </c>
      <c r="M312" s="39">
        <v>44053</v>
      </c>
      <c r="N312" t="s">
        <v>1323</v>
      </c>
      <c r="O312" s="39">
        <v>44053.477083333331</v>
      </c>
      <c r="P312">
        <v>6882</v>
      </c>
      <c r="Q312" t="s">
        <v>186</v>
      </c>
      <c r="R312">
        <v>0</v>
      </c>
      <c r="S312">
        <v>0</v>
      </c>
      <c r="T312">
        <v>0</v>
      </c>
      <c r="U312">
        <v>40.367640000000002</v>
      </c>
      <c r="V312">
        <v>-120.44811</v>
      </c>
      <c r="W312" t="s">
        <v>73</v>
      </c>
      <c r="X312" t="str">
        <f t="shared" si="91"/>
        <v>non-HFRA</v>
      </c>
      <c r="AG312" t="b">
        <f t="shared" si="92"/>
        <v>1</v>
      </c>
      <c r="AH312" t="b">
        <f t="shared" si="93"/>
        <v>1</v>
      </c>
      <c r="AI312" t="b">
        <f t="shared" si="94"/>
        <v>0</v>
      </c>
      <c r="AJ312">
        <v>2020</v>
      </c>
      <c r="AK312">
        <v>8</v>
      </c>
      <c r="AL312" t="b">
        <v>0</v>
      </c>
      <c r="AM312">
        <f t="shared" si="95"/>
        <v>0</v>
      </c>
      <c r="AN312" t="b">
        <f t="shared" si="96"/>
        <v>0</v>
      </c>
      <c r="AO312" t="b">
        <f t="shared" si="97"/>
        <v>0</v>
      </c>
      <c r="AP312" t="b">
        <f t="shared" si="98"/>
        <v>0</v>
      </c>
      <c r="AQ312" t="str">
        <f t="shared" si="103"/>
        <v>OEIS CAT - Large</v>
      </c>
      <c r="AR312">
        <f t="shared" si="99"/>
        <v>1</v>
      </c>
      <c r="AS312">
        <f t="shared" si="100"/>
        <v>0</v>
      </c>
      <c r="AT312" t="str">
        <f t="shared" si="101"/>
        <v xml:space="preserve">structures &lt;= 100 </v>
      </c>
      <c r="AU312" t="str">
        <f t="shared" si="102"/>
        <v>fatality = 0</v>
      </c>
      <c r="AV312">
        <f t="shared" si="104"/>
        <v>0</v>
      </c>
      <c r="AW312" t="b">
        <v>0</v>
      </c>
      <c r="AX312" t="b">
        <v>0</v>
      </c>
      <c r="AY312" t="b">
        <v>0</v>
      </c>
      <c r="AZ312" t="b">
        <v>0</v>
      </c>
      <c r="BA312" t="b">
        <v>0</v>
      </c>
      <c r="BB312" t="b">
        <v>0</v>
      </c>
      <c r="BC312" t="b">
        <v>0</v>
      </c>
      <c r="BJ312">
        <v>0</v>
      </c>
      <c r="BK312">
        <v>0</v>
      </c>
      <c r="BL312" t="s">
        <v>385</v>
      </c>
      <c r="BM312" t="s">
        <v>95</v>
      </c>
      <c r="BN312">
        <v>7.85</v>
      </c>
      <c r="BO312" t="s">
        <v>1324</v>
      </c>
      <c r="BP312">
        <v>27</v>
      </c>
      <c r="BQ312">
        <v>40</v>
      </c>
    </row>
    <row r="313" spans="1:69" x14ac:dyDescent="0.2">
      <c r="C313" t="str">
        <f t="shared" si="88"/>
        <v>20200802-Sites</v>
      </c>
      <c r="D313" t="s">
        <v>1325</v>
      </c>
      <c r="E313" t="s">
        <v>1326</v>
      </c>
      <c r="H313">
        <f t="shared" si="89"/>
        <v>202008021713</v>
      </c>
      <c r="I313">
        <f t="shared" si="90"/>
        <v>202008030513</v>
      </c>
      <c r="J313" s="39">
        <v>44045</v>
      </c>
      <c r="K313" s="40">
        <v>0.71736111111111112</v>
      </c>
      <c r="L313" s="39">
        <v>44045.717361111107</v>
      </c>
      <c r="M313" s="39">
        <v>44048</v>
      </c>
      <c r="N313" t="s">
        <v>1327</v>
      </c>
      <c r="O313" s="39">
        <v>44048.302777777782</v>
      </c>
      <c r="P313">
        <v>560</v>
      </c>
      <c r="R313">
        <v>0</v>
      </c>
      <c r="S313">
        <v>0</v>
      </c>
      <c r="T313">
        <v>0</v>
      </c>
      <c r="U313">
        <v>39.313130000000001</v>
      </c>
      <c r="V313">
        <v>-122.48524999999999</v>
      </c>
      <c r="W313" t="s">
        <v>88</v>
      </c>
      <c r="X313" t="str">
        <f t="shared" si="91"/>
        <v>HFRA</v>
      </c>
      <c r="AG313" t="b">
        <f t="shared" si="92"/>
        <v>0</v>
      </c>
      <c r="AH313" t="b">
        <f t="shared" si="93"/>
        <v>0</v>
      </c>
      <c r="AI313" t="b">
        <f t="shared" si="94"/>
        <v>0</v>
      </c>
      <c r="AJ313">
        <v>2020</v>
      </c>
      <c r="AK313">
        <v>8</v>
      </c>
      <c r="AL313" t="b">
        <v>0</v>
      </c>
      <c r="AM313">
        <f t="shared" si="95"/>
        <v>0</v>
      </c>
      <c r="AN313" t="b">
        <f t="shared" si="96"/>
        <v>0</v>
      </c>
      <c r="AO313" t="b">
        <f t="shared" si="97"/>
        <v>0</v>
      </c>
      <c r="AP313" t="b">
        <f t="shared" si="98"/>
        <v>0</v>
      </c>
      <c r="AQ313" t="str">
        <f t="shared" si="103"/>
        <v>OEIS Non-CAT - Large</v>
      </c>
      <c r="AR313">
        <f t="shared" si="99"/>
        <v>0</v>
      </c>
      <c r="AS313">
        <f t="shared" si="100"/>
        <v>0</v>
      </c>
      <c r="AT313" t="str">
        <f t="shared" si="101"/>
        <v xml:space="preserve">structures &lt;= 100 </v>
      </c>
      <c r="AU313" t="str">
        <f t="shared" si="102"/>
        <v>fatality = 0</v>
      </c>
      <c r="AV313">
        <f t="shared" si="104"/>
        <v>0</v>
      </c>
      <c r="AW313" t="b">
        <v>1</v>
      </c>
      <c r="AX313" t="b">
        <v>0</v>
      </c>
      <c r="AY313" t="b">
        <v>1</v>
      </c>
      <c r="AZ313" t="b">
        <v>1</v>
      </c>
      <c r="BA313" t="b">
        <v>0</v>
      </c>
      <c r="BB313" t="b">
        <v>1</v>
      </c>
      <c r="BC313" t="b">
        <v>1</v>
      </c>
      <c r="BF313" t="s">
        <v>1328</v>
      </c>
      <c r="BG313" t="s">
        <v>1028</v>
      </c>
      <c r="BH313">
        <v>2.2000000000000002</v>
      </c>
      <c r="BI313" t="s">
        <v>1329</v>
      </c>
      <c r="BJ313">
        <v>21.12</v>
      </c>
      <c r="BK313">
        <v>24</v>
      </c>
      <c r="BL313" t="s">
        <v>1330</v>
      </c>
      <c r="BM313" t="s">
        <v>1028</v>
      </c>
      <c r="BN313">
        <v>8.9600000000000009</v>
      </c>
      <c r="BO313" t="s">
        <v>1331</v>
      </c>
      <c r="BP313">
        <v>21.19</v>
      </c>
      <c r="BQ313">
        <v>56</v>
      </c>
    </row>
    <row r="314" spans="1:69" x14ac:dyDescent="0.2">
      <c r="C314" t="str">
        <f t="shared" si="88"/>
        <v>20200802-Beale</v>
      </c>
      <c r="D314" t="s">
        <v>350</v>
      </c>
      <c r="E314" t="s">
        <v>351</v>
      </c>
      <c r="H314">
        <f t="shared" si="89"/>
        <v>202008022224</v>
      </c>
      <c r="I314">
        <f t="shared" si="90"/>
        <v>202008031024</v>
      </c>
      <c r="J314" s="39">
        <v>44045</v>
      </c>
      <c r="K314" s="40">
        <v>0.93333333333333335</v>
      </c>
      <c r="L314" s="39">
        <v>44045.933333333327</v>
      </c>
      <c r="M314" s="39">
        <v>44046</v>
      </c>
      <c r="N314" t="s">
        <v>1177</v>
      </c>
      <c r="O314" s="39">
        <v>44046.306944444441</v>
      </c>
      <c r="P314">
        <v>600</v>
      </c>
      <c r="R314">
        <v>0</v>
      </c>
      <c r="S314">
        <v>0</v>
      </c>
      <c r="T314">
        <v>0</v>
      </c>
      <c r="U314">
        <v>39.11307</v>
      </c>
      <c r="V314">
        <v>-121.38178000000001</v>
      </c>
      <c r="W314" t="s">
        <v>73</v>
      </c>
      <c r="X314" t="str">
        <f t="shared" si="91"/>
        <v>non-HFRA</v>
      </c>
      <c r="AG314" t="b">
        <f t="shared" si="92"/>
        <v>0</v>
      </c>
      <c r="AH314" t="b">
        <f t="shared" si="93"/>
        <v>0</v>
      </c>
      <c r="AI314" t="b">
        <f t="shared" si="94"/>
        <v>0</v>
      </c>
      <c r="AJ314">
        <v>2020</v>
      </c>
      <c r="AK314">
        <v>8</v>
      </c>
      <c r="AL314" t="b">
        <v>0</v>
      </c>
      <c r="AM314">
        <f t="shared" si="95"/>
        <v>0</v>
      </c>
      <c r="AN314" t="b">
        <f t="shared" si="96"/>
        <v>0</v>
      </c>
      <c r="AO314" t="b">
        <f t="shared" si="97"/>
        <v>0</v>
      </c>
      <c r="AP314" t="b">
        <f t="shared" si="98"/>
        <v>0</v>
      </c>
      <c r="AQ314" t="str">
        <f t="shared" si="103"/>
        <v>OEIS Non-CAT - Large</v>
      </c>
      <c r="AR314">
        <f t="shared" si="99"/>
        <v>0</v>
      </c>
      <c r="AS314">
        <f t="shared" si="100"/>
        <v>0</v>
      </c>
      <c r="AT314" t="str">
        <f t="shared" si="101"/>
        <v xml:space="preserve">structures &lt;= 100 </v>
      </c>
      <c r="AU314" t="str">
        <f t="shared" si="102"/>
        <v>fatality = 0</v>
      </c>
      <c r="AV314">
        <f t="shared" si="104"/>
        <v>0</v>
      </c>
      <c r="AW314" t="b">
        <v>0</v>
      </c>
      <c r="AX314" t="b">
        <v>0</v>
      </c>
      <c r="AY314" t="b">
        <v>0</v>
      </c>
      <c r="AZ314" t="b">
        <v>0</v>
      </c>
      <c r="BA314" t="b">
        <v>0</v>
      </c>
      <c r="BB314" t="b">
        <v>0</v>
      </c>
      <c r="BC314" t="b">
        <v>0</v>
      </c>
      <c r="BJ314">
        <v>0</v>
      </c>
      <c r="BK314">
        <v>0</v>
      </c>
      <c r="BL314" t="s">
        <v>1332</v>
      </c>
      <c r="BM314" t="s">
        <v>1028</v>
      </c>
      <c r="BN314">
        <v>9.36</v>
      </c>
      <c r="BO314" t="s">
        <v>1333</v>
      </c>
      <c r="BP314">
        <v>10.52</v>
      </c>
      <c r="BQ314">
        <v>36</v>
      </c>
    </row>
    <row r="315" spans="1:69" x14ac:dyDescent="0.2">
      <c r="C315" t="str">
        <f t="shared" si="88"/>
        <v>20200803-Stagecoach</v>
      </c>
      <c r="D315" t="s">
        <v>260</v>
      </c>
      <c r="E315" t="s">
        <v>1334</v>
      </c>
      <c r="H315">
        <f t="shared" si="89"/>
        <v>202008031733</v>
      </c>
      <c r="I315">
        <f t="shared" si="90"/>
        <v>202008040533</v>
      </c>
      <c r="J315" s="39">
        <v>44046</v>
      </c>
      <c r="K315" s="40">
        <v>0.73124999999999996</v>
      </c>
      <c r="L315" s="39">
        <v>44046.731249999997</v>
      </c>
      <c r="M315" s="39">
        <v>44061</v>
      </c>
      <c r="N315" t="s">
        <v>1335</v>
      </c>
      <c r="O315" s="39">
        <v>44061.743055555547</v>
      </c>
      <c r="P315">
        <v>7760</v>
      </c>
      <c r="Q315" t="s">
        <v>186</v>
      </c>
      <c r="R315">
        <v>0</v>
      </c>
      <c r="S315">
        <v>0</v>
      </c>
      <c r="T315">
        <v>0</v>
      </c>
      <c r="U315">
        <v>35.430439999999997</v>
      </c>
      <c r="V315">
        <v>-118.53361</v>
      </c>
      <c r="W315" t="s">
        <v>88</v>
      </c>
      <c r="X315" t="str">
        <f t="shared" si="91"/>
        <v>HFRA</v>
      </c>
      <c r="AG315" t="b">
        <f t="shared" si="92"/>
        <v>1</v>
      </c>
      <c r="AH315" t="b">
        <f t="shared" si="93"/>
        <v>1</v>
      </c>
      <c r="AI315" t="b">
        <f t="shared" si="94"/>
        <v>0</v>
      </c>
      <c r="AJ315">
        <v>2020</v>
      </c>
      <c r="AK315">
        <v>8</v>
      </c>
      <c r="AL315" t="b">
        <v>0</v>
      </c>
      <c r="AM315">
        <f t="shared" si="95"/>
        <v>0</v>
      </c>
      <c r="AN315" t="b">
        <f t="shared" si="96"/>
        <v>0</v>
      </c>
      <c r="AO315" t="b">
        <f t="shared" si="97"/>
        <v>0</v>
      </c>
      <c r="AP315" t="b">
        <f t="shared" si="98"/>
        <v>0</v>
      </c>
      <c r="AQ315" t="str">
        <f t="shared" si="103"/>
        <v>OEIS CAT - Large</v>
      </c>
      <c r="AR315">
        <f t="shared" si="99"/>
        <v>1</v>
      </c>
      <c r="AS315">
        <f t="shared" si="100"/>
        <v>0</v>
      </c>
      <c r="AT315" t="str">
        <f t="shared" si="101"/>
        <v xml:space="preserve">structures &lt;= 100 </v>
      </c>
      <c r="AU315" t="str">
        <f t="shared" si="102"/>
        <v>fatality = 0</v>
      </c>
      <c r="AV315">
        <f t="shared" si="104"/>
        <v>0</v>
      </c>
      <c r="AW315" t="b">
        <v>1</v>
      </c>
      <c r="AX315" t="b">
        <v>0</v>
      </c>
      <c r="AY315" t="b">
        <v>1</v>
      </c>
      <c r="AZ315" t="b">
        <v>1</v>
      </c>
      <c r="BA315" t="b">
        <v>0</v>
      </c>
      <c r="BB315" t="b">
        <v>1</v>
      </c>
      <c r="BC315" t="b">
        <v>1</v>
      </c>
      <c r="BF315" t="s">
        <v>1336</v>
      </c>
      <c r="BG315" t="s">
        <v>1110</v>
      </c>
      <c r="BH315">
        <v>2.76</v>
      </c>
      <c r="BI315" t="s">
        <v>1337</v>
      </c>
      <c r="BJ315">
        <v>32.729999999999997</v>
      </c>
      <c r="BK315">
        <v>43</v>
      </c>
      <c r="BL315" t="s">
        <v>1336</v>
      </c>
      <c r="BM315" t="s">
        <v>1110</v>
      </c>
      <c r="BN315">
        <v>2.76</v>
      </c>
      <c r="BO315" t="s">
        <v>1337</v>
      </c>
      <c r="BP315">
        <v>32.729999999999997</v>
      </c>
      <c r="BQ315">
        <v>74</v>
      </c>
    </row>
    <row r="316" spans="1:69" x14ac:dyDescent="0.2">
      <c r="C316" t="str">
        <f t="shared" si="88"/>
        <v>20200804-Trimmer</v>
      </c>
      <c r="D316" t="s">
        <v>169</v>
      </c>
      <c r="E316" t="s">
        <v>1338</v>
      </c>
      <c r="H316">
        <f t="shared" si="89"/>
        <v>202008040944</v>
      </c>
      <c r="I316">
        <f t="shared" si="90"/>
        <v>202008042144</v>
      </c>
      <c r="J316" s="39">
        <v>44047</v>
      </c>
      <c r="K316" s="40">
        <v>0.40555555555555561</v>
      </c>
      <c r="L316" s="39">
        <v>44047.405555555553</v>
      </c>
      <c r="M316" s="39">
        <v>44063</v>
      </c>
      <c r="N316" t="s">
        <v>1339</v>
      </c>
      <c r="O316" s="39">
        <v>44063.599305555559</v>
      </c>
      <c r="P316">
        <v>594</v>
      </c>
      <c r="Q316" t="s">
        <v>186</v>
      </c>
      <c r="R316">
        <v>0</v>
      </c>
      <c r="S316">
        <v>0</v>
      </c>
      <c r="T316">
        <v>0</v>
      </c>
      <c r="U316">
        <v>36.909329999999997</v>
      </c>
      <c r="V316">
        <v>-119.2439</v>
      </c>
      <c r="W316" t="s">
        <v>88</v>
      </c>
      <c r="X316" t="str">
        <f t="shared" si="91"/>
        <v>HFRA</v>
      </c>
      <c r="AG316" t="b">
        <f t="shared" si="92"/>
        <v>0</v>
      </c>
      <c r="AH316" t="b">
        <f t="shared" si="93"/>
        <v>0</v>
      </c>
      <c r="AI316" t="b">
        <f t="shared" si="94"/>
        <v>0</v>
      </c>
      <c r="AJ316">
        <v>2020</v>
      </c>
      <c r="AK316">
        <v>8</v>
      </c>
      <c r="AL316" t="b">
        <v>0</v>
      </c>
      <c r="AM316">
        <f t="shared" si="95"/>
        <v>0</v>
      </c>
      <c r="AN316" t="b">
        <f t="shared" si="96"/>
        <v>0</v>
      </c>
      <c r="AO316" t="b">
        <f t="shared" si="97"/>
        <v>0</v>
      </c>
      <c r="AP316" t="b">
        <f t="shared" si="98"/>
        <v>0</v>
      </c>
      <c r="AQ316" t="str">
        <f t="shared" si="103"/>
        <v>OEIS Non-CAT - Large</v>
      </c>
      <c r="AR316">
        <f t="shared" si="99"/>
        <v>0</v>
      </c>
      <c r="AS316">
        <f t="shared" si="100"/>
        <v>0</v>
      </c>
      <c r="AT316" t="str">
        <f t="shared" si="101"/>
        <v xml:space="preserve">structures &lt;= 100 </v>
      </c>
      <c r="AU316" t="str">
        <f t="shared" si="102"/>
        <v>fatality = 0</v>
      </c>
      <c r="AV316">
        <f t="shared" si="104"/>
        <v>0</v>
      </c>
      <c r="AW316" t="b">
        <v>1</v>
      </c>
      <c r="AX316" t="b">
        <v>0</v>
      </c>
      <c r="AY316" t="b">
        <v>1</v>
      </c>
      <c r="AZ316" t="b">
        <v>1</v>
      </c>
      <c r="BA316" t="b">
        <v>0</v>
      </c>
      <c r="BB316" t="b">
        <v>1</v>
      </c>
      <c r="BC316" t="b">
        <v>1</v>
      </c>
      <c r="BF316" t="s">
        <v>1340</v>
      </c>
      <c r="BG316" t="s">
        <v>82</v>
      </c>
      <c r="BH316">
        <v>3.47</v>
      </c>
      <c r="BI316" t="s">
        <v>1341</v>
      </c>
      <c r="BJ316">
        <v>5</v>
      </c>
      <c r="BK316">
        <v>2</v>
      </c>
      <c r="BL316" t="s">
        <v>1342</v>
      </c>
      <c r="BM316" t="s">
        <v>1028</v>
      </c>
      <c r="BN316">
        <v>9.81</v>
      </c>
      <c r="BO316" t="s">
        <v>1343</v>
      </c>
      <c r="BP316">
        <v>19.95</v>
      </c>
      <c r="BQ316">
        <v>63</v>
      </c>
    </row>
    <row r="317" spans="1:69" x14ac:dyDescent="0.2">
      <c r="C317" t="str">
        <f t="shared" si="88"/>
        <v>20200812-Soda</v>
      </c>
      <c r="D317" t="s">
        <v>260</v>
      </c>
      <c r="E317" t="s">
        <v>248</v>
      </c>
      <c r="H317">
        <f t="shared" si="89"/>
        <v>202008121143</v>
      </c>
      <c r="I317">
        <f t="shared" si="90"/>
        <v>202008122343</v>
      </c>
      <c r="J317" s="39">
        <v>44055</v>
      </c>
      <c r="K317" s="40">
        <v>0.48819444444444438</v>
      </c>
      <c r="L317" s="39">
        <v>44055.488194444442</v>
      </c>
      <c r="M317" s="39">
        <v>44055</v>
      </c>
      <c r="N317" t="s">
        <v>1131</v>
      </c>
      <c r="O317" s="39">
        <v>44055.681944444441</v>
      </c>
      <c r="P317">
        <v>424</v>
      </c>
      <c r="R317">
        <v>0</v>
      </c>
      <c r="S317">
        <v>0</v>
      </c>
      <c r="T317">
        <v>0</v>
      </c>
      <c r="U317">
        <v>34.962524000000002</v>
      </c>
      <c r="V317">
        <v>-119.44497699999999</v>
      </c>
      <c r="W317" t="s">
        <v>73</v>
      </c>
      <c r="X317" t="str">
        <f t="shared" si="91"/>
        <v>non-HFRA</v>
      </c>
      <c r="Y317" t="s">
        <v>100</v>
      </c>
      <c r="Z317" t="s">
        <v>100</v>
      </c>
      <c r="AA317">
        <v>20200994</v>
      </c>
      <c r="AC317" t="s">
        <v>1344</v>
      </c>
      <c r="AD317" t="s">
        <v>1345</v>
      </c>
      <c r="AF317">
        <v>4578</v>
      </c>
      <c r="AG317" t="b">
        <f t="shared" si="92"/>
        <v>0</v>
      </c>
      <c r="AH317" t="b">
        <f t="shared" si="93"/>
        <v>0</v>
      </c>
      <c r="AI317" t="b">
        <f t="shared" si="94"/>
        <v>0</v>
      </c>
      <c r="AJ317">
        <v>2020</v>
      </c>
      <c r="AK317">
        <v>8</v>
      </c>
      <c r="AL317" t="b">
        <v>0</v>
      </c>
      <c r="AM317">
        <f t="shared" si="95"/>
        <v>0</v>
      </c>
      <c r="AN317" t="b">
        <f t="shared" si="96"/>
        <v>0</v>
      </c>
      <c r="AO317" t="b">
        <f t="shared" si="97"/>
        <v>0</v>
      </c>
      <c r="AP317" t="b">
        <f t="shared" si="98"/>
        <v>0</v>
      </c>
      <c r="AQ317" t="str">
        <f t="shared" si="103"/>
        <v>OEIS Non-CAT - Large</v>
      </c>
      <c r="AR317">
        <f t="shared" si="99"/>
        <v>0</v>
      </c>
      <c r="AS317">
        <f t="shared" si="100"/>
        <v>0</v>
      </c>
      <c r="AT317" t="str">
        <f t="shared" si="101"/>
        <v xml:space="preserve">structures &lt;= 100 </v>
      </c>
      <c r="AU317" t="str">
        <f t="shared" si="102"/>
        <v>fatality = 0</v>
      </c>
      <c r="AV317">
        <f t="shared" si="104"/>
        <v>0</v>
      </c>
      <c r="AW317" t="b">
        <v>0</v>
      </c>
      <c r="AX317" t="b">
        <v>0</v>
      </c>
      <c r="AY317" t="b">
        <v>0</v>
      </c>
      <c r="AZ317" t="b">
        <v>0</v>
      </c>
      <c r="BA317" t="b">
        <v>0</v>
      </c>
      <c r="BB317" t="b">
        <v>0</v>
      </c>
      <c r="BC317" t="b">
        <v>0</v>
      </c>
      <c r="BF317" t="s">
        <v>1346</v>
      </c>
      <c r="BG317" t="s">
        <v>1028</v>
      </c>
      <c r="BH317">
        <v>3.66</v>
      </c>
      <c r="BI317" t="s">
        <v>1347</v>
      </c>
      <c r="BJ317">
        <v>20.46</v>
      </c>
      <c r="BK317">
        <v>12</v>
      </c>
      <c r="BL317" t="s">
        <v>1346</v>
      </c>
      <c r="BM317" t="s">
        <v>1028</v>
      </c>
      <c r="BN317">
        <v>3.66</v>
      </c>
      <c r="BO317" t="s">
        <v>1347</v>
      </c>
      <c r="BP317">
        <v>20.46</v>
      </c>
      <c r="BQ317">
        <v>36</v>
      </c>
    </row>
    <row r="318" spans="1:69" x14ac:dyDescent="0.2">
      <c r="B318" t="s">
        <v>1348</v>
      </c>
      <c r="C318" t="str">
        <f t="shared" si="88"/>
        <v>20200813-Meiss</v>
      </c>
      <c r="D318" t="s">
        <v>276</v>
      </c>
      <c r="E318" t="s">
        <v>1349</v>
      </c>
      <c r="H318">
        <f t="shared" si="89"/>
        <v>202008131701</v>
      </c>
      <c r="I318">
        <f t="shared" si="90"/>
        <v>202008140501</v>
      </c>
      <c r="J318" s="39">
        <v>44056</v>
      </c>
      <c r="K318" s="40">
        <v>0.70902777777777781</v>
      </c>
      <c r="L318" s="39">
        <v>44056.709027777782</v>
      </c>
      <c r="M318" s="39">
        <v>44057</v>
      </c>
      <c r="N318" t="s">
        <v>1327</v>
      </c>
      <c r="O318" s="39">
        <v>44057.302777777782</v>
      </c>
      <c r="P318">
        <v>512</v>
      </c>
      <c r="R318">
        <v>0</v>
      </c>
      <c r="S318">
        <v>0</v>
      </c>
      <c r="T318">
        <v>0</v>
      </c>
      <c r="U318">
        <v>38.474502000000001</v>
      </c>
      <c r="V318">
        <v>-121.172572</v>
      </c>
      <c r="W318" t="s">
        <v>73</v>
      </c>
      <c r="X318" t="str">
        <f t="shared" si="91"/>
        <v>non-HFRA</v>
      </c>
      <c r="Y318" t="s">
        <v>100</v>
      </c>
      <c r="Z318" t="s">
        <v>100</v>
      </c>
      <c r="AA318">
        <v>20200755</v>
      </c>
      <c r="AE318" t="s">
        <v>1350</v>
      </c>
      <c r="AF318">
        <v>0</v>
      </c>
      <c r="AG318" t="b">
        <f t="shared" si="92"/>
        <v>0</v>
      </c>
      <c r="AH318" t="b">
        <f t="shared" si="93"/>
        <v>0</v>
      </c>
      <c r="AI318" t="b">
        <f t="shared" si="94"/>
        <v>0</v>
      </c>
      <c r="AJ318">
        <v>2020</v>
      </c>
      <c r="AK318">
        <v>8</v>
      </c>
      <c r="AL318" t="b">
        <v>0</v>
      </c>
      <c r="AM318">
        <f t="shared" si="95"/>
        <v>0</v>
      </c>
      <c r="AN318" t="b">
        <f t="shared" si="96"/>
        <v>0</v>
      </c>
      <c r="AO318" t="b">
        <f t="shared" si="97"/>
        <v>0</v>
      </c>
      <c r="AP318" t="b">
        <f t="shared" si="98"/>
        <v>0</v>
      </c>
      <c r="AQ318" t="str">
        <f t="shared" si="103"/>
        <v>OEIS Non-CAT - Large</v>
      </c>
      <c r="AR318">
        <f t="shared" si="99"/>
        <v>0</v>
      </c>
      <c r="AS318">
        <f t="shared" si="100"/>
        <v>0</v>
      </c>
      <c r="AT318" t="str">
        <f t="shared" si="101"/>
        <v xml:space="preserve">structures &lt;= 100 </v>
      </c>
      <c r="AU318" t="str">
        <f t="shared" si="102"/>
        <v>fatality = 0</v>
      </c>
      <c r="AV318">
        <f t="shared" si="104"/>
        <v>0</v>
      </c>
      <c r="AW318" t="b">
        <v>0</v>
      </c>
      <c r="AX318" t="b">
        <v>0</v>
      </c>
      <c r="AY318" t="b">
        <v>0</v>
      </c>
      <c r="AZ318" t="b">
        <v>0</v>
      </c>
      <c r="BA318" t="b">
        <v>0</v>
      </c>
      <c r="BB318" t="b">
        <v>0</v>
      </c>
      <c r="BC318" t="b">
        <v>0</v>
      </c>
      <c r="BF318" t="s">
        <v>561</v>
      </c>
      <c r="BG318" t="s">
        <v>562</v>
      </c>
      <c r="BH318">
        <v>1.32</v>
      </c>
      <c r="BI318" t="s">
        <v>1351</v>
      </c>
      <c r="BJ318">
        <v>13.82</v>
      </c>
      <c r="BK318">
        <v>17</v>
      </c>
      <c r="BL318" t="s">
        <v>561</v>
      </c>
      <c r="BM318" t="s">
        <v>562</v>
      </c>
      <c r="BN318">
        <v>1.32</v>
      </c>
      <c r="BO318" t="s">
        <v>1351</v>
      </c>
      <c r="BP318">
        <v>13.82</v>
      </c>
      <c r="BQ318">
        <v>41</v>
      </c>
    </row>
    <row r="319" spans="1:69" x14ac:dyDescent="0.2">
      <c r="C319" t="str">
        <f t="shared" si="88"/>
        <v>20200814-Loyalton</v>
      </c>
      <c r="D319" t="s">
        <v>1352</v>
      </c>
      <c r="E319" t="s">
        <v>1353</v>
      </c>
      <c r="H319">
        <f t="shared" si="89"/>
        <v>202008141852</v>
      </c>
      <c r="I319">
        <f t="shared" si="90"/>
        <v>202008150652</v>
      </c>
      <c r="J319" s="39">
        <v>44057</v>
      </c>
      <c r="K319" s="40">
        <v>0.78611111111111109</v>
      </c>
      <c r="L319" s="39">
        <v>44057.786111111112</v>
      </c>
      <c r="M319" s="39">
        <v>44069</v>
      </c>
      <c r="N319" t="s">
        <v>1354</v>
      </c>
      <c r="O319" s="39">
        <v>44069.287499999999</v>
      </c>
      <c r="P319">
        <v>47029</v>
      </c>
      <c r="R319">
        <v>35</v>
      </c>
      <c r="S319">
        <v>0</v>
      </c>
      <c r="T319">
        <v>0</v>
      </c>
      <c r="U319">
        <v>39.702438000000001</v>
      </c>
      <c r="V319">
        <v>-120.143473</v>
      </c>
      <c r="W319" t="s">
        <v>88</v>
      </c>
      <c r="X319" t="str">
        <f t="shared" si="91"/>
        <v>HFRA</v>
      </c>
      <c r="AG319" t="b">
        <f t="shared" si="92"/>
        <v>1</v>
      </c>
      <c r="AH319" t="b">
        <f t="shared" si="93"/>
        <v>1</v>
      </c>
      <c r="AI319" t="b">
        <f t="shared" si="94"/>
        <v>0</v>
      </c>
      <c r="AJ319">
        <v>2020</v>
      </c>
      <c r="AK319">
        <v>8</v>
      </c>
      <c r="AL319" t="b">
        <v>0</v>
      </c>
      <c r="AM319">
        <f t="shared" si="95"/>
        <v>0</v>
      </c>
      <c r="AN319" t="b">
        <f t="shared" si="96"/>
        <v>0</v>
      </c>
      <c r="AO319" t="b">
        <f t="shared" si="97"/>
        <v>0</v>
      </c>
      <c r="AP319" t="b">
        <f t="shared" si="98"/>
        <v>0</v>
      </c>
      <c r="AQ319" t="str">
        <f>IF(AN319, "OEIS CAT - Destructive - Fatal", IF(AO319, IF(AG319, "OEIS CAT - Destructive - Non-fatal", "OEIS Non-CAT - Destructive - Non-fatal"), IF(AG319,  "OEIS CAT - Large", "OEIS Non-CAT - Large")))</f>
        <v>OEIS CAT - Large</v>
      </c>
      <c r="AR319">
        <f t="shared" si="99"/>
        <v>1</v>
      </c>
      <c r="AS319">
        <f t="shared" si="100"/>
        <v>0</v>
      </c>
      <c r="AT319" t="str">
        <f t="shared" si="101"/>
        <v xml:space="preserve">structures &lt;= 100 </v>
      </c>
      <c r="AU319" t="str">
        <f t="shared" si="102"/>
        <v>fatality = 0</v>
      </c>
      <c r="AV319">
        <f>IF(R319="",0,  R319)</f>
        <v>35</v>
      </c>
      <c r="AW319" t="b">
        <v>1</v>
      </c>
      <c r="AX319" t="b">
        <v>0</v>
      </c>
      <c r="AY319" t="b">
        <v>1</v>
      </c>
      <c r="AZ319" t="b">
        <v>1</v>
      </c>
      <c r="BA319" t="b">
        <v>0</v>
      </c>
      <c r="BB319" t="b">
        <v>0</v>
      </c>
      <c r="BC319" t="b">
        <v>1</v>
      </c>
      <c r="BD319">
        <v>50000</v>
      </c>
      <c r="BE319" t="s">
        <v>1242</v>
      </c>
      <c r="BJ319">
        <v>0</v>
      </c>
      <c r="BK319">
        <v>0</v>
      </c>
      <c r="BL319" t="s">
        <v>1355</v>
      </c>
      <c r="BM319" t="s">
        <v>1356</v>
      </c>
      <c r="BN319">
        <v>9.57</v>
      </c>
      <c r="BO319" t="s">
        <v>1357</v>
      </c>
      <c r="BP319">
        <v>11.2</v>
      </c>
      <c r="BQ319">
        <v>13</v>
      </c>
    </row>
    <row r="320" spans="1:69" x14ac:dyDescent="0.2">
      <c r="C320" t="str">
        <f t="shared" si="88"/>
        <v>20200815-Whale</v>
      </c>
      <c r="D320" t="s">
        <v>103</v>
      </c>
      <c r="E320" t="s">
        <v>1358</v>
      </c>
      <c r="H320">
        <f t="shared" si="89"/>
        <v>202008151321</v>
      </c>
      <c r="I320">
        <f t="shared" si="90"/>
        <v>202008160121</v>
      </c>
      <c r="J320" s="39">
        <v>44058</v>
      </c>
      <c r="K320" s="40">
        <v>0.55625000000000002</v>
      </c>
      <c r="L320" s="39">
        <v>44058.556250000001</v>
      </c>
      <c r="M320" s="39">
        <v>44062</v>
      </c>
      <c r="N320" t="s">
        <v>1359</v>
      </c>
      <c r="O320" s="39">
        <v>44062.618055555547</v>
      </c>
      <c r="P320">
        <v>312</v>
      </c>
      <c r="R320">
        <v>0</v>
      </c>
      <c r="S320">
        <v>0</v>
      </c>
      <c r="T320">
        <v>0</v>
      </c>
      <c r="U320">
        <v>35.472113999999998</v>
      </c>
      <c r="V320">
        <v>-120.856731</v>
      </c>
      <c r="W320" t="s">
        <v>73</v>
      </c>
      <c r="X320" t="str">
        <f t="shared" si="91"/>
        <v>non-HFRA</v>
      </c>
      <c r="AG320" t="b">
        <f t="shared" si="92"/>
        <v>0</v>
      </c>
      <c r="AH320" t="b">
        <f t="shared" si="93"/>
        <v>0</v>
      </c>
      <c r="AI320" t="b">
        <f t="shared" si="94"/>
        <v>0</v>
      </c>
      <c r="AJ320">
        <v>2020</v>
      </c>
      <c r="AK320">
        <v>8</v>
      </c>
      <c r="AL320" t="b">
        <v>1</v>
      </c>
      <c r="AM320">
        <f t="shared" si="95"/>
        <v>0</v>
      </c>
      <c r="AN320" t="b">
        <f t="shared" si="96"/>
        <v>0</v>
      </c>
      <c r="AO320" t="b">
        <f t="shared" si="97"/>
        <v>0</v>
      </c>
      <c r="AP320" t="b">
        <f t="shared" si="98"/>
        <v>0</v>
      </c>
      <c r="AQ320" t="str">
        <f t="shared" ref="AQ320:AQ351" si="105">IF(AN320, "OEIS CAT - Destructive - Fatal", IF(AO320, IF(AG320, "OEIS CAT - Destructive - Non-fatal", "OEIS Non-CAT - Destructive - Non-fatal"), IF(AG320, "OEIS CAT - Large", "OEIS Non-CAT - Large")))</f>
        <v>OEIS Non-CAT - Large</v>
      </c>
      <c r="AR320">
        <f t="shared" si="99"/>
        <v>0</v>
      </c>
      <c r="AS320">
        <f t="shared" si="100"/>
        <v>0</v>
      </c>
      <c r="AT320" t="str">
        <f t="shared" si="101"/>
        <v xml:space="preserve">structures &lt;= 100 </v>
      </c>
      <c r="AU320" t="str">
        <f t="shared" si="102"/>
        <v>fatality = 0</v>
      </c>
      <c r="AV320">
        <f t="shared" ref="AV320:AV351" si="106">IF(R320="",0, R320)</f>
        <v>0</v>
      </c>
      <c r="AW320" t="b">
        <v>0</v>
      </c>
      <c r="AX320" t="b">
        <v>0</v>
      </c>
      <c r="AY320" t="b">
        <v>0</v>
      </c>
      <c r="AZ320" t="b">
        <v>0</v>
      </c>
      <c r="BA320" t="b">
        <v>0</v>
      </c>
      <c r="BB320" t="b">
        <v>0</v>
      </c>
      <c r="BC320" t="b">
        <v>0</v>
      </c>
      <c r="BF320" t="s">
        <v>1360</v>
      </c>
      <c r="BG320" t="s">
        <v>1028</v>
      </c>
      <c r="BH320">
        <v>3.6</v>
      </c>
      <c r="BI320" t="s">
        <v>1361</v>
      </c>
      <c r="BJ320">
        <v>26.01</v>
      </c>
      <c r="BK320">
        <v>36</v>
      </c>
      <c r="BL320" t="s">
        <v>1360</v>
      </c>
      <c r="BM320" t="s">
        <v>1028</v>
      </c>
      <c r="BN320">
        <v>3.6</v>
      </c>
      <c r="BO320" t="s">
        <v>1361</v>
      </c>
      <c r="BP320">
        <v>26.01</v>
      </c>
      <c r="BQ320">
        <v>166</v>
      </c>
    </row>
    <row r="321" spans="2:69" x14ac:dyDescent="0.2">
      <c r="C321" t="str">
        <f t="shared" si="88"/>
        <v>20200815-Hills</v>
      </c>
      <c r="D321" t="s">
        <v>169</v>
      </c>
      <c r="E321" t="s">
        <v>1362</v>
      </c>
      <c r="H321">
        <f t="shared" si="89"/>
        <v>202008151700</v>
      </c>
      <c r="I321">
        <f t="shared" si="90"/>
        <v>202008160500</v>
      </c>
      <c r="J321" s="39">
        <v>44058</v>
      </c>
      <c r="K321" s="40">
        <v>0.70833333333333337</v>
      </c>
      <c r="L321" s="39">
        <v>44058.708333333343</v>
      </c>
      <c r="P321">
        <v>2121</v>
      </c>
      <c r="R321">
        <v>0</v>
      </c>
      <c r="S321">
        <v>0</v>
      </c>
      <c r="T321">
        <v>1</v>
      </c>
      <c r="U321">
        <v>36.098759999999999</v>
      </c>
      <c r="V321">
        <v>-120.427342</v>
      </c>
      <c r="W321" t="s">
        <v>73</v>
      </c>
      <c r="X321" t="str">
        <f t="shared" si="91"/>
        <v>HFRA</v>
      </c>
      <c r="AG321" t="b">
        <f t="shared" si="92"/>
        <v>1</v>
      </c>
      <c r="AH321" t="b">
        <f t="shared" si="93"/>
        <v>1</v>
      </c>
      <c r="AI321" t="b">
        <f t="shared" si="94"/>
        <v>0</v>
      </c>
      <c r="AJ321">
        <v>2020</v>
      </c>
      <c r="AK321">
        <v>8</v>
      </c>
      <c r="AL321" t="b">
        <v>0</v>
      </c>
      <c r="AM321">
        <f t="shared" si="95"/>
        <v>1</v>
      </c>
      <c r="AN321" t="b">
        <f t="shared" si="96"/>
        <v>0</v>
      </c>
      <c r="AO321" t="b">
        <f t="shared" si="97"/>
        <v>0</v>
      </c>
      <c r="AP321" t="b">
        <f t="shared" si="98"/>
        <v>0</v>
      </c>
      <c r="AQ321" t="str">
        <f t="shared" si="105"/>
        <v>OEIS CAT - Large</v>
      </c>
      <c r="AR321">
        <f t="shared" si="99"/>
        <v>0</v>
      </c>
      <c r="AS321">
        <f t="shared" si="100"/>
        <v>0</v>
      </c>
      <c r="AT321" t="str">
        <f t="shared" si="101"/>
        <v xml:space="preserve">structures &lt;= 100 </v>
      </c>
      <c r="AU321" t="str">
        <f t="shared" si="102"/>
        <v>fatality &gt; 0</v>
      </c>
      <c r="AV321">
        <f t="shared" si="106"/>
        <v>0</v>
      </c>
      <c r="AW321" t="b">
        <v>0</v>
      </c>
      <c r="AX321" t="b">
        <v>0</v>
      </c>
      <c r="AY321" t="b">
        <v>1</v>
      </c>
      <c r="AZ321" t="b">
        <v>1</v>
      </c>
      <c r="BA321" t="b">
        <v>1</v>
      </c>
      <c r="BB321" t="b">
        <v>0</v>
      </c>
      <c r="BC321" t="b">
        <v>1</v>
      </c>
      <c r="BF321" t="s">
        <v>295</v>
      </c>
      <c r="BG321" t="s">
        <v>95</v>
      </c>
      <c r="BH321">
        <v>4.83</v>
      </c>
      <c r="BI321" t="s">
        <v>1363</v>
      </c>
      <c r="BJ321">
        <v>11</v>
      </c>
      <c r="BK321">
        <v>23</v>
      </c>
      <c r="BL321" t="s">
        <v>1274</v>
      </c>
      <c r="BM321" t="s">
        <v>82</v>
      </c>
      <c r="BN321">
        <v>7.07</v>
      </c>
      <c r="BO321" t="s">
        <v>1364</v>
      </c>
      <c r="BP321">
        <v>25</v>
      </c>
      <c r="BQ321">
        <v>25</v>
      </c>
    </row>
    <row r="322" spans="2:69" x14ac:dyDescent="0.2">
      <c r="B322" t="s">
        <v>1365</v>
      </c>
      <c r="C322" t="str">
        <f t="shared" ref="C322:C385" si="107">LEFT(H322,8)&amp;"-"&amp;E322</f>
        <v>20200816-Lnu Lightning Complex</v>
      </c>
      <c r="D322" t="s">
        <v>1366</v>
      </c>
      <c r="E322" t="s">
        <v>1367</v>
      </c>
      <c r="H322">
        <f t="shared" ref="H322:H385" si="108">YEAR(L322)*10^8+MONTH(L322)*10^6+DAY(L322)*10^4+HOUR(L322)*100+MINUTE(L322)</f>
        <v>202008160640</v>
      </c>
      <c r="I322">
        <f t="shared" ref="I322:I385" si="109">IF(HOUR(L322)&lt;12, YEAR(L322)*10^8+MONTH(L322)*10^6+DAY(L322)*10^4+(HOUR(L322)+12)*10^2 + MINUTE(L322), YEAR(L322)*10^8+MONTH(L322)*10^6+(DAY(L322)+1)*10^4+(HOUR(L322)-12)*10^2+MINUTE(L322))</f>
        <v>202008161840</v>
      </c>
      <c r="J322" s="39">
        <v>44059</v>
      </c>
      <c r="K322" s="40">
        <v>0.27777777777777779</v>
      </c>
      <c r="L322" s="39">
        <v>44059.277777777781</v>
      </c>
      <c r="M322" s="39">
        <v>44106</v>
      </c>
      <c r="N322" t="s">
        <v>1368</v>
      </c>
      <c r="O322" s="39">
        <v>44106.443055555559</v>
      </c>
      <c r="P322">
        <v>363220</v>
      </c>
      <c r="R322">
        <v>1479</v>
      </c>
      <c r="S322">
        <v>0</v>
      </c>
      <c r="T322">
        <v>0</v>
      </c>
      <c r="U322">
        <v>38.481929999999998</v>
      </c>
      <c r="V322">
        <v>-122.14864</v>
      </c>
      <c r="W322" t="s">
        <v>88</v>
      </c>
      <c r="X322" t="str">
        <f t="shared" ref="X322:X385" si="110">IF(OR(ISNUMBER(FIND("Redwood Valley", E322)), AZ322, BC322), "HFRA", "non-HFRA")</f>
        <v>HFRA</v>
      </c>
      <c r="AF322">
        <v>42806678</v>
      </c>
      <c r="AG322" t="b">
        <f t="shared" ref="AG322:AG385" si="111">OR(AND(P322&gt;5000, P322&lt;&gt;""), AND(R322&gt;500, R322&lt;&gt;""), AND(T322&gt;0, T322&lt;&gt;""))</f>
        <v>1</v>
      </c>
      <c r="AH322" t="b">
        <f t="shared" ref="AH322:AH385" si="112">AND(OR(R322="", R322&lt;100),OR(AND(P322&gt;5000,P322&lt;&gt;""),AND(T322&gt;0,T322&lt;&gt;"")))</f>
        <v>0</v>
      </c>
      <c r="AI322" t="b">
        <f t="shared" ref="AI322:AI385" si="113">AND(AG322,AH322=FALSE)</f>
        <v>1</v>
      </c>
      <c r="AJ322">
        <v>2020</v>
      </c>
      <c r="AK322">
        <v>8</v>
      </c>
      <c r="AL322" t="b">
        <v>1</v>
      </c>
      <c r="AM322">
        <f t="shared" ref="AM322:AM385" si="114">IF(AND(T322&gt;0, T322&lt;&gt;""),1,0)</f>
        <v>0</v>
      </c>
      <c r="AN322" t="b">
        <f t="shared" ref="AN322:AN385" si="115">AND(AO322,AND(T322&gt;0,T322&lt;&gt;""))</f>
        <v>0</v>
      </c>
      <c r="AO322" t="b">
        <f t="shared" ref="AO322:AO385" si="116">AND(R322&gt;100, R322&lt;&gt;"")</f>
        <v>1</v>
      </c>
      <c r="AP322" t="b">
        <f t="shared" ref="AP322:AP385" si="117">AND(NOT(AN322),AO322)</f>
        <v>1</v>
      </c>
      <c r="AQ322" t="str">
        <f t="shared" si="105"/>
        <v>OEIS CAT - Destructive - Non-fatal</v>
      </c>
      <c r="AR322">
        <f t="shared" ref="AR322:AR385" si="118">IF(AND(P322&lt;&gt;"", P322&gt;5000),1,0)</f>
        <v>1</v>
      </c>
      <c r="AS322">
        <f t="shared" ref="AS322:AS385" si="119">IF(AND(R322&lt;&gt;"", R322&gt;500),1,0)</f>
        <v>1</v>
      </c>
      <c r="AT322" t="str">
        <f t="shared" ref="AT322:AT385" si="120">IF(OR(R322="", R322&lt;=100),"structures &lt;= 100 ", IF(R322&gt;500, "structures &gt; 500", "100 &lt; structures &lt;= 500"))</f>
        <v>structures &gt; 500</v>
      </c>
      <c r="AU322" t="str">
        <f t="shared" ref="AU322:AU385" si="121">IF(AND(T322&gt;0, T322&lt;&gt;""),"fatality &gt; 0", "fatality = 0")</f>
        <v>fatality = 0</v>
      </c>
      <c r="AV322">
        <f t="shared" si="106"/>
        <v>1479</v>
      </c>
      <c r="AW322" t="b">
        <v>1</v>
      </c>
      <c r="AX322" t="b">
        <v>0</v>
      </c>
      <c r="AY322" t="b">
        <v>1</v>
      </c>
      <c r="AZ322" t="b">
        <v>1</v>
      </c>
      <c r="BA322" t="b">
        <v>0</v>
      </c>
      <c r="BB322" t="b">
        <v>1</v>
      </c>
      <c r="BC322" t="b">
        <v>1</v>
      </c>
      <c r="BD322">
        <v>94646381</v>
      </c>
      <c r="BE322" t="s">
        <v>1242</v>
      </c>
      <c r="BF322" t="s">
        <v>1369</v>
      </c>
      <c r="BG322" t="s">
        <v>1028</v>
      </c>
      <c r="BH322">
        <v>4</v>
      </c>
      <c r="BI322" t="s">
        <v>1370</v>
      </c>
      <c r="BJ322">
        <v>13.3</v>
      </c>
      <c r="BK322">
        <v>26</v>
      </c>
      <c r="BL322" t="s">
        <v>1218</v>
      </c>
      <c r="BM322" t="s">
        <v>1219</v>
      </c>
      <c r="BN322">
        <v>5.49</v>
      </c>
      <c r="BO322" t="s">
        <v>1371</v>
      </c>
      <c r="BP322">
        <v>46.11</v>
      </c>
      <c r="BQ322">
        <v>133</v>
      </c>
    </row>
    <row r="323" spans="2:69" x14ac:dyDescent="0.2">
      <c r="C323" t="str">
        <f t="shared" si="107"/>
        <v>20200816-Jones</v>
      </c>
      <c r="D323" t="s">
        <v>138</v>
      </c>
      <c r="E323" t="s">
        <v>1372</v>
      </c>
      <c r="H323">
        <f t="shared" si="108"/>
        <v>202008160650</v>
      </c>
      <c r="I323">
        <f t="shared" si="109"/>
        <v>202008161850</v>
      </c>
      <c r="J323" s="39">
        <v>44059</v>
      </c>
      <c r="K323" s="40">
        <v>0.28472222222222221</v>
      </c>
      <c r="L323" s="39">
        <v>44059.284722222219</v>
      </c>
      <c r="M323" s="39">
        <v>44071</v>
      </c>
      <c r="N323" t="s">
        <v>1373</v>
      </c>
      <c r="O323" s="39">
        <v>44071.679861111108</v>
      </c>
      <c r="P323">
        <v>705</v>
      </c>
      <c r="R323">
        <v>21</v>
      </c>
      <c r="S323">
        <v>3</v>
      </c>
      <c r="T323">
        <v>0</v>
      </c>
      <c r="U323">
        <v>39.292409999999997</v>
      </c>
      <c r="V323">
        <v>-121.100352</v>
      </c>
      <c r="W323" t="s">
        <v>88</v>
      </c>
      <c r="X323" t="str">
        <f t="shared" si="110"/>
        <v>HFRA</v>
      </c>
      <c r="AF323">
        <v>4640248</v>
      </c>
      <c r="AG323" t="b">
        <f t="shared" si="111"/>
        <v>0</v>
      </c>
      <c r="AH323" t="b">
        <f t="shared" si="112"/>
        <v>0</v>
      </c>
      <c r="AI323" t="b">
        <f t="shared" si="113"/>
        <v>0</v>
      </c>
      <c r="AJ323">
        <v>2020</v>
      </c>
      <c r="AK323">
        <v>8</v>
      </c>
      <c r="AL323" t="b">
        <v>0</v>
      </c>
      <c r="AM323">
        <f t="shared" si="114"/>
        <v>0</v>
      </c>
      <c r="AN323" t="b">
        <f t="shared" si="115"/>
        <v>0</v>
      </c>
      <c r="AO323" t="b">
        <f t="shared" si="116"/>
        <v>0</v>
      </c>
      <c r="AP323" t="b">
        <f t="shared" si="117"/>
        <v>0</v>
      </c>
      <c r="AQ323" t="str">
        <f t="shared" si="105"/>
        <v>OEIS Non-CAT - Large</v>
      </c>
      <c r="AR323">
        <f t="shared" si="118"/>
        <v>0</v>
      </c>
      <c r="AS323">
        <f t="shared" si="119"/>
        <v>0</v>
      </c>
      <c r="AT323" t="str">
        <f t="shared" si="120"/>
        <v xml:space="preserve">structures &lt;= 100 </v>
      </c>
      <c r="AU323" t="str">
        <f t="shared" si="121"/>
        <v>fatality = 0</v>
      </c>
      <c r="AV323">
        <f t="shared" si="106"/>
        <v>21</v>
      </c>
      <c r="AW323" t="b">
        <v>0</v>
      </c>
      <c r="AX323" t="b">
        <v>1</v>
      </c>
      <c r="AY323" t="b">
        <v>1</v>
      </c>
      <c r="AZ323" t="b">
        <v>1</v>
      </c>
      <c r="BA323" t="b">
        <v>0</v>
      </c>
      <c r="BB323" t="b">
        <v>1</v>
      </c>
      <c r="BC323" t="b">
        <v>1</v>
      </c>
      <c r="BF323" t="s">
        <v>1374</v>
      </c>
      <c r="BG323" t="s">
        <v>1028</v>
      </c>
      <c r="BH323">
        <v>4.2699999999999996</v>
      </c>
      <c r="BI323" t="s">
        <v>1370</v>
      </c>
      <c r="BJ323">
        <v>22.8</v>
      </c>
      <c r="BK323">
        <v>104</v>
      </c>
      <c r="BL323" t="s">
        <v>1375</v>
      </c>
      <c r="BM323" t="s">
        <v>95</v>
      </c>
      <c r="BN323">
        <v>7.06</v>
      </c>
      <c r="BO323" t="s">
        <v>1376</v>
      </c>
      <c r="BP323">
        <v>25</v>
      </c>
      <c r="BQ323">
        <v>347</v>
      </c>
    </row>
    <row r="324" spans="2:69" x14ac:dyDescent="0.2">
      <c r="B324" t="s">
        <v>1377</v>
      </c>
      <c r="C324" t="str">
        <f t="shared" si="107"/>
        <v>20200816-Czu Lightning Complex</v>
      </c>
      <c r="D324" t="s">
        <v>1378</v>
      </c>
      <c r="E324" t="s">
        <v>1379</v>
      </c>
      <c r="H324">
        <f t="shared" si="108"/>
        <v>202008160800</v>
      </c>
      <c r="I324">
        <f t="shared" si="109"/>
        <v>202008162000</v>
      </c>
      <c r="J324" s="39">
        <v>44059</v>
      </c>
      <c r="K324" s="40">
        <v>0.33333333333333331</v>
      </c>
      <c r="L324" s="39">
        <v>44059.333333333343</v>
      </c>
      <c r="P324">
        <v>86509</v>
      </c>
      <c r="Q324" t="s">
        <v>87</v>
      </c>
      <c r="R324">
        <v>1490</v>
      </c>
      <c r="S324">
        <v>140</v>
      </c>
      <c r="T324">
        <v>1</v>
      </c>
      <c r="U324">
        <v>37.171619999999997</v>
      </c>
      <c r="V324">
        <v>-122.22275</v>
      </c>
      <c r="W324" t="s">
        <v>88</v>
      </c>
      <c r="X324" t="str">
        <f t="shared" si="110"/>
        <v>HFRA</v>
      </c>
      <c r="AF324">
        <v>21158165</v>
      </c>
      <c r="AG324" t="b">
        <f t="shared" si="111"/>
        <v>1</v>
      </c>
      <c r="AH324" t="b">
        <f t="shared" si="112"/>
        <v>0</v>
      </c>
      <c r="AI324" t="b">
        <f t="shared" si="113"/>
        <v>1</v>
      </c>
      <c r="AJ324">
        <v>2020</v>
      </c>
      <c r="AK324">
        <v>8</v>
      </c>
      <c r="AL324" t="b">
        <v>1</v>
      </c>
      <c r="AM324">
        <f t="shared" si="114"/>
        <v>1</v>
      </c>
      <c r="AN324" t="b">
        <f t="shared" si="115"/>
        <v>1</v>
      </c>
      <c r="AO324" t="b">
        <f t="shared" si="116"/>
        <v>1</v>
      </c>
      <c r="AP324" t="b">
        <f t="shared" si="117"/>
        <v>0</v>
      </c>
      <c r="AQ324" t="str">
        <f t="shared" si="105"/>
        <v>OEIS CAT - Destructive - Fatal</v>
      </c>
      <c r="AR324">
        <f t="shared" si="118"/>
        <v>1</v>
      </c>
      <c r="AS324">
        <f t="shared" si="119"/>
        <v>1</v>
      </c>
      <c r="AT324" t="str">
        <f t="shared" si="120"/>
        <v>structures &gt; 500</v>
      </c>
      <c r="AU324" t="str">
        <f t="shared" si="121"/>
        <v>fatality &gt; 0</v>
      </c>
      <c r="AV324">
        <f t="shared" si="106"/>
        <v>1490</v>
      </c>
      <c r="AW324" t="b">
        <v>1</v>
      </c>
      <c r="AX324" t="b">
        <v>0</v>
      </c>
      <c r="AY324" t="b">
        <v>1</v>
      </c>
      <c r="AZ324" t="b">
        <v>1</v>
      </c>
      <c r="BA324" t="b">
        <v>0</v>
      </c>
      <c r="BB324" t="b">
        <v>1</v>
      </c>
      <c r="BC324" t="b">
        <v>1</v>
      </c>
      <c r="BF324" t="s">
        <v>1380</v>
      </c>
      <c r="BG324" t="s">
        <v>82</v>
      </c>
      <c r="BH324">
        <v>3.94</v>
      </c>
      <c r="BI324" t="s">
        <v>1381</v>
      </c>
      <c r="BJ324">
        <v>16</v>
      </c>
      <c r="BK324">
        <v>28</v>
      </c>
      <c r="BL324" t="s">
        <v>1382</v>
      </c>
      <c r="BM324" t="s">
        <v>1028</v>
      </c>
      <c r="BN324">
        <v>9.66</v>
      </c>
      <c r="BO324" t="s">
        <v>1383</v>
      </c>
      <c r="BP324">
        <v>16.149999999999999</v>
      </c>
      <c r="BQ324">
        <v>173</v>
      </c>
    </row>
    <row r="325" spans="2:69" x14ac:dyDescent="0.2">
      <c r="C325" t="str">
        <f t="shared" si="107"/>
        <v>20200816-Elk</v>
      </c>
      <c r="D325" t="s">
        <v>853</v>
      </c>
      <c r="E325" t="s">
        <v>197</v>
      </c>
      <c r="H325">
        <f t="shared" si="108"/>
        <v>202008161014</v>
      </c>
      <c r="I325">
        <f t="shared" si="109"/>
        <v>202008162214</v>
      </c>
      <c r="J325" s="39">
        <v>44059</v>
      </c>
      <c r="K325" s="40">
        <v>0.42638888888888887</v>
      </c>
      <c r="L325" s="39">
        <v>44059.426388888889</v>
      </c>
      <c r="M325" s="39">
        <v>44060</v>
      </c>
      <c r="N325" t="s">
        <v>1384</v>
      </c>
      <c r="O325" s="39">
        <v>44060.875694444447</v>
      </c>
      <c r="P325">
        <v>727</v>
      </c>
      <c r="R325">
        <v>0</v>
      </c>
      <c r="S325">
        <v>0</v>
      </c>
      <c r="T325">
        <v>0</v>
      </c>
      <c r="U325">
        <v>39.524520000000003</v>
      </c>
      <c r="V325">
        <v>-122.427358</v>
      </c>
      <c r="W325" t="s">
        <v>88</v>
      </c>
      <c r="X325" t="str">
        <f t="shared" si="110"/>
        <v>HFRA</v>
      </c>
      <c r="AG325" t="b">
        <f t="shared" si="111"/>
        <v>0</v>
      </c>
      <c r="AH325" t="b">
        <f t="shared" si="112"/>
        <v>0</v>
      </c>
      <c r="AI325" t="b">
        <f t="shared" si="113"/>
        <v>0</v>
      </c>
      <c r="AJ325">
        <v>2020</v>
      </c>
      <c r="AK325">
        <v>8</v>
      </c>
      <c r="AL325" t="b">
        <v>1</v>
      </c>
      <c r="AM325">
        <f t="shared" si="114"/>
        <v>0</v>
      </c>
      <c r="AN325" t="b">
        <f t="shared" si="115"/>
        <v>0</v>
      </c>
      <c r="AO325" t="b">
        <f t="shared" si="116"/>
        <v>0</v>
      </c>
      <c r="AP325" t="b">
        <f t="shared" si="117"/>
        <v>0</v>
      </c>
      <c r="AQ325" t="str">
        <f t="shared" si="105"/>
        <v>OEIS Non-CAT - Large</v>
      </c>
      <c r="AR325">
        <f t="shared" si="118"/>
        <v>0</v>
      </c>
      <c r="AS325">
        <f t="shared" si="119"/>
        <v>0</v>
      </c>
      <c r="AT325" t="str">
        <f t="shared" si="120"/>
        <v xml:space="preserve">structures &lt;= 100 </v>
      </c>
      <c r="AU325" t="str">
        <f t="shared" si="121"/>
        <v>fatality = 0</v>
      </c>
      <c r="AV325">
        <f t="shared" si="106"/>
        <v>0</v>
      </c>
      <c r="AW325" t="b">
        <v>1</v>
      </c>
      <c r="AX325" t="b">
        <v>0</v>
      </c>
      <c r="AY325" t="b">
        <v>1</v>
      </c>
      <c r="AZ325" t="b">
        <v>1</v>
      </c>
      <c r="BA325" t="b">
        <v>0</v>
      </c>
      <c r="BB325" t="b">
        <v>1</v>
      </c>
      <c r="BC325" t="b">
        <v>1</v>
      </c>
      <c r="BF325" t="s">
        <v>1385</v>
      </c>
      <c r="BG325" t="s">
        <v>584</v>
      </c>
      <c r="BH325">
        <v>4.9800000000000004</v>
      </c>
      <c r="BI325" t="s">
        <v>1386</v>
      </c>
      <c r="BJ325">
        <v>23.2</v>
      </c>
      <c r="BK325">
        <v>26</v>
      </c>
      <c r="BL325" t="s">
        <v>1387</v>
      </c>
      <c r="BM325" t="s">
        <v>1028</v>
      </c>
      <c r="BN325">
        <v>5.49</v>
      </c>
      <c r="BO325" t="s">
        <v>1388</v>
      </c>
      <c r="BP325">
        <v>23.38</v>
      </c>
      <c r="BQ325">
        <v>49</v>
      </c>
    </row>
    <row r="326" spans="2:69" x14ac:dyDescent="0.2">
      <c r="C326" t="str">
        <f t="shared" si="107"/>
        <v>20200816-River</v>
      </c>
      <c r="D326" t="s">
        <v>218</v>
      </c>
      <c r="E326" t="s">
        <v>952</v>
      </c>
      <c r="H326">
        <f t="shared" si="108"/>
        <v>202008161456</v>
      </c>
      <c r="I326">
        <f t="shared" si="109"/>
        <v>202008170256</v>
      </c>
      <c r="J326" s="39">
        <v>44059</v>
      </c>
      <c r="K326" s="40">
        <v>0.62222222222222223</v>
      </c>
      <c r="L326" s="39">
        <v>44059.62222222222</v>
      </c>
      <c r="P326">
        <v>48088</v>
      </c>
      <c r="R326">
        <v>30</v>
      </c>
      <c r="S326">
        <v>13</v>
      </c>
      <c r="T326">
        <v>0</v>
      </c>
      <c r="U326">
        <v>36.60239</v>
      </c>
      <c r="V326">
        <v>-121.62161</v>
      </c>
      <c r="W326" t="s">
        <v>73</v>
      </c>
      <c r="X326" t="str">
        <f t="shared" si="110"/>
        <v>non-HFRA</v>
      </c>
      <c r="AF326">
        <v>958882</v>
      </c>
      <c r="AG326" t="b">
        <f t="shared" si="111"/>
        <v>1</v>
      </c>
      <c r="AH326" t="b">
        <f t="shared" si="112"/>
        <v>1</v>
      </c>
      <c r="AI326" t="b">
        <f t="shared" si="113"/>
        <v>0</v>
      </c>
      <c r="AJ326">
        <v>2020</v>
      </c>
      <c r="AK326">
        <v>8</v>
      </c>
      <c r="AL326" t="b">
        <v>1</v>
      </c>
      <c r="AM326">
        <f t="shared" si="114"/>
        <v>0</v>
      </c>
      <c r="AN326" t="b">
        <f t="shared" si="115"/>
        <v>0</v>
      </c>
      <c r="AO326" t="b">
        <f t="shared" si="116"/>
        <v>0</v>
      </c>
      <c r="AP326" t="b">
        <f t="shared" si="117"/>
        <v>0</v>
      </c>
      <c r="AQ326" t="str">
        <f t="shared" si="105"/>
        <v>OEIS CAT - Large</v>
      </c>
      <c r="AR326">
        <f t="shared" si="118"/>
        <v>1</v>
      </c>
      <c r="AS326">
        <f t="shared" si="119"/>
        <v>0</v>
      </c>
      <c r="AT326" t="str">
        <f t="shared" si="120"/>
        <v xml:space="preserve">structures &lt;= 100 </v>
      </c>
      <c r="AU326" t="str">
        <f t="shared" si="121"/>
        <v>fatality = 0</v>
      </c>
      <c r="AV326">
        <f t="shared" si="106"/>
        <v>30</v>
      </c>
      <c r="AW326" t="b">
        <v>0</v>
      </c>
      <c r="AX326" t="b">
        <v>0</v>
      </c>
      <c r="AY326" t="b">
        <v>0</v>
      </c>
      <c r="AZ326" t="b">
        <v>0</v>
      </c>
      <c r="BA326" t="b">
        <v>0</v>
      </c>
      <c r="BB326" t="b">
        <v>0</v>
      </c>
      <c r="BC326" t="b">
        <v>0</v>
      </c>
      <c r="BD326">
        <v>24493709</v>
      </c>
      <c r="BE326" t="s">
        <v>1242</v>
      </c>
      <c r="BF326" t="s">
        <v>1389</v>
      </c>
      <c r="BG326" t="s">
        <v>511</v>
      </c>
      <c r="BH326">
        <v>4.3</v>
      </c>
      <c r="BI326" t="s">
        <v>1390</v>
      </c>
      <c r="BJ326">
        <v>19.559999999999999</v>
      </c>
      <c r="BK326">
        <v>13</v>
      </c>
      <c r="BL326" t="s">
        <v>1391</v>
      </c>
      <c r="BM326" t="s">
        <v>1028</v>
      </c>
      <c r="BN326">
        <v>7.18</v>
      </c>
      <c r="BO326" t="s">
        <v>1392</v>
      </c>
      <c r="BP326">
        <v>20.170000000000002</v>
      </c>
      <c r="BQ326">
        <v>69</v>
      </c>
    </row>
    <row r="327" spans="2:69" x14ac:dyDescent="0.2">
      <c r="B327" t="s">
        <v>1393</v>
      </c>
      <c r="C327" t="str">
        <f t="shared" si="107"/>
        <v>20200816-August Complex</v>
      </c>
      <c r="D327" t="s">
        <v>1394</v>
      </c>
      <c r="E327" t="s">
        <v>1395</v>
      </c>
      <c r="H327">
        <f t="shared" si="108"/>
        <v>202008162037</v>
      </c>
      <c r="I327">
        <f t="shared" si="109"/>
        <v>202008170837</v>
      </c>
      <c r="J327" s="39">
        <v>44059</v>
      </c>
      <c r="K327" s="40">
        <v>0.85902777777777772</v>
      </c>
      <c r="L327" s="39">
        <v>44059.859027777777</v>
      </c>
      <c r="P327">
        <v>1032648</v>
      </c>
      <c r="Q327" t="s">
        <v>87</v>
      </c>
      <c r="R327">
        <v>446</v>
      </c>
      <c r="S327">
        <v>0</v>
      </c>
      <c r="T327">
        <v>1</v>
      </c>
      <c r="U327">
        <v>39.776000000000003</v>
      </c>
      <c r="V327">
        <v>-122.673</v>
      </c>
      <c r="W327" t="s">
        <v>88</v>
      </c>
      <c r="X327" t="str">
        <f t="shared" si="110"/>
        <v>HFRA</v>
      </c>
      <c r="AF327">
        <v>9888326</v>
      </c>
      <c r="AG327" t="b">
        <f t="shared" si="111"/>
        <v>1</v>
      </c>
      <c r="AH327" t="b">
        <f t="shared" si="112"/>
        <v>0</v>
      </c>
      <c r="AI327" t="b">
        <f t="shared" si="113"/>
        <v>1</v>
      </c>
      <c r="AJ327">
        <v>2020</v>
      </c>
      <c r="AK327">
        <v>8</v>
      </c>
      <c r="AL327" t="b">
        <v>1</v>
      </c>
      <c r="AM327">
        <f t="shared" si="114"/>
        <v>1</v>
      </c>
      <c r="AN327" t="b">
        <f t="shared" si="115"/>
        <v>1</v>
      </c>
      <c r="AO327" t="b">
        <f t="shared" si="116"/>
        <v>1</v>
      </c>
      <c r="AP327" t="b">
        <f t="shared" si="117"/>
        <v>0</v>
      </c>
      <c r="AQ327" t="str">
        <f t="shared" si="105"/>
        <v>OEIS CAT - Destructive - Fatal</v>
      </c>
      <c r="AR327">
        <f t="shared" si="118"/>
        <v>1</v>
      </c>
      <c r="AS327">
        <f t="shared" si="119"/>
        <v>0</v>
      </c>
      <c r="AT327" t="str">
        <f t="shared" si="120"/>
        <v>100 &lt; structures &lt;= 500</v>
      </c>
      <c r="AU327" t="str">
        <f t="shared" si="121"/>
        <v>fatality &gt; 0</v>
      </c>
      <c r="AV327">
        <f t="shared" si="106"/>
        <v>446</v>
      </c>
      <c r="AW327" t="b">
        <v>1</v>
      </c>
      <c r="AX327" t="b">
        <v>0</v>
      </c>
      <c r="AY327" t="b">
        <v>1</v>
      </c>
      <c r="AZ327" t="b">
        <v>1</v>
      </c>
      <c r="BA327" t="b">
        <v>0</v>
      </c>
      <c r="BB327" t="b">
        <v>1</v>
      </c>
      <c r="BC327" t="b">
        <v>1</v>
      </c>
      <c r="BD327">
        <v>115511217.89</v>
      </c>
      <c r="BE327" t="s">
        <v>1242</v>
      </c>
      <c r="BF327" t="s">
        <v>1396</v>
      </c>
      <c r="BG327" t="s">
        <v>1028</v>
      </c>
      <c r="BH327">
        <v>4.8</v>
      </c>
      <c r="BI327" t="s">
        <v>1397</v>
      </c>
      <c r="BJ327">
        <v>5.04</v>
      </c>
      <c r="BK327">
        <v>12</v>
      </c>
      <c r="BL327" t="s">
        <v>1398</v>
      </c>
      <c r="BM327" t="s">
        <v>1028</v>
      </c>
      <c r="BN327">
        <v>8.75</v>
      </c>
      <c r="BO327" t="s">
        <v>1397</v>
      </c>
      <c r="BP327">
        <v>18.34</v>
      </c>
      <c r="BQ327">
        <v>40</v>
      </c>
    </row>
    <row r="328" spans="2:69" x14ac:dyDescent="0.2">
      <c r="B328" t="s">
        <v>1399</v>
      </c>
      <c r="C328" t="str">
        <f t="shared" si="107"/>
        <v>20200817-North Complex</v>
      </c>
      <c r="D328" t="s">
        <v>1400</v>
      </c>
      <c r="E328" t="s">
        <v>1401</v>
      </c>
      <c r="H328">
        <f t="shared" si="108"/>
        <v>202008170900</v>
      </c>
      <c r="I328">
        <f t="shared" si="109"/>
        <v>202008172100</v>
      </c>
      <c r="J328" s="39">
        <v>44060</v>
      </c>
      <c r="K328" s="40">
        <v>0.375</v>
      </c>
      <c r="L328" s="39">
        <v>44060.375</v>
      </c>
      <c r="P328">
        <v>318935</v>
      </c>
      <c r="Q328" t="s">
        <v>87</v>
      </c>
      <c r="R328">
        <v>2352</v>
      </c>
      <c r="S328">
        <v>15</v>
      </c>
      <c r="U328">
        <v>39.858796480000002</v>
      </c>
      <c r="V328">
        <v>-120.92811519999999</v>
      </c>
      <c r="W328" t="s">
        <v>73</v>
      </c>
      <c r="X328" t="str">
        <f t="shared" si="110"/>
        <v>HFRA</v>
      </c>
      <c r="AG328" t="b">
        <f t="shared" si="111"/>
        <v>1</v>
      </c>
      <c r="AH328" t="b">
        <f t="shared" si="112"/>
        <v>0</v>
      </c>
      <c r="AI328" t="b">
        <f t="shared" si="113"/>
        <v>1</v>
      </c>
      <c r="AJ328">
        <v>2020</v>
      </c>
      <c r="AK328">
        <v>8</v>
      </c>
      <c r="AL328" t="b">
        <v>1</v>
      </c>
      <c r="AM328">
        <f t="shared" si="114"/>
        <v>0</v>
      </c>
      <c r="AN328" t="b">
        <f t="shared" si="115"/>
        <v>0</v>
      </c>
      <c r="AO328" t="b">
        <f t="shared" si="116"/>
        <v>1</v>
      </c>
      <c r="AP328" t="b">
        <f t="shared" si="117"/>
        <v>1</v>
      </c>
      <c r="AQ328" t="str">
        <f t="shared" si="105"/>
        <v>OEIS CAT - Destructive - Non-fatal</v>
      </c>
      <c r="AR328">
        <f t="shared" si="118"/>
        <v>1</v>
      </c>
      <c r="AS328">
        <f t="shared" si="119"/>
        <v>1</v>
      </c>
      <c r="AT328" t="str">
        <f t="shared" si="120"/>
        <v>structures &gt; 500</v>
      </c>
      <c r="AU328" t="str">
        <f t="shared" si="121"/>
        <v>fatality = 0</v>
      </c>
      <c r="AV328">
        <f t="shared" si="106"/>
        <v>2352</v>
      </c>
      <c r="AW328" t="b">
        <v>0</v>
      </c>
      <c r="AX328" t="b">
        <v>1</v>
      </c>
      <c r="AY328" t="b">
        <v>1</v>
      </c>
      <c r="AZ328" t="b">
        <v>1</v>
      </c>
      <c r="BA328" t="b">
        <v>0</v>
      </c>
      <c r="BB328" t="b">
        <v>1</v>
      </c>
      <c r="BC328" t="b">
        <v>1</v>
      </c>
      <c r="BJ328">
        <v>0</v>
      </c>
      <c r="BK328">
        <v>0</v>
      </c>
      <c r="BL328" t="s">
        <v>574</v>
      </c>
      <c r="BM328" t="s">
        <v>82</v>
      </c>
      <c r="BN328">
        <v>9.92</v>
      </c>
      <c r="BO328" t="s">
        <v>1402</v>
      </c>
      <c r="BP328">
        <v>25</v>
      </c>
      <c r="BQ328">
        <v>93</v>
      </c>
    </row>
    <row r="329" spans="2:69" x14ac:dyDescent="0.2">
      <c r="C329" t="str">
        <f t="shared" si="107"/>
        <v>20200818-Scu Lightning Complex</v>
      </c>
      <c r="D329" t="s">
        <v>1403</v>
      </c>
      <c r="E329" t="s">
        <v>1404</v>
      </c>
      <c r="H329">
        <f t="shared" si="108"/>
        <v>202008180925</v>
      </c>
      <c r="I329">
        <f t="shared" si="109"/>
        <v>202008182125</v>
      </c>
      <c r="J329" s="39">
        <v>44061</v>
      </c>
      <c r="K329" s="40">
        <v>0.3923611111111111</v>
      </c>
      <c r="L329" s="39">
        <v>44061.392361111109</v>
      </c>
      <c r="M329" s="39">
        <v>44105</v>
      </c>
      <c r="N329" t="s">
        <v>1405</v>
      </c>
      <c r="O329" s="39">
        <v>44105.436805555553</v>
      </c>
      <c r="P329">
        <v>396624</v>
      </c>
      <c r="R329">
        <v>222</v>
      </c>
      <c r="S329">
        <v>26</v>
      </c>
      <c r="T329">
        <v>0</v>
      </c>
      <c r="U329">
        <v>37.439436999999998</v>
      </c>
      <c r="V329">
        <v>-121.30435</v>
      </c>
      <c r="W329" t="s">
        <v>88</v>
      </c>
      <c r="X329" t="str">
        <f t="shared" si="110"/>
        <v>HFRA</v>
      </c>
      <c r="AF329">
        <v>4197405</v>
      </c>
      <c r="AG329" t="b">
        <f t="shared" si="111"/>
        <v>1</v>
      </c>
      <c r="AH329" t="b">
        <f t="shared" si="112"/>
        <v>0</v>
      </c>
      <c r="AI329" t="b">
        <f t="shared" si="113"/>
        <v>1</v>
      </c>
      <c r="AJ329">
        <v>2020</v>
      </c>
      <c r="AK329">
        <v>8</v>
      </c>
      <c r="AL329" t="b">
        <v>0</v>
      </c>
      <c r="AM329">
        <f t="shared" si="114"/>
        <v>0</v>
      </c>
      <c r="AN329" t="b">
        <f t="shared" si="115"/>
        <v>0</v>
      </c>
      <c r="AO329" t="b">
        <f t="shared" si="116"/>
        <v>1</v>
      </c>
      <c r="AP329" t="b">
        <f t="shared" si="117"/>
        <v>1</v>
      </c>
      <c r="AQ329" t="str">
        <f t="shared" si="105"/>
        <v>OEIS CAT - Destructive - Non-fatal</v>
      </c>
      <c r="AR329">
        <f t="shared" si="118"/>
        <v>1</v>
      </c>
      <c r="AS329">
        <f t="shared" si="119"/>
        <v>0</v>
      </c>
      <c r="AT329" t="str">
        <f t="shared" si="120"/>
        <v>100 &lt; structures &lt;= 500</v>
      </c>
      <c r="AU329" t="str">
        <f t="shared" si="121"/>
        <v>fatality = 0</v>
      </c>
      <c r="AV329">
        <f t="shared" si="106"/>
        <v>222</v>
      </c>
      <c r="AW329" t="b">
        <v>1</v>
      </c>
      <c r="AX329" t="b">
        <v>0</v>
      </c>
      <c r="AY329" t="b">
        <v>1</v>
      </c>
      <c r="AZ329" t="b">
        <v>1</v>
      </c>
      <c r="BA329" t="b">
        <v>0</v>
      </c>
      <c r="BB329" t="b">
        <v>1</v>
      </c>
      <c r="BC329" t="b">
        <v>1</v>
      </c>
      <c r="BJ329">
        <v>0</v>
      </c>
      <c r="BK329">
        <v>0</v>
      </c>
      <c r="BL329" t="s">
        <v>195</v>
      </c>
      <c r="BM329" t="s">
        <v>82</v>
      </c>
      <c r="BN329">
        <v>7.63</v>
      </c>
      <c r="BO329" t="s">
        <v>1406</v>
      </c>
      <c r="BP329">
        <v>5.99</v>
      </c>
      <c r="BQ329">
        <v>1</v>
      </c>
    </row>
    <row r="330" spans="2:69" x14ac:dyDescent="0.2">
      <c r="C330" t="str">
        <f t="shared" si="107"/>
        <v>20200818-Carmel</v>
      </c>
      <c r="D330" t="s">
        <v>218</v>
      </c>
      <c r="E330" t="s">
        <v>1407</v>
      </c>
      <c r="H330">
        <f t="shared" si="108"/>
        <v>202008181424</v>
      </c>
      <c r="I330">
        <f t="shared" si="109"/>
        <v>202008190224</v>
      </c>
      <c r="J330" s="39">
        <v>44061</v>
      </c>
      <c r="K330" s="40">
        <v>0.6</v>
      </c>
      <c r="L330" s="39">
        <v>44061.599999999999</v>
      </c>
      <c r="P330">
        <v>6905</v>
      </c>
      <c r="Q330" t="s">
        <v>438</v>
      </c>
      <c r="R330">
        <v>73</v>
      </c>
      <c r="S330">
        <v>7</v>
      </c>
      <c r="T330">
        <v>0</v>
      </c>
      <c r="U330">
        <v>36.446300000000001</v>
      </c>
      <c r="V330">
        <v>-121.68181</v>
      </c>
      <c r="W330" t="s">
        <v>88</v>
      </c>
      <c r="X330" t="str">
        <f t="shared" si="110"/>
        <v>HFRA</v>
      </c>
      <c r="AF330">
        <v>3569443</v>
      </c>
      <c r="AG330" t="b">
        <f t="shared" si="111"/>
        <v>1</v>
      </c>
      <c r="AH330" t="b">
        <f t="shared" si="112"/>
        <v>1</v>
      </c>
      <c r="AI330" t="b">
        <f t="shared" si="113"/>
        <v>0</v>
      </c>
      <c r="AJ330">
        <v>2020</v>
      </c>
      <c r="AK330">
        <v>8</v>
      </c>
      <c r="AL330" t="b">
        <v>0</v>
      </c>
      <c r="AM330">
        <f t="shared" si="114"/>
        <v>0</v>
      </c>
      <c r="AN330" t="b">
        <f t="shared" si="115"/>
        <v>0</v>
      </c>
      <c r="AO330" t="b">
        <f t="shared" si="116"/>
        <v>0</v>
      </c>
      <c r="AP330" t="b">
        <f t="shared" si="117"/>
        <v>0</v>
      </c>
      <c r="AQ330" t="str">
        <f t="shared" si="105"/>
        <v>OEIS CAT - Large</v>
      </c>
      <c r="AR330">
        <f t="shared" si="118"/>
        <v>1</v>
      </c>
      <c r="AS330">
        <f t="shared" si="119"/>
        <v>0</v>
      </c>
      <c r="AT330" t="str">
        <f t="shared" si="120"/>
        <v xml:space="preserve">structures &lt;= 100 </v>
      </c>
      <c r="AU330" t="str">
        <f t="shared" si="121"/>
        <v>fatality = 0</v>
      </c>
      <c r="AV330">
        <f t="shared" si="106"/>
        <v>73</v>
      </c>
      <c r="AW330" t="b">
        <v>1</v>
      </c>
      <c r="AX330" t="b">
        <v>0</v>
      </c>
      <c r="AY330" t="b">
        <v>1</v>
      </c>
      <c r="AZ330" t="b">
        <v>1</v>
      </c>
      <c r="BA330" t="b">
        <v>0</v>
      </c>
      <c r="BB330" t="b">
        <v>1</v>
      </c>
      <c r="BC330" t="b">
        <v>1</v>
      </c>
      <c r="BF330" t="s">
        <v>1408</v>
      </c>
      <c r="BG330" t="s">
        <v>1028</v>
      </c>
      <c r="BH330">
        <v>3.45</v>
      </c>
      <c r="BI330" t="s">
        <v>1409</v>
      </c>
      <c r="BJ330">
        <v>16.66</v>
      </c>
      <c r="BK330">
        <v>36</v>
      </c>
      <c r="BL330" t="s">
        <v>220</v>
      </c>
      <c r="BM330" t="s">
        <v>82</v>
      </c>
      <c r="BN330">
        <v>8.27</v>
      </c>
      <c r="BO330" t="s">
        <v>1410</v>
      </c>
      <c r="BP330">
        <v>19</v>
      </c>
      <c r="BQ330">
        <v>93</v>
      </c>
    </row>
    <row r="331" spans="2:69" x14ac:dyDescent="0.2">
      <c r="C331" t="str">
        <f t="shared" si="107"/>
        <v>20200818-Woodward</v>
      </c>
      <c r="D331" t="s">
        <v>1411</v>
      </c>
      <c r="E331" t="s">
        <v>1412</v>
      </c>
      <c r="H331">
        <f t="shared" si="108"/>
        <v>202008181427</v>
      </c>
      <c r="I331">
        <f t="shared" si="109"/>
        <v>202008190227</v>
      </c>
      <c r="J331" s="39">
        <v>44061</v>
      </c>
      <c r="K331" s="40">
        <v>0.6020833333333333</v>
      </c>
      <c r="L331" s="39">
        <v>44061.602083333331</v>
      </c>
      <c r="M331" s="39">
        <v>44106</v>
      </c>
      <c r="N331" t="s">
        <v>1413</v>
      </c>
      <c r="O331" s="39">
        <v>44106.306250000001</v>
      </c>
      <c r="P331">
        <v>4929</v>
      </c>
      <c r="R331">
        <v>0</v>
      </c>
      <c r="S331">
        <v>0</v>
      </c>
      <c r="T331">
        <v>0</v>
      </c>
      <c r="U331">
        <v>38.018089000000003</v>
      </c>
      <c r="V331">
        <v>-122.83670100000001</v>
      </c>
      <c r="W331" t="s">
        <v>88</v>
      </c>
      <c r="X331" t="str">
        <f t="shared" si="110"/>
        <v>HFRA</v>
      </c>
      <c r="AG331" t="b">
        <f t="shared" si="111"/>
        <v>0</v>
      </c>
      <c r="AH331" t="b">
        <f t="shared" si="112"/>
        <v>0</v>
      </c>
      <c r="AI331" t="b">
        <f t="shared" si="113"/>
        <v>0</v>
      </c>
      <c r="AJ331">
        <v>2020</v>
      </c>
      <c r="AK331">
        <v>8</v>
      </c>
      <c r="AL331" t="b">
        <v>0</v>
      </c>
      <c r="AM331">
        <f t="shared" si="114"/>
        <v>0</v>
      </c>
      <c r="AN331" t="b">
        <f t="shared" si="115"/>
        <v>0</v>
      </c>
      <c r="AO331" t="b">
        <f t="shared" si="116"/>
        <v>0</v>
      </c>
      <c r="AP331" t="b">
        <f t="shared" si="117"/>
        <v>0</v>
      </c>
      <c r="AQ331" t="str">
        <f t="shared" si="105"/>
        <v>OEIS Non-CAT - Large</v>
      </c>
      <c r="AR331">
        <f t="shared" si="118"/>
        <v>0</v>
      </c>
      <c r="AS331">
        <f t="shared" si="119"/>
        <v>0</v>
      </c>
      <c r="AT331" t="str">
        <f t="shared" si="120"/>
        <v xml:space="preserve">structures &lt;= 100 </v>
      </c>
      <c r="AU331" t="str">
        <f t="shared" si="121"/>
        <v>fatality = 0</v>
      </c>
      <c r="AV331">
        <f t="shared" si="106"/>
        <v>0</v>
      </c>
      <c r="AW331" t="b">
        <v>1</v>
      </c>
      <c r="AX331" t="b">
        <v>0</v>
      </c>
      <c r="AY331" t="b">
        <v>1</v>
      </c>
      <c r="AZ331" t="b">
        <v>1</v>
      </c>
      <c r="BA331" t="b">
        <v>0</v>
      </c>
      <c r="BB331" t="b">
        <v>1</v>
      </c>
      <c r="BC331" t="b">
        <v>1</v>
      </c>
      <c r="BF331" t="s">
        <v>1414</v>
      </c>
      <c r="BG331" t="s">
        <v>1028</v>
      </c>
      <c r="BH331">
        <v>4.58</v>
      </c>
      <c r="BI331" t="s">
        <v>1415</v>
      </c>
      <c r="BJ331">
        <v>26.74</v>
      </c>
      <c r="BK331">
        <v>11</v>
      </c>
      <c r="BL331" t="s">
        <v>1414</v>
      </c>
      <c r="BM331" t="s">
        <v>1028</v>
      </c>
      <c r="BN331">
        <v>4.58</v>
      </c>
      <c r="BO331" t="s">
        <v>1415</v>
      </c>
      <c r="BP331">
        <v>26.74</v>
      </c>
      <c r="BQ331">
        <v>135</v>
      </c>
    </row>
    <row r="332" spans="2:69" x14ac:dyDescent="0.2">
      <c r="C332" t="str">
        <f t="shared" si="107"/>
        <v>20200818-Salt</v>
      </c>
      <c r="D332" t="s">
        <v>298</v>
      </c>
      <c r="E332" t="s">
        <v>1416</v>
      </c>
      <c r="H332">
        <f t="shared" si="108"/>
        <v>202008181633</v>
      </c>
      <c r="I332">
        <f t="shared" si="109"/>
        <v>202008190433</v>
      </c>
      <c r="J332" s="39">
        <v>44061</v>
      </c>
      <c r="K332" s="40">
        <v>0.68958333333333333</v>
      </c>
      <c r="L332" s="39">
        <v>44061.689583333333</v>
      </c>
      <c r="P332">
        <v>1789</v>
      </c>
      <c r="Q332" t="s">
        <v>186</v>
      </c>
      <c r="R332">
        <v>0</v>
      </c>
      <c r="S332">
        <v>0</v>
      </c>
      <c r="T332">
        <v>0</v>
      </c>
      <c r="U332">
        <v>38.027920999999999</v>
      </c>
      <c r="V332">
        <v>-120.76325799999999</v>
      </c>
      <c r="W332" t="s">
        <v>88</v>
      </c>
      <c r="X332" t="str">
        <f t="shared" si="110"/>
        <v>HFRA</v>
      </c>
      <c r="AG332" t="b">
        <f t="shared" si="111"/>
        <v>0</v>
      </c>
      <c r="AH332" t="b">
        <f t="shared" si="112"/>
        <v>0</v>
      </c>
      <c r="AI332" t="b">
        <f t="shared" si="113"/>
        <v>0</v>
      </c>
      <c r="AJ332">
        <v>2020</v>
      </c>
      <c r="AK332">
        <v>8</v>
      </c>
      <c r="AL332" t="b">
        <v>1</v>
      </c>
      <c r="AM332">
        <f t="shared" si="114"/>
        <v>0</v>
      </c>
      <c r="AN332" t="b">
        <f t="shared" si="115"/>
        <v>0</v>
      </c>
      <c r="AO332" t="b">
        <f t="shared" si="116"/>
        <v>0</v>
      </c>
      <c r="AP332" t="b">
        <f t="shared" si="117"/>
        <v>0</v>
      </c>
      <c r="AQ332" t="str">
        <f t="shared" si="105"/>
        <v>OEIS Non-CAT - Large</v>
      </c>
      <c r="AR332">
        <f t="shared" si="118"/>
        <v>0</v>
      </c>
      <c r="AS332">
        <f t="shared" si="119"/>
        <v>0</v>
      </c>
      <c r="AT332" t="str">
        <f t="shared" si="120"/>
        <v xml:space="preserve">structures &lt;= 100 </v>
      </c>
      <c r="AU332" t="str">
        <f t="shared" si="121"/>
        <v>fatality = 0</v>
      </c>
      <c r="AV332">
        <f t="shared" si="106"/>
        <v>0</v>
      </c>
      <c r="AW332" t="b">
        <v>1</v>
      </c>
      <c r="AX332" t="b">
        <v>0</v>
      </c>
      <c r="AY332" t="b">
        <v>1</v>
      </c>
      <c r="AZ332" t="b">
        <v>1</v>
      </c>
      <c r="BA332" t="b">
        <v>0</v>
      </c>
      <c r="BB332" t="b">
        <v>1</v>
      </c>
      <c r="BC332" t="b">
        <v>1</v>
      </c>
      <c r="BF332" t="s">
        <v>1243</v>
      </c>
      <c r="BG332" t="s">
        <v>1028</v>
      </c>
      <c r="BH332">
        <v>3.03</v>
      </c>
      <c r="BI332" t="s">
        <v>1417</v>
      </c>
      <c r="BJ332">
        <v>19</v>
      </c>
      <c r="BK332">
        <v>12</v>
      </c>
      <c r="BL332" t="s">
        <v>1245</v>
      </c>
      <c r="BM332" t="s">
        <v>1028</v>
      </c>
      <c r="BN332">
        <v>6.36</v>
      </c>
      <c r="BO332" t="s">
        <v>1418</v>
      </c>
      <c r="BP332">
        <v>20.53</v>
      </c>
      <c r="BQ332">
        <v>95</v>
      </c>
    </row>
    <row r="333" spans="2:69" x14ac:dyDescent="0.2">
      <c r="C333" t="str">
        <f t="shared" si="107"/>
        <v>20200818-Creek</v>
      </c>
      <c r="D333" t="s">
        <v>541</v>
      </c>
      <c r="E333" t="s">
        <v>175</v>
      </c>
      <c r="H333">
        <f t="shared" si="108"/>
        <v>202008181758</v>
      </c>
      <c r="I333">
        <f t="shared" si="109"/>
        <v>202008190558</v>
      </c>
      <c r="J333" s="39">
        <v>44061</v>
      </c>
      <c r="K333" s="40">
        <v>0.74861111111111112</v>
      </c>
      <c r="L333" s="39">
        <v>44061.748611111107</v>
      </c>
      <c r="M333" s="39">
        <v>44064</v>
      </c>
      <c r="N333" t="s">
        <v>1419</v>
      </c>
      <c r="O333" s="39">
        <v>44064.875</v>
      </c>
      <c r="P333">
        <v>820</v>
      </c>
      <c r="Q333" t="s">
        <v>186</v>
      </c>
      <c r="R333">
        <v>2</v>
      </c>
      <c r="S333">
        <v>0</v>
      </c>
      <c r="T333">
        <v>0</v>
      </c>
      <c r="U333">
        <v>39.817437200000001</v>
      </c>
      <c r="V333">
        <v>-123.2111007</v>
      </c>
      <c r="W333" t="s">
        <v>88</v>
      </c>
      <c r="X333" t="str">
        <f t="shared" si="110"/>
        <v>non-HFRA</v>
      </c>
      <c r="AF333">
        <v>10791</v>
      </c>
      <c r="AG333" t="b">
        <f t="shared" si="111"/>
        <v>0</v>
      </c>
      <c r="AH333" t="b">
        <f t="shared" si="112"/>
        <v>0</v>
      </c>
      <c r="AI333" t="b">
        <f t="shared" si="113"/>
        <v>0</v>
      </c>
      <c r="AJ333">
        <v>2020</v>
      </c>
      <c r="AK333">
        <v>8</v>
      </c>
      <c r="AL333" t="b">
        <v>0</v>
      </c>
      <c r="AM333">
        <f t="shared" si="114"/>
        <v>0</v>
      </c>
      <c r="AN333" t="b">
        <f t="shared" si="115"/>
        <v>0</v>
      </c>
      <c r="AO333" t="b">
        <f t="shared" si="116"/>
        <v>0</v>
      </c>
      <c r="AP333" t="b">
        <f t="shared" si="117"/>
        <v>0</v>
      </c>
      <c r="AQ333" t="str">
        <f t="shared" si="105"/>
        <v>OEIS Non-CAT - Large</v>
      </c>
      <c r="AR333">
        <f t="shared" si="118"/>
        <v>0</v>
      </c>
      <c r="AS333">
        <f t="shared" si="119"/>
        <v>0</v>
      </c>
      <c r="AT333" t="str">
        <f t="shared" si="120"/>
        <v xml:space="preserve">structures &lt;= 100 </v>
      </c>
      <c r="AU333" t="str">
        <f t="shared" si="121"/>
        <v>fatality = 0</v>
      </c>
      <c r="AV333">
        <f t="shared" si="106"/>
        <v>2</v>
      </c>
      <c r="AW333" t="b">
        <v>0</v>
      </c>
      <c r="AX333" t="b">
        <v>0</v>
      </c>
      <c r="AY333" t="b">
        <v>0</v>
      </c>
      <c r="AZ333" t="b">
        <v>0</v>
      </c>
      <c r="BA333" t="b">
        <v>0</v>
      </c>
      <c r="BB333" t="b">
        <v>0</v>
      </c>
      <c r="BC333" t="b">
        <v>0</v>
      </c>
      <c r="BF333" t="s">
        <v>1420</v>
      </c>
      <c r="BG333" t="s">
        <v>1028</v>
      </c>
      <c r="BH333">
        <v>4.66</v>
      </c>
      <c r="BI333" t="s">
        <v>1418</v>
      </c>
      <c r="BJ333">
        <v>18.34</v>
      </c>
      <c r="BK333">
        <v>23</v>
      </c>
      <c r="BL333" t="s">
        <v>1421</v>
      </c>
      <c r="BM333" t="s">
        <v>1028</v>
      </c>
      <c r="BN333">
        <v>6.6</v>
      </c>
      <c r="BO333" t="s">
        <v>1422</v>
      </c>
      <c r="BP333">
        <v>19</v>
      </c>
      <c r="BQ333">
        <v>49</v>
      </c>
    </row>
    <row r="334" spans="2:69" x14ac:dyDescent="0.2">
      <c r="B334" t="s">
        <v>1423</v>
      </c>
      <c r="C334" t="str">
        <f t="shared" si="107"/>
        <v>20200819-Butte/Tehama/Glenn Lightning Complex</v>
      </c>
      <c r="D334" t="s">
        <v>1424</v>
      </c>
      <c r="E334" t="s">
        <v>1425</v>
      </c>
      <c r="H334">
        <f t="shared" si="108"/>
        <v>202008190912</v>
      </c>
      <c r="I334">
        <f t="shared" si="109"/>
        <v>202008192112</v>
      </c>
      <c r="J334" s="39">
        <v>44062</v>
      </c>
      <c r="K334" s="40">
        <v>0.38333333333333341</v>
      </c>
      <c r="L334" s="39">
        <v>44062.383333333331</v>
      </c>
      <c r="M334" s="39">
        <v>44113</v>
      </c>
      <c r="N334" t="s">
        <v>1426</v>
      </c>
      <c r="O334" s="39">
        <v>44113.638888888891</v>
      </c>
      <c r="P334">
        <v>19609</v>
      </c>
      <c r="R334">
        <v>14</v>
      </c>
      <c r="S334">
        <v>1</v>
      </c>
      <c r="T334">
        <v>0</v>
      </c>
      <c r="U334">
        <v>40.095709999999997</v>
      </c>
      <c r="V334">
        <v>-122.4393</v>
      </c>
      <c r="W334" t="s">
        <v>88</v>
      </c>
      <c r="X334" t="str">
        <f t="shared" si="110"/>
        <v>HFRA</v>
      </c>
      <c r="AG334" t="b">
        <f t="shared" si="111"/>
        <v>1</v>
      </c>
      <c r="AH334" t="b">
        <f t="shared" si="112"/>
        <v>1</v>
      </c>
      <c r="AI334" t="b">
        <f t="shared" si="113"/>
        <v>0</v>
      </c>
      <c r="AJ334">
        <v>2020</v>
      </c>
      <c r="AK334">
        <v>8</v>
      </c>
      <c r="AL334" t="b">
        <v>1</v>
      </c>
      <c r="AM334">
        <f t="shared" si="114"/>
        <v>0</v>
      </c>
      <c r="AN334" t="b">
        <f t="shared" si="115"/>
        <v>0</v>
      </c>
      <c r="AO334" t="b">
        <f t="shared" si="116"/>
        <v>0</v>
      </c>
      <c r="AP334" t="b">
        <f t="shared" si="117"/>
        <v>0</v>
      </c>
      <c r="AQ334" t="str">
        <f t="shared" si="105"/>
        <v>OEIS CAT - Large</v>
      </c>
      <c r="AR334">
        <f t="shared" si="118"/>
        <v>1</v>
      </c>
      <c r="AS334">
        <f t="shared" si="119"/>
        <v>0</v>
      </c>
      <c r="AT334" t="str">
        <f t="shared" si="120"/>
        <v xml:space="preserve">structures &lt;= 100 </v>
      </c>
      <c r="AU334" t="str">
        <f t="shared" si="121"/>
        <v>fatality = 0</v>
      </c>
      <c r="AV334">
        <f t="shared" si="106"/>
        <v>14</v>
      </c>
      <c r="AW334" t="b">
        <v>1</v>
      </c>
      <c r="AX334" t="b">
        <v>0</v>
      </c>
      <c r="AY334" t="b">
        <v>1</v>
      </c>
      <c r="AZ334" t="b">
        <v>1</v>
      </c>
      <c r="BA334" t="b">
        <v>0</v>
      </c>
      <c r="BB334" t="b">
        <v>1</v>
      </c>
      <c r="BC334" t="b">
        <v>1</v>
      </c>
      <c r="BF334" t="s">
        <v>1427</v>
      </c>
      <c r="BG334" t="s">
        <v>1028</v>
      </c>
      <c r="BH334">
        <v>1.01</v>
      </c>
      <c r="BI334" t="s">
        <v>1428</v>
      </c>
      <c r="BJ334">
        <v>7.09</v>
      </c>
      <c r="BK334">
        <v>12</v>
      </c>
      <c r="BL334" t="s">
        <v>1178</v>
      </c>
      <c r="BM334" t="s">
        <v>1028</v>
      </c>
      <c r="BN334">
        <v>6.48</v>
      </c>
      <c r="BO334" t="s">
        <v>1429</v>
      </c>
      <c r="BP334">
        <v>8.18</v>
      </c>
      <c r="BQ334">
        <v>36</v>
      </c>
    </row>
    <row r="335" spans="2:69" x14ac:dyDescent="0.2">
      <c r="C335" t="str">
        <f t="shared" si="107"/>
        <v>20200820-Moc</v>
      </c>
      <c r="D335" t="s">
        <v>409</v>
      </c>
      <c r="E335" t="s">
        <v>1430</v>
      </c>
      <c r="H335">
        <f t="shared" si="108"/>
        <v>202008201426</v>
      </c>
      <c r="I335">
        <f t="shared" si="109"/>
        <v>202008210226</v>
      </c>
      <c r="J335" s="39">
        <v>44063</v>
      </c>
      <c r="K335" s="40">
        <v>0.60138888888888886</v>
      </c>
      <c r="L335" s="39">
        <v>44063.601388888892</v>
      </c>
      <c r="M335" s="39">
        <v>44073</v>
      </c>
      <c r="N335" t="s">
        <v>1431</v>
      </c>
      <c r="O335" s="39">
        <v>44073.801388888889</v>
      </c>
      <c r="P335">
        <v>2857</v>
      </c>
      <c r="Q335" t="s">
        <v>152</v>
      </c>
      <c r="R335">
        <v>0</v>
      </c>
      <c r="S335">
        <v>0</v>
      </c>
      <c r="T335">
        <v>0</v>
      </c>
      <c r="U335">
        <v>37.813778999999997</v>
      </c>
      <c r="V335">
        <v>-120.31256500000001</v>
      </c>
      <c r="W335" t="s">
        <v>88</v>
      </c>
      <c r="X335" t="str">
        <f t="shared" si="110"/>
        <v>HFRA</v>
      </c>
      <c r="AG335" t="b">
        <f t="shared" si="111"/>
        <v>0</v>
      </c>
      <c r="AH335" t="b">
        <f t="shared" si="112"/>
        <v>0</v>
      </c>
      <c r="AI335" t="b">
        <f t="shared" si="113"/>
        <v>0</v>
      </c>
      <c r="AJ335">
        <v>2020</v>
      </c>
      <c r="AK335">
        <v>8</v>
      </c>
      <c r="AL335" t="b">
        <v>0</v>
      </c>
      <c r="AM335">
        <f t="shared" si="114"/>
        <v>0</v>
      </c>
      <c r="AN335" t="b">
        <f t="shared" si="115"/>
        <v>0</v>
      </c>
      <c r="AO335" t="b">
        <f t="shared" si="116"/>
        <v>0</v>
      </c>
      <c r="AP335" t="b">
        <f t="shared" si="117"/>
        <v>0</v>
      </c>
      <c r="AQ335" t="str">
        <f t="shared" si="105"/>
        <v>OEIS Non-CAT - Large</v>
      </c>
      <c r="AR335">
        <f t="shared" si="118"/>
        <v>0</v>
      </c>
      <c r="AS335">
        <f t="shared" si="119"/>
        <v>0</v>
      </c>
      <c r="AT335" t="str">
        <f t="shared" si="120"/>
        <v xml:space="preserve">structures &lt;= 100 </v>
      </c>
      <c r="AU335" t="str">
        <f t="shared" si="121"/>
        <v>fatality = 0</v>
      </c>
      <c r="AV335">
        <f t="shared" si="106"/>
        <v>0</v>
      </c>
      <c r="AW335" t="b">
        <v>1</v>
      </c>
      <c r="AX335" t="b">
        <v>0</v>
      </c>
      <c r="AY335" t="b">
        <v>1</v>
      </c>
      <c r="AZ335" t="b">
        <v>1</v>
      </c>
      <c r="BA335" t="b">
        <v>0</v>
      </c>
      <c r="BB335" t="b">
        <v>1</v>
      </c>
      <c r="BC335" t="b">
        <v>1</v>
      </c>
      <c r="BF335" t="s">
        <v>1432</v>
      </c>
      <c r="BG335" t="s">
        <v>1028</v>
      </c>
      <c r="BH335">
        <v>1.75</v>
      </c>
      <c r="BI335" t="s">
        <v>1433</v>
      </c>
      <c r="BJ335">
        <v>13.96</v>
      </c>
      <c r="BK335">
        <v>32</v>
      </c>
      <c r="BL335" t="s">
        <v>1434</v>
      </c>
      <c r="BM335" t="s">
        <v>1028</v>
      </c>
      <c r="BN335">
        <v>6.31</v>
      </c>
      <c r="BO335" t="s">
        <v>1433</v>
      </c>
      <c r="BP335">
        <v>15.56</v>
      </c>
      <c r="BQ335">
        <v>204</v>
      </c>
    </row>
    <row r="336" spans="2:69" x14ac:dyDescent="0.2">
      <c r="C336" t="str">
        <f t="shared" si="107"/>
        <v>20200822-Sheep</v>
      </c>
      <c r="D336" t="s">
        <v>571</v>
      </c>
      <c r="E336" t="s">
        <v>1435</v>
      </c>
      <c r="H336">
        <f t="shared" si="108"/>
        <v>202008222202</v>
      </c>
      <c r="I336">
        <f t="shared" si="109"/>
        <v>202008231002</v>
      </c>
      <c r="J336" s="39">
        <v>44065</v>
      </c>
      <c r="K336" s="40">
        <v>0.91805555555555551</v>
      </c>
      <c r="L336" s="39">
        <v>44065.918055555558</v>
      </c>
      <c r="M336" s="39">
        <v>44083</v>
      </c>
      <c r="N336" t="s">
        <v>86</v>
      </c>
      <c r="O336" s="39">
        <v>44083.375</v>
      </c>
      <c r="P336">
        <v>29570</v>
      </c>
      <c r="R336">
        <v>26</v>
      </c>
      <c r="S336">
        <v>0</v>
      </c>
      <c r="T336">
        <v>0</v>
      </c>
      <c r="U336">
        <v>40.274000000000001</v>
      </c>
      <c r="V336">
        <v>-120.75700000000001</v>
      </c>
      <c r="W336" t="s">
        <v>88</v>
      </c>
      <c r="X336" t="str">
        <f t="shared" si="110"/>
        <v>HFRA</v>
      </c>
      <c r="AG336" t="b">
        <f t="shared" si="111"/>
        <v>1</v>
      </c>
      <c r="AH336" t="b">
        <f t="shared" si="112"/>
        <v>1</v>
      </c>
      <c r="AI336" t="b">
        <f t="shared" si="113"/>
        <v>0</v>
      </c>
      <c r="AJ336">
        <v>2020</v>
      </c>
      <c r="AK336">
        <v>8</v>
      </c>
      <c r="AL336" t="b">
        <v>0</v>
      </c>
      <c r="AM336">
        <f t="shared" si="114"/>
        <v>0</v>
      </c>
      <c r="AN336" t="b">
        <f t="shared" si="115"/>
        <v>0</v>
      </c>
      <c r="AO336" t="b">
        <f t="shared" si="116"/>
        <v>0</v>
      </c>
      <c r="AP336" t="b">
        <f t="shared" si="117"/>
        <v>0</v>
      </c>
      <c r="AQ336" t="str">
        <f t="shared" si="105"/>
        <v>OEIS CAT - Large</v>
      </c>
      <c r="AR336">
        <f t="shared" si="118"/>
        <v>1</v>
      </c>
      <c r="AS336">
        <f t="shared" si="119"/>
        <v>0</v>
      </c>
      <c r="AT336" t="str">
        <f t="shared" si="120"/>
        <v xml:space="preserve">structures &lt;= 100 </v>
      </c>
      <c r="AU336" t="str">
        <f t="shared" si="121"/>
        <v>fatality = 0</v>
      </c>
      <c r="AV336">
        <f t="shared" si="106"/>
        <v>26</v>
      </c>
      <c r="AW336" t="b">
        <v>1</v>
      </c>
      <c r="AX336" t="b">
        <v>0</v>
      </c>
      <c r="AY336" t="b">
        <v>1</v>
      </c>
      <c r="AZ336" t="b">
        <v>1</v>
      </c>
      <c r="BA336" t="b">
        <v>0</v>
      </c>
      <c r="BB336" t="b">
        <v>1</v>
      </c>
      <c r="BC336" t="b">
        <v>1</v>
      </c>
      <c r="BJ336">
        <v>0</v>
      </c>
      <c r="BK336">
        <v>0</v>
      </c>
      <c r="BL336" t="s">
        <v>1436</v>
      </c>
      <c r="BM336" t="s">
        <v>82</v>
      </c>
      <c r="BN336">
        <v>6.35</v>
      </c>
      <c r="BO336" t="s">
        <v>1437</v>
      </c>
      <c r="BP336">
        <v>10</v>
      </c>
      <c r="BQ336">
        <v>12</v>
      </c>
    </row>
    <row r="337" spans="1:69" x14ac:dyDescent="0.2">
      <c r="C337" t="str">
        <f t="shared" si="107"/>
        <v>20200823-W-5 Cold Springs</v>
      </c>
      <c r="D337" t="s">
        <v>180</v>
      </c>
      <c r="E337" t="s">
        <v>1438</v>
      </c>
      <c r="H337">
        <f t="shared" si="108"/>
        <v>202008230824</v>
      </c>
      <c r="I337">
        <f t="shared" si="109"/>
        <v>202008232024</v>
      </c>
      <c r="J337" s="39">
        <v>44066</v>
      </c>
      <c r="K337" s="40">
        <v>0.35</v>
      </c>
      <c r="L337" s="39">
        <v>44066.35</v>
      </c>
      <c r="M337" s="39">
        <v>44090</v>
      </c>
      <c r="N337" t="s">
        <v>1439</v>
      </c>
      <c r="O337" s="39">
        <v>44090.470833333333</v>
      </c>
      <c r="P337">
        <v>84817</v>
      </c>
      <c r="Q337" t="s">
        <v>87</v>
      </c>
      <c r="R337">
        <v>1</v>
      </c>
      <c r="S337">
        <v>0</v>
      </c>
      <c r="T337">
        <v>0</v>
      </c>
      <c r="U337">
        <v>41.028610999999998</v>
      </c>
      <c r="V337">
        <v>-120.281389</v>
      </c>
      <c r="W337" t="s">
        <v>88</v>
      </c>
      <c r="X337" t="str">
        <f t="shared" si="110"/>
        <v>HFRA</v>
      </c>
      <c r="AG337" t="b">
        <f t="shared" si="111"/>
        <v>1</v>
      </c>
      <c r="AH337" t="b">
        <f t="shared" si="112"/>
        <v>1</v>
      </c>
      <c r="AI337" t="b">
        <f t="shared" si="113"/>
        <v>0</v>
      </c>
      <c r="AJ337">
        <v>2020</v>
      </c>
      <c r="AK337">
        <v>8</v>
      </c>
      <c r="AL337" t="b">
        <v>1</v>
      </c>
      <c r="AM337">
        <f t="shared" si="114"/>
        <v>0</v>
      </c>
      <c r="AN337" t="b">
        <f t="shared" si="115"/>
        <v>0</v>
      </c>
      <c r="AO337" t="b">
        <f t="shared" si="116"/>
        <v>0</v>
      </c>
      <c r="AP337" t="b">
        <f t="shared" si="117"/>
        <v>0</v>
      </c>
      <c r="AQ337" t="str">
        <f t="shared" si="105"/>
        <v>OEIS CAT - Large</v>
      </c>
      <c r="AR337">
        <f t="shared" si="118"/>
        <v>1</v>
      </c>
      <c r="AS337">
        <f t="shared" si="119"/>
        <v>0</v>
      </c>
      <c r="AT337" t="str">
        <f t="shared" si="120"/>
        <v xml:space="preserve">structures &lt;= 100 </v>
      </c>
      <c r="AU337" t="str">
        <f t="shared" si="121"/>
        <v>fatality = 0</v>
      </c>
      <c r="AV337">
        <f t="shared" si="106"/>
        <v>1</v>
      </c>
      <c r="AW337" t="b">
        <v>1</v>
      </c>
      <c r="AX337" t="b">
        <v>0</v>
      </c>
      <c r="AY337" t="b">
        <v>1</v>
      </c>
      <c r="AZ337" t="b">
        <v>1</v>
      </c>
      <c r="BA337" t="b">
        <v>0</v>
      </c>
      <c r="BB337" t="b">
        <v>0</v>
      </c>
      <c r="BC337" t="b">
        <v>1</v>
      </c>
      <c r="BD337">
        <v>10300000</v>
      </c>
      <c r="BE337" t="s">
        <v>1242</v>
      </c>
      <c r="BF337" t="s">
        <v>1117</v>
      </c>
      <c r="BG337" t="s">
        <v>82</v>
      </c>
      <c r="BH337">
        <v>3.41</v>
      </c>
      <c r="BI337" t="s">
        <v>1440</v>
      </c>
      <c r="BJ337">
        <v>5.99</v>
      </c>
      <c r="BK337">
        <v>2</v>
      </c>
      <c r="BL337" t="s">
        <v>1117</v>
      </c>
      <c r="BM337" t="s">
        <v>82</v>
      </c>
      <c r="BN337">
        <v>3.41</v>
      </c>
      <c r="BO337" t="s">
        <v>1440</v>
      </c>
      <c r="BP337">
        <v>5.99</v>
      </c>
      <c r="BQ337">
        <v>2</v>
      </c>
    </row>
    <row r="338" spans="1:69" x14ac:dyDescent="0.2">
      <c r="C338" t="str">
        <f t="shared" si="107"/>
        <v>20200826-R-8 Pinecone</v>
      </c>
      <c r="D338" t="s">
        <v>180</v>
      </c>
      <c r="E338" t="s">
        <v>1441</v>
      </c>
      <c r="H338">
        <f t="shared" si="108"/>
        <v>202008260803</v>
      </c>
      <c r="I338">
        <f t="shared" si="109"/>
        <v>202008262003</v>
      </c>
      <c r="J338" s="39">
        <v>44069</v>
      </c>
      <c r="K338" s="40">
        <v>0.33541666666666659</v>
      </c>
      <c r="L338" s="39">
        <v>44069.335416666669</v>
      </c>
      <c r="M338" s="39">
        <v>44074</v>
      </c>
      <c r="N338" t="s">
        <v>1442</v>
      </c>
      <c r="O338" s="39">
        <v>44074.59652777778</v>
      </c>
      <c r="P338">
        <v>567</v>
      </c>
      <c r="R338">
        <v>0</v>
      </c>
      <c r="S338">
        <v>0</v>
      </c>
      <c r="T338">
        <v>0</v>
      </c>
      <c r="U338">
        <v>40.773000000000003</v>
      </c>
      <c r="V338">
        <v>-120.536</v>
      </c>
      <c r="W338" t="s">
        <v>88</v>
      </c>
      <c r="X338" t="str">
        <f t="shared" si="110"/>
        <v>HFRA</v>
      </c>
      <c r="AG338" t="b">
        <f t="shared" si="111"/>
        <v>0</v>
      </c>
      <c r="AH338" t="b">
        <f t="shared" si="112"/>
        <v>0</v>
      </c>
      <c r="AI338" t="b">
        <f t="shared" si="113"/>
        <v>0</v>
      </c>
      <c r="AJ338">
        <v>2020</v>
      </c>
      <c r="AK338">
        <v>8</v>
      </c>
      <c r="AL338" t="b">
        <v>0</v>
      </c>
      <c r="AM338">
        <f t="shared" si="114"/>
        <v>0</v>
      </c>
      <c r="AN338" t="b">
        <f t="shared" si="115"/>
        <v>0</v>
      </c>
      <c r="AO338" t="b">
        <f t="shared" si="116"/>
        <v>0</v>
      </c>
      <c r="AP338" t="b">
        <f t="shared" si="117"/>
        <v>0</v>
      </c>
      <c r="AQ338" t="str">
        <f t="shared" si="105"/>
        <v>OEIS Non-CAT - Large</v>
      </c>
      <c r="AR338">
        <f t="shared" si="118"/>
        <v>0</v>
      </c>
      <c r="AS338">
        <f t="shared" si="119"/>
        <v>0</v>
      </c>
      <c r="AT338" t="str">
        <f t="shared" si="120"/>
        <v xml:space="preserve">structures &lt;= 100 </v>
      </c>
      <c r="AU338" t="str">
        <f t="shared" si="121"/>
        <v>fatality = 0</v>
      </c>
      <c r="AV338">
        <f t="shared" si="106"/>
        <v>0</v>
      </c>
      <c r="AW338" t="b">
        <v>1</v>
      </c>
      <c r="AX338" t="b">
        <v>0</v>
      </c>
      <c r="AY338" t="b">
        <v>1</v>
      </c>
      <c r="AZ338" t="b">
        <v>1</v>
      </c>
      <c r="BA338" t="b">
        <v>0</v>
      </c>
      <c r="BB338" t="b">
        <v>0</v>
      </c>
      <c r="BC338" t="b">
        <v>1</v>
      </c>
      <c r="BJ338">
        <v>0</v>
      </c>
      <c r="BK338">
        <v>0</v>
      </c>
      <c r="BP338">
        <v>0</v>
      </c>
      <c r="BQ338">
        <v>0</v>
      </c>
    </row>
    <row r="339" spans="1:69" x14ac:dyDescent="0.2">
      <c r="C339" t="str">
        <f t="shared" si="107"/>
        <v>20200830-Hensley</v>
      </c>
      <c r="D339" t="s">
        <v>91</v>
      </c>
      <c r="E339" t="s">
        <v>1443</v>
      </c>
      <c r="H339">
        <f t="shared" si="108"/>
        <v>202008301111</v>
      </c>
      <c r="I339">
        <f t="shared" si="109"/>
        <v>202008302311</v>
      </c>
      <c r="J339" s="39">
        <v>44073</v>
      </c>
      <c r="K339" s="40">
        <v>0.46597222222222218</v>
      </c>
      <c r="L339" s="39">
        <v>44073.46597222222</v>
      </c>
      <c r="M339" s="39">
        <v>44073</v>
      </c>
      <c r="N339" t="s">
        <v>1282</v>
      </c>
      <c r="O339" s="39">
        <v>44073.799305555563</v>
      </c>
      <c r="P339">
        <v>688</v>
      </c>
      <c r="R339">
        <v>0</v>
      </c>
      <c r="S339">
        <v>0</v>
      </c>
      <c r="T339">
        <v>0</v>
      </c>
      <c r="U339">
        <v>37.080530000000003</v>
      </c>
      <c r="V339">
        <v>-119.88673</v>
      </c>
      <c r="W339" t="s">
        <v>73</v>
      </c>
      <c r="X339" t="str">
        <f t="shared" si="110"/>
        <v>non-HFRA</v>
      </c>
      <c r="AG339" t="b">
        <f t="shared" si="111"/>
        <v>0</v>
      </c>
      <c r="AH339" t="b">
        <f t="shared" si="112"/>
        <v>0</v>
      </c>
      <c r="AI339" t="b">
        <f t="shared" si="113"/>
        <v>0</v>
      </c>
      <c r="AJ339">
        <v>2020</v>
      </c>
      <c r="AK339">
        <v>8</v>
      </c>
      <c r="AL339" t="b">
        <v>0</v>
      </c>
      <c r="AM339">
        <f t="shared" si="114"/>
        <v>0</v>
      </c>
      <c r="AN339" t="b">
        <f t="shared" si="115"/>
        <v>0</v>
      </c>
      <c r="AO339" t="b">
        <f t="shared" si="116"/>
        <v>0</v>
      </c>
      <c r="AP339" t="b">
        <f t="shared" si="117"/>
        <v>0</v>
      </c>
      <c r="AQ339" t="str">
        <f t="shared" si="105"/>
        <v>OEIS Non-CAT - Large</v>
      </c>
      <c r="AR339">
        <f t="shared" si="118"/>
        <v>0</v>
      </c>
      <c r="AS339">
        <f t="shared" si="119"/>
        <v>0</v>
      </c>
      <c r="AT339" t="str">
        <f t="shared" si="120"/>
        <v xml:space="preserve">structures &lt;= 100 </v>
      </c>
      <c r="AU339" t="str">
        <f t="shared" si="121"/>
        <v>fatality = 0</v>
      </c>
      <c r="AV339">
        <f t="shared" si="106"/>
        <v>0</v>
      </c>
      <c r="AW339" t="b">
        <v>0</v>
      </c>
      <c r="AX339" t="b">
        <v>0</v>
      </c>
      <c r="AY339" t="b">
        <v>0</v>
      </c>
      <c r="AZ339" t="b">
        <v>0</v>
      </c>
      <c r="BA339" t="b">
        <v>0</v>
      </c>
      <c r="BB339" t="b">
        <v>0</v>
      </c>
      <c r="BC339" t="b">
        <v>0</v>
      </c>
      <c r="BJ339">
        <v>0</v>
      </c>
      <c r="BK339">
        <v>0</v>
      </c>
      <c r="BL339" t="s">
        <v>1444</v>
      </c>
      <c r="BM339" t="s">
        <v>1028</v>
      </c>
      <c r="BN339">
        <v>6.9</v>
      </c>
      <c r="BO339" t="s">
        <v>1445</v>
      </c>
      <c r="BP339">
        <v>14.69</v>
      </c>
      <c r="BQ339">
        <v>48</v>
      </c>
    </row>
    <row r="340" spans="1:69" x14ac:dyDescent="0.2">
      <c r="C340" t="str">
        <f t="shared" si="107"/>
        <v>20200901-Hobo</v>
      </c>
      <c r="D340" t="s">
        <v>84</v>
      </c>
      <c r="E340" t="s">
        <v>1446</v>
      </c>
      <c r="H340">
        <f t="shared" si="108"/>
        <v>202009010937</v>
      </c>
      <c r="I340">
        <f t="shared" si="109"/>
        <v>202009012137</v>
      </c>
      <c r="J340" s="39">
        <v>44075</v>
      </c>
      <c r="K340" s="40">
        <v>0.40069444444444452</v>
      </c>
      <c r="L340" s="39">
        <v>44075.400694444441</v>
      </c>
      <c r="M340" s="39">
        <v>44084</v>
      </c>
      <c r="N340" t="s">
        <v>1447</v>
      </c>
      <c r="O340" s="39">
        <v>44084.474305555559</v>
      </c>
      <c r="P340">
        <v>413</v>
      </c>
      <c r="Q340" t="s">
        <v>186</v>
      </c>
      <c r="R340">
        <v>0</v>
      </c>
      <c r="S340">
        <v>0</v>
      </c>
      <c r="T340">
        <v>0</v>
      </c>
      <c r="U340">
        <v>40.821260000000002</v>
      </c>
      <c r="V340">
        <v>-123.12461</v>
      </c>
      <c r="W340" t="s">
        <v>88</v>
      </c>
      <c r="X340" t="str">
        <f t="shared" si="110"/>
        <v>HFRA</v>
      </c>
      <c r="AG340" t="b">
        <f t="shared" si="111"/>
        <v>0</v>
      </c>
      <c r="AH340" t="b">
        <f t="shared" si="112"/>
        <v>0</v>
      </c>
      <c r="AI340" t="b">
        <f t="shared" si="113"/>
        <v>0</v>
      </c>
      <c r="AJ340">
        <v>2020</v>
      </c>
      <c r="AK340">
        <v>9</v>
      </c>
      <c r="AL340" t="b">
        <v>0</v>
      </c>
      <c r="AM340">
        <f t="shared" si="114"/>
        <v>0</v>
      </c>
      <c r="AN340" t="b">
        <f t="shared" si="115"/>
        <v>0</v>
      </c>
      <c r="AO340" t="b">
        <f t="shared" si="116"/>
        <v>0</v>
      </c>
      <c r="AP340" t="b">
        <f t="shared" si="117"/>
        <v>0</v>
      </c>
      <c r="AQ340" t="str">
        <f t="shared" si="105"/>
        <v>OEIS Non-CAT - Large</v>
      </c>
      <c r="AR340">
        <f t="shared" si="118"/>
        <v>0</v>
      </c>
      <c r="AS340">
        <f t="shared" si="119"/>
        <v>0</v>
      </c>
      <c r="AT340" t="str">
        <f t="shared" si="120"/>
        <v xml:space="preserve">structures &lt;= 100 </v>
      </c>
      <c r="AU340" t="str">
        <f t="shared" si="121"/>
        <v>fatality = 0</v>
      </c>
      <c r="AV340">
        <f t="shared" si="106"/>
        <v>0</v>
      </c>
      <c r="AW340" t="b">
        <v>1</v>
      </c>
      <c r="AX340" t="b">
        <v>0</v>
      </c>
      <c r="AY340" t="b">
        <v>1</v>
      </c>
      <c r="AZ340" t="b">
        <v>1</v>
      </c>
      <c r="BA340" t="b">
        <v>0</v>
      </c>
      <c r="BB340" t="b">
        <v>1</v>
      </c>
      <c r="BC340" t="b">
        <v>1</v>
      </c>
      <c r="BF340" t="s">
        <v>89</v>
      </c>
      <c r="BG340" t="s">
        <v>82</v>
      </c>
      <c r="BH340">
        <v>4.79</v>
      </c>
      <c r="BI340" t="s">
        <v>1448</v>
      </c>
      <c r="BJ340">
        <v>5.99</v>
      </c>
      <c r="BK340">
        <v>2</v>
      </c>
      <c r="BL340" t="s">
        <v>1449</v>
      </c>
      <c r="BM340" t="s">
        <v>75</v>
      </c>
      <c r="BN340">
        <v>9.0299999999999994</v>
      </c>
      <c r="BO340" t="s">
        <v>1450</v>
      </c>
      <c r="BP340">
        <v>14.1</v>
      </c>
      <c r="BQ340">
        <v>12</v>
      </c>
    </row>
    <row r="341" spans="1:69" x14ac:dyDescent="0.2">
      <c r="C341" t="str">
        <f t="shared" si="107"/>
        <v>20200904-Creek</v>
      </c>
      <c r="D341" t="s">
        <v>1451</v>
      </c>
      <c r="E341" t="s">
        <v>175</v>
      </c>
      <c r="H341">
        <f t="shared" si="108"/>
        <v>202009041821</v>
      </c>
      <c r="I341">
        <f t="shared" si="109"/>
        <v>202009050621</v>
      </c>
      <c r="J341" s="39">
        <v>44078</v>
      </c>
      <c r="K341" s="40">
        <v>0.76458333333333328</v>
      </c>
      <c r="L341" s="39">
        <v>44078.76458333333</v>
      </c>
      <c r="P341">
        <v>379895</v>
      </c>
      <c r="Q341" t="s">
        <v>186</v>
      </c>
      <c r="R341">
        <v>856</v>
      </c>
      <c r="S341">
        <v>71</v>
      </c>
      <c r="T341">
        <v>0</v>
      </c>
      <c r="U341">
        <v>37.191470000000002</v>
      </c>
      <c r="V341">
        <v>-119.26117499999999</v>
      </c>
      <c r="W341" t="s">
        <v>88</v>
      </c>
      <c r="X341" t="str">
        <f t="shared" si="110"/>
        <v>HFRA</v>
      </c>
      <c r="AF341">
        <v>49989643</v>
      </c>
      <c r="AG341" t="b">
        <f t="shared" si="111"/>
        <v>1</v>
      </c>
      <c r="AH341" t="b">
        <f t="shared" si="112"/>
        <v>0</v>
      </c>
      <c r="AI341" t="b">
        <f t="shared" si="113"/>
        <v>1</v>
      </c>
      <c r="AJ341">
        <v>2020</v>
      </c>
      <c r="AK341">
        <v>9</v>
      </c>
      <c r="AL341" t="b">
        <v>0</v>
      </c>
      <c r="AM341">
        <f t="shared" si="114"/>
        <v>0</v>
      </c>
      <c r="AN341" t="b">
        <f t="shared" si="115"/>
        <v>0</v>
      </c>
      <c r="AO341" t="b">
        <f t="shared" si="116"/>
        <v>1</v>
      </c>
      <c r="AP341" t="b">
        <f t="shared" si="117"/>
        <v>1</v>
      </c>
      <c r="AQ341" t="str">
        <f t="shared" si="105"/>
        <v>OEIS CAT - Destructive - Non-fatal</v>
      </c>
      <c r="AR341">
        <f t="shared" si="118"/>
        <v>1</v>
      </c>
      <c r="AS341">
        <f t="shared" si="119"/>
        <v>1</v>
      </c>
      <c r="AT341" t="str">
        <f t="shared" si="120"/>
        <v>structures &gt; 500</v>
      </c>
      <c r="AU341" t="str">
        <f t="shared" si="121"/>
        <v>fatality = 0</v>
      </c>
      <c r="AV341">
        <f t="shared" si="106"/>
        <v>856</v>
      </c>
      <c r="AW341" t="b">
        <v>0</v>
      </c>
      <c r="AX341" t="b">
        <v>1</v>
      </c>
      <c r="AY341" t="b">
        <v>1</v>
      </c>
      <c r="AZ341" t="b">
        <v>1</v>
      </c>
      <c r="BA341" t="b">
        <v>0</v>
      </c>
      <c r="BB341" t="b">
        <v>1</v>
      </c>
      <c r="BC341" t="b">
        <v>1</v>
      </c>
      <c r="BF341" t="s">
        <v>1452</v>
      </c>
      <c r="BG341" t="s">
        <v>1110</v>
      </c>
      <c r="BH341">
        <v>2.12</v>
      </c>
      <c r="BI341" t="s">
        <v>1453</v>
      </c>
      <c r="BJ341">
        <v>9.64</v>
      </c>
      <c r="BK341">
        <v>98</v>
      </c>
      <c r="BL341" t="s">
        <v>1454</v>
      </c>
      <c r="BM341" t="s">
        <v>584</v>
      </c>
      <c r="BN341">
        <v>9.99</v>
      </c>
      <c r="BO341" t="s">
        <v>1453</v>
      </c>
      <c r="BP341">
        <v>15.29</v>
      </c>
      <c r="BQ341">
        <v>214</v>
      </c>
    </row>
    <row r="342" spans="1:69" x14ac:dyDescent="0.2">
      <c r="C342" t="str">
        <f t="shared" si="107"/>
        <v>20200907-Oak</v>
      </c>
      <c r="D342" t="s">
        <v>541</v>
      </c>
      <c r="E342" t="s">
        <v>1034</v>
      </c>
      <c r="H342">
        <f t="shared" si="108"/>
        <v>202009071326</v>
      </c>
      <c r="I342">
        <f t="shared" si="109"/>
        <v>202009080126</v>
      </c>
      <c r="J342" s="39">
        <v>44081</v>
      </c>
      <c r="K342" s="40">
        <v>0.55972222222222223</v>
      </c>
      <c r="L342" s="39">
        <v>44081.55972222222</v>
      </c>
      <c r="M342" s="39">
        <v>44088</v>
      </c>
      <c r="N342" t="s">
        <v>1455</v>
      </c>
      <c r="O342" s="39">
        <v>44088.818055555559</v>
      </c>
      <c r="P342">
        <v>1100</v>
      </c>
      <c r="Q342" t="s">
        <v>186</v>
      </c>
      <c r="R342">
        <v>56</v>
      </c>
      <c r="S342">
        <v>1</v>
      </c>
      <c r="T342">
        <v>0</v>
      </c>
      <c r="U342">
        <v>39.493499999999997</v>
      </c>
      <c r="V342">
        <v>-123.3965</v>
      </c>
      <c r="W342" t="s">
        <v>88</v>
      </c>
      <c r="X342" t="str">
        <f t="shared" si="110"/>
        <v>HFRA</v>
      </c>
      <c r="AF342">
        <v>858873</v>
      </c>
      <c r="AG342" t="b">
        <f t="shared" si="111"/>
        <v>0</v>
      </c>
      <c r="AH342" t="b">
        <f t="shared" si="112"/>
        <v>0</v>
      </c>
      <c r="AI342" t="b">
        <f t="shared" si="113"/>
        <v>0</v>
      </c>
      <c r="AJ342">
        <v>2020</v>
      </c>
      <c r="AK342">
        <v>9</v>
      </c>
      <c r="AL342" t="b">
        <v>0</v>
      </c>
      <c r="AM342">
        <f t="shared" si="114"/>
        <v>0</v>
      </c>
      <c r="AN342" t="b">
        <f t="shared" si="115"/>
        <v>0</v>
      </c>
      <c r="AO342" t="b">
        <f t="shared" si="116"/>
        <v>0</v>
      </c>
      <c r="AP342" t="b">
        <f t="shared" si="117"/>
        <v>0</v>
      </c>
      <c r="AQ342" t="str">
        <f t="shared" si="105"/>
        <v>OEIS Non-CAT - Large</v>
      </c>
      <c r="AR342">
        <f t="shared" si="118"/>
        <v>0</v>
      </c>
      <c r="AS342">
        <f t="shared" si="119"/>
        <v>0</v>
      </c>
      <c r="AT342" t="str">
        <f t="shared" si="120"/>
        <v xml:space="preserve">structures &lt;= 100 </v>
      </c>
      <c r="AU342" t="str">
        <f t="shared" si="121"/>
        <v>fatality = 0</v>
      </c>
      <c r="AV342">
        <f t="shared" si="106"/>
        <v>56</v>
      </c>
      <c r="AW342" t="b">
        <v>1</v>
      </c>
      <c r="AX342" t="b">
        <v>0</v>
      </c>
      <c r="AY342" t="b">
        <v>1</v>
      </c>
      <c r="AZ342" t="b">
        <v>1</v>
      </c>
      <c r="BA342" t="b">
        <v>0</v>
      </c>
      <c r="BB342" t="b">
        <v>1</v>
      </c>
      <c r="BC342" t="b">
        <v>1</v>
      </c>
      <c r="BF342" t="s">
        <v>1456</v>
      </c>
      <c r="BG342" t="s">
        <v>1028</v>
      </c>
      <c r="BH342">
        <v>1.67</v>
      </c>
      <c r="BI342" t="s">
        <v>1457</v>
      </c>
      <c r="BJ342">
        <v>18.260000000000002</v>
      </c>
      <c r="BK342">
        <v>12</v>
      </c>
      <c r="BL342" t="s">
        <v>1458</v>
      </c>
      <c r="BM342" t="s">
        <v>1028</v>
      </c>
      <c r="BN342">
        <v>9.7100000000000009</v>
      </c>
      <c r="BO342" t="s">
        <v>1459</v>
      </c>
      <c r="BP342">
        <v>23.53</v>
      </c>
      <c r="BQ342">
        <v>66</v>
      </c>
    </row>
    <row r="343" spans="1:69" x14ac:dyDescent="0.2">
      <c r="C343" t="str">
        <f t="shared" si="107"/>
        <v>20200908-Willow</v>
      </c>
      <c r="D343" t="s">
        <v>350</v>
      </c>
      <c r="E343" t="s">
        <v>133</v>
      </c>
      <c r="H343">
        <f t="shared" si="108"/>
        <v>202009080604</v>
      </c>
      <c r="I343">
        <f t="shared" si="109"/>
        <v>202009081804</v>
      </c>
      <c r="J343" s="39">
        <v>44082</v>
      </c>
      <c r="K343" s="40">
        <v>0.25277777777777782</v>
      </c>
      <c r="L343" s="39">
        <v>44082.25277777778</v>
      </c>
      <c r="M343" s="39">
        <v>44088</v>
      </c>
      <c r="N343" t="s">
        <v>1460</v>
      </c>
      <c r="O343" s="39">
        <v>44088.732638888891</v>
      </c>
      <c r="P343">
        <v>1311</v>
      </c>
      <c r="R343">
        <v>41</v>
      </c>
      <c r="S343">
        <v>10</v>
      </c>
      <c r="T343">
        <v>0</v>
      </c>
      <c r="U343">
        <v>39.363700000000001</v>
      </c>
      <c r="V343">
        <v>-121.32361</v>
      </c>
      <c r="W343" t="s">
        <v>88</v>
      </c>
      <c r="X343" t="str">
        <f t="shared" si="110"/>
        <v>HFRA</v>
      </c>
      <c r="AF343">
        <v>4330276</v>
      </c>
      <c r="AG343" t="b">
        <f t="shared" si="111"/>
        <v>0</v>
      </c>
      <c r="AH343" t="b">
        <f t="shared" si="112"/>
        <v>0</v>
      </c>
      <c r="AI343" t="b">
        <f t="shared" si="113"/>
        <v>0</v>
      </c>
      <c r="AJ343">
        <v>2020</v>
      </c>
      <c r="AK343">
        <v>9</v>
      </c>
      <c r="AL343" t="b">
        <v>1</v>
      </c>
      <c r="AM343">
        <f t="shared" si="114"/>
        <v>0</v>
      </c>
      <c r="AN343" t="b">
        <f t="shared" si="115"/>
        <v>0</v>
      </c>
      <c r="AO343" t="b">
        <f t="shared" si="116"/>
        <v>0</v>
      </c>
      <c r="AP343" t="b">
        <f t="shared" si="117"/>
        <v>0</v>
      </c>
      <c r="AQ343" t="str">
        <f t="shared" si="105"/>
        <v>OEIS Non-CAT - Large</v>
      </c>
      <c r="AR343">
        <f t="shared" si="118"/>
        <v>0</v>
      </c>
      <c r="AS343">
        <f t="shared" si="119"/>
        <v>0</v>
      </c>
      <c r="AT343" t="str">
        <f t="shared" si="120"/>
        <v xml:space="preserve">structures &lt;= 100 </v>
      </c>
      <c r="AU343" t="str">
        <f t="shared" si="121"/>
        <v>fatality = 0</v>
      </c>
      <c r="AV343">
        <f t="shared" si="106"/>
        <v>41</v>
      </c>
      <c r="AW343" t="b">
        <v>1</v>
      </c>
      <c r="AX343" t="b">
        <v>0</v>
      </c>
      <c r="AY343" t="b">
        <v>1</v>
      </c>
      <c r="AZ343" t="b">
        <v>1</v>
      </c>
      <c r="BA343" t="b">
        <v>0</v>
      </c>
      <c r="BB343" t="b">
        <v>1</v>
      </c>
      <c r="BC343" t="b">
        <v>1</v>
      </c>
      <c r="BF343" t="s">
        <v>1461</v>
      </c>
      <c r="BG343" t="s">
        <v>1028</v>
      </c>
      <c r="BH343">
        <v>4.4000000000000004</v>
      </c>
      <c r="BI343" t="s">
        <v>1462</v>
      </c>
      <c r="BJ343">
        <v>33.549999999999997</v>
      </c>
      <c r="BK343">
        <v>56</v>
      </c>
      <c r="BL343" t="s">
        <v>1463</v>
      </c>
      <c r="BM343" t="s">
        <v>1028</v>
      </c>
      <c r="BN343">
        <v>7.23</v>
      </c>
      <c r="BO343" t="s">
        <v>1464</v>
      </c>
      <c r="BP343">
        <v>43.18</v>
      </c>
      <c r="BQ343">
        <v>192</v>
      </c>
    </row>
    <row r="344" spans="1:69" x14ac:dyDescent="0.2">
      <c r="C344" t="str">
        <f t="shared" si="107"/>
        <v>20200908-Fork</v>
      </c>
      <c r="D344" t="s">
        <v>435</v>
      </c>
      <c r="E344" t="s">
        <v>1465</v>
      </c>
      <c r="H344">
        <f t="shared" si="108"/>
        <v>202009081303</v>
      </c>
      <c r="I344">
        <f t="shared" si="109"/>
        <v>202009090103</v>
      </c>
      <c r="J344" s="39">
        <v>44082</v>
      </c>
      <c r="K344" s="40">
        <v>0.54374999999999996</v>
      </c>
      <c r="L344" s="39">
        <v>44082.543749999997</v>
      </c>
      <c r="M344" s="39">
        <v>44144</v>
      </c>
      <c r="N344" t="s">
        <v>1466</v>
      </c>
      <c r="O344" s="39">
        <v>44144.741666666669</v>
      </c>
      <c r="P344">
        <v>1673</v>
      </c>
      <c r="Q344" t="s">
        <v>186</v>
      </c>
      <c r="R344">
        <v>0</v>
      </c>
      <c r="S344">
        <v>0</v>
      </c>
      <c r="T344">
        <v>0</v>
      </c>
      <c r="U344">
        <v>38.99</v>
      </c>
      <c r="V344">
        <v>-120.39400000000001</v>
      </c>
      <c r="W344" t="s">
        <v>88</v>
      </c>
      <c r="X344" t="str">
        <f t="shared" si="110"/>
        <v>HFRA</v>
      </c>
      <c r="AG344" t="b">
        <f t="shared" si="111"/>
        <v>0</v>
      </c>
      <c r="AH344" t="b">
        <f t="shared" si="112"/>
        <v>0</v>
      </c>
      <c r="AI344" t="b">
        <f t="shared" si="113"/>
        <v>0</v>
      </c>
      <c r="AJ344">
        <v>2020</v>
      </c>
      <c r="AK344">
        <v>9</v>
      </c>
      <c r="AL344" t="b">
        <v>1</v>
      </c>
      <c r="AM344">
        <f t="shared" si="114"/>
        <v>0</v>
      </c>
      <c r="AN344" t="b">
        <f t="shared" si="115"/>
        <v>0</v>
      </c>
      <c r="AO344" t="b">
        <f t="shared" si="116"/>
        <v>0</v>
      </c>
      <c r="AP344" t="b">
        <f t="shared" si="117"/>
        <v>0</v>
      </c>
      <c r="AQ344" t="str">
        <f t="shared" si="105"/>
        <v>OEIS Non-CAT - Large</v>
      </c>
      <c r="AR344">
        <f t="shared" si="118"/>
        <v>0</v>
      </c>
      <c r="AS344">
        <f t="shared" si="119"/>
        <v>0</v>
      </c>
      <c r="AT344" t="str">
        <f t="shared" si="120"/>
        <v xml:space="preserve">structures &lt;= 100 </v>
      </c>
      <c r="AU344" t="str">
        <f t="shared" si="121"/>
        <v>fatality = 0</v>
      </c>
      <c r="AV344">
        <f t="shared" si="106"/>
        <v>0</v>
      </c>
      <c r="AW344" t="b">
        <v>1</v>
      </c>
      <c r="AX344" t="b">
        <v>0</v>
      </c>
      <c r="AY344" t="b">
        <v>1</v>
      </c>
      <c r="AZ344" t="b">
        <v>1</v>
      </c>
      <c r="BA344" t="b">
        <v>0</v>
      </c>
      <c r="BB344" t="b">
        <v>1</v>
      </c>
      <c r="BC344" t="b">
        <v>1</v>
      </c>
      <c r="BF344" t="s">
        <v>799</v>
      </c>
      <c r="BG344" t="s">
        <v>82</v>
      </c>
      <c r="BH344">
        <v>4.62</v>
      </c>
      <c r="BI344" t="s">
        <v>1467</v>
      </c>
      <c r="BJ344">
        <v>32</v>
      </c>
      <c r="BK344">
        <v>31</v>
      </c>
      <c r="BL344" t="s">
        <v>1468</v>
      </c>
      <c r="BM344" t="s">
        <v>82</v>
      </c>
      <c r="BN344">
        <v>5.68</v>
      </c>
      <c r="BO344" t="s">
        <v>1469</v>
      </c>
      <c r="BP344">
        <v>50</v>
      </c>
      <c r="BQ344">
        <v>45</v>
      </c>
    </row>
    <row r="345" spans="1:69" x14ac:dyDescent="0.2">
      <c r="C345" t="str">
        <f t="shared" si="107"/>
        <v>20200912-Bullfrog</v>
      </c>
      <c r="D345" t="s">
        <v>169</v>
      </c>
      <c r="E345" t="s">
        <v>1470</v>
      </c>
      <c r="H345">
        <f t="shared" si="108"/>
        <v>202009121357</v>
      </c>
      <c r="I345">
        <f t="shared" si="109"/>
        <v>202009130157</v>
      </c>
      <c r="J345" s="39">
        <v>44086</v>
      </c>
      <c r="K345" s="40">
        <v>0.58125000000000004</v>
      </c>
      <c r="L345" s="39">
        <v>44086.581250000003</v>
      </c>
      <c r="M345" s="39">
        <v>44144</v>
      </c>
      <c r="N345" t="s">
        <v>1471</v>
      </c>
      <c r="O345" s="39">
        <v>44144.587500000001</v>
      </c>
      <c r="P345">
        <v>1185</v>
      </c>
      <c r="R345">
        <v>0</v>
      </c>
      <c r="S345">
        <v>0</v>
      </c>
      <c r="T345">
        <v>0</v>
      </c>
      <c r="U345">
        <v>37.135474000000002</v>
      </c>
      <c r="V345">
        <v>-119.027309</v>
      </c>
      <c r="W345" t="s">
        <v>73</v>
      </c>
      <c r="X345" t="str">
        <f t="shared" si="110"/>
        <v>non-HFRA</v>
      </c>
      <c r="AG345" t="b">
        <f t="shared" si="111"/>
        <v>0</v>
      </c>
      <c r="AH345" t="b">
        <f t="shared" si="112"/>
        <v>0</v>
      </c>
      <c r="AI345" t="b">
        <f t="shared" si="113"/>
        <v>0</v>
      </c>
      <c r="AJ345">
        <v>2020</v>
      </c>
      <c r="AK345">
        <v>9</v>
      </c>
      <c r="AL345" t="b">
        <v>0</v>
      </c>
      <c r="AM345">
        <f t="shared" si="114"/>
        <v>0</v>
      </c>
      <c r="AN345" t="b">
        <f t="shared" si="115"/>
        <v>0</v>
      </c>
      <c r="AO345" t="b">
        <f t="shared" si="116"/>
        <v>0</v>
      </c>
      <c r="AP345" t="b">
        <f t="shared" si="117"/>
        <v>0</v>
      </c>
      <c r="AQ345" t="str">
        <f t="shared" si="105"/>
        <v>OEIS Non-CAT - Large</v>
      </c>
      <c r="AR345">
        <f t="shared" si="118"/>
        <v>0</v>
      </c>
      <c r="AS345">
        <f t="shared" si="119"/>
        <v>0</v>
      </c>
      <c r="AT345" t="str">
        <f t="shared" si="120"/>
        <v xml:space="preserve">structures &lt;= 100 </v>
      </c>
      <c r="AU345" t="str">
        <f t="shared" si="121"/>
        <v>fatality = 0</v>
      </c>
      <c r="AV345">
        <f t="shared" si="106"/>
        <v>0</v>
      </c>
      <c r="AW345" t="b">
        <v>0</v>
      </c>
      <c r="AX345" t="b">
        <v>0</v>
      </c>
      <c r="AY345" t="b">
        <v>0</v>
      </c>
      <c r="AZ345" t="b">
        <v>0</v>
      </c>
      <c r="BA345" t="b">
        <v>0</v>
      </c>
      <c r="BB345" t="b">
        <v>0</v>
      </c>
      <c r="BC345" t="b">
        <v>0</v>
      </c>
      <c r="BJ345">
        <v>0</v>
      </c>
      <c r="BK345">
        <v>0</v>
      </c>
      <c r="BL345" t="s">
        <v>1454</v>
      </c>
      <c r="BM345" t="s">
        <v>584</v>
      </c>
      <c r="BN345">
        <v>9.99</v>
      </c>
      <c r="BO345" t="s">
        <v>1472</v>
      </c>
      <c r="BP345">
        <v>16.02</v>
      </c>
      <c r="BQ345">
        <v>46</v>
      </c>
    </row>
    <row r="346" spans="1:69" x14ac:dyDescent="0.2">
      <c r="A346" t="s">
        <v>251</v>
      </c>
      <c r="C346" t="str">
        <f t="shared" si="107"/>
        <v>20200916-Fox</v>
      </c>
      <c r="D346" t="s">
        <v>252</v>
      </c>
      <c r="E346" t="s">
        <v>1473</v>
      </c>
      <c r="H346">
        <f t="shared" si="108"/>
        <v>202009161108</v>
      </c>
      <c r="I346">
        <f t="shared" si="109"/>
        <v>202009162308</v>
      </c>
      <c r="J346" s="39">
        <v>44090</v>
      </c>
      <c r="K346" s="40">
        <v>0.46388888888888891</v>
      </c>
      <c r="L346" s="39">
        <v>44090.463888888888</v>
      </c>
      <c r="M346" s="39">
        <v>44104</v>
      </c>
      <c r="N346" t="s">
        <v>1474</v>
      </c>
      <c r="O346" s="39">
        <v>44104.354861111111</v>
      </c>
      <c r="P346">
        <v>2188</v>
      </c>
      <c r="R346">
        <v>0</v>
      </c>
      <c r="S346">
        <v>0</v>
      </c>
      <c r="T346">
        <v>0</v>
      </c>
      <c r="U346">
        <v>41.211022</v>
      </c>
      <c r="V346">
        <v>-122.847359</v>
      </c>
      <c r="W346" t="s">
        <v>73</v>
      </c>
      <c r="X346" t="str">
        <f t="shared" si="110"/>
        <v>non-HFRA</v>
      </c>
      <c r="AG346" t="b">
        <f t="shared" si="111"/>
        <v>0</v>
      </c>
      <c r="AH346" t="b">
        <f t="shared" si="112"/>
        <v>0</v>
      </c>
      <c r="AI346" t="b">
        <f t="shared" si="113"/>
        <v>0</v>
      </c>
      <c r="AJ346">
        <v>2020</v>
      </c>
      <c r="AK346">
        <v>9</v>
      </c>
      <c r="AL346" t="b">
        <v>0</v>
      </c>
      <c r="AM346">
        <f t="shared" si="114"/>
        <v>0</v>
      </c>
      <c r="AN346" t="b">
        <f t="shared" si="115"/>
        <v>0</v>
      </c>
      <c r="AO346" t="b">
        <f t="shared" si="116"/>
        <v>0</v>
      </c>
      <c r="AP346" t="b">
        <f t="shared" si="117"/>
        <v>0</v>
      </c>
      <c r="AQ346" t="str">
        <f t="shared" si="105"/>
        <v>OEIS Non-CAT - Large</v>
      </c>
      <c r="AR346">
        <f t="shared" si="118"/>
        <v>0</v>
      </c>
      <c r="AS346">
        <f t="shared" si="119"/>
        <v>0</v>
      </c>
      <c r="AT346" t="str">
        <f t="shared" si="120"/>
        <v xml:space="preserve">structures &lt;= 100 </v>
      </c>
      <c r="AU346" t="str">
        <f t="shared" si="121"/>
        <v>fatality = 0</v>
      </c>
      <c r="AV346">
        <f t="shared" si="106"/>
        <v>0</v>
      </c>
      <c r="AW346" t="b">
        <v>0</v>
      </c>
      <c r="AX346" t="b">
        <v>0</v>
      </c>
      <c r="AY346" t="b">
        <v>0</v>
      </c>
      <c r="AZ346" t="b">
        <v>0</v>
      </c>
      <c r="BA346" t="b">
        <v>0</v>
      </c>
      <c r="BB346" t="b">
        <v>0</v>
      </c>
      <c r="BC346" t="b">
        <v>0</v>
      </c>
      <c r="BJ346">
        <v>0</v>
      </c>
      <c r="BK346">
        <v>0</v>
      </c>
      <c r="BL346" t="s">
        <v>491</v>
      </c>
      <c r="BM346" t="s">
        <v>82</v>
      </c>
      <c r="BN346">
        <v>6.23</v>
      </c>
      <c r="BO346" t="s">
        <v>1475</v>
      </c>
      <c r="BP346">
        <v>8</v>
      </c>
      <c r="BQ346">
        <v>2</v>
      </c>
    </row>
    <row r="347" spans="1:69" x14ac:dyDescent="0.2">
      <c r="C347" t="str">
        <f t="shared" si="107"/>
        <v>20200926-Glass</v>
      </c>
      <c r="D347" t="s">
        <v>1476</v>
      </c>
      <c r="E347" t="s">
        <v>1477</v>
      </c>
      <c r="H347">
        <f t="shared" si="108"/>
        <v>202009260348</v>
      </c>
      <c r="I347">
        <f t="shared" si="109"/>
        <v>202009261548</v>
      </c>
      <c r="J347" s="39">
        <v>44100</v>
      </c>
      <c r="K347" s="40">
        <v>0.1583333333333333</v>
      </c>
      <c r="L347" s="39">
        <v>44100.158333333333</v>
      </c>
      <c r="M347" s="39">
        <v>44124</v>
      </c>
      <c r="N347" t="s">
        <v>1478</v>
      </c>
      <c r="O347" s="39">
        <v>44124.458333333343</v>
      </c>
      <c r="P347">
        <v>67484</v>
      </c>
      <c r="Q347" t="s">
        <v>186</v>
      </c>
      <c r="R347">
        <v>1555</v>
      </c>
      <c r="S347">
        <v>282</v>
      </c>
      <c r="T347">
        <v>0</v>
      </c>
      <c r="U347">
        <v>38.562950000000001</v>
      </c>
      <c r="V347">
        <v>-122.49745</v>
      </c>
      <c r="W347" t="s">
        <v>88</v>
      </c>
      <c r="X347" t="str">
        <f t="shared" si="110"/>
        <v>HFRA</v>
      </c>
      <c r="AF347">
        <v>221131080</v>
      </c>
      <c r="AG347" t="b">
        <f t="shared" si="111"/>
        <v>1</v>
      </c>
      <c r="AH347" t="b">
        <f t="shared" si="112"/>
        <v>0</v>
      </c>
      <c r="AI347" t="b">
        <f t="shared" si="113"/>
        <v>1</v>
      </c>
      <c r="AJ347">
        <v>2020</v>
      </c>
      <c r="AK347">
        <v>9</v>
      </c>
      <c r="AL347" t="b">
        <v>0</v>
      </c>
      <c r="AM347">
        <f t="shared" si="114"/>
        <v>0</v>
      </c>
      <c r="AN347" t="b">
        <f t="shared" si="115"/>
        <v>0</v>
      </c>
      <c r="AO347" t="b">
        <f t="shared" si="116"/>
        <v>1</v>
      </c>
      <c r="AP347" t="b">
        <f t="shared" si="117"/>
        <v>1</v>
      </c>
      <c r="AQ347" t="str">
        <f t="shared" si="105"/>
        <v>OEIS CAT - Destructive - Non-fatal</v>
      </c>
      <c r="AR347">
        <f t="shared" si="118"/>
        <v>1</v>
      </c>
      <c r="AS347">
        <f t="shared" si="119"/>
        <v>1</v>
      </c>
      <c r="AT347" t="str">
        <f t="shared" si="120"/>
        <v>structures &gt; 500</v>
      </c>
      <c r="AU347" t="str">
        <f t="shared" si="121"/>
        <v>fatality = 0</v>
      </c>
      <c r="AV347">
        <f t="shared" si="106"/>
        <v>1555</v>
      </c>
      <c r="AW347" t="b">
        <v>0</v>
      </c>
      <c r="AX347" t="b">
        <v>1</v>
      </c>
      <c r="AY347" t="b">
        <v>1</v>
      </c>
      <c r="AZ347" t="b">
        <v>1</v>
      </c>
      <c r="BA347" t="b">
        <v>0</v>
      </c>
      <c r="BB347" t="b">
        <v>1</v>
      </c>
      <c r="BC347" t="b">
        <v>1</v>
      </c>
      <c r="BF347" t="s">
        <v>1479</v>
      </c>
      <c r="BG347" t="s">
        <v>1028</v>
      </c>
      <c r="BH347">
        <v>3.49</v>
      </c>
      <c r="BI347" t="s">
        <v>1480</v>
      </c>
      <c r="BJ347">
        <v>12.86</v>
      </c>
      <c r="BK347">
        <v>87</v>
      </c>
      <c r="BL347" t="s">
        <v>1481</v>
      </c>
      <c r="BM347" t="s">
        <v>1028</v>
      </c>
      <c r="BN347">
        <v>5.68</v>
      </c>
      <c r="BO347" t="s">
        <v>1482</v>
      </c>
      <c r="BP347">
        <v>16.73</v>
      </c>
      <c r="BQ347">
        <v>272</v>
      </c>
    </row>
    <row r="348" spans="1:69" x14ac:dyDescent="0.2">
      <c r="C348" t="str">
        <f t="shared" si="107"/>
        <v>20200927-Zogg</v>
      </c>
      <c r="D348" t="s">
        <v>1483</v>
      </c>
      <c r="E348" t="s">
        <v>1484</v>
      </c>
      <c r="H348">
        <f t="shared" si="108"/>
        <v>202009271603</v>
      </c>
      <c r="I348">
        <f t="shared" si="109"/>
        <v>202009280403</v>
      </c>
      <c r="J348" s="39">
        <v>44101</v>
      </c>
      <c r="K348" s="40">
        <v>0.66874999999999996</v>
      </c>
      <c r="L348" s="39">
        <v>44101.668749999997</v>
      </c>
      <c r="M348" s="39">
        <v>44117</v>
      </c>
      <c r="N348" t="s">
        <v>1485</v>
      </c>
      <c r="O348" s="39">
        <v>44117.709722222222</v>
      </c>
      <c r="P348">
        <v>56338</v>
      </c>
      <c r="Q348" t="s">
        <v>99</v>
      </c>
      <c r="R348">
        <v>204</v>
      </c>
      <c r="S348">
        <v>27</v>
      </c>
      <c r="T348">
        <v>4</v>
      </c>
      <c r="U348">
        <v>40.539270000000002</v>
      </c>
      <c r="V348">
        <v>-122.56656</v>
      </c>
      <c r="W348" t="s">
        <v>88</v>
      </c>
      <c r="X348" t="str">
        <f t="shared" si="110"/>
        <v>HFRA</v>
      </c>
      <c r="Y348" t="s">
        <v>100</v>
      </c>
      <c r="Z348" t="s">
        <v>100</v>
      </c>
      <c r="AA348">
        <v>20201368</v>
      </c>
      <c r="AB348" t="s">
        <v>1486</v>
      </c>
      <c r="AC348" t="s">
        <v>1487</v>
      </c>
      <c r="AD348" t="s">
        <v>1488</v>
      </c>
      <c r="AF348">
        <v>8354758</v>
      </c>
      <c r="AG348" t="b">
        <f t="shared" si="111"/>
        <v>1</v>
      </c>
      <c r="AH348" t="b">
        <f t="shared" si="112"/>
        <v>0</v>
      </c>
      <c r="AI348" t="b">
        <f t="shared" si="113"/>
        <v>1</v>
      </c>
      <c r="AJ348">
        <v>2020</v>
      </c>
      <c r="AK348">
        <v>9</v>
      </c>
      <c r="AL348" t="b">
        <v>1</v>
      </c>
      <c r="AM348">
        <f t="shared" si="114"/>
        <v>1</v>
      </c>
      <c r="AN348" t="b">
        <f t="shared" si="115"/>
        <v>1</v>
      </c>
      <c r="AO348" t="b">
        <f t="shared" si="116"/>
        <v>1</v>
      </c>
      <c r="AP348" t="b">
        <f t="shared" si="117"/>
        <v>0</v>
      </c>
      <c r="AQ348" t="str">
        <f t="shared" si="105"/>
        <v>OEIS CAT - Destructive - Fatal</v>
      </c>
      <c r="AR348">
        <f t="shared" si="118"/>
        <v>1</v>
      </c>
      <c r="AS348">
        <f t="shared" si="119"/>
        <v>0</v>
      </c>
      <c r="AT348" t="str">
        <f t="shared" si="120"/>
        <v>100 &lt; structures &lt;= 500</v>
      </c>
      <c r="AU348" t="str">
        <f t="shared" si="121"/>
        <v>fatality &gt; 0</v>
      </c>
      <c r="AV348">
        <f t="shared" si="106"/>
        <v>204</v>
      </c>
      <c r="AW348" t="b">
        <v>1</v>
      </c>
      <c r="AX348" t="b">
        <v>0</v>
      </c>
      <c r="AY348" t="b">
        <v>1</v>
      </c>
      <c r="AZ348" t="b">
        <v>1</v>
      </c>
      <c r="BA348" t="b">
        <v>0</v>
      </c>
      <c r="BB348" t="b">
        <v>1</v>
      </c>
      <c r="BC348" t="b">
        <v>1</v>
      </c>
      <c r="BF348" t="s">
        <v>945</v>
      </c>
      <c r="BG348" t="s">
        <v>82</v>
      </c>
      <c r="BH348">
        <v>3.92</v>
      </c>
      <c r="BI348" t="s">
        <v>1489</v>
      </c>
      <c r="BJ348">
        <v>36</v>
      </c>
      <c r="BK348">
        <v>26</v>
      </c>
      <c r="BL348" t="s">
        <v>945</v>
      </c>
      <c r="BM348" t="s">
        <v>82</v>
      </c>
      <c r="BN348">
        <v>3.92</v>
      </c>
      <c r="BO348" t="s">
        <v>1489</v>
      </c>
      <c r="BP348">
        <v>36</v>
      </c>
      <c r="BQ348">
        <v>158</v>
      </c>
    </row>
    <row r="349" spans="1:69" x14ac:dyDescent="0.2">
      <c r="C349" t="str">
        <f t="shared" si="107"/>
        <v>20210119-Wolf</v>
      </c>
      <c r="D349" t="s">
        <v>260</v>
      </c>
      <c r="E349" t="s">
        <v>1490</v>
      </c>
      <c r="H349">
        <f t="shared" si="108"/>
        <v>202101191147</v>
      </c>
      <c r="I349">
        <f t="shared" si="109"/>
        <v>202101192347</v>
      </c>
      <c r="J349" s="39">
        <v>44215</v>
      </c>
      <c r="K349" s="40">
        <v>0.4909722222222222</v>
      </c>
      <c r="L349" s="39">
        <v>44215.490972222222</v>
      </c>
      <c r="M349" s="39">
        <v>44216</v>
      </c>
      <c r="N349" t="s">
        <v>1491</v>
      </c>
      <c r="O349" s="39">
        <v>44216.3</v>
      </c>
      <c r="P349">
        <v>685</v>
      </c>
      <c r="Q349" t="s">
        <v>99</v>
      </c>
      <c r="U349">
        <v>34.994320000000002</v>
      </c>
      <c r="V349">
        <v>-119.185309</v>
      </c>
      <c r="W349" t="s">
        <v>73</v>
      </c>
      <c r="X349" t="str">
        <f t="shared" si="110"/>
        <v>non-HFRA</v>
      </c>
      <c r="Y349" t="s">
        <v>100</v>
      </c>
      <c r="Z349" t="s">
        <v>100</v>
      </c>
      <c r="AA349">
        <v>20210059</v>
      </c>
      <c r="AD349" t="s">
        <v>1492</v>
      </c>
      <c r="AF349">
        <v>4116</v>
      </c>
      <c r="AG349" t="b">
        <f t="shared" si="111"/>
        <v>0</v>
      </c>
      <c r="AH349" t="b">
        <f t="shared" si="112"/>
        <v>0</v>
      </c>
      <c r="AI349" t="b">
        <f t="shared" si="113"/>
        <v>0</v>
      </c>
      <c r="AJ349">
        <v>2021</v>
      </c>
      <c r="AK349">
        <v>1</v>
      </c>
      <c r="AL349" t="b">
        <v>0</v>
      </c>
      <c r="AM349">
        <f t="shared" si="114"/>
        <v>0</v>
      </c>
      <c r="AN349" t="b">
        <f t="shared" si="115"/>
        <v>0</v>
      </c>
      <c r="AO349" t="b">
        <f t="shared" si="116"/>
        <v>0</v>
      </c>
      <c r="AP349" t="b">
        <f t="shared" si="117"/>
        <v>0</v>
      </c>
      <c r="AQ349" t="str">
        <f t="shared" si="105"/>
        <v>OEIS Non-CAT - Large</v>
      </c>
      <c r="AR349">
        <f t="shared" si="118"/>
        <v>0</v>
      </c>
      <c r="AS349">
        <f t="shared" si="119"/>
        <v>0</v>
      </c>
      <c r="AT349" t="str">
        <f t="shared" si="120"/>
        <v xml:space="preserve">structures &lt;= 100 </v>
      </c>
      <c r="AU349" t="str">
        <f t="shared" si="121"/>
        <v>fatality = 0</v>
      </c>
      <c r="AV349">
        <f t="shared" si="106"/>
        <v>0</v>
      </c>
      <c r="AW349" t="b">
        <v>0</v>
      </c>
      <c r="AX349" t="b">
        <v>0</v>
      </c>
      <c r="AY349" t="b">
        <v>0</v>
      </c>
      <c r="AZ349" t="b">
        <v>0</v>
      </c>
      <c r="BA349" t="b">
        <v>0</v>
      </c>
      <c r="BB349" t="b">
        <v>0</v>
      </c>
      <c r="BC349" t="b">
        <v>0</v>
      </c>
      <c r="BJ349">
        <v>0</v>
      </c>
      <c r="BK349">
        <v>0</v>
      </c>
      <c r="BL349" t="s">
        <v>1493</v>
      </c>
      <c r="BM349" t="s">
        <v>95</v>
      </c>
      <c r="BN349">
        <v>7.23</v>
      </c>
      <c r="BO349" t="s">
        <v>1494</v>
      </c>
      <c r="BP349">
        <v>28</v>
      </c>
      <c r="BQ349">
        <v>22</v>
      </c>
    </row>
    <row r="350" spans="1:69" x14ac:dyDescent="0.2">
      <c r="A350" t="s">
        <v>251</v>
      </c>
      <c r="C350" t="str">
        <f t="shared" si="107"/>
        <v>20210327-Refuge</v>
      </c>
      <c r="D350" t="s">
        <v>252</v>
      </c>
      <c r="E350" t="s">
        <v>1067</v>
      </c>
      <c r="H350">
        <f t="shared" si="108"/>
        <v>202103271702</v>
      </c>
      <c r="I350">
        <f t="shared" si="109"/>
        <v>202103280502</v>
      </c>
      <c r="J350" s="39">
        <v>44282</v>
      </c>
      <c r="K350" s="40">
        <v>0.70972222222222225</v>
      </c>
      <c r="L350" s="39">
        <v>44282.709722222222</v>
      </c>
      <c r="M350" s="39">
        <v>44284</v>
      </c>
      <c r="N350" t="s">
        <v>1495</v>
      </c>
      <c r="O350" s="39">
        <v>44284.722916666673</v>
      </c>
      <c r="P350">
        <v>873</v>
      </c>
      <c r="Q350" t="s">
        <v>186</v>
      </c>
      <c r="U350">
        <v>41.927771999999997</v>
      </c>
      <c r="V350">
        <v>-121.627082</v>
      </c>
      <c r="X350" t="str">
        <f t="shared" si="110"/>
        <v>non-HFRA</v>
      </c>
      <c r="AG350" t="b">
        <f t="shared" si="111"/>
        <v>0</v>
      </c>
      <c r="AH350" t="b">
        <f t="shared" si="112"/>
        <v>0</v>
      </c>
      <c r="AI350" t="b">
        <f t="shared" si="113"/>
        <v>0</v>
      </c>
      <c r="AJ350">
        <v>2021</v>
      </c>
      <c r="AK350">
        <v>3</v>
      </c>
      <c r="AL350" t="b">
        <v>0</v>
      </c>
      <c r="AM350">
        <f t="shared" si="114"/>
        <v>0</v>
      </c>
      <c r="AN350" t="b">
        <f t="shared" si="115"/>
        <v>0</v>
      </c>
      <c r="AO350" t="b">
        <f t="shared" si="116"/>
        <v>0</v>
      </c>
      <c r="AP350" t="b">
        <f t="shared" si="117"/>
        <v>0</v>
      </c>
      <c r="AQ350" t="str">
        <f t="shared" si="105"/>
        <v>OEIS Non-CAT - Large</v>
      </c>
      <c r="AR350">
        <f t="shared" si="118"/>
        <v>0</v>
      </c>
      <c r="AS350">
        <f t="shared" si="119"/>
        <v>0</v>
      </c>
      <c r="AT350" t="str">
        <f t="shared" si="120"/>
        <v xml:space="preserve">structures &lt;= 100 </v>
      </c>
      <c r="AU350" t="str">
        <f t="shared" si="121"/>
        <v>fatality = 0</v>
      </c>
      <c r="AV350">
        <f t="shared" si="106"/>
        <v>0</v>
      </c>
      <c r="AW350" t="b">
        <v>0</v>
      </c>
      <c r="AX350" t="b">
        <v>0</v>
      </c>
      <c r="AY350" t="b">
        <v>0</v>
      </c>
      <c r="AZ350" t="b">
        <v>0</v>
      </c>
      <c r="BA350" t="b">
        <v>0</v>
      </c>
      <c r="BB350" t="b">
        <v>0</v>
      </c>
      <c r="BC350" t="b">
        <v>0</v>
      </c>
      <c r="BJ350">
        <v>0</v>
      </c>
      <c r="BK350">
        <v>0</v>
      </c>
      <c r="BL350" t="s">
        <v>1496</v>
      </c>
      <c r="BM350" t="s">
        <v>82</v>
      </c>
      <c r="BN350">
        <v>6.2</v>
      </c>
      <c r="BO350" t="s">
        <v>1497</v>
      </c>
      <c r="BP350">
        <v>12</v>
      </c>
      <c r="BQ350">
        <v>2</v>
      </c>
    </row>
    <row r="351" spans="1:69" x14ac:dyDescent="0.2">
      <c r="C351" t="str">
        <f t="shared" si="107"/>
        <v>20210508-Gunnison</v>
      </c>
      <c r="D351" t="s">
        <v>143</v>
      </c>
      <c r="E351" t="s">
        <v>1498</v>
      </c>
      <c r="H351">
        <f t="shared" si="108"/>
        <v>202105081344</v>
      </c>
      <c r="I351">
        <f t="shared" si="109"/>
        <v>202105090144</v>
      </c>
      <c r="J351" s="39">
        <v>44324</v>
      </c>
      <c r="K351" s="40">
        <v>0.57222222222222219</v>
      </c>
      <c r="L351" s="39">
        <v>44324.572222222218</v>
      </c>
      <c r="M351" s="39">
        <v>44324</v>
      </c>
      <c r="N351" t="s">
        <v>1499</v>
      </c>
      <c r="O351" s="39">
        <v>44324.425694444442</v>
      </c>
      <c r="P351">
        <v>549</v>
      </c>
      <c r="Q351" t="s">
        <v>186</v>
      </c>
      <c r="U351">
        <v>39.854790000000001</v>
      </c>
      <c r="V351">
        <v>-121.91936</v>
      </c>
      <c r="W351" t="s">
        <v>73</v>
      </c>
      <c r="X351" t="str">
        <f t="shared" si="110"/>
        <v>non-HFRA</v>
      </c>
      <c r="AG351" t="b">
        <f t="shared" si="111"/>
        <v>0</v>
      </c>
      <c r="AH351" t="b">
        <f t="shared" si="112"/>
        <v>0</v>
      </c>
      <c r="AI351" t="b">
        <f t="shared" si="113"/>
        <v>0</v>
      </c>
      <c r="AJ351">
        <v>2021</v>
      </c>
      <c r="AK351">
        <v>5</v>
      </c>
      <c r="AL351" t="b">
        <v>1</v>
      </c>
      <c r="AM351">
        <f t="shared" si="114"/>
        <v>0</v>
      </c>
      <c r="AN351" t="b">
        <f t="shared" si="115"/>
        <v>0</v>
      </c>
      <c r="AO351" t="b">
        <f t="shared" si="116"/>
        <v>0</v>
      </c>
      <c r="AP351" t="b">
        <f t="shared" si="117"/>
        <v>0</v>
      </c>
      <c r="AQ351" t="str">
        <f t="shared" si="105"/>
        <v>OEIS Non-CAT - Large</v>
      </c>
      <c r="AR351">
        <f t="shared" si="118"/>
        <v>0</v>
      </c>
      <c r="AS351">
        <f t="shared" si="119"/>
        <v>0</v>
      </c>
      <c r="AT351" t="str">
        <f t="shared" si="120"/>
        <v xml:space="preserve">structures &lt;= 100 </v>
      </c>
      <c r="AU351" t="str">
        <f t="shared" si="121"/>
        <v>fatality = 0</v>
      </c>
      <c r="AV351">
        <f t="shared" si="106"/>
        <v>0</v>
      </c>
      <c r="AW351" t="b">
        <v>0</v>
      </c>
      <c r="AX351" t="b">
        <v>0</v>
      </c>
      <c r="AY351" t="b">
        <v>0</v>
      </c>
      <c r="AZ351" t="b">
        <v>0</v>
      </c>
      <c r="BA351" t="b">
        <v>0</v>
      </c>
      <c r="BB351" t="b">
        <v>0</v>
      </c>
      <c r="BC351" t="b">
        <v>0</v>
      </c>
      <c r="BF351" t="s">
        <v>224</v>
      </c>
      <c r="BG351" t="s">
        <v>95</v>
      </c>
      <c r="BH351">
        <v>1.02</v>
      </c>
      <c r="BI351" t="s">
        <v>1500</v>
      </c>
      <c r="BJ351">
        <v>29</v>
      </c>
      <c r="BK351">
        <v>12</v>
      </c>
      <c r="BL351" t="s">
        <v>1501</v>
      </c>
      <c r="BM351" t="s">
        <v>511</v>
      </c>
      <c r="BN351">
        <v>5.0599999999999996</v>
      </c>
      <c r="BO351" t="s">
        <v>1500</v>
      </c>
      <c r="BP351">
        <v>34.520000000000003</v>
      </c>
      <c r="BQ351">
        <v>60</v>
      </c>
    </row>
    <row r="352" spans="1:69" x14ac:dyDescent="0.2">
      <c r="C352" t="str">
        <f t="shared" si="107"/>
        <v>20210527-Mile</v>
      </c>
      <c r="D352" t="s">
        <v>1502</v>
      </c>
      <c r="E352" t="s">
        <v>1503</v>
      </c>
      <c r="H352">
        <f t="shared" si="108"/>
        <v>202105271844</v>
      </c>
      <c r="I352">
        <f t="shared" si="109"/>
        <v>202105280644</v>
      </c>
      <c r="J352" s="39">
        <v>44343</v>
      </c>
      <c r="K352" s="40">
        <v>0.78055555555555556</v>
      </c>
      <c r="L352" s="39">
        <v>44343.780555555553</v>
      </c>
      <c r="M352" s="39">
        <v>44344</v>
      </c>
      <c r="N352" t="s">
        <v>1504</v>
      </c>
      <c r="O352" s="39">
        <v>44344.280555555553</v>
      </c>
      <c r="P352">
        <v>508</v>
      </c>
      <c r="U352">
        <v>37.893461968531398</v>
      </c>
      <c r="V352">
        <v>-120.839158711729</v>
      </c>
      <c r="W352" t="s">
        <v>73</v>
      </c>
      <c r="X352" t="str">
        <f t="shared" si="110"/>
        <v>non-HFRA</v>
      </c>
      <c r="AG352" t="b">
        <f t="shared" si="111"/>
        <v>0</v>
      </c>
      <c r="AH352" t="b">
        <f t="shared" si="112"/>
        <v>0</v>
      </c>
      <c r="AI352" t="b">
        <f t="shared" si="113"/>
        <v>0</v>
      </c>
      <c r="AJ352">
        <v>2021</v>
      </c>
      <c r="AK352">
        <v>5</v>
      </c>
      <c r="AL352" t="b">
        <v>0</v>
      </c>
      <c r="AM352">
        <f t="shared" si="114"/>
        <v>0</v>
      </c>
      <c r="AN352" t="b">
        <f t="shared" si="115"/>
        <v>0</v>
      </c>
      <c r="AO352" t="b">
        <f t="shared" si="116"/>
        <v>0</v>
      </c>
      <c r="AP352" t="b">
        <f t="shared" si="117"/>
        <v>0</v>
      </c>
      <c r="AQ352" t="str">
        <f t="shared" ref="AQ352:AQ382" si="122">IF(AN352, "OEIS CAT - Destructive - Fatal", IF(AO352, IF(AG352, "OEIS CAT - Destructive - Non-fatal", "OEIS Non-CAT - Destructive - Non-fatal"), IF(AG352, "OEIS CAT - Large", "OEIS Non-CAT - Large")))</f>
        <v>OEIS Non-CAT - Large</v>
      </c>
      <c r="AR352">
        <f t="shared" si="118"/>
        <v>0</v>
      </c>
      <c r="AS352">
        <f t="shared" si="119"/>
        <v>0</v>
      </c>
      <c r="AT352" t="str">
        <f t="shared" si="120"/>
        <v xml:space="preserve">structures &lt;= 100 </v>
      </c>
      <c r="AU352" t="str">
        <f t="shared" si="121"/>
        <v>fatality = 0</v>
      </c>
      <c r="AV352">
        <f t="shared" ref="AV352:AV382" si="123">IF(R352="",0, R352)</f>
        <v>0</v>
      </c>
      <c r="AW352" t="b">
        <v>0</v>
      </c>
      <c r="AX352" t="b">
        <v>0</v>
      </c>
      <c r="AY352" t="b">
        <v>0</v>
      </c>
      <c r="AZ352" t="b">
        <v>0</v>
      </c>
      <c r="BA352" t="b">
        <v>0</v>
      </c>
      <c r="BB352" t="b">
        <v>0</v>
      </c>
      <c r="BC352" t="b">
        <v>0</v>
      </c>
      <c r="BJ352">
        <v>0</v>
      </c>
      <c r="BK352">
        <v>0</v>
      </c>
      <c r="BL352" t="s">
        <v>1024</v>
      </c>
      <c r="BM352" t="s">
        <v>95</v>
      </c>
      <c r="BN352">
        <v>7.42</v>
      </c>
      <c r="BO352" t="s">
        <v>1505</v>
      </c>
      <c r="BP352">
        <v>22</v>
      </c>
      <c r="BQ352">
        <v>56</v>
      </c>
    </row>
    <row r="353" spans="1:69" x14ac:dyDescent="0.2">
      <c r="C353" t="str">
        <f t="shared" si="107"/>
        <v>20210530-Sargents</v>
      </c>
      <c r="D353" t="s">
        <v>218</v>
      </c>
      <c r="E353" t="s">
        <v>1506</v>
      </c>
      <c r="H353">
        <f t="shared" si="108"/>
        <v>202105301510</v>
      </c>
      <c r="I353">
        <f t="shared" si="109"/>
        <v>202105310310</v>
      </c>
      <c r="J353" s="39">
        <v>44346</v>
      </c>
      <c r="K353" s="40">
        <v>0.63194444444444442</v>
      </c>
      <c r="L353" s="39">
        <v>44346.631944444453</v>
      </c>
      <c r="P353">
        <v>1100</v>
      </c>
      <c r="Q353" t="s">
        <v>186</v>
      </c>
      <c r="U353">
        <v>35.962052706182199</v>
      </c>
      <c r="V353">
        <v>-120.87327388913801</v>
      </c>
      <c r="W353" t="s">
        <v>73</v>
      </c>
      <c r="X353" t="str">
        <f t="shared" si="110"/>
        <v>non-HFRA</v>
      </c>
      <c r="AG353" t="b">
        <f t="shared" si="111"/>
        <v>0</v>
      </c>
      <c r="AH353" t="b">
        <f t="shared" si="112"/>
        <v>0</v>
      </c>
      <c r="AI353" t="b">
        <f t="shared" si="113"/>
        <v>0</v>
      </c>
      <c r="AJ353">
        <v>2021</v>
      </c>
      <c r="AK353">
        <v>5</v>
      </c>
      <c r="AL353" t="b">
        <v>0</v>
      </c>
      <c r="AM353">
        <f t="shared" si="114"/>
        <v>0</v>
      </c>
      <c r="AN353" t="b">
        <f t="shared" si="115"/>
        <v>0</v>
      </c>
      <c r="AO353" t="b">
        <f t="shared" si="116"/>
        <v>0</v>
      </c>
      <c r="AP353" t="b">
        <f t="shared" si="117"/>
        <v>0</v>
      </c>
      <c r="AQ353" t="str">
        <f t="shared" si="122"/>
        <v>OEIS Non-CAT - Large</v>
      </c>
      <c r="AR353">
        <f t="shared" si="118"/>
        <v>0</v>
      </c>
      <c r="AS353">
        <f t="shared" si="119"/>
        <v>0</v>
      </c>
      <c r="AT353" t="str">
        <f t="shared" si="120"/>
        <v xml:space="preserve">structures &lt;= 100 </v>
      </c>
      <c r="AU353" t="str">
        <f t="shared" si="121"/>
        <v>fatality = 0</v>
      </c>
      <c r="AV353">
        <f t="shared" si="123"/>
        <v>0</v>
      </c>
      <c r="AW353" t="b">
        <v>0</v>
      </c>
      <c r="AX353" t="b">
        <v>0</v>
      </c>
      <c r="AY353" t="b">
        <v>0</v>
      </c>
      <c r="AZ353" t="b">
        <v>0</v>
      </c>
      <c r="BA353" t="b">
        <v>0</v>
      </c>
      <c r="BB353" t="b">
        <v>0</v>
      </c>
      <c r="BC353" t="b">
        <v>0</v>
      </c>
      <c r="BJ353">
        <v>0</v>
      </c>
      <c r="BK353">
        <v>0</v>
      </c>
      <c r="BL353" t="s">
        <v>1507</v>
      </c>
      <c r="BM353" t="s">
        <v>1028</v>
      </c>
      <c r="BN353">
        <v>8.83</v>
      </c>
      <c r="BO353" t="s">
        <v>1508</v>
      </c>
      <c r="BP353">
        <v>16.22</v>
      </c>
      <c r="BQ353">
        <v>54</v>
      </c>
    </row>
    <row r="354" spans="1:69" x14ac:dyDescent="0.2">
      <c r="C354" t="str">
        <f t="shared" si="107"/>
        <v>20210608-Intanko</v>
      </c>
      <c r="D354" t="s">
        <v>350</v>
      </c>
      <c r="E354" t="s">
        <v>1509</v>
      </c>
      <c r="H354">
        <f t="shared" si="108"/>
        <v>202106081359</v>
      </c>
      <c r="I354">
        <f t="shared" si="109"/>
        <v>202106090159</v>
      </c>
      <c r="J354" s="39">
        <v>44355</v>
      </c>
      <c r="K354" s="40">
        <v>0.58263888888888893</v>
      </c>
      <c r="L354" s="39">
        <v>44355.582638888889</v>
      </c>
      <c r="P354">
        <v>939</v>
      </c>
      <c r="U354">
        <v>39.084871999999997</v>
      </c>
      <c r="V354">
        <v>-121.33334600000001</v>
      </c>
      <c r="W354" t="s">
        <v>73</v>
      </c>
      <c r="X354" t="str">
        <f t="shared" si="110"/>
        <v>non-HFRA</v>
      </c>
      <c r="AG354" t="b">
        <f t="shared" si="111"/>
        <v>0</v>
      </c>
      <c r="AH354" t="b">
        <f t="shared" si="112"/>
        <v>0</v>
      </c>
      <c r="AI354" t="b">
        <f t="shared" si="113"/>
        <v>0</v>
      </c>
      <c r="AJ354">
        <v>2021</v>
      </c>
      <c r="AK354">
        <v>6</v>
      </c>
      <c r="AL354" t="b">
        <v>0</v>
      </c>
      <c r="AM354">
        <f t="shared" si="114"/>
        <v>0</v>
      </c>
      <c r="AN354" t="b">
        <f t="shared" si="115"/>
        <v>0</v>
      </c>
      <c r="AO354" t="b">
        <f t="shared" si="116"/>
        <v>0</v>
      </c>
      <c r="AP354" t="b">
        <f t="shared" si="117"/>
        <v>0</v>
      </c>
      <c r="AQ354" t="str">
        <f t="shared" si="122"/>
        <v>OEIS Non-CAT - Large</v>
      </c>
      <c r="AR354">
        <f t="shared" si="118"/>
        <v>0</v>
      </c>
      <c r="AS354">
        <f t="shared" si="119"/>
        <v>0</v>
      </c>
      <c r="AT354" t="str">
        <f t="shared" si="120"/>
        <v xml:space="preserve">structures &lt;= 100 </v>
      </c>
      <c r="AU354" t="str">
        <f t="shared" si="121"/>
        <v>fatality = 0</v>
      </c>
      <c r="AV354">
        <f t="shared" si="123"/>
        <v>0</v>
      </c>
      <c r="AW354" t="b">
        <v>0</v>
      </c>
      <c r="AX354" t="b">
        <v>0</v>
      </c>
      <c r="AY354" t="b">
        <v>0</v>
      </c>
      <c r="AZ354" t="b">
        <v>0</v>
      </c>
      <c r="BA354" t="b">
        <v>0</v>
      </c>
      <c r="BB354" t="b">
        <v>0</v>
      </c>
      <c r="BC354" t="b">
        <v>0</v>
      </c>
      <c r="BJ354">
        <v>0</v>
      </c>
      <c r="BK354">
        <v>0</v>
      </c>
      <c r="BL354" t="s">
        <v>1510</v>
      </c>
      <c r="BM354" t="s">
        <v>1028</v>
      </c>
      <c r="BN354">
        <v>6.98</v>
      </c>
      <c r="BO354" t="s">
        <v>1511</v>
      </c>
      <c r="BP354">
        <v>21.85</v>
      </c>
      <c r="BQ354">
        <v>85</v>
      </c>
    </row>
    <row r="355" spans="1:69" x14ac:dyDescent="0.2">
      <c r="C355" t="str">
        <f t="shared" si="107"/>
        <v>20210617-Park</v>
      </c>
      <c r="D355" t="s">
        <v>143</v>
      </c>
      <c r="E355" t="s">
        <v>547</v>
      </c>
      <c r="H355">
        <f t="shared" si="108"/>
        <v>202106172137</v>
      </c>
      <c r="I355">
        <f t="shared" si="109"/>
        <v>202106180937</v>
      </c>
      <c r="J355" s="39">
        <v>44364</v>
      </c>
      <c r="K355" s="40">
        <v>0.90069444444444446</v>
      </c>
      <c r="L355" s="39">
        <v>44364.900694444441</v>
      </c>
      <c r="M355" s="39">
        <v>44366</v>
      </c>
      <c r="N355" t="s">
        <v>1512</v>
      </c>
      <c r="O355" s="39">
        <v>44366.808333333327</v>
      </c>
      <c r="P355">
        <v>402</v>
      </c>
      <c r="Q355" t="s">
        <v>186</v>
      </c>
      <c r="U355">
        <v>36.199832999999998</v>
      </c>
      <c r="V355">
        <v>-118.722167</v>
      </c>
      <c r="W355" t="s">
        <v>88</v>
      </c>
      <c r="X355" t="str">
        <f t="shared" si="110"/>
        <v>HFRA</v>
      </c>
      <c r="AG355" t="b">
        <f t="shared" si="111"/>
        <v>0</v>
      </c>
      <c r="AH355" t="b">
        <f t="shared" si="112"/>
        <v>0</v>
      </c>
      <c r="AI355" t="b">
        <f t="shared" si="113"/>
        <v>0</v>
      </c>
      <c r="AJ355">
        <v>2021</v>
      </c>
      <c r="AK355">
        <v>6</v>
      </c>
      <c r="AL355" t="b">
        <v>0</v>
      </c>
      <c r="AM355">
        <f t="shared" si="114"/>
        <v>0</v>
      </c>
      <c r="AN355" t="b">
        <f t="shared" si="115"/>
        <v>0</v>
      </c>
      <c r="AO355" t="b">
        <f t="shared" si="116"/>
        <v>0</v>
      </c>
      <c r="AP355" t="b">
        <f t="shared" si="117"/>
        <v>0</v>
      </c>
      <c r="AQ355" t="str">
        <f t="shared" si="122"/>
        <v>OEIS Non-CAT - Large</v>
      </c>
      <c r="AR355">
        <f t="shared" si="118"/>
        <v>0</v>
      </c>
      <c r="AS355">
        <f t="shared" si="119"/>
        <v>0</v>
      </c>
      <c r="AT355" t="str">
        <f t="shared" si="120"/>
        <v xml:space="preserve">structures &lt;= 100 </v>
      </c>
      <c r="AU355" t="str">
        <f t="shared" si="121"/>
        <v>fatality = 0</v>
      </c>
      <c r="AV355">
        <f t="shared" si="123"/>
        <v>0</v>
      </c>
      <c r="AW355" t="b">
        <v>1</v>
      </c>
      <c r="AX355" t="b">
        <v>0</v>
      </c>
      <c r="AY355" t="b">
        <v>1</v>
      </c>
      <c r="AZ355" t="b">
        <v>1</v>
      </c>
      <c r="BA355" t="b">
        <v>0</v>
      </c>
      <c r="BB355" t="b">
        <v>1</v>
      </c>
      <c r="BC355" t="b">
        <v>1</v>
      </c>
      <c r="BF355" t="s">
        <v>1513</v>
      </c>
      <c r="BG355" t="s">
        <v>95</v>
      </c>
      <c r="BH355">
        <v>2.87</v>
      </c>
      <c r="BI355" t="s">
        <v>1514</v>
      </c>
      <c r="BJ355">
        <v>7</v>
      </c>
      <c r="BK355">
        <v>29</v>
      </c>
      <c r="BL355" t="s">
        <v>1515</v>
      </c>
      <c r="BM355" t="s">
        <v>1110</v>
      </c>
      <c r="BN355">
        <v>7.73</v>
      </c>
      <c r="BO355" t="s">
        <v>1516</v>
      </c>
      <c r="BP355">
        <v>11.76</v>
      </c>
      <c r="BQ355">
        <v>113</v>
      </c>
    </row>
    <row r="356" spans="1:69" x14ac:dyDescent="0.2">
      <c r="C356" t="str">
        <f t="shared" si="107"/>
        <v>20210618-Success</v>
      </c>
      <c r="D356" t="s">
        <v>119</v>
      </c>
      <c r="E356" t="s">
        <v>1517</v>
      </c>
      <c r="H356">
        <f t="shared" si="108"/>
        <v>202106180117</v>
      </c>
      <c r="I356">
        <f t="shared" si="109"/>
        <v>202106181317</v>
      </c>
      <c r="J356" s="39">
        <v>44365</v>
      </c>
      <c r="K356" s="40">
        <v>5.347222222222222E-2</v>
      </c>
      <c r="L356" s="39">
        <v>44365.053472222222</v>
      </c>
      <c r="M356" s="39">
        <v>44369</v>
      </c>
      <c r="N356" t="s">
        <v>121</v>
      </c>
      <c r="O356" s="39">
        <v>44369.75</v>
      </c>
      <c r="P356">
        <v>800</v>
      </c>
      <c r="U356">
        <v>36.032229999999998</v>
      </c>
      <c r="V356">
        <v>-118.85799</v>
      </c>
      <c r="W356" t="s">
        <v>88</v>
      </c>
      <c r="X356" t="str">
        <f t="shared" si="110"/>
        <v>HFRA</v>
      </c>
      <c r="AG356" t="b">
        <f t="shared" si="111"/>
        <v>0</v>
      </c>
      <c r="AH356" t="b">
        <f t="shared" si="112"/>
        <v>0</v>
      </c>
      <c r="AI356" t="b">
        <f t="shared" si="113"/>
        <v>0</v>
      </c>
      <c r="AJ356">
        <v>2021</v>
      </c>
      <c r="AK356">
        <v>6</v>
      </c>
      <c r="AL356" t="b">
        <v>0</v>
      </c>
      <c r="AM356">
        <f t="shared" si="114"/>
        <v>0</v>
      </c>
      <c r="AN356" t="b">
        <f t="shared" si="115"/>
        <v>0</v>
      </c>
      <c r="AO356" t="b">
        <f t="shared" si="116"/>
        <v>0</v>
      </c>
      <c r="AP356" t="b">
        <f t="shared" si="117"/>
        <v>0</v>
      </c>
      <c r="AQ356" t="str">
        <f t="shared" si="122"/>
        <v>OEIS Non-CAT - Large</v>
      </c>
      <c r="AR356">
        <f t="shared" si="118"/>
        <v>0</v>
      </c>
      <c r="AS356">
        <f t="shared" si="119"/>
        <v>0</v>
      </c>
      <c r="AT356" t="str">
        <f t="shared" si="120"/>
        <v xml:space="preserve">structures &lt;= 100 </v>
      </c>
      <c r="AU356" t="str">
        <f t="shared" si="121"/>
        <v>fatality = 0</v>
      </c>
      <c r="AV356">
        <f t="shared" si="123"/>
        <v>0</v>
      </c>
      <c r="AW356" t="b">
        <v>1</v>
      </c>
      <c r="AX356" t="b">
        <v>0</v>
      </c>
      <c r="AY356" t="b">
        <v>1</v>
      </c>
      <c r="AZ356" t="b">
        <v>1</v>
      </c>
      <c r="BA356" t="b">
        <v>0</v>
      </c>
      <c r="BB356" t="b">
        <v>1</v>
      </c>
      <c r="BC356" t="b">
        <v>1</v>
      </c>
      <c r="BF356" t="s">
        <v>1518</v>
      </c>
      <c r="BG356" t="s">
        <v>1110</v>
      </c>
      <c r="BH356">
        <v>4.82</v>
      </c>
      <c r="BI356" t="s">
        <v>1519</v>
      </c>
      <c r="BJ356">
        <v>29.37</v>
      </c>
      <c r="BK356">
        <v>36</v>
      </c>
      <c r="BL356" t="s">
        <v>1520</v>
      </c>
      <c r="BM356" t="s">
        <v>1110</v>
      </c>
      <c r="BN356">
        <v>6.95</v>
      </c>
      <c r="BO356" t="s">
        <v>1519</v>
      </c>
      <c r="BP356">
        <v>33.46</v>
      </c>
      <c r="BQ356">
        <v>120</v>
      </c>
    </row>
    <row r="357" spans="1:69" x14ac:dyDescent="0.2">
      <c r="C357" t="str">
        <f t="shared" si="107"/>
        <v>20210618-Nettle</v>
      </c>
      <c r="D357" t="s">
        <v>119</v>
      </c>
      <c r="E357" t="s">
        <v>1521</v>
      </c>
      <c r="H357">
        <f t="shared" si="108"/>
        <v>202106181011</v>
      </c>
      <c r="I357">
        <f t="shared" si="109"/>
        <v>202106182211</v>
      </c>
      <c r="J357" s="39">
        <v>44365</v>
      </c>
      <c r="K357" s="40">
        <v>0.42430555555555549</v>
      </c>
      <c r="L357" s="39">
        <v>44365.424305555563</v>
      </c>
      <c r="M357" s="39">
        <v>44378</v>
      </c>
      <c r="N357" t="s">
        <v>1522</v>
      </c>
      <c r="O357" s="39">
        <v>44378.373611111107</v>
      </c>
      <c r="P357">
        <v>1265</v>
      </c>
      <c r="U357">
        <v>36.038870000000003</v>
      </c>
      <c r="V357">
        <v>-118.76857</v>
      </c>
      <c r="W357" t="s">
        <v>88</v>
      </c>
      <c r="X357" t="str">
        <f t="shared" si="110"/>
        <v>HFRA</v>
      </c>
      <c r="AG357" t="b">
        <f t="shared" si="111"/>
        <v>0</v>
      </c>
      <c r="AH357" t="b">
        <f t="shared" si="112"/>
        <v>0</v>
      </c>
      <c r="AI357" t="b">
        <f t="shared" si="113"/>
        <v>0</v>
      </c>
      <c r="AJ357">
        <v>2021</v>
      </c>
      <c r="AK357">
        <v>6</v>
      </c>
      <c r="AL357" t="b">
        <v>0</v>
      </c>
      <c r="AM357">
        <f t="shared" si="114"/>
        <v>0</v>
      </c>
      <c r="AN357" t="b">
        <f t="shared" si="115"/>
        <v>0</v>
      </c>
      <c r="AO357" t="b">
        <f t="shared" si="116"/>
        <v>0</v>
      </c>
      <c r="AP357" t="b">
        <f t="shared" si="117"/>
        <v>0</v>
      </c>
      <c r="AQ357" t="str">
        <f t="shared" si="122"/>
        <v>OEIS Non-CAT - Large</v>
      </c>
      <c r="AR357">
        <f t="shared" si="118"/>
        <v>0</v>
      </c>
      <c r="AS357">
        <f t="shared" si="119"/>
        <v>0</v>
      </c>
      <c r="AT357" t="str">
        <f t="shared" si="120"/>
        <v xml:space="preserve">structures &lt;= 100 </v>
      </c>
      <c r="AU357" t="str">
        <f t="shared" si="121"/>
        <v>fatality = 0</v>
      </c>
      <c r="AV357">
        <f t="shared" si="123"/>
        <v>0</v>
      </c>
      <c r="AW357" t="b">
        <v>1</v>
      </c>
      <c r="AX357" t="b">
        <v>0</v>
      </c>
      <c r="AY357" t="b">
        <v>1</v>
      </c>
      <c r="AZ357" t="b">
        <v>1</v>
      </c>
      <c r="BA357" t="b">
        <v>0</v>
      </c>
      <c r="BB357" t="b">
        <v>1</v>
      </c>
      <c r="BC357" t="b">
        <v>1</v>
      </c>
      <c r="BF357" t="s">
        <v>1523</v>
      </c>
      <c r="BG357" t="s">
        <v>1110</v>
      </c>
      <c r="BH357">
        <v>1.71</v>
      </c>
      <c r="BI357" t="s">
        <v>1524</v>
      </c>
      <c r="BJ357">
        <v>10.89</v>
      </c>
      <c r="BK357">
        <v>12</v>
      </c>
      <c r="BL357" t="s">
        <v>1525</v>
      </c>
      <c r="BM357" t="s">
        <v>1110</v>
      </c>
      <c r="BN357">
        <v>7.78</v>
      </c>
      <c r="BO357" t="s">
        <v>1526</v>
      </c>
      <c r="BP357">
        <v>11.02</v>
      </c>
      <c r="BQ357">
        <v>72</v>
      </c>
    </row>
    <row r="358" spans="1:69" x14ac:dyDescent="0.2">
      <c r="C358" t="str">
        <f t="shared" si="107"/>
        <v>20210618-Willow</v>
      </c>
      <c r="D358" t="s">
        <v>218</v>
      </c>
      <c r="E358" t="s">
        <v>133</v>
      </c>
      <c r="H358">
        <f t="shared" si="108"/>
        <v>202106181149</v>
      </c>
      <c r="I358">
        <f t="shared" si="109"/>
        <v>202106182349</v>
      </c>
      <c r="J358" s="39">
        <v>44365</v>
      </c>
      <c r="K358" s="40">
        <v>0.49236111111111108</v>
      </c>
      <c r="L358" s="39">
        <v>44365.492361111108</v>
      </c>
      <c r="M358" s="39">
        <v>44388</v>
      </c>
      <c r="N358" t="s">
        <v>1527</v>
      </c>
      <c r="O358" s="39">
        <v>44388.35</v>
      </c>
      <c r="P358">
        <v>2877</v>
      </c>
      <c r="U358">
        <v>36.151231000000003</v>
      </c>
      <c r="V358">
        <v>-121.558858</v>
      </c>
      <c r="W358" t="s">
        <v>88</v>
      </c>
      <c r="X358" t="str">
        <f t="shared" si="110"/>
        <v>HFRA</v>
      </c>
      <c r="AG358" t="b">
        <f t="shared" si="111"/>
        <v>0</v>
      </c>
      <c r="AH358" t="b">
        <f t="shared" si="112"/>
        <v>0</v>
      </c>
      <c r="AI358" t="b">
        <f t="shared" si="113"/>
        <v>0</v>
      </c>
      <c r="AJ358">
        <v>2021</v>
      </c>
      <c r="AK358">
        <v>6</v>
      </c>
      <c r="AL358" t="b">
        <v>0</v>
      </c>
      <c r="AM358">
        <f t="shared" si="114"/>
        <v>0</v>
      </c>
      <c r="AN358" t="b">
        <f t="shared" si="115"/>
        <v>0</v>
      </c>
      <c r="AO358" t="b">
        <f t="shared" si="116"/>
        <v>0</v>
      </c>
      <c r="AP358" t="b">
        <f t="shared" si="117"/>
        <v>0</v>
      </c>
      <c r="AQ358" t="str">
        <f t="shared" si="122"/>
        <v>OEIS Non-CAT - Large</v>
      </c>
      <c r="AR358">
        <f t="shared" si="118"/>
        <v>0</v>
      </c>
      <c r="AS358">
        <f t="shared" si="119"/>
        <v>0</v>
      </c>
      <c r="AT358" t="str">
        <f t="shared" si="120"/>
        <v xml:space="preserve">structures &lt;= 100 </v>
      </c>
      <c r="AU358" t="str">
        <f t="shared" si="121"/>
        <v>fatality = 0</v>
      </c>
      <c r="AV358">
        <f t="shared" si="123"/>
        <v>0</v>
      </c>
      <c r="AW358" t="b">
        <v>1</v>
      </c>
      <c r="AX358" t="b">
        <v>0</v>
      </c>
      <c r="AY358" t="b">
        <v>1</v>
      </c>
      <c r="AZ358" t="b">
        <v>1</v>
      </c>
      <c r="BA358" t="b">
        <v>0</v>
      </c>
      <c r="BB358" t="b">
        <v>1</v>
      </c>
      <c r="BC358" t="b">
        <v>1</v>
      </c>
      <c r="BJ358">
        <v>0</v>
      </c>
      <c r="BK358">
        <v>0</v>
      </c>
      <c r="BL358" t="s">
        <v>354</v>
      </c>
      <c r="BM358" t="s">
        <v>82</v>
      </c>
      <c r="BN358">
        <v>7.3</v>
      </c>
      <c r="BO358" t="s">
        <v>1528</v>
      </c>
      <c r="BP358">
        <v>14.01</v>
      </c>
      <c r="BQ358">
        <v>50</v>
      </c>
    </row>
    <row r="359" spans="1:69" x14ac:dyDescent="0.2">
      <c r="C359" t="str">
        <f t="shared" si="107"/>
        <v>20210620-Cow</v>
      </c>
      <c r="D359" t="s">
        <v>307</v>
      </c>
      <c r="E359" t="s">
        <v>1529</v>
      </c>
      <c r="H359">
        <f t="shared" si="108"/>
        <v>202106201638</v>
      </c>
      <c r="I359">
        <f t="shared" si="109"/>
        <v>202106210438</v>
      </c>
      <c r="J359" s="39">
        <v>44367</v>
      </c>
      <c r="K359" s="40">
        <v>0.69305555555555554</v>
      </c>
      <c r="L359" s="39">
        <v>44367.693055555559</v>
      </c>
      <c r="M359" s="39">
        <v>44373</v>
      </c>
      <c r="N359" t="s">
        <v>1530</v>
      </c>
      <c r="O359" s="39">
        <v>44373.767361111109</v>
      </c>
      <c r="P359">
        <v>761</v>
      </c>
      <c r="Q359" t="s">
        <v>72</v>
      </c>
      <c r="R359">
        <v>2</v>
      </c>
      <c r="U359">
        <v>40.532969999999999</v>
      </c>
      <c r="V359">
        <v>-122.12107</v>
      </c>
      <c r="W359" t="s">
        <v>88</v>
      </c>
      <c r="X359" t="str">
        <f t="shared" si="110"/>
        <v>HFRA</v>
      </c>
      <c r="AG359" t="b">
        <f t="shared" si="111"/>
        <v>0</v>
      </c>
      <c r="AH359" t="b">
        <f t="shared" si="112"/>
        <v>0</v>
      </c>
      <c r="AI359" t="b">
        <f t="shared" si="113"/>
        <v>0</v>
      </c>
      <c r="AJ359">
        <v>2021</v>
      </c>
      <c r="AK359">
        <v>6</v>
      </c>
      <c r="AL359" t="b">
        <v>0</v>
      </c>
      <c r="AM359">
        <f t="shared" si="114"/>
        <v>0</v>
      </c>
      <c r="AN359" t="b">
        <f t="shared" si="115"/>
        <v>0</v>
      </c>
      <c r="AO359" t="b">
        <f t="shared" si="116"/>
        <v>0</v>
      </c>
      <c r="AP359" t="b">
        <f t="shared" si="117"/>
        <v>0</v>
      </c>
      <c r="AQ359" t="str">
        <f t="shared" si="122"/>
        <v>OEIS Non-CAT - Large</v>
      </c>
      <c r="AR359">
        <f t="shared" si="118"/>
        <v>0</v>
      </c>
      <c r="AS359">
        <f t="shared" si="119"/>
        <v>0</v>
      </c>
      <c r="AT359" t="str">
        <f t="shared" si="120"/>
        <v xml:space="preserve">structures &lt;= 100 </v>
      </c>
      <c r="AU359" t="str">
        <f t="shared" si="121"/>
        <v>fatality = 0</v>
      </c>
      <c r="AV359">
        <f t="shared" si="123"/>
        <v>2</v>
      </c>
      <c r="AW359" t="b">
        <v>1</v>
      </c>
      <c r="AX359" t="b">
        <v>0</v>
      </c>
      <c r="AY359" t="b">
        <v>1</v>
      </c>
      <c r="AZ359" t="b">
        <v>1</v>
      </c>
      <c r="BA359" t="b">
        <v>0</v>
      </c>
      <c r="BB359" t="b">
        <v>1</v>
      </c>
      <c r="BC359" t="b">
        <v>1</v>
      </c>
      <c r="BF359" t="s">
        <v>1531</v>
      </c>
      <c r="BG359" t="s">
        <v>1028</v>
      </c>
      <c r="BH359">
        <v>3.12</v>
      </c>
      <c r="BI359" t="s">
        <v>1532</v>
      </c>
      <c r="BJ359">
        <v>16</v>
      </c>
      <c r="BK359">
        <v>24</v>
      </c>
      <c r="BL359" t="s">
        <v>877</v>
      </c>
      <c r="BM359" t="s">
        <v>511</v>
      </c>
      <c r="BN359">
        <v>9.36</v>
      </c>
      <c r="BO359" t="s">
        <v>1533</v>
      </c>
      <c r="BP359">
        <v>21.86</v>
      </c>
      <c r="BQ359">
        <v>135</v>
      </c>
    </row>
    <row r="360" spans="1:69" x14ac:dyDescent="0.2">
      <c r="A360" t="s">
        <v>251</v>
      </c>
      <c r="C360" t="str">
        <f t="shared" si="107"/>
        <v>20210624-Lava</v>
      </c>
      <c r="D360" t="s">
        <v>252</v>
      </c>
      <c r="E360" t="s">
        <v>1534</v>
      </c>
      <c r="H360">
        <f t="shared" si="108"/>
        <v>202106242035</v>
      </c>
      <c r="I360">
        <f t="shared" si="109"/>
        <v>202106250835</v>
      </c>
      <c r="J360" s="39">
        <v>44371</v>
      </c>
      <c r="K360" s="40">
        <v>0.85763888888888884</v>
      </c>
      <c r="L360" s="39">
        <v>44371.857638888891</v>
      </c>
      <c r="M360" s="39">
        <v>44442</v>
      </c>
      <c r="N360" t="s">
        <v>1535</v>
      </c>
      <c r="O360" s="39">
        <v>44442.285416666673</v>
      </c>
      <c r="P360">
        <v>26409</v>
      </c>
      <c r="Q360" t="s">
        <v>87</v>
      </c>
      <c r="R360">
        <v>23</v>
      </c>
      <c r="S360">
        <v>6</v>
      </c>
      <c r="T360">
        <v>0</v>
      </c>
      <c r="U360">
        <v>41.459000000000003</v>
      </c>
      <c r="V360">
        <v>-122.32899999999999</v>
      </c>
      <c r="X360" t="str">
        <f t="shared" si="110"/>
        <v>HFRA</v>
      </c>
      <c r="AG360" t="b">
        <f t="shared" si="111"/>
        <v>1</v>
      </c>
      <c r="AH360" t="b">
        <f t="shared" si="112"/>
        <v>1</v>
      </c>
      <c r="AI360" t="b">
        <f t="shared" si="113"/>
        <v>0</v>
      </c>
      <c r="AJ360">
        <v>2021</v>
      </c>
      <c r="AK360">
        <v>6</v>
      </c>
      <c r="AL360" t="b">
        <v>0</v>
      </c>
      <c r="AM360">
        <f t="shared" si="114"/>
        <v>0</v>
      </c>
      <c r="AN360" t="b">
        <f t="shared" si="115"/>
        <v>0</v>
      </c>
      <c r="AO360" t="b">
        <f t="shared" si="116"/>
        <v>0</v>
      </c>
      <c r="AP360" t="b">
        <f t="shared" si="117"/>
        <v>0</v>
      </c>
      <c r="AQ360" t="str">
        <f t="shared" si="122"/>
        <v>OEIS CAT - Large</v>
      </c>
      <c r="AR360">
        <f t="shared" si="118"/>
        <v>1</v>
      </c>
      <c r="AS360">
        <f t="shared" si="119"/>
        <v>0</v>
      </c>
      <c r="AT360" t="str">
        <f t="shared" si="120"/>
        <v xml:space="preserve">structures &lt;= 100 </v>
      </c>
      <c r="AU360" t="str">
        <f t="shared" si="121"/>
        <v>fatality = 0</v>
      </c>
      <c r="AV360">
        <f t="shared" si="123"/>
        <v>23</v>
      </c>
      <c r="AW360" t="b">
        <v>1</v>
      </c>
      <c r="AX360" t="b">
        <v>0</v>
      </c>
      <c r="AY360" t="b">
        <v>1</v>
      </c>
      <c r="AZ360" t="b">
        <v>1</v>
      </c>
      <c r="BA360" t="b">
        <v>0</v>
      </c>
      <c r="BB360" t="b">
        <v>0</v>
      </c>
      <c r="BC360" t="b">
        <v>1</v>
      </c>
      <c r="BF360" t="s">
        <v>1536</v>
      </c>
      <c r="BG360" t="s">
        <v>1537</v>
      </c>
      <c r="BH360">
        <v>3.11</v>
      </c>
      <c r="BI360" t="s">
        <v>1538</v>
      </c>
      <c r="BJ360">
        <v>26.58</v>
      </c>
      <c r="BK360">
        <v>14</v>
      </c>
      <c r="BL360" t="s">
        <v>1539</v>
      </c>
      <c r="BM360" t="s">
        <v>82</v>
      </c>
      <c r="BN360">
        <v>6.65</v>
      </c>
      <c r="BO360" t="s">
        <v>1540</v>
      </c>
      <c r="BP360">
        <v>46</v>
      </c>
      <c r="BQ360">
        <v>121</v>
      </c>
    </row>
    <row r="361" spans="1:69" x14ac:dyDescent="0.2">
      <c r="C361" t="str">
        <f t="shared" si="107"/>
        <v>20210625-Henry</v>
      </c>
      <c r="D361" t="s">
        <v>345</v>
      </c>
      <c r="E361" t="s">
        <v>1541</v>
      </c>
      <c r="H361">
        <f t="shared" si="108"/>
        <v>202106251953</v>
      </c>
      <c r="I361">
        <f t="shared" si="109"/>
        <v>202106260753</v>
      </c>
      <c r="J361" s="39">
        <v>44372</v>
      </c>
      <c r="K361" s="40">
        <v>0.82847222222222228</v>
      </c>
      <c r="L361" s="39">
        <v>44372.828472222223</v>
      </c>
      <c r="M361" s="39">
        <v>44407</v>
      </c>
      <c r="N361" t="s">
        <v>1542</v>
      </c>
      <c r="O361" s="39">
        <v>44407.407638888893</v>
      </c>
      <c r="P361">
        <v>1320</v>
      </c>
      <c r="Q361" t="s">
        <v>87</v>
      </c>
      <c r="U361">
        <v>38.450469499999997</v>
      </c>
      <c r="V361">
        <v>-119.7512546</v>
      </c>
      <c r="W361" t="s">
        <v>73</v>
      </c>
      <c r="X361" t="str">
        <f t="shared" si="110"/>
        <v>non-HFRA</v>
      </c>
      <c r="AG361" t="b">
        <f t="shared" si="111"/>
        <v>0</v>
      </c>
      <c r="AH361" t="b">
        <f t="shared" si="112"/>
        <v>0</v>
      </c>
      <c r="AI361" t="b">
        <f t="shared" si="113"/>
        <v>0</v>
      </c>
      <c r="AJ361">
        <v>2021</v>
      </c>
      <c r="AK361">
        <v>6</v>
      </c>
      <c r="AL361" t="b">
        <v>0</v>
      </c>
      <c r="AM361">
        <f t="shared" si="114"/>
        <v>0</v>
      </c>
      <c r="AN361" t="b">
        <f t="shared" si="115"/>
        <v>0</v>
      </c>
      <c r="AO361" t="b">
        <f t="shared" si="116"/>
        <v>0</v>
      </c>
      <c r="AP361" t="b">
        <f t="shared" si="117"/>
        <v>0</v>
      </c>
      <c r="AQ361" t="str">
        <f t="shared" si="122"/>
        <v>OEIS Non-CAT - Large</v>
      </c>
      <c r="AR361">
        <f t="shared" si="118"/>
        <v>0</v>
      </c>
      <c r="AS361">
        <f t="shared" si="119"/>
        <v>0</v>
      </c>
      <c r="AT361" t="str">
        <f t="shared" si="120"/>
        <v xml:space="preserve">structures &lt;= 100 </v>
      </c>
      <c r="AU361" t="str">
        <f t="shared" si="121"/>
        <v>fatality = 0</v>
      </c>
      <c r="AV361">
        <f t="shared" si="123"/>
        <v>0</v>
      </c>
      <c r="AW361" t="b">
        <v>0</v>
      </c>
      <c r="AX361" t="b">
        <v>0</v>
      </c>
      <c r="AY361" t="b">
        <v>0</v>
      </c>
      <c r="AZ361" t="b">
        <v>0</v>
      </c>
      <c r="BA361" t="b">
        <v>0</v>
      </c>
      <c r="BB361" t="b">
        <v>0</v>
      </c>
      <c r="BC361" t="b">
        <v>0</v>
      </c>
      <c r="BJ361">
        <v>0</v>
      </c>
      <c r="BK361">
        <v>0</v>
      </c>
      <c r="BP361">
        <v>0</v>
      </c>
      <c r="BQ361">
        <v>0</v>
      </c>
    </row>
    <row r="362" spans="1:69" x14ac:dyDescent="0.2">
      <c r="C362" t="str">
        <f t="shared" si="107"/>
        <v>20210627-Shell</v>
      </c>
      <c r="D362" t="s">
        <v>260</v>
      </c>
      <c r="E362" t="s">
        <v>1543</v>
      </c>
      <c r="H362">
        <f t="shared" si="108"/>
        <v>202106271307</v>
      </c>
      <c r="I362">
        <f t="shared" si="109"/>
        <v>202106280107</v>
      </c>
      <c r="J362" s="39">
        <v>44374</v>
      </c>
      <c r="K362" s="40">
        <v>0.54652777777777772</v>
      </c>
      <c r="L362" s="39">
        <v>44374.546527777777</v>
      </c>
      <c r="M362" s="39">
        <v>44377</v>
      </c>
      <c r="N362" t="s">
        <v>121</v>
      </c>
      <c r="O362" s="39">
        <v>44377.75</v>
      </c>
      <c r="P362">
        <v>1984</v>
      </c>
      <c r="Q362" t="s">
        <v>1544</v>
      </c>
      <c r="U362">
        <v>34.918999999999997</v>
      </c>
      <c r="V362">
        <v>-118.89100000000001</v>
      </c>
      <c r="W362" t="s">
        <v>73</v>
      </c>
      <c r="X362" t="str">
        <f t="shared" si="110"/>
        <v>HFRA</v>
      </c>
      <c r="AG362" t="b">
        <f t="shared" si="111"/>
        <v>0</v>
      </c>
      <c r="AH362" t="b">
        <f t="shared" si="112"/>
        <v>0</v>
      </c>
      <c r="AI362" t="b">
        <f t="shared" si="113"/>
        <v>0</v>
      </c>
      <c r="AJ362">
        <v>2021</v>
      </c>
      <c r="AK362">
        <v>6</v>
      </c>
      <c r="AL362" t="b">
        <v>0</v>
      </c>
      <c r="AM362">
        <f t="shared" si="114"/>
        <v>0</v>
      </c>
      <c r="AN362" t="b">
        <f t="shared" si="115"/>
        <v>0</v>
      </c>
      <c r="AO362" t="b">
        <f t="shared" si="116"/>
        <v>0</v>
      </c>
      <c r="AP362" t="b">
        <f t="shared" si="117"/>
        <v>0</v>
      </c>
      <c r="AQ362" t="str">
        <f t="shared" si="122"/>
        <v>OEIS Non-CAT - Large</v>
      </c>
      <c r="AR362">
        <f t="shared" si="118"/>
        <v>0</v>
      </c>
      <c r="AS362">
        <f t="shared" si="119"/>
        <v>0</v>
      </c>
      <c r="AT362" t="str">
        <f t="shared" si="120"/>
        <v xml:space="preserve">structures &lt;= 100 </v>
      </c>
      <c r="AU362" t="str">
        <f t="shared" si="121"/>
        <v>fatality = 0</v>
      </c>
      <c r="AV362">
        <f t="shared" si="123"/>
        <v>0</v>
      </c>
      <c r="AW362" t="b">
        <v>0</v>
      </c>
      <c r="AX362" t="b">
        <v>0</v>
      </c>
      <c r="AY362" t="b">
        <v>1</v>
      </c>
      <c r="AZ362" t="b">
        <v>1</v>
      </c>
      <c r="BA362" t="b">
        <v>1</v>
      </c>
      <c r="BB362" t="b">
        <v>0</v>
      </c>
      <c r="BC362" t="b">
        <v>1</v>
      </c>
      <c r="BF362" t="s">
        <v>614</v>
      </c>
      <c r="BG362" t="s">
        <v>95</v>
      </c>
      <c r="BH362">
        <v>3.94</v>
      </c>
      <c r="BI362" t="s">
        <v>1545</v>
      </c>
      <c r="BJ362">
        <v>18</v>
      </c>
      <c r="BK362">
        <v>88</v>
      </c>
      <c r="BL362" t="s">
        <v>1546</v>
      </c>
      <c r="BM362" t="s">
        <v>1110</v>
      </c>
      <c r="BN362">
        <v>9.94</v>
      </c>
      <c r="BO362" t="s">
        <v>1547</v>
      </c>
      <c r="BP362">
        <v>24.11</v>
      </c>
      <c r="BQ362">
        <v>136</v>
      </c>
    </row>
    <row r="363" spans="1:69" x14ac:dyDescent="0.2">
      <c r="A363" t="s">
        <v>251</v>
      </c>
      <c r="C363" t="str">
        <f t="shared" si="107"/>
        <v>20210628-Tennant</v>
      </c>
      <c r="D363" t="s">
        <v>252</v>
      </c>
      <c r="E363" t="s">
        <v>1548</v>
      </c>
      <c r="H363">
        <f t="shared" si="108"/>
        <v>202106281607</v>
      </c>
      <c r="I363">
        <f t="shared" si="109"/>
        <v>202106290407</v>
      </c>
      <c r="J363" s="39">
        <v>44375</v>
      </c>
      <c r="K363" s="40">
        <v>0.67152777777777772</v>
      </c>
      <c r="L363" s="39">
        <v>44375.671527777777</v>
      </c>
      <c r="M363" s="39">
        <v>44392</v>
      </c>
      <c r="N363" t="s">
        <v>1549</v>
      </c>
      <c r="O363" s="39">
        <v>44392.675694444442</v>
      </c>
      <c r="P363">
        <v>10580</v>
      </c>
      <c r="R363">
        <v>9</v>
      </c>
      <c r="U363">
        <v>41.665191</v>
      </c>
      <c r="V363">
        <v>-122.054254</v>
      </c>
      <c r="W363" t="s">
        <v>73</v>
      </c>
      <c r="X363" t="str">
        <f t="shared" si="110"/>
        <v>non-HFRA</v>
      </c>
      <c r="AG363" t="b">
        <f t="shared" si="111"/>
        <v>1</v>
      </c>
      <c r="AH363" t="b">
        <f t="shared" si="112"/>
        <v>1</v>
      </c>
      <c r="AI363" t="b">
        <f t="shared" si="113"/>
        <v>0</v>
      </c>
      <c r="AJ363">
        <v>2021</v>
      </c>
      <c r="AK363">
        <v>6</v>
      </c>
      <c r="AL363" t="b">
        <v>0</v>
      </c>
      <c r="AM363">
        <f t="shared" si="114"/>
        <v>0</v>
      </c>
      <c r="AN363" t="b">
        <f t="shared" si="115"/>
        <v>0</v>
      </c>
      <c r="AO363" t="b">
        <f t="shared" si="116"/>
        <v>0</v>
      </c>
      <c r="AP363" t="b">
        <f t="shared" si="117"/>
        <v>0</v>
      </c>
      <c r="AQ363" t="str">
        <f t="shared" si="122"/>
        <v>OEIS CAT - Large</v>
      </c>
      <c r="AR363">
        <f t="shared" si="118"/>
        <v>1</v>
      </c>
      <c r="AS363">
        <f t="shared" si="119"/>
        <v>0</v>
      </c>
      <c r="AT363" t="str">
        <f t="shared" si="120"/>
        <v xml:space="preserve">structures &lt;= 100 </v>
      </c>
      <c r="AU363" t="str">
        <f t="shared" si="121"/>
        <v>fatality = 0</v>
      </c>
      <c r="AV363">
        <f t="shared" si="123"/>
        <v>9</v>
      </c>
      <c r="AW363" t="b">
        <v>0</v>
      </c>
      <c r="AX363" t="b">
        <v>0</v>
      </c>
      <c r="AY363" t="b">
        <v>0</v>
      </c>
      <c r="AZ363" t="b">
        <v>0</v>
      </c>
      <c r="BA363" t="b">
        <v>0</v>
      </c>
      <c r="BB363" t="b">
        <v>0</v>
      </c>
      <c r="BC363" t="b">
        <v>0</v>
      </c>
      <c r="BJ363">
        <v>0</v>
      </c>
      <c r="BK363">
        <v>0</v>
      </c>
      <c r="BL363" t="s">
        <v>1550</v>
      </c>
      <c r="BM363" t="s">
        <v>82</v>
      </c>
      <c r="BN363">
        <v>9.8699999999999992</v>
      </c>
      <c r="BO363" t="s">
        <v>1551</v>
      </c>
      <c r="BP363">
        <v>19</v>
      </c>
      <c r="BQ363">
        <v>2</v>
      </c>
    </row>
    <row r="364" spans="1:69" x14ac:dyDescent="0.2">
      <c r="C364" t="str">
        <f t="shared" si="107"/>
        <v>20210630-Salt</v>
      </c>
      <c r="D364" t="s">
        <v>307</v>
      </c>
      <c r="E364" t="s">
        <v>1416</v>
      </c>
      <c r="H364">
        <f t="shared" si="108"/>
        <v>202106301455</v>
      </c>
      <c r="I364">
        <f t="shared" si="109"/>
        <v>202106310255</v>
      </c>
      <c r="J364" s="39">
        <v>44377</v>
      </c>
      <c r="K364" s="40">
        <v>0.62152777777777779</v>
      </c>
      <c r="L364" s="39">
        <v>44377.621527777781</v>
      </c>
      <c r="M364" s="39">
        <v>44396</v>
      </c>
      <c r="N364" t="s">
        <v>1552</v>
      </c>
      <c r="O364" s="39">
        <v>44396.365277777782</v>
      </c>
      <c r="P364">
        <v>12660</v>
      </c>
      <c r="Q364" t="s">
        <v>1553</v>
      </c>
      <c r="R364">
        <v>43</v>
      </c>
      <c r="U364">
        <v>40.860525000000003</v>
      </c>
      <c r="V364">
        <v>-122.348956</v>
      </c>
      <c r="W364" t="s">
        <v>88</v>
      </c>
      <c r="X364" t="str">
        <f t="shared" si="110"/>
        <v>HFRA</v>
      </c>
      <c r="AG364" t="b">
        <f t="shared" si="111"/>
        <v>1</v>
      </c>
      <c r="AH364" t="b">
        <f t="shared" si="112"/>
        <v>1</v>
      </c>
      <c r="AI364" t="b">
        <f t="shared" si="113"/>
        <v>0</v>
      </c>
      <c r="AJ364">
        <v>2021</v>
      </c>
      <c r="AK364">
        <v>6</v>
      </c>
      <c r="AL364" t="b">
        <v>0</v>
      </c>
      <c r="AM364">
        <f t="shared" si="114"/>
        <v>0</v>
      </c>
      <c r="AN364" t="b">
        <f t="shared" si="115"/>
        <v>0</v>
      </c>
      <c r="AO364" t="b">
        <f t="shared" si="116"/>
        <v>0</v>
      </c>
      <c r="AP364" t="b">
        <f t="shared" si="117"/>
        <v>0</v>
      </c>
      <c r="AQ364" t="str">
        <f t="shared" si="122"/>
        <v>OEIS CAT - Large</v>
      </c>
      <c r="AR364">
        <f t="shared" si="118"/>
        <v>1</v>
      </c>
      <c r="AS364">
        <f t="shared" si="119"/>
        <v>0</v>
      </c>
      <c r="AT364" t="str">
        <f t="shared" si="120"/>
        <v xml:space="preserve">structures &lt;= 100 </v>
      </c>
      <c r="AU364" t="str">
        <f t="shared" si="121"/>
        <v>fatality = 0</v>
      </c>
      <c r="AV364">
        <f t="shared" si="123"/>
        <v>43</v>
      </c>
      <c r="AW364" t="b">
        <v>0</v>
      </c>
      <c r="AX364" t="b">
        <v>1</v>
      </c>
      <c r="AY364" t="b">
        <v>1</v>
      </c>
      <c r="AZ364" t="b">
        <v>1</v>
      </c>
      <c r="BA364" t="b">
        <v>0</v>
      </c>
      <c r="BB364" t="b">
        <v>1</v>
      </c>
      <c r="BC364" t="b">
        <v>1</v>
      </c>
      <c r="BF364" t="s">
        <v>1554</v>
      </c>
      <c r="BG364" t="s">
        <v>1028</v>
      </c>
      <c r="BH364">
        <v>3.84</v>
      </c>
      <c r="BI364" t="s">
        <v>1555</v>
      </c>
      <c r="BJ364">
        <v>22.58</v>
      </c>
      <c r="BK364">
        <v>25</v>
      </c>
      <c r="BL364" t="s">
        <v>1556</v>
      </c>
      <c r="BM364" t="s">
        <v>1028</v>
      </c>
      <c r="BN364">
        <v>6.18</v>
      </c>
      <c r="BO364" t="s">
        <v>1557</v>
      </c>
      <c r="BP364">
        <v>24.33</v>
      </c>
      <c r="BQ364">
        <v>59</v>
      </c>
    </row>
    <row r="365" spans="1:69" x14ac:dyDescent="0.2">
      <c r="C365" t="str">
        <f t="shared" si="107"/>
        <v>20210703-Main</v>
      </c>
      <c r="D365" t="s">
        <v>119</v>
      </c>
      <c r="E365" t="s">
        <v>1558</v>
      </c>
      <c r="H365">
        <f t="shared" si="108"/>
        <v>202107030800</v>
      </c>
      <c r="I365">
        <f t="shared" si="109"/>
        <v>202107032000</v>
      </c>
      <c r="J365" s="39">
        <v>44380</v>
      </c>
      <c r="K365" s="40">
        <v>0.33333333333333331</v>
      </c>
      <c r="L365" s="39">
        <v>44380.333333333343</v>
      </c>
      <c r="M365" s="39">
        <v>44381</v>
      </c>
      <c r="N365" t="s">
        <v>1559</v>
      </c>
      <c r="O365" s="39">
        <v>44381.73541666667</v>
      </c>
      <c r="P365">
        <v>384</v>
      </c>
      <c r="U365">
        <v>36.100070000000002</v>
      </c>
      <c r="V365">
        <v>-119.017899</v>
      </c>
      <c r="W365" t="s">
        <v>73</v>
      </c>
      <c r="X365" t="str">
        <f t="shared" si="110"/>
        <v>non-HFRA</v>
      </c>
      <c r="AG365" t="b">
        <f t="shared" si="111"/>
        <v>0</v>
      </c>
      <c r="AH365" t="b">
        <f t="shared" si="112"/>
        <v>0</v>
      </c>
      <c r="AI365" t="b">
        <f t="shared" si="113"/>
        <v>0</v>
      </c>
      <c r="AJ365">
        <v>2021</v>
      </c>
      <c r="AK365">
        <v>7</v>
      </c>
      <c r="AL365" t="b">
        <v>0</v>
      </c>
      <c r="AM365">
        <f t="shared" si="114"/>
        <v>0</v>
      </c>
      <c r="AN365" t="b">
        <f t="shared" si="115"/>
        <v>0</v>
      </c>
      <c r="AO365" t="b">
        <f t="shared" si="116"/>
        <v>0</v>
      </c>
      <c r="AP365" t="b">
        <f t="shared" si="117"/>
        <v>0</v>
      </c>
      <c r="AQ365" t="str">
        <f t="shared" si="122"/>
        <v>OEIS Non-CAT - Large</v>
      </c>
      <c r="AR365">
        <f t="shared" si="118"/>
        <v>0</v>
      </c>
      <c r="AS365">
        <f t="shared" si="119"/>
        <v>0</v>
      </c>
      <c r="AT365" t="str">
        <f t="shared" si="120"/>
        <v xml:space="preserve">structures &lt;= 100 </v>
      </c>
      <c r="AU365" t="str">
        <f t="shared" si="121"/>
        <v>fatality = 0</v>
      </c>
      <c r="AV365">
        <f t="shared" si="123"/>
        <v>0</v>
      </c>
      <c r="AW365" t="b">
        <v>0</v>
      </c>
      <c r="AX365" t="b">
        <v>0</v>
      </c>
      <c r="AY365" t="b">
        <v>0</v>
      </c>
      <c r="AZ365" t="b">
        <v>0</v>
      </c>
      <c r="BA365" t="b">
        <v>0</v>
      </c>
      <c r="BB365" t="b">
        <v>0</v>
      </c>
      <c r="BC365" t="b">
        <v>0</v>
      </c>
      <c r="BF365" t="s">
        <v>1560</v>
      </c>
      <c r="BG365" t="s">
        <v>1110</v>
      </c>
      <c r="BH365">
        <v>0.65</v>
      </c>
      <c r="BI365" t="s">
        <v>1561</v>
      </c>
      <c r="BJ365">
        <v>8.77</v>
      </c>
      <c r="BK365">
        <v>52</v>
      </c>
      <c r="BL365" t="s">
        <v>1562</v>
      </c>
      <c r="BM365" t="s">
        <v>1110</v>
      </c>
      <c r="BN365">
        <v>9.89</v>
      </c>
      <c r="BO365" t="s">
        <v>1563</v>
      </c>
      <c r="BP365">
        <v>11.02</v>
      </c>
      <c r="BQ365">
        <v>117</v>
      </c>
    </row>
    <row r="366" spans="1:69" x14ac:dyDescent="0.2">
      <c r="C366" t="str">
        <f t="shared" si="107"/>
        <v>20210704-Beckwourth Complex</v>
      </c>
      <c r="D366" t="s">
        <v>571</v>
      </c>
      <c r="E366" t="s">
        <v>1564</v>
      </c>
      <c r="H366">
        <f t="shared" si="108"/>
        <v>202107040926</v>
      </c>
      <c r="I366">
        <f t="shared" si="109"/>
        <v>202107042126</v>
      </c>
      <c r="J366" s="39">
        <v>44381</v>
      </c>
      <c r="K366" s="40">
        <v>0.39305555555555549</v>
      </c>
      <c r="L366" s="39">
        <v>44381.393055555563</v>
      </c>
      <c r="M366" s="39">
        <v>44461</v>
      </c>
      <c r="N366" t="s">
        <v>1565</v>
      </c>
      <c r="O366" s="39">
        <v>44461.359027777777</v>
      </c>
      <c r="P366">
        <v>105670</v>
      </c>
      <c r="R366">
        <v>148</v>
      </c>
      <c r="S366">
        <v>23</v>
      </c>
      <c r="U366">
        <v>39.832030000000003</v>
      </c>
      <c r="V366">
        <v>-120.3415</v>
      </c>
      <c r="W366" t="s">
        <v>73</v>
      </c>
      <c r="X366" t="str">
        <f t="shared" si="110"/>
        <v>non-HFRA</v>
      </c>
      <c r="AG366" t="b">
        <f t="shared" si="111"/>
        <v>1</v>
      </c>
      <c r="AH366" t="b">
        <f t="shared" si="112"/>
        <v>0</v>
      </c>
      <c r="AI366" t="b">
        <f t="shared" si="113"/>
        <v>1</v>
      </c>
      <c r="AJ366">
        <v>2021</v>
      </c>
      <c r="AK366">
        <v>7</v>
      </c>
      <c r="AL366" t="b">
        <v>0</v>
      </c>
      <c r="AM366">
        <f t="shared" si="114"/>
        <v>0</v>
      </c>
      <c r="AN366" t="b">
        <f t="shared" si="115"/>
        <v>0</v>
      </c>
      <c r="AO366" t="b">
        <f t="shared" si="116"/>
        <v>1</v>
      </c>
      <c r="AP366" t="b">
        <f t="shared" si="117"/>
        <v>1</v>
      </c>
      <c r="AQ366" t="str">
        <f t="shared" si="122"/>
        <v>OEIS CAT - Destructive - Non-fatal</v>
      </c>
      <c r="AR366">
        <f t="shared" si="118"/>
        <v>1</v>
      </c>
      <c r="AS366">
        <f t="shared" si="119"/>
        <v>0</v>
      </c>
      <c r="AT366" t="str">
        <f t="shared" si="120"/>
        <v>100 &lt; structures &lt;= 500</v>
      </c>
      <c r="AU366" t="str">
        <f t="shared" si="121"/>
        <v>fatality = 0</v>
      </c>
      <c r="AV366">
        <f t="shared" si="123"/>
        <v>148</v>
      </c>
      <c r="AW366" t="b">
        <v>0</v>
      </c>
      <c r="AX366" t="b">
        <v>0</v>
      </c>
      <c r="AY366" t="b">
        <v>0</v>
      </c>
      <c r="AZ366" t="b">
        <v>0</v>
      </c>
      <c r="BA366" t="b">
        <v>0</v>
      </c>
      <c r="BB366" t="b">
        <v>0</v>
      </c>
      <c r="BC366" t="b">
        <v>0</v>
      </c>
      <c r="BJ366">
        <v>0</v>
      </c>
      <c r="BK366">
        <v>0</v>
      </c>
      <c r="BL366" t="s">
        <v>1566</v>
      </c>
      <c r="BM366" t="s">
        <v>1567</v>
      </c>
      <c r="BN366">
        <v>5.31</v>
      </c>
      <c r="BO366" t="s">
        <v>1568</v>
      </c>
      <c r="BP366">
        <v>8.57</v>
      </c>
      <c r="BQ366">
        <v>24</v>
      </c>
    </row>
    <row r="367" spans="1:69" x14ac:dyDescent="0.2">
      <c r="C367" t="str">
        <f t="shared" si="107"/>
        <v>20210704-Tamarack</v>
      </c>
      <c r="D367" t="s">
        <v>345</v>
      </c>
      <c r="E367" t="s">
        <v>1569</v>
      </c>
      <c r="H367">
        <f t="shared" si="108"/>
        <v>202107041157</v>
      </c>
      <c r="I367">
        <f t="shared" si="109"/>
        <v>202107042357</v>
      </c>
      <c r="J367" s="39">
        <v>44381</v>
      </c>
      <c r="K367" s="40">
        <v>0.49791666666666667</v>
      </c>
      <c r="L367" s="39">
        <v>44381.497916666667</v>
      </c>
      <c r="M367" s="39">
        <v>44494</v>
      </c>
      <c r="N367" t="s">
        <v>1570</v>
      </c>
      <c r="O367" s="39">
        <v>44494.927777777782</v>
      </c>
      <c r="P367">
        <v>68637</v>
      </c>
      <c r="Q367" t="s">
        <v>87</v>
      </c>
      <c r="R367">
        <v>25</v>
      </c>
      <c r="S367">
        <v>7</v>
      </c>
      <c r="U367">
        <v>38.628004199999999</v>
      </c>
      <c r="V367">
        <v>-119.8591887</v>
      </c>
      <c r="W367" t="s">
        <v>73</v>
      </c>
      <c r="X367" t="str">
        <f t="shared" si="110"/>
        <v>non-HFRA</v>
      </c>
      <c r="AG367" t="b">
        <f t="shared" si="111"/>
        <v>1</v>
      </c>
      <c r="AH367" t="b">
        <f t="shared" si="112"/>
        <v>1</v>
      </c>
      <c r="AI367" t="b">
        <f t="shared" si="113"/>
        <v>0</v>
      </c>
      <c r="AJ367">
        <v>2021</v>
      </c>
      <c r="AK367">
        <v>7</v>
      </c>
      <c r="AL367" t="b">
        <v>0</v>
      </c>
      <c r="AM367">
        <f t="shared" si="114"/>
        <v>0</v>
      </c>
      <c r="AN367" t="b">
        <f t="shared" si="115"/>
        <v>0</v>
      </c>
      <c r="AO367" t="b">
        <f t="shared" si="116"/>
        <v>0</v>
      </c>
      <c r="AP367" t="b">
        <f t="shared" si="117"/>
        <v>0</v>
      </c>
      <c r="AQ367" t="str">
        <f t="shared" si="122"/>
        <v>OEIS CAT - Large</v>
      </c>
      <c r="AR367">
        <f t="shared" si="118"/>
        <v>1</v>
      </c>
      <c r="AS367">
        <f t="shared" si="119"/>
        <v>0</v>
      </c>
      <c r="AT367" t="str">
        <f t="shared" si="120"/>
        <v xml:space="preserve">structures &lt;= 100 </v>
      </c>
      <c r="AU367" t="str">
        <f t="shared" si="121"/>
        <v>fatality = 0</v>
      </c>
      <c r="AV367">
        <f t="shared" si="123"/>
        <v>25</v>
      </c>
      <c r="AW367" t="b">
        <v>0</v>
      </c>
      <c r="AX367" t="b">
        <v>0</v>
      </c>
      <c r="AY367" t="b">
        <v>0</v>
      </c>
      <c r="AZ367" t="b">
        <v>0</v>
      </c>
      <c r="BA367" t="b">
        <v>0</v>
      </c>
      <c r="BB367" t="b">
        <v>0</v>
      </c>
      <c r="BC367" t="b">
        <v>0</v>
      </c>
      <c r="BJ367">
        <v>0</v>
      </c>
      <c r="BK367">
        <v>0</v>
      </c>
      <c r="BL367" t="s">
        <v>1571</v>
      </c>
      <c r="BM367" t="s">
        <v>82</v>
      </c>
      <c r="BN367">
        <v>6.27</v>
      </c>
      <c r="BO367" t="s">
        <v>1572</v>
      </c>
      <c r="BP367">
        <v>14.99</v>
      </c>
      <c r="BQ367">
        <v>14</v>
      </c>
    </row>
    <row r="368" spans="1:69" x14ac:dyDescent="0.2">
      <c r="C368" t="str">
        <f t="shared" si="107"/>
        <v>20210711-River</v>
      </c>
      <c r="D368" t="s">
        <v>203</v>
      </c>
      <c r="E368" t="s">
        <v>952</v>
      </c>
      <c r="H368">
        <f t="shared" si="108"/>
        <v>202107111410</v>
      </c>
      <c r="I368">
        <f t="shared" si="109"/>
        <v>202107120210</v>
      </c>
      <c r="J368" s="39">
        <v>44388</v>
      </c>
      <c r="K368" s="40">
        <v>0.59027777777777779</v>
      </c>
      <c r="L368" s="39">
        <v>44388.590277777781</v>
      </c>
      <c r="M368" s="39">
        <v>44396</v>
      </c>
      <c r="N368" t="s">
        <v>1573</v>
      </c>
      <c r="O368" s="39">
        <v>44396.777083333327</v>
      </c>
      <c r="P368">
        <v>9656</v>
      </c>
      <c r="R368">
        <v>12</v>
      </c>
      <c r="S368">
        <v>2</v>
      </c>
      <c r="U368">
        <v>39.088050000000003</v>
      </c>
      <c r="V368">
        <v>-121.01468</v>
      </c>
      <c r="W368" t="s">
        <v>88</v>
      </c>
      <c r="X368" t="str">
        <f t="shared" si="110"/>
        <v>HFRA</v>
      </c>
      <c r="AG368" t="b">
        <f t="shared" si="111"/>
        <v>1</v>
      </c>
      <c r="AH368" t="b">
        <f t="shared" si="112"/>
        <v>1</v>
      </c>
      <c r="AI368" t="b">
        <f t="shared" si="113"/>
        <v>0</v>
      </c>
      <c r="AJ368">
        <v>2021</v>
      </c>
      <c r="AK368">
        <v>7</v>
      </c>
      <c r="AL368" t="b">
        <v>0</v>
      </c>
      <c r="AM368">
        <f t="shared" si="114"/>
        <v>0</v>
      </c>
      <c r="AN368" t="b">
        <f t="shared" si="115"/>
        <v>0</v>
      </c>
      <c r="AO368" t="b">
        <f t="shared" si="116"/>
        <v>0</v>
      </c>
      <c r="AP368" t="b">
        <f t="shared" si="117"/>
        <v>0</v>
      </c>
      <c r="AQ368" t="str">
        <f t="shared" si="122"/>
        <v>OEIS CAT - Large</v>
      </c>
      <c r="AR368">
        <f t="shared" si="118"/>
        <v>1</v>
      </c>
      <c r="AS368">
        <f t="shared" si="119"/>
        <v>0</v>
      </c>
      <c r="AT368" t="str">
        <f t="shared" si="120"/>
        <v xml:space="preserve">structures &lt;= 100 </v>
      </c>
      <c r="AU368" t="str">
        <f t="shared" si="121"/>
        <v>fatality = 0</v>
      </c>
      <c r="AV368">
        <f t="shared" si="123"/>
        <v>12</v>
      </c>
      <c r="AW368" t="b">
        <v>1</v>
      </c>
      <c r="AX368" t="b">
        <v>0</v>
      </c>
      <c r="AY368" t="b">
        <v>1</v>
      </c>
      <c r="AZ368" t="b">
        <v>1</v>
      </c>
      <c r="BA368" t="b">
        <v>0</v>
      </c>
      <c r="BB368" t="b">
        <v>1</v>
      </c>
      <c r="BC368" t="b">
        <v>1</v>
      </c>
      <c r="BF368" t="s">
        <v>274</v>
      </c>
      <c r="BG368" t="s">
        <v>95</v>
      </c>
      <c r="BH368">
        <v>1.23</v>
      </c>
      <c r="BI368" t="s">
        <v>1574</v>
      </c>
      <c r="BJ368">
        <v>16</v>
      </c>
      <c r="BK368">
        <v>73</v>
      </c>
      <c r="BL368" t="s">
        <v>1575</v>
      </c>
      <c r="BM368" t="s">
        <v>1028</v>
      </c>
      <c r="BN368">
        <v>5.72</v>
      </c>
      <c r="BO368" t="s">
        <v>1576</v>
      </c>
      <c r="BP368">
        <v>20.02</v>
      </c>
      <c r="BQ368">
        <v>388</v>
      </c>
    </row>
    <row r="369" spans="1:69" x14ac:dyDescent="0.2">
      <c r="A369" t="s">
        <v>251</v>
      </c>
      <c r="C369" t="str">
        <f t="shared" si="107"/>
        <v>20210711-Bradley</v>
      </c>
      <c r="D369" t="s">
        <v>252</v>
      </c>
      <c r="E369" t="s">
        <v>1577</v>
      </c>
      <c r="H369">
        <f t="shared" si="108"/>
        <v>202107111508</v>
      </c>
      <c r="I369">
        <f t="shared" si="109"/>
        <v>202107120308</v>
      </c>
      <c r="J369" s="39">
        <v>44388</v>
      </c>
      <c r="K369" s="40">
        <v>0.63055555555555554</v>
      </c>
      <c r="L369" s="39">
        <v>44388.630555555559</v>
      </c>
      <c r="M369" s="39">
        <v>44392</v>
      </c>
      <c r="N369" t="s">
        <v>1578</v>
      </c>
      <c r="O369" s="39">
        <v>44392.665972222218</v>
      </c>
      <c r="P369">
        <v>357</v>
      </c>
      <c r="U369">
        <v>41.252719999999997</v>
      </c>
      <c r="V369">
        <v>-121.82402999999999</v>
      </c>
      <c r="X369" t="str">
        <f t="shared" si="110"/>
        <v>HFRA</v>
      </c>
      <c r="AG369" t="b">
        <f t="shared" si="111"/>
        <v>0</v>
      </c>
      <c r="AH369" t="b">
        <f t="shared" si="112"/>
        <v>0</v>
      </c>
      <c r="AI369" t="b">
        <f t="shared" si="113"/>
        <v>0</v>
      </c>
      <c r="AJ369">
        <v>2021</v>
      </c>
      <c r="AK369">
        <v>7</v>
      </c>
      <c r="AL369" t="b">
        <v>0</v>
      </c>
      <c r="AM369">
        <f t="shared" si="114"/>
        <v>0</v>
      </c>
      <c r="AN369" t="b">
        <f t="shared" si="115"/>
        <v>0</v>
      </c>
      <c r="AO369" t="b">
        <f t="shared" si="116"/>
        <v>0</v>
      </c>
      <c r="AP369" t="b">
        <f t="shared" si="117"/>
        <v>0</v>
      </c>
      <c r="AQ369" t="str">
        <f t="shared" si="122"/>
        <v>OEIS Non-CAT - Large</v>
      </c>
      <c r="AR369">
        <f t="shared" si="118"/>
        <v>0</v>
      </c>
      <c r="AS369">
        <f t="shared" si="119"/>
        <v>0</v>
      </c>
      <c r="AT369" t="str">
        <f t="shared" si="120"/>
        <v xml:space="preserve">structures &lt;= 100 </v>
      </c>
      <c r="AU369" t="str">
        <f t="shared" si="121"/>
        <v>fatality = 0</v>
      </c>
      <c r="AV369">
        <f t="shared" si="123"/>
        <v>0</v>
      </c>
      <c r="AW369" t="b">
        <v>1</v>
      </c>
      <c r="AX369" t="b">
        <v>0</v>
      </c>
      <c r="AY369" t="b">
        <v>1</v>
      </c>
      <c r="AZ369" t="b">
        <v>1</v>
      </c>
      <c r="BA369" t="b">
        <v>0</v>
      </c>
      <c r="BB369" t="b">
        <v>1</v>
      </c>
      <c r="BC369" t="b">
        <v>1</v>
      </c>
      <c r="BJ369">
        <v>0</v>
      </c>
      <c r="BK369">
        <v>0</v>
      </c>
      <c r="BL369" t="s">
        <v>1579</v>
      </c>
      <c r="BM369" t="s">
        <v>82</v>
      </c>
      <c r="BN369">
        <v>8.3000000000000007</v>
      </c>
      <c r="BO369" t="s">
        <v>1580</v>
      </c>
      <c r="BP369">
        <v>14.01</v>
      </c>
      <c r="BQ369">
        <v>2</v>
      </c>
    </row>
    <row r="370" spans="1:69" x14ac:dyDescent="0.2">
      <c r="C370" t="str">
        <f t="shared" si="107"/>
        <v>20210713-Dixie</v>
      </c>
      <c r="D370" t="s">
        <v>1581</v>
      </c>
      <c r="E370" t="s">
        <v>1582</v>
      </c>
      <c r="H370">
        <f t="shared" si="108"/>
        <v>202107131715</v>
      </c>
      <c r="I370">
        <f t="shared" si="109"/>
        <v>202107140515</v>
      </c>
      <c r="J370" s="39">
        <v>44390</v>
      </c>
      <c r="K370" s="40">
        <v>0.71875</v>
      </c>
      <c r="L370" s="39">
        <v>44390.71875</v>
      </c>
      <c r="M370" s="39">
        <v>44494</v>
      </c>
      <c r="N370" t="s">
        <v>283</v>
      </c>
      <c r="O370" s="39">
        <v>44494.322916666657</v>
      </c>
      <c r="P370">
        <v>963309</v>
      </c>
      <c r="Q370" t="s">
        <v>99</v>
      </c>
      <c r="R370">
        <v>1329</v>
      </c>
      <c r="S370">
        <v>95</v>
      </c>
      <c r="T370">
        <v>1</v>
      </c>
      <c r="U370">
        <v>39.871305999999997</v>
      </c>
      <c r="V370">
        <v>-121.389439</v>
      </c>
      <c r="W370" t="s">
        <v>88</v>
      </c>
      <c r="X370" t="str">
        <f t="shared" si="110"/>
        <v>HFRA</v>
      </c>
      <c r="Y370" t="s">
        <v>100</v>
      </c>
      <c r="Z370" t="s">
        <v>100</v>
      </c>
      <c r="AA370">
        <v>20211058</v>
      </c>
      <c r="AB370" t="s">
        <v>1583</v>
      </c>
      <c r="AC370" t="s">
        <v>1584</v>
      </c>
      <c r="AD370" t="s">
        <v>1585</v>
      </c>
      <c r="AE370" t="s">
        <v>1586</v>
      </c>
      <c r="AF370">
        <v>21584608</v>
      </c>
      <c r="AG370" t="b">
        <f t="shared" si="111"/>
        <v>1</v>
      </c>
      <c r="AH370" t="b">
        <f t="shared" si="112"/>
        <v>0</v>
      </c>
      <c r="AI370" t="b">
        <f t="shared" si="113"/>
        <v>1</v>
      </c>
      <c r="AJ370">
        <v>2021</v>
      </c>
      <c r="AK370">
        <v>7</v>
      </c>
      <c r="AL370" t="b">
        <v>0</v>
      </c>
      <c r="AM370">
        <f t="shared" si="114"/>
        <v>1</v>
      </c>
      <c r="AN370" t="b">
        <f t="shared" si="115"/>
        <v>1</v>
      </c>
      <c r="AO370" t="b">
        <f t="shared" si="116"/>
        <v>1</v>
      </c>
      <c r="AP370" t="b">
        <f t="shared" si="117"/>
        <v>0</v>
      </c>
      <c r="AQ370" t="str">
        <f t="shared" si="122"/>
        <v>OEIS CAT - Destructive - Fatal</v>
      </c>
      <c r="AR370">
        <f t="shared" si="118"/>
        <v>1</v>
      </c>
      <c r="AS370">
        <f t="shared" si="119"/>
        <v>1</v>
      </c>
      <c r="AT370" t="str">
        <f t="shared" si="120"/>
        <v>structures &gt; 500</v>
      </c>
      <c r="AU370" t="str">
        <f t="shared" si="121"/>
        <v>fatality &gt; 0</v>
      </c>
      <c r="AV370">
        <f t="shared" si="123"/>
        <v>1329</v>
      </c>
      <c r="AW370" t="b">
        <v>1</v>
      </c>
      <c r="AX370" t="b">
        <v>0</v>
      </c>
      <c r="AY370" t="b">
        <v>1</v>
      </c>
      <c r="AZ370" t="b">
        <v>1</v>
      </c>
      <c r="BA370" t="b">
        <v>0</v>
      </c>
      <c r="BB370" t="b">
        <v>1</v>
      </c>
      <c r="BC370" t="b">
        <v>1</v>
      </c>
      <c r="BJ370">
        <v>0</v>
      </c>
      <c r="BK370">
        <v>0</v>
      </c>
      <c r="BL370" t="s">
        <v>1587</v>
      </c>
      <c r="BM370" t="s">
        <v>1028</v>
      </c>
      <c r="BN370">
        <v>5.26</v>
      </c>
      <c r="BO370" t="s">
        <v>1588</v>
      </c>
      <c r="BP370">
        <v>20.170000000000002</v>
      </c>
      <c r="BQ370">
        <v>36</v>
      </c>
    </row>
    <row r="371" spans="1:69" x14ac:dyDescent="0.2">
      <c r="C371" t="str">
        <f t="shared" si="107"/>
        <v>20210720-Peak</v>
      </c>
      <c r="D371" t="s">
        <v>260</v>
      </c>
      <c r="E371" t="s">
        <v>673</v>
      </c>
      <c r="H371">
        <f t="shared" si="108"/>
        <v>202107201140</v>
      </c>
      <c r="I371">
        <f t="shared" si="109"/>
        <v>202107202340</v>
      </c>
      <c r="J371" s="39">
        <v>44397</v>
      </c>
      <c r="K371" s="40">
        <v>0.4861111111111111</v>
      </c>
      <c r="L371" s="39">
        <v>44397.486111111109</v>
      </c>
      <c r="M371" s="39">
        <v>44421</v>
      </c>
      <c r="N371" t="s">
        <v>1589</v>
      </c>
      <c r="O371" s="39">
        <v>44421.496527777781</v>
      </c>
      <c r="P371">
        <v>2098</v>
      </c>
      <c r="R371">
        <v>1</v>
      </c>
      <c r="U371">
        <v>35.411529999999999</v>
      </c>
      <c r="V371">
        <v>-118.46460999999999</v>
      </c>
      <c r="W371" t="s">
        <v>88</v>
      </c>
      <c r="X371" t="str">
        <f t="shared" si="110"/>
        <v>HFRA</v>
      </c>
      <c r="AG371" t="b">
        <f t="shared" si="111"/>
        <v>0</v>
      </c>
      <c r="AH371" t="b">
        <f t="shared" si="112"/>
        <v>0</v>
      </c>
      <c r="AI371" t="b">
        <f t="shared" si="113"/>
        <v>0</v>
      </c>
      <c r="AJ371">
        <v>2021</v>
      </c>
      <c r="AK371">
        <v>7</v>
      </c>
      <c r="AL371" t="b">
        <v>0</v>
      </c>
      <c r="AM371">
        <f t="shared" si="114"/>
        <v>0</v>
      </c>
      <c r="AN371" t="b">
        <f t="shared" si="115"/>
        <v>0</v>
      </c>
      <c r="AO371" t="b">
        <f t="shared" si="116"/>
        <v>0</v>
      </c>
      <c r="AP371" t="b">
        <f t="shared" si="117"/>
        <v>0</v>
      </c>
      <c r="AQ371" t="str">
        <f t="shared" si="122"/>
        <v>OEIS Non-CAT - Large</v>
      </c>
      <c r="AR371">
        <f t="shared" si="118"/>
        <v>0</v>
      </c>
      <c r="AS371">
        <f t="shared" si="119"/>
        <v>0</v>
      </c>
      <c r="AT371" t="str">
        <f t="shared" si="120"/>
        <v xml:space="preserve">structures &lt;= 100 </v>
      </c>
      <c r="AU371" t="str">
        <f t="shared" si="121"/>
        <v>fatality = 0</v>
      </c>
      <c r="AV371">
        <f t="shared" si="123"/>
        <v>1</v>
      </c>
      <c r="AW371" t="b">
        <v>1</v>
      </c>
      <c r="AX371" t="b">
        <v>0</v>
      </c>
      <c r="AY371" t="b">
        <v>1</v>
      </c>
      <c r="AZ371" t="b">
        <v>1</v>
      </c>
      <c r="BA371" t="b">
        <v>0</v>
      </c>
      <c r="BB371" t="b">
        <v>1</v>
      </c>
      <c r="BC371" t="b">
        <v>1</v>
      </c>
      <c r="BF371" t="s">
        <v>1590</v>
      </c>
      <c r="BG371" t="s">
        <v>1110</v>
      </c>
      <c r="BH371">
        <v>1.71</v>
      </c>
      <c r="BI371" t="s">
        <v>1591</v>
      </c>
      <c r="BJ371">
        <v>21.92</v>
      </c>
      <c r="BK371">
        <v>39</v>
      </c>
      <c r="BL371" t="s">
        <v>1590</v>
      </c>
      <c r="BM371" t="s">
        <v>1110</v>
      </c>
      <c r="BN371">
        <v>1.71</v>
      </c>
      <c r="BO371" t="s">
        <v>1591</v>
      </c>
      <c r="BP371">
        <v>21.92</v>
      </c>
      <c r="BQ371">
        <v>93</v>
      </c>
    </row>
    <row r="372" spans="1:69" x14ac:dyDescent="0.2">
      <c r="C372" t="str">
        <f t="shared" si="107"/>
        <v>20210722-Fly Fire</v>
      </c>
      <c r="D372" t="s">
        <v>571</v>
      </c>
      <c r="E372" t="s">
        <v>1592</v>
      </c>
      <c r="F372" t="s">
        <v>1582</v>
      </c>
      <c r="H372">
        <f t="shared" si="108"/>
        <v>202107221701</v>
      </c>
      <c r="I372">
        <f t="shared" si="109"/>
        <v>202107230501</v>
      </c>
      <c r="J372" s="39">
        <v>44399</v>
      </c>
      <c r="K372" s="40">
        <v>0.70902777777777781</v>
      </c>
      <c r="L372" s="39">
        <v>44399.709027777782</v>
      </c>
      <c r="P372">
        <v>4300</v>
      </c>
      <c r="R372">
        <v>2</v>
      </c>
      <c r="U372">
        <v>40.006388000000001</v>
      </c>
      <c r="V372">
        <v>-120.962447</v>
      </c>
      <c r="W372" t="s">
        <v>88</v>
      </c>
      <c r="X372" t="str">
        <f t="shared" si="110"/>
        <v>HFRA</v>
      </c>
      <c r="Y372" t="s">
        <v>100</v>
      </c>
      <c r="Z372" t="s">
        <v>100</v>
      </c>
      <c r="AA372">
        <v>20211113</v>
      </c>
      <c r="AB372" t="s">
        <v>1593</v>
      </c>
      <c r="AC372" t="s">
        <v>1594</v>
      </c>
      <c r="AD372" t="s">
        <v>1595</v>
      </c>
      <c r="AF372">
        <v>9103736</v>
      </c>
      <c r="AG372" t="b">
        <f t="shared" si="111"/>
        <v>0</v>
      </c>
      <c r="AH372" t="b">
        <f t="shared" si="112"/>
        <v>0</v>
      </c>
      <c r="AI372" t="b">
        <f t="shared" si="113"/>
        <v>0</v>
      </c>
      <c r="AJ372">
        <v>2021</v>
      </c>
      <c r="AK372">
        <v>7</v>
      </c>
      <c r="AL372" t="b">
        <v>0</v>
      </c>
      <c r="AM372">
        <f t="shared" si="114"/>
        <v>0</v>
      </c>
      <c r="AN372" t="b">
        <f t="shared" si="115"/>
        <v>0</v>
      </c>
      <c r="AO372" t="b">
        <f t="shared" si="116"/>
        <v>0</v>
      </c>
      <c r="AP372" t="b">
        <f t="shared" si="117"/>
        <v>0</v>
      </c>
      <c r="AQ372" t="str">
        <f t="shared" si="122"/>
        <v>OEIS Non-CAT - Large</v>
      </c>
      <c r="AR372">
        <f t="shared" si="118"/>
        <v>0</v>
      </c>
      <c r="AS372">
        <f t="shared" si="119"/>
        <v>0</v>
      </c>
      <c r="AT372" t="str">
        <f t="shared" si="120"/>
        <v xml:space="preserve">structures &lt;= 100 </v>
      </c>
      <c r="AU372" t="str">
        <f t="shared" si="121"/>
        <v>fatality = 0</v>
      </c>
      <c r="AV372">
        <f t="shared" si="123"/>
        <v>2</v>
      </c>
      <c r="AW372" t="b">
        <v>1</v>
      </c>
      <c r="AX372" t="b">
        <v>0</v>
      </c>
      <c r="AY372" t="b">
        <v>1</v>
      </c>
      <c r="AZ372" t="b">
        <v>1</v>
      </c>
      <c r="BA372" t="b">
        <v>0</v>
      </c>
      <c r="BB372" t="b">
        <v>1</v>
      </c>
      <c r="BC372" t="b">
        <v>1</v>
      </c>
      <c r="BF372" t="s">
        <v>574</v>
      </c>
      <c r="BG372" t="s">
        <v>82</v>
      </c>
      <c r="BH372">
        <v>2.5299999999999998</v>
      </c>
      <c r="BI372" t="s">
        <v>1596</v>
      </c>
      <c r="BJ372">
        <v>31</v>
      </c>
      <c r="BK372">
        <v>68</v>
      </c>
      <c r="BL372" t="s">
        <v>574</v>
      </c>
      <c r="BM372" t="s">
        <v>82</v>
      </c>
      <c r="BN372">
        <v>2.5299999999999998</v>
      </c>
      <c r="BO372" t="s">
        <v>1596</v>
      </c>
      <c r="BP372">
        <v>31</v>
      </c>
      <c r="BQ372">
        <v>124</v>
      </c>
    </row>
    <row r="373" spans="1:69" x14ac:dyDescent="0.2">
      <c r="C373" t="str">
        <f t="shared" si="107"/>
        <v>20210730-Monument</v>
      </c>
      <c r="E373" t="s">
        <v>1597</v>
      </c>
      <c r="H373">
        <f t="shared" si="108"/>
        <v>202107301228</v>
      </c>
      <c r="I373">
        <f t="shared" si="109"/>
        <v>202107310028</v>
      </c>
      <c r="J373" s="39">
        <v>44407</v>
      </c>
      <c r="K373" s="40">
        <v>0.51944444444444449</v>
      </c>
      <c r="L373" s="39">
        <v>44407.519444444442</v>
      </c>
      <c r="M373" s="39">
        <v>44495</v>
      </c>
      <c r="N373" t="s">
        <v>1598</v>
      </c>
      <c r="O373" s="39">
        <v>44495.552083333343</v>
      </c>
      <c r="P373">
        <v>223124</v>
      </c>
      <c r="Q373" t="s">
        <v>87</v>
      </c>
      <c r="R373">
        <v>52</v>
      </c>
      <c r="S373">
        <v>3</v>
      </c>
      <c r="U373">
        <v>40.752000000000002</v>
      </c>
      <c r="V373">
        <v>-123.337</v>
      </c>
      <c r="W373" t="s">
        <v>88</v>
      </c>
      <c r="X373" t="str">
        <f t="shared" si="110"/>
        <v>HFRA</v>
      </c>
      <c r="AG373" t="b">
        <f t="shared" si="111"/>
        <v>1</v>
      </c>
      <c r="AH373" t="b">
        <f t="shared" si="112"/>
        <v>1</v>
      </c>
      <c r="AI373" t="b">
        <f t="shared" si="113"/>
        <v>0</v>
      </c>
      <c r="AJ373">
        <v>2021</v>
      </c>
      <c r="AK373">
        <v>7</v>
      </c>
      <c r="AL373" t="b">
        <v>1</v>
      </c>
      <c r="AM373">
        <f t="shared" si="114"/>
        <v>0</v>
      </c>
      <c r="AN373" t="b">
        <f t="shared" si="115"/>
        <v>0</v>
      </c>
      <c r="AO373" t="b">
        <f t="shared" si="116"/>
        <v>0</v>
      </c>
      <c r="AP373" t="b">
        <f t="shared" si="117"/>
        <v>0</v>
      </c>
      <c r="AQ373" t="str">
        <f t="shared" si="122"/>
        <v>OEIS CAT - Large</v>
      </c>
      <c r="AR373">
        <f t="shared" si="118"/>
        <v>1</v>
      </c>
      <c r="AS373">
        <f t="shared" si="119"/>
        <v>0</v>
      </c>
      <c r="AT373" t="str">
        <f t="shared" si="120"/>
        <v xml:space="preserve">structures &lt;= 100 </v>
      </c>
      <c r="AU373" t="str">
        <f t="shared" si="121"/>
        <v>fatality = 0</v>
      </c>
      <c r="AV373">
        <f t="shared" si="123"/>
        <v>52</v>
      </c>
      <c r="AW373" t="b">
        <v>1</v>
      </c>
      <c r="AX373" t="b">
        <v>0</v>
      </c>
      <c r="AY373" t="b">
        <v>1</v>
      </c>
      <c r="AZ373" t="b">
        <v>1</v>
      </c>
      <c r="BA373" t="b">
        <v>0</v>
      </c>
      <c r="BB373" t="b">
        <v>1</v>
      </c>
      <c r="BC373" t="b">
        <v>1</v>
      </c>
      <c r="BF373" t="s">
        <v>1599</v>
      </c>
      <c r="BG373" t="s">
        <v>82</v>
      </c>
      <c r="BH373">
        <v>4.6500000000000004</v>
      </c>
      <c r="BI373" t="s">
        <v>1600</v>
      </c>
      <c r="BJ373">
        <v>8</v>
      </c>
      <c r="BK373">
        <v>2</v>
      </c>
      <c r="BL373" t="s">
        <v>1014</v>
      </c>
      <c r="BM373" t="s">
        <v>82</v>
      </c>
      <c r="BN373">
        <v>8.6</v>
      </c>
      <c r="BO373" t="s">
        <v>1601</v>
      </c>
      <c r="BP373">
        <v>8</v>
      </c>
      <c r="BQ373">
        <v>4</v>
      </c>
    </row>
    <row r="374" spans="1:69" x14ac:dyDescent="0.2">
      <c r="A374" t="s">
        <v>251</v>
      </c>
      <c r="C374" t="str">
        <f t="shared" si="107"/>
        <v>20210730-River Complex</v>
      </c>
      <c r="D374" t="s">
        <v>1602</v>
      </c>
      <c r="E374" t="s">
        <v>168</v>
      </c>
      <c r="H374">
        <f t="shared" si="108"/>
        <v>202107301817</v>
      </c>
      <c r="I374">
        <f t="shared" si="109"/>
        <v>202107310617</v>
      </c>
      <c r="J374" s="39">
        <v>44407</v>
      </c>
      <c r="K374" s="40">
        <v>0.76180555555555551</v>
      </c>
      <c r="L374" s="39">
        <v>44407.761805555558</v>
      </c>
      <c r="M374" s="39">
        <v>44495</v>
      </c>
      <c r="N374" t="s">
        <v>1603</v>
      </c>
      <c r="O374" s="39">
        <v>44495.551388888889</v>
      </c>
      <c r="P374">
        <v>199343</v>
      </c>
      <c r="Q374" t="s">
        <v>87</v>
      </c>
      <c r="R374">
        <v>122</v>
      </c>
      <c r="S374">
        <v>2</v>
      </c>
      <c r="U374">
        <v>41.389000000000003</v>
      </c>
      <c r="V374">
        <v>-123.057</v>
      </c>
      <c r="W374" t="s">
        <v>88</v>
      </c>
      <c r="X374" t="str">
        <f t="shared" si="110"/>
        <v>HFRA</v>
      </c>
      <c r="AG374" t="b">
        <f t="shared" si="111"/>
        <v>1</v>
      </c>
      <c r="AH374" t="b">
        <f t="shared" si="112"/>
        <v>0</v>
      </c>
      <c r="AI374" t="b">
        <f t="shared" si="113"/>
        <v>1</v>
      </c>
      <c r="AJ374">
        <v>2021</v>
      </c>
      <c r="AK374">
        <v>7</v>
      </c>
      <c r="AL374" t="b">
        <v>1</v>
      </c>
      <c r="AM374">
        <f t="shared" si="114"/>
        <v>0</v>
      </c>
      <c r="AN374" t="b">
        <f t="shared" si="115"/>
        <v>0</v>
      </c>
      <c r="AO374" t="b">
        <f t="shared" si="116"/>
        <v>1</v>
      </c>
      <c r="AP374" t="b">
        <f t="shared" si="117"/>
        <v>1</v>
      </c>
      <c r="AQ374" t="str">
        <f t="shared" si="122"/>
        <v>OEIS CAT - Destructive - Non-fatal</v>
      </c>
      <c r="AR374">
        <f t="shared" si="118"/>
        <v>1</v>
      </c>
      <c r="AS374">
        <f t="shared" si="119"/>
        <v>0</v>
      </c>
      <c r="AT374" t="str">
        <f t="shared" si="120"/>
        <v>100 &lt; structures &lt;= 500</v>
      </c>
      <c r="AU374" t="str">
        <f t="shared" si="121"/>
        <v>fatality = 0</v>
      </c>
      <c r="AV374">
        <f t="shared" si="123"/>
        <v>122</v>
      </c>
      <c r="AW374" t="b">
        <v>1</v>
      </c>
      <c r="AX374" t="b">
        <v>0</v>
      </c>
      <c r="AY374" t="b">
        <v>1</v>
      </c>
      <c r="AZ374" t="b">
        <v>1</v>
      </c>
      <c r="BA374" t="b">
        <v>0</v>
      </c>
      <c r="BB374" t="b">
        <v>0</v>
      </c>
      <c r="BC374" t="b">
        <v>1</v>
      </c>
      <c r="BJ374">
        <v>0</v>
      </c>
      <c r="BK374">
        <v>0</v>
      </c>
      <c r="BL374" t="s">
        <v>470</v>
      </c>
      <c r="BM374" t="s">
        <v>82</v>
      </c>
      <c r="BN374">
        <v>7.14</v>
      </c>
      <c r="BO374" t="s">
        <v>1604</v>
      </c>
      <c r="BP374">
        <v>18</v>
      </c>
      <c r="BQ374">
        <v>2</v>
      </c>
    </row>
    <row r="375" spans="1:69" x14ac:dyDescent="0.2">
      <c r="C375" t="str">
        <f t="shared" si="107"/>
        <v>20210730-Mcfarland</v>
      </c>
      <c r="D375" t="s">
        <v>1605</v>
      </c>
      <c r="E375" t="s">
        <v>1606</v>
      </c>
      <c r="H375">
        <f t="shared" si="108"/>
        <v>202107301844</v>
      </c>
      <c r="I375">
        <f t="shared" si="109"/>
        <v>202107310644</v>
      </c>
      <c r="J375" s="39">
        <v>44407</v>
      </c>
      <c r="K375" s="40">
        <v>0.78055555555555556</v>
      </c>
      <c r="L375" s="39">
        <v>44407.780555555553</v>
      </c>
      <c r="M375" s="39">
        <v>44455</v>
      </c>
      <c r="N375" t="s">
        <v>121</v>
      </c>
      <c r="O375" s="39">
        <v>44455.75</v>
      </c>
      <c r="P375">
        <v>122653</v>
      </c>
      <c r="Q375" t="s">
        <v>87</v>
      </c>
      <c r="R375">
        <v>46</v>
      </c>
      <c r="S375">
        <v>1</v>
      </c>
      <c r="U375">
        <v>40.35</v>
      </c>
      <c r="V375">
        <v>-123.03400000000001</v>
      </c>
      <c r="W375" t="s">
        <v>88</v>
      </c>
      <c r="X375" t="str">
        <f t="shared" si="110"/>
        <v>HFRA</v>
      </c>
      <c r="AG375" t="b">
        <f t="shared" si="111"/>
        <v>1</v>
      </c>
      <c r="AH375" t="b">
        <f t="shared" si="112"/>
        <v>1</v>
      </c>
      <c r="AI375" t="b">
        <f t="shared" si="113"/>
        <v>0</v>
      </c>
      <c r="AJ375">
        <v>2021</v>
      </c>
      <c r="AK375">
        <v>7</v>
      </c>
      <c r="AL375" t="b">
        <v>0</v>
      </c>
      <c r="AM375">
        <f t="shared" si="114"/>
        <v>0</v>
      </c>
      <c r="AN375" t="b">
        <f t="shared" si="115"/>
        <v>0</v>
      </c>
      <c r="AO375" t="b">
        <f t="shared" si="116"/>
        <v>0</v>
      </c>
      <c r="AP375" t="b">
        <f t="shared" si="117"/>
        <v>0</v>
      </c>
      <c r="AQ375" t="str">
        <f t="shared" si="122"/>
        <v>OEIS CAT - Large</v>
      </c>
      <c r="AR375">
        <f t="shared" si="118"/>
        <v>1</v>
      </c>
      <c r="AS375">
        <f t="shared" si="119"/>
        <v>0</v>
      </c>
      <c r="AT375" t="str">
        <f t="shared" si="120"/>
        <v xml:space="preserve">structures &lt;= 100 </v>
      </c>
      <c r="AU375" t="str">
        <f t="shared" si="121"/>
        <v>fatality = 0</v>
      </c>
      <c r="AV375">
        <f t="shared" si="123"/>
        <v>46</v>
      </c>
      <c r="AW375" t="b">
        <v>1</v>
      </c>
      <c r="AX375" t="b">
        <v>0</v>
      </c>
      <c r="AY375" t="b">
        <v>1</v>
      </c>
      <c r="AZ375" t="b">
        <v>1</v>
      </c>
      <c r="BA375" t="b">
        <v>0</v>
      </c>
      <c r="BB375" t="b">
        <v>1</v>
      </c>
      <c r="BC375" t="b">
        <v>1</v>
      </c>
      <c r="BF375" t="s">
        <v>1607</v>
      </c>
      <c r="BG375" t="s">
        <v>82</v>
      </c>
      <c r="BH375">
        <v>4.37</v>
      </c>
      <c r="BI375" t="s">
        <v>1608</v>
      </c>
      <c r="BJ375">
        <v>13</v>
      </c>
      <c r="BK375">
        <v>4</v>
      </c>
      <c r="BL375" t="s">
        <v>1609</v>
      </c>
      <c r="BM375" t="s">
        <v>1028</v>
      </c>
      <c r="BN375">
        <v>7.7</v>
      </c>
      <c r="BO375" t="s">
        <v>1610</v>
      </c>
      <c r="BP375">
        <v>25.35</v>
      </c>
      <c r="BQ375">
        <v>42</v>
      </c>
    </row>
    <row r="376" spans="1:69" x14ac:dyDescent="0.2">
      <c r="C376" t="str">
        <f t="shared" si="107"/>
        <v>20210804-River</v>
      </c>
      <c r="D376" t="s">
        <v>1611</v>
      </c>
      <c r="E376" t="s">
        <v>952</v>
      </c>
      <c r="H376">
        <f t="shared" si="108"/>
        <v>202108040000</v>
      </c>
      <c r="I376">
        <f t="shared" si="109"/>
        <v>202108041200</v>
      </c>
      <c r="J376" s="39">
        <v>44412</v>
      </c>
      <c r="K376" s="40">
        <v>0</v>
      </c>
      <c r="L376" s="39">
        <v>44412</v>
      </c>
      <c r="M376" s="39">
        <v>44421</v>
      </c>
      <c r="N376" t="s">
        <v>1612</v>
      </c>
      <c r="O376" s="39">
        <v>44421.82916666667</v>
      </c>
      <c r="P376">
        <v>2619</v>
      </c>
      <c r="R376">
        <v>142</v>
      </c>
      <c r="S376">
        <v>21</v>
      </c>
      <c r="U376">
        <v>39.088050000000003</v>
      </c>
      <c r="V376">
        <v>-121.01468</v>
      </c>
      <c r="W376" t="s">
        <v>88</v>
      </c>
      <c r="X376" t="str">
        <f t="shared" si="110"/>
        <v>HFRA</v>
      </c>
      <c r="AG376" t="b">
        <f t="shared" si="111"/>
        <v>0</v>
      </c>
      <c r="AH376" t="b">
        <f t="shared" si="112"/>
        <v>0</v>
      </c>
      <c r="AI376" t="b">
        <f t="shared" si="113"/>
        <v>0</v>
      </c>
      <c r="AJ376">
        <v>2021</v>
      </c>
      <c r="AK376">
        <v>8</v>
      </c>
      <c r="AL376" t="b">
        <v>0</v>
      </c>
      <c r="AM376">
        <f t="shared" si="114"/>
        <v>0</v>
      </c>
      <c r="AN376" t="b">
        <f t="shared" si="115"/>
        <v>0</v>
      </c>
      <c r="AO376" t="b">
        <f t="shared" si="116"/>
        <v>1</v>
      </c>
      <c r="AP376" t="b">
        <f t="shared" si="117"/>
        <v>1</v>
      </c>
      <c r="AQ376" t="str">
        <f t="shared" si="122"/>
        <v>OEIS Non-CAT - Destructive - Non-fatal</v>
      </c>
      <c r="AR376">
        <f t="shared" si="118"/>
        <v>0</v>
      </c>
      <c r="AS376">
        <f t="shared" si="119"/>
        <v>0</v>
      </c>
      <c r="AT376" t="str">
        <f t="shared" si="120"/>
        <v>100 &lt; structures &lt;= 500</v>
      </c>
      <c r="AU376" t="str">
        <f t="shared" si="121"/>
        <v>fatality = 0</v>
      </c>
      <c r="AV376">
        <f t="shared" si="123"/>
        <v>142</v>
      </c>
      <c r="AW376" t="b">
        <v>1</v>
      </c>
      <c r="AX376" t="b">
        <v>0</v>
      </c>
      <c r="AY376" t="b">
        <v>1</v>
      </c>
      <c r="AZ376" t="b">
        <v>1</v>
      </c>
      <c r="BA376" t="b">
        <v>0</v>
      </c>
      <c r="BB376" t="b">
        <v>1</v>
      </c>
      <c r="BC376" t="b">
        <v>1</v>
      </c>
      <c r="BF376" t="s">
        <v>1613</v>
      </c>
      <c r="BG376" t="s">
        <v>1028</v>
      </c>
      <c r="BH376">
        <v>4.25</v>
      </c>
      <c r="BI376" t="s">
        <v>1614</v>
      </c>
      <c r="BJ376">
        <v>4.2300000000000004</v>
      </c>
      <c r="BK376">
        <v>73</v>
      </c>
      <c r="BL376" t="s">
        <v>272</v>
      </c>
      <c r="BM376" t="s">
        <v>95</v>
      </c>
      <c r="BN376">
        <v>9.67</v>
      </c>
      <c r="BO376" t="s">
        <v>1615</v>
      </c>
      <c r="BP376">
        <v>14.01</v>
      </c>
      <c r="BQ376">
        <v>398</v>
      </c>
    </row>
    <row r="377" spans="1:69" x14ac:dyDescent="0.2">
      <c r="C377" t="str">
        <f t="shared" si="107"/>
        <v>20210814-Caldor</v>
      </c>
      <c r="D377" t="s">
        <v>1616</v>
      </c>
      <c r="E377" t="s">
        <v>1617</v>
      </c>
      <c r="H377">
        <f t="shared" si="108"/>
        <v>202108141854</v>
      </c>
      <c r="I377">
        <f t="shared" si="109"/>
        <v>202108150654</v>
      </c>
      <c r="J377" s="39">
        <v>44422</v>
      </c>
      <c r="K377" s="40">
        <v>0.78749999999999998</v>
      </c>
      <c r="L377" s="39">
        <v>44422.787499999999</v>
      </c>
      <c r="M377" s="39">
        <v>44490</v>
      </c>
      <c r="N377" t="s">
        <v>1618</v>
      </c>
      <c r="O377" s="39">
        <v>44490.345833333333</v>
      </c>
      <c r="P377">
        <v>221835</v>
      </c>
      <c r="Q377" t="s">
        <v>186</v>
      </c>
      <c r="R377">
        <v>1003</v>
      </c>
      <c r="S377">
        <v>81</v>
      </c>
      <c r="U377">
        <v>38.585999999999999</v>
      </c>
      <c r="V377">
        <v>-120.53783300000001</v>
      </c>
      <c r="W377" t="s">
        <v>88</v>
      </c>
      <c r="X377" t="str">
        <f t="shared" si="110"/>
        <v>HFRA</v>
      </c>
      <c r="AG377" t="b">
        <f t="shared" si="111"/>
        <v>1</v>
      </c>
      <c r="AH377" t="b">
        <f t="shared" si="112"/>
        <v>0</v>
      </c>
      <c r="AI377" t="b">
        <f t="shared" si="113"/>
        <v>1</v>
      </c>
      <c r="AJ377">
        <v>2021</v>
      </c>
      <c r="AK377">
        <v>8</v>
      </c>
      <c r="AL377" t="b">
        <v>0</v>
      </c>
      <c r="AM377">
        <f t="shared" si="114"/>
        <v>0</v>
      </c>
      <c r="AN377" t="b">
        <f t="shared" si="115"/>
        <v>0</v>
      </c>
      <c r="AO377" t="b">
        <f t="shared" si="116"/>
        <v>1</v>
      </c>
      <c r="AP377" t="b">
        <f t="shared" si="117"/>
        <v>1</v>
      </c>
      <c r="AQ377" t="str">
        <f t="shared" si="122"/>
        <v>OEIS CAT - Destructive - Non-fatal</v>
      </c>
      <c r="AR377">
        <f t="shared" si="118"/>
        <v>1</v>
      </c>
      <c r="AS377">
        <f t="shared" si="119"/>
        <v>1</v>
      </c>
      <c r="AT377" t="str">
        <f t="shared" si="120"/>
        <v>structures &gt; 500</v>
      </c>
      <c r="AU377" t="str">
        <f t="shared" si="121"/>
        <v>fatality = 0</v>
      </c>
      <c r="AV377">
        <f t="shared" si="123"/>
        <v>1003</v>
      </c>
      <c r="AW377" t="b">
        <v>0</v>
      </c>
      <c r="AX377" t="b">
        <v>1</v>
      </c>
      <c r="AY377" t="b">
        <v>1</v>
      </c>
      <c r="AZ377" t="b">
        <v>1</v>
      </c>
      <c r="BA377" t="b">
        <v>0</v>
      </c>
      <c r="BB377" t="b">
        <v>1</v>
      </c>
      <c r="BC377" t="b">
        <v>1</v>
      </c>
      <c r="BF377" t="s">
        <v>1619</v>
      </c>
      <c r="BG377" t="s">
        <v>82</v>
      </c>
      <c r="BH377">
        <v>2.82</v>
      </c>
      <c r="BI377" t="s">
        <v>1620</v>
      </c>
      <c r="BJ377">
        <v>9</v>
      </c>
      <c r="BK377">
        <v>14</v>
      </c>
      <c r="BL377" t="s">
        <v>1621</v>
      </c>
      <c r="BM377" t="s">
        <v>1028</v>
      </c>
      <c r="BN377">
        <v>9.73</v>
      </c>
      <c r="BO377" t="s">
        <v>1622</v>
      </c>
      <c r="BP377">
        <v>12.64</v>
      </c>
      <c r="BQ377">
        <v>118</v>
      </c>
    </row>
    <row r="378" spans="1:69" x14ac:dyDescent="0.2">
      <c r="C378" t="str">
        <f t="shared" si="107"/>
        <v>20210816-Walkers</v>
      </c>
      <c r="D378" t="s">
        <v>119</v>
      </c>
      <c r="E378" t="s">
        <v>1623</v>
      </c>
      <c r="H378">
        <f t="shared" si="108"/>
        <v>202108161605</v>
      </c>
      <c r="I378">
        <f t="shared" si="109"/>
        <v>202108170405</v>
      </c>
      <c r="J378" s="39">
        <v>44424</v>
      </c>
      <c r="K378" s="40">
        <v>0.67013888888888884</v>
      </c>
      <c r="L378" s="39">
        <v>44424.670138888891</v>
      </c>
      <c r="M378" s="39">
        <v>44456</v>
      </c>
      <c r="N378" t="s">
        <v>1624</v>
      </c>
      <c r="O378" s="39">
        <v>44456.739583333343</v>
      </c>
      <c r="P378">
        <v>9777</v>
      </c>
      <c r="Q378" t="s">
        <v>87</v>
      </c>
      <c r="U378">
        <v>36.268000000000001</v>
      </c>
      <c r="V378">
        <v>-118.55500000000001</v>
      </c>
      <c r="W378" t="s">
        <v>88</v>
      </c>
      <c r="X378" t="str">
        <f t="shared" si="110"/>
        <v>HFRA</v>
      </c>
      <c r="AG378" t="b">
        <f t="shared" si="111"/>
        <v>1</v>
      </c>
      <c r="AH378" t="b">
        <f t="shared" si="112"/>
        <v>1</v>
      </c>
      <c r="AI378" t="b">
        <f t="shared" si="113"/>
        <v>0</v>
      </c>
      <c r="AJ378">
        <v>2021</v>
      </c>
      <c r="AK378">
        <v>8</v>
      </c>
      <c r="AL378" t="b">
        <v>0</v>
      </c>
      <c r="AM378">
        <f t="shared" si="114"/>
        <v>0</v>
      </c>
      <c r="AN378" t="b">
        <f t="shared" si="115"/>
        <v>0</v>
      </c>
      <c r="AO378" t="b">
        <f t="shared" si="116"/>
        <v>0</v>
      </c>
      <c r="AP378" t="b">
        <f t="shared" si="117"/>
        <v>0</v>
      </c>
      <c r="AQ378" t="str">
        <f t="shared" si="122"/>
        <v>OEIS CAT - Large</v>
      </c>
      <c r="AR378">
        <f t="shared" si="118"/>
        <v>1</v>
      </c>
      <c r="AS378">
        <f t="shared" si="119"/>
        <v>0</v>
      </c>
      <c r="AT378" t="str">
        <f t="shared" si="120"/>
        <v xml:space="preserve">structures &lt;= 100 </v>
      </c>
      <c r="AU378" t="str">
        <f t="shared" si="121"/>
        <v>fatality = 0</v>
      </c>
      <c r="AV378">
        <f t="shared" si="123"/>
        <v>0</v>
      </c>
      <c r="AW378" t="b">
        <v>1</v>
      </c>
      <c r="AX378" t="b">
        <v>0</v>
      </c>
      <c r="AY378" t="b">
        <v>1</v>
      </c>
      <c r="AZ378" t="b">
        <v>1</v>
      </c>
      <c r="BA378" t="b">
        <v>0</v>
      </c>
      <c r="BB378" t="b">
        <v>1</v>
      </c>
      <c r="BC378" t="b">
        <v>1</v>
      </c>
      <c r="BJ378">
        <v>0</v>
      </c>
      <c r="BK378">
        <v>0</v>
      </c>
      <c r="BL378" t="s">
        <v>1625</v>
      </c>
      <c r="BM378" t="s">
        <v>82</v>
      </c>
      <c r="BN378">
        <v>6.86</v>
      </c>
      <c r="BO378" t="s">
        <v>1626</v>
      </c>
      <c r="BP378">
        <v>8</v>
      </c>
      <c r="BQ378">
        <v>38</v>
      </c>
    </row>
    <row r="379" spans="1:69" x14ac:dyDescent="0.2">
      <c r="C379" t="str">
        <f t="shared" si="107"/>
        <v>20210818-French</v>
      </c>
      <c r="D379" t="s">
        <v>260</v>
      </c>
      <c r="E379" t="s">
        <v>1627</v>
      </c>
      <c r="H379">
        <f t="shared" si="108"/>
        <v>202108181820</v>
      </c>
      <c r="I379">
        <f t="shared" si="109"/>
        <v>202108190620</v>
      </c>
      <c r="J379" s="39">
        <v>44426</v>
      </c>
      <c r="K379" s="40">
        <v>0.76388888888888884</v>
      </c>
      <c r="L379" s="39">
        <v>44426.763888888891</v>
      </c>
      <c r="M379" s="39">
        <v>44489</v>
      </c>
      <c r="N379" t="s">
        <v>556</v>
      </c>
      <c r="O379" s="39">
        <v>44489.501388888893</v>
      </c>
      <c r="P379">
        <v>26535</v>
      </c>
      <c r="Q379" t="s">
        <v>438</v>
      </c>
      <c r="R379">
        <v>17</v>
      </c>
      <c r="T379">
        <v>1</v>
      </c>
      <c r="U379">
        <v>35.674925999999999</v>
      </c>
      <c r="V379">
        <v>-118.501515</v>
      </c>
      <c r="W379" t="s">
        <v>88</v>
      </c>
      <c r="X379" t="str">
        <f t="shared" si="110"/>
        <v>HFRA</v>
      </c>
      <c r="AG379" t="b">
        <f t="shared" si="111"/>
        <v>1</v>
      </c>
      <c r="AH379" t="b">
        <f t="shared" si="112"/>
        <v>1</v>
      </c>
      <c r="AI379" t="b">
        <f t="shared" si="113"/>
        <v>0</v>
      </c>
      <c r="AJ379">
        <v>2021</v>
      </c>
      <c r="AK379">
        <v>8</v>
      </c>
      <c r="AL379" t="b">
        <v>0</v>
      </c>
      <c r="AM379">
        <f t="shared" si="114"/>
        <v>1</v>
      </c>
      <c r="AN379" t="b">
        <f t="shared" si="115"/>
        <v>0</v>
      </c>
      <c r="AO379" t="b">
        <f t="shared" si="116"/>
        <v>0</v>
      </c>
      <c r="AP379" t="b">
        <f t="shared" si="117"/>
        <v>0</v>
      </c>
      <c r="AQ379" t="str">
        <f t="shared" si="122"/>
        <v>OEIS CAT - Large</v>
      </c>
      <c r="AR379">
        <f t="shared" si="118"/>
        <v>1</v>
      </c>
      <c r="AS379">
        <f t="shared" si="119"/>
        <v>0</v>
      </c>
      <c r="AT379" t="str">
        <f t="shared" si="120"/>
        <v xml:space="preserve">structures &lt;= 100 </v>
      </c>
      <c r="AU379" t="str">
        <f t="shared" si="121"/>
        <v>fatality &gt; 0</v>
      </c>
      <c r="AV379">
        <f t="shared" si="123"/>
        <v>17</v>
      </c>
      <c r="AW379" t="b">
        <v>0</v>
      </c>
      <c r="AX379" t="b">
        <v>1</v>
      </c>
      <c r="AY379" t="b">
        <v>1</v>
      </c>
      <c r="AZ379" t="b">
        <v>1</v>
      </c>
      <c r="BA379" t="b">
        <v>0</v>
      </c>
      <c r="BB379" t="b">
        <v>1</v>
      </c>
      <c r="BC379" t="b">
        <v>1</v>
      </c>
      <c r="BF379" t="s">
        <v>1628</v>
      </c>
      <c r="BG379" t="s">
        <v>1110</v>
      </c>
      <c r="BH379">
        <v>0.38</v>
      </c>
      <c r="BI379" t="s">
        <v>1629</v>
      </c>
      <c r="BJ379">
        <v>41.43</v>
      </c>
      <c r="BK379">
        <v>69</v>
      </c>
      <c r="BL379" t="s">
        <v>1628</v>
      </c>
      <c r="BM379" t="s">
        <v>1110</v>
      </c>
      <c r="BN379">
        <v>0.38</v>
      </c>
      <c r="BO379" t="s">
        <v>1629</v>
      </c>
      <c r="BP379">
        <v>41.43</v>
      </c>
      <c r="BQ379">
        <v>198</v>
      </c>
    </row>
    <row r="380" spans="1:69" x14ac:dyDescent="0.2">
      <c r="A380" t="s">
        <v>251</v>
      </c>
      <c r="C380" t="str">
        <f t="shared" si="107"/>
        <v>20210825-Airola</v>
      </c>
      <c r="D380" t="s">
        <v>298</v>
      </c>
      <c r="E380" t="s">
        <v>1630</v>
      </c>
      <c r="H380">
        <f t="shared" si="108"/>
        <v>202108251455</v>
      </c>
      <c r="I380">
        <f t="shared" si="109"/>
        <v>202108260255</v>
      </c>
      <c r="J380" s="39">
        <v>44433</v>
      </c>
      <c r="K380" s="40">
        <v>0.62152777777777779</v>
      </c>
      <c r="L380" s="39">
        <v>44433.621527777781</v>
      </c>
      <c r="M380" s="39">
        <v>44443</v>
      </c>
      <c r="N380" t="s">
        <v>1631</v>
      </c>
      <c r="O380" s="39">
        <v>44443.299305555563</v>
      </c>
      <c r="P380">
        <v>639</v>
      </c>
      <c r="Q380" t="s">
        <v>438</v>
      </c>
      <c r="U380">
        <v>38.038795</v>
      </c>
      <c r="V380">
        <v>-120.454797</v>
      </c>
      <c r="X380" t="str">
        <f t="shared" si="110"/>
        <v>non-HFRA</v>
      </c>
      <c r="AG380" t="b">
        <f t="shared" si="111"/>
        <v>0</v>
      </c>
      <c r="AH380" t="b">
        <f t="shared" si="112"/>
        <v>0</v>
      </c>
      <c r="AI380" t="b">
        <f t="shared" si="113"/>
        <v>0</v>
      </c>
      <c r="AJ380">
        <v>2021</v>
      </c>
      <c r="AK380">
        <v>8</v>
      </c>
      <c r="AL380" t="b">
        <v>0</v>
      </c>
      <c r="AM380">
        <f t="shared" si="114"/>
        <v>0</v>
      </c>
      <c r="AN380" t="b">
        <f t="shared" si="115"/>
        <v>0</v>
      </c>
      <c r="AO380" t="b">
        <f t="shared" si="116"/>
        <v>0</v>
      </c>
      <c r="AP380" t="b">
        <f t="shared" si="117"/>
        <v>0</v>
      </c>
      <c r="AQ380" t="str">
        <f t="shared" si="122"/>
        <v>OEIS Non-CAT - Large</v>
      </c>
      <c r="AR380">
        <f t="shared" si="118"/>
        <v>0</v>
      </c>
      <c r="AS380">
        <f t="shared" si="119"/>
        <v>0</v>
      </c>
      <c r="AT380" t="str">
        <f t="shared" si="120"/>
        <v xml:space="preserve">structures &lt;= 100 </v>
      </c>
      <c r="AU380" t="str">
        <f t="shared" si="121"/>
        <v>fatality = 0</v>
      </c>
      <c r="AV380">
        <f t="shared" si="123"/>
        <v>0</v>
      </c>
      <c r="AW380" t="b">
        <v>0</v>
      </c>
      <c r="AX380" t="b">
        <v>0</v>
      </c>
      <c r="AY380" t="b">
        <v>0</v>
      </c>
      <c r="AZ380" t="b">
        <v>0</v>
      </c>
      <c r="BA380" t="b">
        <v>0</v>
      </c>
      <c r="BB380" t="b">
        <v>1</v>
      </c>
      <c r="BC380" t="b">
        <v>0</v>
      </c>
      <c r="BF380" t="s">
        <v>1632</v>
      </c>
      <c r="BG380" t="s">
        <v>1028</v>
      </c>
      <c r="BH380">
        <v>2.85</v>
      </c>
      <c r="BI380" t="s">
        <v>1633</v>
      </c>
      <c r="BJ380">
        <v>16.66</v>
      </c>
      <c r="BK380">
        <v>50</v>
      </c>
      <c r="BL380" t="s">
        <v>1634</v>
      </c>
      <c r="BM380" t="s">
        <v>1028</v>
      </c>
      <c r="BN380">
        <v>7.73</v>
      </c>
      <c r="BO380" t="s">
        <v>1635</v>
      </c>
      <c r="BP380">
        <v>20.68</v>
      </c>
      <c r="BQ380">
        <v>178</v>
      </c>
    </row>
    <row r="381" spans="1:69" x14ac:dyDescent="0.2">
      <c r="C381" t="str">
        <f t="shared" si="107"/>
        <v>20210829-Knob</v>
      </c>
      <c r="D381" t="s">
        <v>163</v>
      </c>
      <c r="E381" t="s">
        <v>1636</v>
      </c>
      <c r="H381">
        <f t="shared" si="108"/>
        <v>202108290800</v>
      </c>
      <c r="I381">
        <f t="shared" si="109"/>
        <v>202108292000</v>
      </c>
      <c r="J381" s="39">
        <v>44437</v>
      </c>
      <c r="K381" s="40">
        <v>0.33333333333333331</v>
      </c>
      <c r="L381" s="39">
        <v>44437.333333333343</v>
      </c>
      <c r="M381" s="39">
        <v>44452</v>
      </c>
      <c r="N381" t="s">
        <v>309</v>
      </c>
      <c r="O381" s="39">
        <v>44452.291666666657</v>
      </c>
      <c r="P381">
        <v>2421</v>
      </c>
      <c r="Q381" t="s">
        <v>438</v>
      </c>
      <c r="U381">
        <v>40.865200000000002</v>
      </c>
      <c r="V381">
        <v>-123.67440000000001</v>
      </c>
      <c r="W381" t="s">
        <v>88</v>
      </c>
      <c r="X381" t="str">
        <f t="shared" si="110"/>
        <v>HFRA</v>
      </c>
      <c r="AG381" t="b">
        <f t="shared" si="111"/>
        <v>0</v>
      </c>
      <c r="AH381" t="b">
        <f t="shared" si="112"/>
        <v>0</v>
      </c>
      <c r="AI381" t="b">
        <f t="shared" si="113"/>
        <v>0</v>
      </c>
      <c r="AJ381">
        <v>2021</v>
      </c>
      <c r="AK381">
        <v>8</v>
      </c>
      <c r="AL381" t="b">
        <v>0</v>
      </c>
      <c r="AM381">
        <f t="shared" si="114"/>
        <v>0</v>
      </c>
      <c r="AN381" t="b">
        <f t="shared" si="115"/>
        <v>0</v>
      </c>
      <c r="AO381" t="b">
        <f t="shared" si="116"/>
        <v>0</v>
      </c>
      <c r="AP381" t="b">
        <f t="shared" si="117"/>
        <v>0</v>
      </c>
      <c r="AQ381" t="str">
        <f t="shared" si="122"/>
        <v>OEIS Non-CAT - Large</v>
      </c>
      <c r="AR381">
        <f t="shared" si="118"/>
        <v>0</v>
      </c>
      <c r="AS381">
        <f t="shared" si="119"/>
        <v>0</v>
      </c>
      <c r="AT381" t="str">
        <f t="shared" si="120"/>
        <v xml:space="preserve">structures &lt;= 100 </v>
      </c>
      <c r="AU381" t="str">
        <f t="shared" si="121"/>
        <v>fatality = 0</v>
      </c>
      <c r="AV381">
        <f t="shared" si="123"/>
        <v>0</v>
      </c>
      <c r="AW381" t="b">
        <v>1</v>
      </c>
      <c r="AX381" t="b">
        <v>0</v>
      </c>
      <c r="AY381" t="b">
        <v>1</v>
      </c>
      <c r="AZ381" t="b">
        <v>1</v>
      </c>
      <c r="BA381" t="b">
        <v>0</v>
      </c>
      <c r="BB381" t="b">
        <v>1</v>
      </c>
      <c r="BC381" t="b">
        <v>1</v>
      </c>
      <c r="BF381" t="s">
        <v>1637</v>
      </c>
      <c r="BG381" t="s">
        <v>82</v>
      </c>
      <c r="BH381">
        <v>3.38</v>
      </c>
      <c r="BI381" t="s">
        <v>1638</v>
      </c>
      <c r="BJ381">
        <v>5.99</v>
      </c>
      <c r="BK381">
        <v>11</v>
      </c>
      <c r="BL381" t="s">
        <v>1637</v>
      </c>
      <c r="BM381" t="s">
        <v>82</v>
      </c>
      <c r="BN381">
        <v>3.38</v>
      </c>
      <c r="BO381" t="s">
        <v>1638</v>
      </c>
      <c r="BP381">
        <v>5.99</v>
      </c>
      <c r="BQ381">
        <v>63</v>
      </c>
    </row>
    <row r="382" spans="1:69" x14ac:dyDescent="0.2">
      <c r="C382" t="str">
        <f t="shared" si="107"/>
        <v>20210905-Bridge</v>
      </c>
      <c r="D382" t="s">
        <v>269</v>
      </c>
      <c r="E382" t="s">
        <v>1639</v>
      </c>
      <c r="H382">
        <f t="shared" si="108"/>
        <v>202109051253</v>
      </c>
      <c r="I382">
        <f t="shared" si="109"/>
        <v>202109060053</v>
      </c>
      <c r="J382" s="39">
        <v>44444</v>
      </c>
      <c r="K382" s="40">
        <v>0.53680555555555554</v>
      </c>
      <c r="L382" s="39">
        <v>44444.536805555559</v>
      </c>
      <c r="M382" s="39">
        <v>44453</v>
      </c>
      <c r="N382" t="s">
        <v>1640</v>
      </c>
      <c r="O382" s="39">
        <v>44453.763888888891</v>
      </c>
      <c r="P382">
        <v>411</v>
      </c>
      <c r="Q382" t="s">
        <v>186</v>
      </c>
      <c r="U382">
        <v>38.921239</v>
      </c>
      <c r="V382">
        <v>-121.036613</v>
      </c>
      <c r="W382" t="s">
        <v>88</v>
      </c>
      <c r="X382" t="str">
        <f t="shared" si="110"/>
        <v>HFRA</v>
      </c>
      <c r="AG382" t="b">
        <f t="shared" si="111"/>
        <v>0</v>
      </c>
      <c r="AH382" t="b">
        <f t="shared" si="112"/>
        <v>0</v>
      </c>
      <c r="AI382" t="b">
        <f t="shared" si="113"/>
        <v>0</v>
      </c>
      <c r="AJ382">
        <v>2021</v>
      </c>
      <c r="AK382">
        <v>9</v>
      </c>
      <c r="AL382" t="b">
        <v>0</v>
      </c>
      <c r="AM382">
        <f t="shared" si="114"/>
        <v>0</v>
      </c>
      <c r="AN382" t="b">
        <f t="shared" si="115"/>
        <v>0</v>
      </c>
      <c r="AO382" t="b">
        <f t="shared" si="116"/>
        <v>0</v>
      </c>
      <c r="AP382" t="b">
        <f t="shared" si="117"/>
        <v>0</v>
      </c>
      <c r="AQ382" t="str">
        <f t="shared" si="122"/>
        <v>OEIS Non-CAT - Large</v>
      </c>
      <c r="AR382">
        <f t="shared" si="118"/>
        <v>0</v>
      </c>
      <c r="AS382">
        <f t="shared" si="119"/>
        <v>0</v>
      </c>
      <c r="AT382" t="str">
        <f t="shared" si="120"/>
        <v xml:space="preserve">structures &lt;= 100 </v>
      </c>
      <c r="AU382" t="str">
        <f t="shared" si="121"/>
        <v>fatality = 0</v>
      </c>
      <c r="AV382">
        <f t="shared" si="123"/>
        <v>0</v>
      </c>
      <c r="AW382" t="b">
        <v>1</v>
      </c>
      <c r="AX382" t="b">
        <v>0</v>
      </c>
      <c r="AY382" t="b">
        <v>1</v>
      </c>
      <c r="AZ382" t="b">
        <v>1</v>
      </c>
      <c r="BA382" t="b">
        <v>0</v>
      </c>
      <c r="BB382" t="b">
        <v>1</v>
      </c>
      <c r="BC382" t="b">
        <v>1</v>
      </c>
      <c r="BF382" t="s">
        <v>1641</v>
      </c>
      <c r="BG382" t="s">
        <v>1028</v>
      </c>
      <c r="BH382">
        <v>2.25</v>
      </c>
      <c r="BI382" t="s">
        <v>1642</v>
      </c>
      <c r="BJ382">
        <v>9.86</v>
      </c>
      <c r="BK382">
        <v>68</v>
      </c>
      <c r="BL382" t="s">
        <v>1575</v>
      </c>
      <c r="BM382" t="s">
        <v>1028</v>
      </c>
      <c r="BN382">
        <v>7.63</v>
      </c>
      <c r="BO382" t="s">
        <v>1642</v>
      </c>
      <c r="BP382">
        <v>15.2</v>
      </c>
      <c r="BQ382">
        <v>287</v>
      </c>
    </row>
    <row r="383" spans="1:69" x14ac:dyDescent="0.2">
      <c r="C383" t="str">
        <f t="shared" si="107"/>
        <v>20210909-Windy</v>
      </c>
      <c r="D383" t="s">
        <v>119</v>
      </c>
      <c r="E383" t="s">
        <v>1643</v>
      </c>
      <c r="H383">
        <f t="shared" si="108"/>
        <v>202109091200</v>
      </c>
      <c r="I383">
        <f t="shared" si="109"/>
        <v>202109100000</v>
      </c>
      <c r="J383" s="39">
        <v>44448</v>
      </c>
      <c r="K383" s="40">
        <v>0.5</v>
      </c>
      <c r="L383" s="39">
        <v>44448.5</v>
      </c>
      <c r="M383" s="39">
        <v>44511</v>
      </c>
      <c r="N383" t="s">
        <v>556</v>
      </c>
      <c r="O383" s="39">
        <v>44511.501388888893</v>
      </c>
      <c r="P383">
        <v>97554</v>
      </c>
      <c r="Q383" t="s">
        <v>87</v>
      </c>
      <c r="R383">
        <v>128</v>
      </c>
      <c r="U383">
        <v>36.058</v>
      </c>
      <c r="V383">
        <v>-118.625</v>
      </c>
      <c r="W383" t="s">
        <v>88</v>
      </c>
      <c r="X383" t="str">
        <f t="shared" si="110"/>
        <v>HFRA</v>
      </c>
      <c r="AG383" t="b">
        <f t="shared" si="111"/>
        <v>1</v>
      </c>
      <c r="AH383" t="b">
        <f t="shared" si="112"/>
        <v>0</v>
      </c>
      <c r="AI383" t="b">
        <f t="shared" si="113"/>
        <v>1</v>
      </c>
      <c r="AJ383">
        <v>2021</v>
      </c>
      <c r="AK383">
        <v>9</v>
      </c>
      <c r="AL383" t="b">
        <v>0</v>
      </c>
      <c r="AM383">
        <f t="shared" si="114"/>
        <v>0</v>
      </c>
      <c r="AN383" t="b">
        <f t="shared" si="115"/>
        <v>0</v>
      </c>
      <c r="AO383" t="b">
        <f t="shared" si="116"/>
        <v>1</v>
      </c>
      <c r="AP383" t="b">
        <f t="shared" si="117"/>
        <v>1</v>
      </c>
      <c r="AQ383" t="str">
        <f>IF(AN383, "OEIS CAT - Destructive - Fatal", IF(AO383, IF(AG383, "OEIS CAT - Destructive - Non-fatal", "OEIS Non-CAT - Destructive - Non-fatal"), IF(AG383,  "OEIS CAT - Large", "OEIS Non-CAT - Large")))</f>
        <v>OEIS CAT - Destructive - Non-fatal</v>
      </c>
      <c r="AR383">
        <f t="shared" si="118"/>
        <v>1</v>
      </c>
      <c r="AS383">
        <f t="shared" si="119"/>
        <v>0</v>
      </c>
      <c r="AT383" t="str">
        <f t="shared" si="120"/>
        <v>100 &lt; structures &lt;= 500</v>
      </c>
      <c r="AU383" t="str">
        <f t="shared" si="121"/>
        <v>fatality = 0</v>
      </c>
      <c r="AV383">
        <f>IF(R383="",0,  R383)</f>
        <v>128</v>
      </c>
      <c r="AW383" t="b">
        <v>1</v>
      </c>
      <c r="AX383" t="b">
        <v>0</v>
      </c>
      <c r="AY383" t="b">
        <v>1</v>
      </c>
      <c r="AZ383" t="b">
        <v>1</v>
      </c>
      <c r="BA383" t="b">
        <v>0</v>
      </c>
      <c r="BB383" t="b">
        <v>1</v>
      </c>
      <c r="BC383" t="b">
        <v>1</v>
      </c>
      <c r="BF383" t="s">
        <v>428</v>
      </c>
      <c r="BG383" t="s">
        <v>82</v>
      </c>
      <c r="BH383">
        <v>4.79</v>
      </c>
      <c r="BI383" t="s">
        <v>1644</v>
      </c>
      <c r="BJ383">
        <v>23</v>
      </c>
      <c r="BK383">
        <v>2</v>
      </c>
      <c r="BL383" t="s">
        <v>428</v>
      </c>
      <c r="BM383" t="s">
        <v>82</v>
      </c>
      <c r="BN383">
        <v>4.79</v>
      </c>
      <c r="BO383" t="s">
        <v>1644</v>
      </c>
      <c r="BP383">
        <v>23</v>
      </c>
      <c r="BQ383">
        <v>109</v>
      </c>
    </row>
    <row r="384" spans="1:69" x14ac:dyDescent="0.2">
      <c r="C384" t="str">
        <f t="shared" si="107"/>
        <v>20210910-Knp Complex</v>
      </c>
      <c r="D384" t="s">
        <v>119</v>
      </c>
      <c r="E384" t="s">
        <v>1645</v>
      </c>
      <c r="H384">
        <f t="shared" si="108"/>
        <v>202109100700</v>
      </c>
      <c r="I384">
        <f t="shared" si="109"/>
        <v>202109101900</v>
      </c>
      <c r="J384" s="39">
        <v>44449</v>
      </c>
      <c r="K384" s="40">
        <v>0.29166666666666669</v>
      </c>
      <c r="L384" s="39">
        <v>44449.291666666657</v>
      </c>
      <c r="M384" s="39">
        <v>44551</v>
      </c>
      <c r="N384" t="s">
        <v>832</v>
      </c>
      <c r="O384" s="39">
        <v>44551.430555555547</v>
      </c>
      <c r="P384">
        <v>88184</v>
      </c>
      <c r="Q384" t="s">
        <v>87</v>
      </c>
      <c r="U384">
        <v>36.567</v>
      </c>
      <c r="V384">
        <v>-118.81100000000001</v>
      </c>
      <c r="W384" t="s">
        <v>88</v>
      </c>
      <c r="X384" t="str">
        <f t="shared" si="110"/>
        <v>HFRA</v>
      </c>
      <c r="AG384" t="b">
        <f t="shared" si="111"/>
        <v>1</v>
      </c>
      <c r="AH384" t="b">
        <f t="shared" si="112"/>
        <v>1</v>
      </c>
      <c r="AI384" t="b">
        <f t="shared" si="113"/>
        <v>0</v>
      </c>
      <c r="AJ384">
        <v>2021</v>
      </c>
      <c r="AK384">
        <v>9</v>
      </c>
      <c r="AL384" t="b">
        <v>0</v>
      </c>
      <c r="AM384">
        <f t="shared" si="114"/>
        <v>0</v>
      </c>
      <c r="AN384" t="b">
        <f t="shared" si="115"/>
        <v>0</v>
      </c>
      <c r="AO384" t="b">
        <f t="shared" si="116"/>
        <v>0</v>
      </c>
      <c r="AP384" t="b">
        <f t="shared" si="117"/>
        <v>0</v>
      </c>
      <c r="AQ384" t="str">
        <f t="shared" ref="AQ384:AQ411" si="124">IF(AN384, "OEIS CAT - Destructive - Fatal", IF(AO384, IF(AG384, "OEIS CAT - Destructive - Non-fatal", "OEIS Non-CAT - Destructive - Non-fatal"), IF(AG384, "OEIS CAT - Large", "OEIS Non-CAT - Large")))</f>
        <v>OEIS CAT - Large</v>
      </c>
      <c r="AR384">
        <f t="shared" si="118"/>
        <v>1</v>
      </c>
      <c r="AS384">
        <f t="shared" si="119"/>
        <v>0</v>
      </c>
      <c r="AT384" t="str">
        <f t="shared" si="120"/>
        <v xml:space="preserve">structures &lt;= 100 </v>
      </c>
      <c r="AU384" t="str">
        <f t="shared" si="121"/>
        <v>fatality = 0</v>
      </c>
      <c r="AV384">
        <f t="shared" ref="AV384:AV410" si="125">IF(R384="",0, R384)</f>
        <v>0</v>
      </c>
      <c r="AW384" t="b">
        <v>1</v>
      </c>
      <c r="AX384" t="b">
        <v>0</v>
      </c>
      <c r="AY384" t="b">
        <v>1</v>
      </c>
      <c r="AZ384" t="b">
        <v>1</v>
      </c>
      <c r="BA384" t="b">
        <v>0</v>
      </c>
      <c r="BB384" t="b">
        <v>1</v>
      </c>
      <c r="BC384" t="b">
        <v>1</v>
      </c>
      <c r="BJ384">
        <v>0</v>
      </c>
      <c r="BK384">
        <v>0</v>
      </c>
      <c r="BL384" t="s">
        <v>1646</v>
      </c>
      <c r="BM384" t="s">
        <v>82</v>
      </c>
      <c r="BN384">
        <v>8.15</v>
      </c>
      <c r="BO384" t="s">
        <v>1647</v>
      </c>
      <c r="BP384">
        <v>14.99</v>
      </c>
      <c r="BQ384">
        <v>104</v>
      </c>
    </row>
    <row r="385" spans="2:69" x14ac:dyDescent="0.2">
      <c r="C385" t="str">
        <f t="shared" si="107"/>
        <v>20210910-KNP Complex</v>
      </c>
      <c r="D385" t="s">
        <v>169</v>
      </c>
      <c r="E385" t="s">
        <v>1648</v>
      </c>
      <c r="H385">
        <f t="shared" si="108"/>
        <v>202109100700</v>
      </c>
      <c r="I385">
        <f t="shared" si="109"/>
        <v>202109101900</v>
      </c>
      <c r="J385" s="39">
        <v>44449</v>
      </c>
      <c r="K385" s="40">
        <v>0.29166666666666669</v>
      </c>
      <c r="L385" s="39">
        <v>44449.291666666657</v>
      </c>
      <c r="M385" s="39">
        <v>44551</v>
      </c>
      <c r="N385" t="s">
        <v>832</v>
      </c>
      <c r="O385" s="39">
        <v>44551.430555555547</v>
      </c>
      <c r="P385">
        <v>88307</v>
      </c>
      <c r="Q385" t="s">
        <v>87</v>
      </c>
      <c r="R385">
        <v>4</v>
      </c>
      <c r="S385">
        <v>1</v>
      </c>
      <c r="U385">
        <v>36.567</v>
      </c>
      <c r="V385">
        <v>-118.81100000000001</v>
      </c>
      <c r="W385" t="s">
        <v>88</v>
      </c>
      <c r="X385" t="str">
        <f t="shared" si="110"/>
        <v>HFRA</v>
      </c>
      <c r="AG385" t="b">
        <f t="shared" si="111"/>
        <v>1</v>
      </c>
      <c r="AH385" t="b">
        <f t="shared" si="112"/>
        <v>1</v>
      </c>
      <c r="AI385" t="b">
        <f t="shared" si="113"/>
        <v>0</v>
      </c>
      <c r="AJ385">
        <v>2021</v>
      </c>
      <c r="AK385">
        <v>9</v>
      </c>
      <c r="AL385" t="b">
        <v>0</v>
      </c>
      <c r="AM385">
        <f t="shared" si="114"/>
        <v>0</v>
      </c>
      <c r="AN385" t="b">
        <f t="shared" si="115"/>
        <v>0</v>
      </c>
      <c r="AO385" t="b">
        <f t="shared" si="116"/>
        <v>0</v>
      </c>
      <c r="AP385" t="b">
        <f t="shared" si="117"/>
        <v>0</v>
      </c>
      <c r="AQ385" t="str">
        <f t="shared" si="124"/>
        <v>OEIS CAT - Large</v>
      </c>
      <c r="AR385">
        <f t="shared" si="118"/>
        <v>1</v>
      </c>
      <c r="AS385">
        <f t="shared" si="119"/>
        <v>0</v>
      </c>
      <c r="AT385" t="str">
        <f t="shared" si="120"/>
        <v xml:space="preserve">structures &lt;= 100 </v>
      </c>
      <c r="AU385" t="str">
        <f t="shared" si="121"/>
        <v>fatality = 0</v>
      </c>
      <c r="AV385">
        <f t="shared" si="125"/>
        <v>4</v>
      </c>
      <c r="AW385" t="b">
        <v>1</v>
      </c>
      <c r="AX385" t="b">
        <v>0</v>
      </c>
      <c r="AY385" t="b">
        <v>1</v>
      </c>
      <c r="AZ385" t="b">
        <v>1</v>
      </c>
      <c r="BA385" t="b">
        <v>0</v>
      </c>
      <c r="BB385" t="b">
        <v>1</v>
      </c>
      <c r="BC385" t="b">
        <v>1</v>
      </c>
      <c r="BJ385">
        <v>0</v>
      </c>
      <c r="BK385">
        <v>0</v>
      </c>
      <c r="BL385" t="s">
        <v>1646</v>
      </c>
      <c r="BM385" t="s">
        <v>82</v>
      </c>
      <c r="BN385">
        <v>8.15</v>
      </c>
      <c r="BO385" t="s">
        <v>1647</v>
      </c>
      <c r="BP385">
        <v>14.99</v>
      </c>
      <c r="BQ385">
        <v>104</v>
      </c>
    </row>
    <row r="386" spans="2:69" x14ac:dyDescent="0.2">
      <c r="C386" t="str">
        <f t="shared" ref="C386:C410" si="126">LEFT(H386,8)&amp;"-"&amp;E386</f>
        <v>20210922-Fawn</v>
      </c>
      <c r="D386" t="s">
        <v>307</v>
      </c>
      <c r="E386" t="s">
        <v>1649</v>
      </c>
      <c r="H386">
        <f t="shared" ref="H386:H411" si="127">YEAR(L386)*10^8+MONTH(L386)*10^6+DAY(L386)*10^4+HOUR(L386)*100+MINUTE(L386)</f>
        <v>202109221645</v>
      </c>
      <c r="I386">
        <f t="shared" ref="I386:I411" si="128">IF(HOUR(L386)&lt;12, YEAR(L386)*10^8+MONTH(L386)*10^6+DAY(L386)*10^4+(HOUR(L386)+12)*10^2 + MINUTE(L386), YEAR(L386)*10^8+MONTH(L386)*10^6+(DAY(L386)+1)*10^4+(HOUR(L386)-12)*10^2+MINUTE(L386))</f>
        <v>202109230445</v>
      </c>
      <c r="J386" s="39">
        <v>44461</v>
      </c>
      <c r="K386" s="40">
        <v>0.69791666666666663</v>
      </c>
      <c r="L386" s="39">
        <v>44461.697916666657</v>
      </c>
      <c r="M386" s="39">
        <v>44471</v>
      </c>
      <c r="N386" t="s">
        <v>1650</v>
      </c>
      <c r="O386" s="39">
        <v>44471.786805555559</v>
      </c>
      <c r="P386">
        <v>8578</v>
      </c>
      <c r="R386">
        <v>185</v>
      </c>
      <c r="S386">
        <v>26</v>
      </c>
      <c r="U386">
        <v>40.729810999999998</v>
      </c>
      <c r="V386">
        <v>-122.320243</v>
      </c>
      <c r="W386" t="s">
        <v>88</v>
      </c>
      <c r="X386" t="str">
        <f t="shared" ref="X386:X410" si="129">IF(OR(ISNUMBER(FIND("Redwood Valley", E386)), AZ386, BC386), "HFRA", "non-HFRA")</f>
        <v>HFRA</v>
      </c>
      <c r="AG386" t="b">
        <f t="shared" ref="AG386:AG411" si="130">OR(AND(P386&gt;5000, P386&lt;&gt;""), AND(R386&gt;500, R386&lt;&gt;""), AND(T386&gt;0, T386&lt;&gt;""))</f>
        <v>1</v>
      </c>
      <c r="AH386" t="b">
        <f t="shared" ref="AH386:AH411" si="131">AND(OR(R386="", R386&lt;100),OR(AND(P386&gt;5000,P386&lt;&gt;""),AND(T386&gt;0,T386&lt;&gt;"")))</f>
        <v>0</v>
      </c>
      <c r="AI386" t="b">
        <f t="shared" ref="AI386:AI411" si="132">AND(AG386,AH386=FALSE)</f>
        <v>1</v>
      </c>
      <c r="AJ386">
        <v>2021</v>
      </c>
      <c r="AK386">
        <v>9</v>
      </c>
      <c r="AL386" t="b">
        <v>0</v>
      </c>
      <c r="AM386">
        <f t="shared" ref="AM386:AM411" si="133">IF(AND(T386&gt;0, T386&lt;&gt;""),1,0)</f>
        <v>0</v>
      </c>
      <c r="AN386" t="b">
        <f t="shared" ref="AN386:AN411" si="134">AND(AO386,AND(T386&gt;0,T386&lt;&gt;""))</f>
        <v>0</v>
      </c>
      <c r="AO386" t="b">
        <f t="shared" ref="AO386:AO411" si="135">AND(R386&gt;100, R386&lt;&gt;"")</f>
        <v>1</v>
      </c>
      <c r="AP386" t="b">
        <f t="shared" ref="AP386:AP411" si="136">AND(NOT(AN386),AO386)</f>
        <v>1</v>
      </c>
      <c r="AQ386" t="str">
        <f t="shared" si="124"/>
        <v>OEIS CAT - Destructive - Non-fatal</v>
      </c>
      <c r="AR386">
        <f t="shared" ref="AR386:AR411" si="137">IF(AND(P386&lt;&gt;"", P386&gt;5000),1,0)</f>
        <v>1</v>
      </c>
      <c r="AS386">
        <f t="shared" ref="AS386:AS411" si="138">IF(AND(R386&lt;&gt;"", R386&gt;500),1,0)</f>
        <v>0</v>
      </c>
      <c r="AT386" t="str">
        <f t="shared" ref="AT386:AT411" si="139">IF(OR(R386="", R386&lt;=100),"structures &lt;= 100 ", IF(R386&gt;500, "structures &gt; 500", "100 &lt; structures &lt;= 500"))</f>
        <v>100 &lt; structures &lt;= 500</v>
      </c>
      <c r="AU386" t="str">
        <f t="shared" ref="AU386:AU411" si="140">IF(AND(T386&gt;0, T386&lt;&gt;""),"fatality &gt; 0", "fatality = 0")</f>
        <v>fatality = 0</v>
      </c>
      <c r="AV386">
        <f t="shared" si="125"/>
        <v>185</v>
      </c>
      <c r="AW386" t="b">
        <v>1</v>
      </c>
      <c r="AX386" t="b">
        <v>0</v>
      </c>
      <c r="AY386" t="b">
        <v>1</v>
      </c>
      <c r="AZ386" t="b">
        <v>1</v>
      </c>
      <c r="BA386" t="b">
        <v>0</v>
      </c>
      <c r="BB386" t="b">
        <v>1</v>
      </c>
      <c r="BC386" t="b">
        <v>1</v>
      </c>
      <c r="BF386" t="s">
        <v>1125</v>
      </c>
      <c r="BG386" t="s">
        <v>1028</v>
      </c>
      <c r="BH386">
        <v>1.62</v>
      </c>
      <c r="BI386" t="s">
        <v>1651</v>
      </c>
      <c r="BJ386">
        <v>19.95</v>
      </c>
      <c r="BK386">
        <v>33</v>
      </c>
      <c r="BL386" t="s">
        <v>1125</v>
      </c>
      <c r="BM386" t="s">
        <v>1028</v>
      </c>
      <c r="BN386">
        <v>1.62</v>
      </c>
      <c r="BO386" t="s">
        <v>1651</v>
      </c>
      <c r="BP386">
        <v>19.95</v>
      </c>
      <c r="BQ386">
        <v>138</v>
      </c>
    </row>
    <row r="387" spans="2:69" x14ac:dyDescent="0.2">
      <c r="B387" t="s">
        <v>1652</v>
      </c>
      <c r="C387" t="str">
        <f t="shared" si="126"/>
        <v>20211011-Alisal</v>
      </c>
      <c r="D387" t="s">
        <v>257</v>
      </c>
      <c r="E387" t="s">
        <v>1653</v>
      </c>
      <c r="H387">
        <f t="shared" si="127"/>
        <v>202110111430</v>
      </c>
      <c r="I387">
        <f t="shared" si="128"/>
        <v>202110120230</v>
      </c>
      <c r="J387" s="39">
        <v>44480</v>
      </c>
      <c r="K387" s="40">
        <v>0.60416666666666663</v>
      </c>
      <c r="L387" s="39">
        <v>44480.604166666657</v>
      </c>
      <c r="M387" s="39">
        <v>44520</v>
      </c>
      <c r="N387" t="s">
        <v>1654</v>
      </c>
      <c r="O387" s="39">
        <v>44520.356944444437</v>
      </c>
      <c r="P387">
        <v>16970</v>
      </c>
      <c r="Q387" t="s">
        <v>186</v>
      </c>
      <c r="R387">
        <v>12</v>
      </c>
      <c r="U387">
        <v>34.552999999999997</v>
      </c>
      <c r="V387">
        <v>-120.136</v>
      </c>
      <c r="W387" t="s">
        <v>88</v>
      </c>
      <c r="X387" t="str">
        <f t="shared" si="129"/>
        <v>HFRA</v>
      </c>
      <c r="AG387" t="b">
        <f t="shared" si="130"/>
        <v>1</v>
      </c>
      <c r="AH387" t="b">
        <f t="shared" si="131"/>
        <v>1</v>
      </c>
      <c r="AI387" t="b">
        <f t="shared" si="132"/>
        <v>0</v>
      </c>
      <c r="AJ387">
        <v>2021</v>
      </c>
      <c r="AK387">
        <v>10</v>
      </c>
      <c r="AL387" t="b">
        <v>0</v>
      </c>
      <c r="AM387">
        <f t="shared" si="133"/>
        <v>0</v>
      </c>
      <c r="AN387" t="b">
        <f t="shared" si="134"/>
        <v>0</v>
      </c>
      <c r="AO387" t="b">
        <f t="shared" si="135"/>
        <v>0</v>
      </c>
      <c r="AP387" t="b">
        <f t="shared" si="136"/>
        <v>0</v>
      </c>
      <c r="AQ387" t="str">
        <f t="shared" si="124"/>
        <v>OEIS CAT - Large</v>
      </c>
      <c r="AR387">
        <f t="shared" si="137"/>
        <v>1</v>
      </c>
      <c r="AS387">
        <f t="shared" si="138"/>
        <v>0</v>
      </c>
      <c r="AT387" t="str">
        <f t="shared" si="139"/>
        <v xml:space="preserve">structures &lt;= 100 </v>
      </c>
      <c r="AU387" t="str">
        <f t="shared" si="140"/>
        <v>fatality = 0</v>
      </c>
      <c r="AV387">
        <f t="shared" si="125"/>
        <v>12</v>
      </c>
      <c r="AW387" t="b">
        <v>1</v>
      </c>
      <c r="AX387" t="b">
        <v>0</v>
      </c>
      <c r="AY387" t="b">
        <v>1</v>
      </c>
      <c r="AZ387" t="b">
        <v>1</v>
      </c>
      <c r="BA387" t="b">
        <v>0</v>
      </c>
      <c r="BB387" t="b">
        <v>1</v>
      </c>
      <c r="BC387" t="b">
        <v>1</v>
      </c>
      <c r="BF387" t="s">
        <v>1655</v>
      </c>
      <c r="BG387" t="s">
        <v>82</v>
      </c>
      <c r="BH387">
        <v>4.2699999999999996</v>
      </c>
      <c r="BI387" t="s">
        <v>1656</v>
      </c>
      <c r="BJ387">
        <v>43.99</v>
      </c>
      <c r="BK387">
        <v>63</v>
      </c>
      <c r="BL387" t="s">
        <v>1657</v>
      </c>
      <c r="BM387" t="s">
        <v>95</v>
      </c>
      <c r="BN387">
        <v>9.4</v>
      </c>
      <c r="BO387" t="s">
        <v>1658</v>
      </c>
      <c r="BP387">
        <v>56</v>
      </c>
      <c r="BQ387">
        <v>217</v>
      </c>
    </row>
    <row r="388" spans="2:69" x14ac:dyDescent="0.2">
      <c r="C388" t="str">
        <f t="shared" si="126"/>
        <v>20211011-Kettle</v>
      </c>
      <c r="D388" t="s">
        <v>529</v>
      </c>
      <c r="E388" t="s">
        <v>1659</v>
      </c>
      <c r="H388">
        <f t="shared" si="127"/>
        <v>202110111843</v>
      </c>
      <c r="I388">
        <f t="shared" si="128"/>
        <v>202110120643</v>
      </c>
      <c r="J388" s="39">
        <v>44480</v>
      </c>
      <c r="K388" s="40">
        <v>0.77986111111111112</v>
      </c>
      <c r="L388" s="39">
        <v>44480.779861111107</v>
      </c>
      <c r="M388" s="39">
        <v>44481</v>
      </c>
      <c r="N388" t="s">
        <v>1660</v>
      </c>
      <c r="O388" s="39">
        <v>44481.323611111111</v>
      </c>
      <c r="P388">
        <v>447</v>
      </c>
      <c r="Q388" t="s">
        <v>99</v>
      </c>
      <c r="U388">
        <v>35.983649</v>
      </c>
      <c r="V388">
        <v>-119.960099</v>
      </c>
      <c r="W388" t="s">
        <v>73</v>
      </c>
      <c r="X388" t="str">
        <f t="shared" si="129"/>
        <v>non-HFRA</v>
      </c>
      <c r="Y388" t="s">
        <v>100</v>
      </c>
      <c r="Z388" t="s">
        <v>100</v>
      </c>
      <c r="AA388">
        <v>20211776</v>
      </c>
      <c r="AC388" t="s">
        <v>1661</v>
      </c>
      <c r="AD388" t="s">
        <v>1662</v>
      </c>
      <c r="AF388">
        <v>91785</v>
      </c>
      <c r="AG388" t="b">
        <f t="shared" si="130"/>
        <v>0</v>
      </c>
      <c r="AH388" t="b">
        <f t="shared" si="131"/>
        <v>0</v>
      </c>
      <c r="AI388" t="b">
        <f t="shared" si="132"/>
        <v>0</v>
      </c>
      <c r="AJ388">
        <v>2021</v>
      </c>
      <c r="AK388">
        <v>10</v>
      </c>
      <c r="AL388" t="b">
        <v>1</v>
      </c>
      <c r="AM388">
        <f t="shared" si="133"/>
        <v>0</v>
      </c>
      <c r="AN388" t="b">
        <f t="shared" si="134"/>
        <v>0</v>
      </c>
      <c r="AO388" t="b">
        <f t="shared" si="135"/>
        <v>0</v>
      </c>
      <c r="AP388" t="b">
        <f t="shared" si="136"/>
        <v>0</v>
      </c>
      <c r="AQ388" t="str">
        <f t="shared" si="124"/>
        <v>OEIS Non-CAT - Large</v>
      </c>
      <c r="AR388">
        <f t="shared" si="137"/>
        <v>0</v>
      </c>
      <c r="AS388">
        <f t="shared" si="138"/>
        <v>0</v>
      </c>
      <c r="AT388" t="str">
        <f t="shared" si="139"/>
        <v xml:space="preserve">structures &lt;= 100 </v>
      </c>
      <c r="AU388" t="str">
        <f t="shared" si="140"/>
        <v>fatality = 0</v>
      </c>
      <c r="AV388">
        <f t="shared" si="125"/>
        <v>0</v>
      </c>
      <c r="AW388" t="b">
        <v>0</v>
      </c>
      <c r="AX388" t="b">
        <v>0</v>
      </c>
      <c r="AY388" t="b">
        <v>0</v>
      </c>
      <c r="AZ388" t="b">
        <v>0</v>
      </c>
      <c r="BA388" t="b">
        <v>0</v>
      </c>
      <c r="BB388" t="b">
        <v>0</v>
      </c>
      <c r="BC388" t="b">
        <v>0</v>
      </c>
      <c r="BF388" t="s">
        <v>1663</v>
      </c>
      <c r="BG388" t="s">
        <v>75</v>
      </c>
      <c r="BH388">
        <v>2.4</v>
      </c>
      <c r="BI388" t="s">
        <v>1664</v>
      </c>
      <c r="BJ388">
        <v>44.29</v>
      </c>
      <c r="BK388">
        <v>16</v>
      </c>
      <c r="BL388" t="s">
        <v>635</v>
      </c>
      <c r="BM388" t="s">
        <v>82</v>
      </c>
      <c r="BN388">
        <v>6.23</v>
      </c>
      <c r="BO388" t="s">
        <v>1665</v>
      </c>
      <c r="BP388">
        <v>53</v>
      </c>
      <c r="BQ388">
        <v>26</v>
      </c>
    </row>
    <row r="389" spans="2:69" x14ac:dyDescent="0.2">
      <c r="C389" t="str">
        <f t="shared" si="126"/>
        <v>20220121-Colorado</v>
      </c>
      <c r="D389" t="s">
        <v>218</v>
      </c>
      <c r="E389" t="s">
        <v>1666</v>
      </c>
      <c r="H389">
        <f t="shared" si="127"/>
        <v>202201211719</v>
      </c>
      <c r="I389">
        <f t="shared" si="128"/>
        <v>202201220519</v>
      </c>
      <c r="J389" s="39">
        <v>44582</v>
      </c>
      <c r="K389" s="40">
        <v>0.72152777777777777</v>
      </c>
      <c r="L389" s="39">
        <v>44582.72152777778</v>
      </c>
      <c r="P389">
        <v>687</v>
      </c>
      <c r="Q389" t="s">
        <v>1667</v>
      </c>
      <c r="R389">
        <v>1</v>
      </c>
      <c r="U389">
        <v>36.396461000000002</v>
      </c>
      <c r="V389">
        <v>-121.880533</v>
      </c>
      <c r="W389" t="s">
        <v>88</v>
      </c>
      <c r="X389" t="str">
        <f t="shared" si="129"/>
        <v>HFRA</v>
      </c>
      <c r="AG389" t="b">
        <f t="shared" si="130"/>
        <v>0</v>
      </c>
      <c r="AH389" t="b">
        <f t="shared" si="131"/>
        <v>0</v>
      </c>
      <c r="AI389" t="b">
        <f t="shared" si="132"/>
        <v>0</v>
      </c>
      <c r="AJ389">
        <v>2022</v>
      </c>
      <c r="AK389">
        <v>1</v>
      </c>
      <c r="AL389" t="b">
        <v>0</v>
      </c>
      <c r="AM389">
        <f t="shared" si="133"/>
        <v>0</v>
      </c>
      <c r="AN389" t="b">
        <f t="shared" si="134"/>
        <v>0</v>
      </c>
      <c r="AO389" t="b">
        <f t="shared" si="135"/>
        <v>0</v>
      </c>
      <c r="AP389" t="b">
        <f t="shared" si="136"/>
        <v>0</v>
      </c>
      <c r="AQ389" t="str">
        <f t="shared" si="124"/>
        <v>OEIS Non-CAT - Large</v>
      </c>
      <c r="AR389">
        <f t="shared" si="137"/>
        <v>0</v>
      </c>
      <c r="AS389">
        <f t="shared" si="138"/>
        <v>0</v>
      </c>
      <c r="AT389" t="str">
        <f t="shared" si="139"/>
        <v xml:space="preserve">structures &lt;= 100 </v>
      </c>
      <c r="AU389" t="str">
        <f t="shared" si="140"/>
        <v>fatality = 0</v>
      </c>
      <c r="AV389">
        <f t="shared" si="125"/>
        <v>1</v>
      </c>
      <c r="AW389" t="b">
        <v>0</v>
      </c>
      <c r="AX389" t="b">
        <v>1</v>
      </c>
      <c r="AY389" t="b">
        <v>1</v>
      </c>
      <c r="AZ389" t="b">
        <v>1</v>
      </c>
      <c r="BA389" t="b">
        <v>0</v>
      </c>
      <c r="BB389" t="b">
        <v>1</v>
      </c>
      <c r="BC389" t="b">
        <v>1</v>
      </c>
      <c r="BJ389">
        <v>0</v>
      </c>
      <c r="BK389">
        <v>0</v>
      </c>
      <c r="BL389" t="s">
        <v>1668</v>
      </c>
      <c r="BM389" t="s">
        <v>1028</v>
      </c>
      <c r="BN389">
        <v>5.57</v>
      </c>
      <c r="BO389" t="s">
        <v>1669</v>
      </c>
      <c r="BP389">
        <v>53.56</v>
      </c>
      <c r="BQ389">
        <v>52</v>
      </c>
    </row>
    <row r="390" spans="2:69" x14ac:dyDescent="0.2">
      <c r="C390" t="str">
        <f t="shared" si="126"/>
        <v>20220519-Edmonston</v>
      </c>
      <c r="D390" t="s">
        <v>260</v>
      </c>
      <c r="E390" t="s">
        <v>1670</v>
      </c>
      <c r="H390">
        <f t="shared" si="127"/>
        <v>202205191615</v>
      </c>
      <c r="I390">
        <f t="shared" si="128"/>
        <v>202205200415</v>
      </c>
      <c r="J390" s="39">
        <v>44700</v>
      </c>
      <c r="K390" s="40">
        <v>0.67708333333333337</v>
      </c>
      <c r="L390" s="39">
        <v>44700.677083333343</v>
      </c>
      <c r="P390">
        <v>682</v>
      </c>
      <c r="U390">
        <v>34.935583000000001</v>
      </c>
      <c r="V390">
        <v>-118.87388900000001</v>
      </c>
      <c r="W390" t="s">
        <v>73</v>
      </c>
      <c r="X390" t="str">
        <f t="shared" si="129"/>
        <v>non-HFRA</v>
      </c>
      <c r="Y390" t="s">
        <v>100</v>
      </c>
      <c r="AA390">
        <v>20220634</v>
      </c>
      <c r="AC390" t="s">
        <v>1671</v>
      </c>
      <c r="AD390" t="s">
        <v>1672</v>
      </c>
      <c r="AF390">
        <v>11264</v>
      </c>
      <c r="AG390" t="b">
        <f t="shared" si="130"/>
        <v>0</v>
      </c>
      <c r="AH390" t="b">
        <f t="shared" si="131"/>
        <v>0</v>
      </c>
      <c r="AI390" t="b">
        <f t="shared" si="132"/>
        <v>0</v>
      </c>
      <c r="AJ390">
        <v>2022</v>
      </c>
      <c r="AK390">
        <v>5</v>
      </c>
      <c r="AL390" t="b">
        <v>0</v>
      </c>
      <c r="AM390">
        <f t="shared" si="133"/>
        <v>0</v>
      </c>
      <c r="AN390" t="b">
        <f t="shared" si="134"/>
        <v>0</v>
      </c>
      <c r="AO390" t="b">
        <f t="shared" si="135"/>
        <v>0</v>
      </c>
      <c r="AP390" t="b">
        <f t="shared" si="136"/>
        <v>0</v>
      </c>
      <c r="AQ390" t="str">
        <f t="shared" si="124"/>
        <v>OEIS Non-CAT - Large</v>
      </c>
      <c r="AR390">
        <f t="shared" si="137"/>
        <v>0</v>
      </c>
      <c r="AS390">
        <f t="shared" si="138"/>
        <v>0</v>
      </c>
      <c r="AT390" t="str">
        <f t="shared" si="139"/>
        <v xml:space="preserve">structures &lt;= 100 </v>
      </c>
      <c r="AU390" t="str">
        <f t="shared" si="140"/>
        <v>fatality = 0</v>
      </c>
      <c r="AV390">
        <f t="shared" si="125"/>
        <v>0</v>
      </c>
      <c r="AW390" t="b">
        <v>0</v>
      </c>
      <c r="AX390" t="b">
        <v>0</v>
      </c>
      <c r="AY390" t="b">
        <v>0</v>
      </c>
      <c r="AZ390" t="b">
        <v>0</v>
      </c>
      <c r="BA390" t="b">
        <v>0</v>
      </c>
      <c r="BB390" t="b">
        <v>0</v>
      </c>
      <c r="BC390" t="b">
        <v>0</v>
      </c>
      <c r="BF390" t="s">
        <v>1673</v>
      </c>
      <c r="BG390" t="s">
        <v>1110</v>
      </c>
      <c r="BH390">
        <v>2.86</v>
      </c>
      <c r="BI390" t="s">
        <v>1674</v>
      </c>
      <c r="BJ390">
        <v>32.08</v>
      </c>
      <c r="BK390">
        <v>42</v>
      </c>
      <c r="BL390" t="s">
        <v>1675</v>
      </c>
      <c r="BM390" t="s">
        <v>1110</v>
      </c>
      <c r="BN390">
        <v>8.26</v>
      </c>
      <c r="BO390" t="s">
        <v>1674</v>
      </c>
      <c r="BP390">
        <v>35.44</v>
      </c>
      <c r="BQ390">
        <v>150</v>
      </c>
    </row>
    <row r="391" spans="2:69" x14ac:dyDescent="0.2">
      <c r="C391" t="str">
        <f t="shared" si="126"/>
        <v xml:space="preserve">20220524-River </v>
      </c>
      <c r="D391" t="s">
        <v>1325</v>
      </c>
      <c r="E391" t="s">
        <v>1676</v>
      </c>
      <c r="H391">
        <f t="shared" si="127"/>
        <v>202205241330</v>
      </c>
      <c r="I391">
        <f t="shared" si="128"/>
        <v>202205250130</v>
      </c>
      <c r="J391" s="39">
        <v>44705</v>
      </c>
      <c r="K391" s="40">
        <v>0.5625</v>
      </c>
      <c r="L391" s="39">
        <v>44705.5625</v>
      </c>
      <c r="M391" s="39">
        <v>44709</v>
      </c>
      <c r="P391">
        <v>595</v>
      </c>
      <c r="U391">
        <v>39.233394799999999</v>
      </c>
      <c r="V391">
        <v>-122.0246463</v>
      </c>
      <c r="W391" t="s">
        <v>73</v>
      </c>
      <c r="X391" t="str">
        <f t="shared" si="129"/>
        <v>non-HFRA</v>
      </c>
      <c r="AG391" t="b">
        <f t="shared" si="130"/>
        <v>0</v>
      </c>
      <c r="AH391" t="b">
        <f t="shared" si="131"/>
        <v>0</v>
      </c>
      <c r="AI391" t="b">
        <f t="shared" si="132"/>
        <v>0</v>
      </c>
      <c r="AJ391">
        <v>2022</v>
      </c>
      <c r="AK391">
        <v>5</v>
      </c>
      <c r="AL391" t="b">
        <v>1</v>
      </c>
      <c r="AM391">
        <f t="shared" si="133"/>
        <v>0</v>
      </c>
      <c r="AN391" t="b">
        <f t="shared" si="134"/>
        <v>0</v>
      </c>
      <c r="AO391" t="b">
        <f t="shared" si="135"/>
        <v>0</v>
      </c>
      <c r="AP391" t="b">
        <f t="shared" si="136"/>
        <v>0</v>
      </c>
      <c r="AQ391" t="str">
        <f t="shared" si="124"/>
        <v>OEIS Non-CAT - Large</v>
      </c>
      <c r="AR391">
        <f t="shared" si="137"/>
        <v>0</v>
      </c>
      <c r="AS391">
        <f t="shared" si="138"/>
        <v>0</v>
      </c>
      <c r="AT391" t="str">
        <f t="shared" si="139"/>
        <v xml:space="preserve">structures &lt;= 100 </v>
      </c>
      <c r="AU391" t="str">
        <f t="shared" si="140"/>
        <v>fatality = 0</v>
      </c>
      <c r="AV391">
        <f t="shared" si="125"/>
        <v>0</v>
      </c>
      <c r="AW391" t="b">
        <v>0</v>
      </c>
      <c r="AX391" t="b">
        <v>0</v>
      </c>
      <c r="AY391" t="b">
        <v>0</v>
      </c>
      <c r="AZ391" t="b">
        <v>0</v>
      </c>
      <c r="BA391" t="b">
        <v>0</v>
      </c>
      <c r="BB391" t="b">
        <v>0</v>
      </c>
      <c r="BC391" t="b">
        <v>0</v>
      </c>
      <c r="BJ391">
        <v>0</v>
      </c>
      <c r="BK391">
        <v>0</v>
      </c>
      <c r="BP391">
        <v>0</v>
      </c>
      <c r="BQ391">
        <v>0</v>
      </c>
    </row>
    <row r="392" spans="2:69" x14ac:dyDescent="0.2">
      <c r="C392" t="str">
        <f t="shared" si="126"/>
        <v>20220531-Old</v>
      </c>
      <c r="D392" t="s">
        <v>128</v>
      </c>
      <c r="E392" t="s">
        <v>1677</v>
      </c>
      <c r="H392">
        <f t="shared" si="127"/>
        <v>202205311535</v>
      </c>
      <c r="I392">
        <f t="shared" si="128"/>
        <v>202205320335</v>
      </c>
      <c r="J392" s="39">
        <v>44712</v>
      </c>
      <c r="K392" s="40">
        <v>0.64930555555555558</v>
      </c>
      <c r="L392" s="39">
        <v>44712.649305555547</v>
      </c>
      <c r="M392" s="39">
        <v>44717</v>
      </c>
      <c r="N392" t="s">
        <v>1678</v>
      </c>
      <c r="O392" s="39">
        <v>44717.668749999997</v>
      </c>
      <c r="P392">
        <v>570</v>
      </c>
      <c r="U392">
        <v>38.370077999999999</v>
      </c>
      <c r="V392">
        <v>-122.27041699999999</v>
      </c>
      <c r="W392" t="s">
        <v>88</v>
      </c>
      <c r="X392" t="str">
        <f t="shared" si="129"/>
        <v>HFRA</v>
      </c>
      <c r="Y392" t="s">
        <v>100</v>
      </c>
      <c r="AA392">
        <v>20220725</v>
      </c>
      <c r="AB392" t="s">
        <v>1679</v>
      </c>
      <c r="AC392" t="s">
        <v>1680</v>
      </c>
      <c r="AD392" t="s">
        <v>1681</v>
      </c>
      <c r="AF392">
        <v>16066</v>
      </c>
      <c r="AG392" t="b">
        <f t="shared" si="130"/>
        <v>0</v>
      </c>
      <c r="AH392" t="b">
        <f t="shared" si="131"/>
        <v>0</v>
      </c>
      <c r="AI392" t="b">
        <f t="shared" si="132"/>
        <v>0</v>
      </c>
      <c r="AJ392">
        <v>2022</v>
      </c>
      <c r="AK392">
        <v>5</v>
      </c>
      <c r="AL392" t="b">
        <v>0</v>
      </c>
      <c r="AM392">
        <f t="shared" si="133"/>
        <v>0</v>
      </c>
      <c r="AN392" t="b">
        <f t="shared" si="134"/>
        <v>0</v>
      </c>
      <c r="AO392" t="b">
        <f t="shared" si="135"/>
        <v>0</v>
      </c>
      <c r="AP392" t="b">
        <f t="shared" si="136"/>
        <v>0</v>
      </c>
      <c r="AQ392" t="str">
        <f t="shared" si="124"/>
        <v>OEIS Non-CAT - Large</v>
      </c>
      <c r="AR392">
        <f t="shared" si="137"/>
        <v>0</v>
      </c>
      <c r="AS392">
        <f t="shared" si="138"/>
        <v>0</v>
      </c>
      <c r="AT392" t="str">
        <f t="shared" si="139"/>
        <v xml:space="preserve">structures &lt;= 100 </v>
      </c>
      <c r="AU392" t="str">
        <f t="shared" si="140"/>
        <v>fatality = 0</v>
      </c>
      <c r="AV392">
        <f t="shared" si="125"/>
        <v>0</v>
      </c>
      <c r="AW392" t="b">
        <v>1</v>
      </c>
      <c r="AX392" t="b">
        <v>0</v>
      </c>
      <c r="AY392" t="b">
        <v>1</v>
      </c>
      <c r="AZ392" t="b">
        <v>1</v>
      </c>
      <c r="BA392" t="b">
        <v>0</v>
      </c>
      <c r="BB392" t="b">
        <v>1</v>
      </c>
      <c r="BC392" t="b">
        <v>1</v>
      </c>
      <c r="BF392" t="s">
        <v>1682</v>
      </c>
      <c r="BG392" t="s">
        <v>1028</v>
      </c>
      <c r="BH392">
        <v>4.8499999999999996</v>
      </c>
      <c r="BI392" t="s">
        <v>1683</v>
      </c>
      <c r="BJ392">
        <v>22.94</v>
      </c>
      <c r="BK392">
        <v>115</v>
      </c>
      <c r="BL392" t="s">
        <v>1684</v>
      </c>
      <c r="BM392" t="s">
        <v>1028</v>
      </c>
      <c r="BN392">
        <v>7.92</v>
      </c>
      <c r="BO392" t="s">
        <v>1683</v>
      </c>
      <c r="BP392">
        <v>27.84</v>
      </c>
      <c r="BQ392">
        <v>319</v>
      </c>
    </row>
    <row r="393" spans="2:69" x14ac:dyDescent="0.2">
      <c r="C393" t="str">
        <f t="shared" si="126"/>
        <v>20220611-Plant</v>
      </c>
      <c r="D393" t="s">
        <v>260</v>
      </c>
      <c r="E393" t="s">
        <v>1685</v>
      </c>
      <c r="H393">
        <f t="shared" si="127"/>
        <v>202206110249</v>
      </c>
      <c r="I393">
        <f t="shared" si="128"/>
        <v>202206111449</v>
      </c>
      <c r="J393" s="39">
        <v>44723</v>
      </c>
      <c r="K393" s="40">
        <v>0.1173611111111111</v>
      </c>
      <c r="L393" s="39">
        <v>44723.117361111108</v>
      </c>
      <c r="M393" s="39">
        <v>44726</v>
      </c>
      <c r="N393" t="s">
        <v>176</v>
      </c>
      <c r="O393" s="39">
        <v>44726.791666666657</v>
      </c>
      <c r="P393">
        <v>517</v>
      </c>
      <c r="U393">
        <v>34.932404200000001</v>
      </c>
      <c r="V393">
        <v>-118.92538089999999</v>
      </c>
      <c r="W393" t="s">
        <v>73</v>
      </c>
      <c r="X393" t="str">
        <f t="shared" si="129"/>
        <v>non-HFRA</v>
      </c>
      <c r="AG393" t="b">
        <f t="shared" si="130"/>
        <v>0</v>
      </c>
      <c r="AH393" t="b">
        <f t="shared" si="131"/>
        <v>0</v>
      </c>
      <c r="AI393" t="b">
        <f t="shared" si="132"/>
        <v>0</v>
      </c>
      <c r="AJ393">
        <v>2022</v>
      </c>
      <c r="AK393">
        <v>6</v>
      </c>
      <c r="AL393" t="b">
        <v>0</v>
      </c>
      <c r="AM393">
        <f t="shared" si="133"/>
        <v>0</v>
      </c>
      <c r="AN393" t="b">
        <f t="shared" si="134"/>
        <v>0</v>
      </c>
      <c r="AO393" t="b">
        <f t="shared" si="135"/>
        <v>0</v>
      </c>
      <c r="AP393" t="b">
        <f t="shared" si="136"/>
        <v>0</v>
      </c>
      <c r="AQ393" t="str">
        <f t="shared" si="124"/>
        <v>OEIS Non-CAT - Large</v>
      </c>
      <c r="AR393">
        <f t="shared" si="137"/>
        <v>0</v>
      </c>
      <c r="AS393">
        <f t="shared" si="138"/>
        <v>0</v>
      </c>
      <c r="AT393" t="str">
        <f t="shared" si="139"/>
        <v xml:space="preserve">structures &lt;= 100 </v>
      </c>
      <c r="AU393" t="str">
        <f t="shared" si="140"/>
        <v>fatality = 0</v>
      </c>
      <c r="AV393">
        <f t="shared" si="125"/>
        <v>0</v>
      </c>
      <c r="AW393" t="b">
        <v>0</v>
      </c>
      <c r="AX393" t="b">
        <v>0</v>
      </c>
      <c r="AY393" t="b">
        <v>0</v>
      </c>
      <c r="AZ393" t="b">
        <v>0</v>
      </c>
      <c r="BA393" t="b">
        <v>0</v>
      </c>
      <c r="BB393" t="b">
        <v>0</v>
      </c>
      <c r="BC393" t="b">
        <v>0</v>
      </c>
      <c r="BF393" t="s">
        <v>1686</v>
      </c>
      <c r="BG393" t="s">
        <v>1028</v>
      </c>
      <c r="BH393">
        <v>2.8</v>
      </c>
      <c r="BI393" t="s">
        <v>1687</v>
      </c>
      <c r="BJ393">
        <v>22.65</v>
      </c>
      <c r="BK393">
        <v>57</v>
      </c>
      <c r="BL393" t="s">
        <v>1688</v>
      </c>
      <c r="BM393" t="s">
        <v>1110</v>
      </c>
      <c r="BN393">
        <v>9.7899999999999991</v>
      </c>
      <c r="BO393" t="s">
        <v>1689</v>
      </c>
      <c r="BP393">
        <v>23.75</v>
      </c>
      <c r="BQ393">
        <v>153</v>
      </c>
    </row>
    <row r="394" spans="2:69" x14ac:dyDescent="0.2">
      <c r="C394" t="str">
        <f t="shared" si="126"/>
        <v>20220613-Rancho</v>
      </c>
      <c r="D394" t="s">
        <v>281</v>
      </c>
      <c r="E394" t="s">
        <v>277</v>
      </c>
      <c r="H394">
        <f t="shared" si="127"/>
        <v>202206131616</v>
      </c>
      <c r="I394">
        <f t="shared" si="128"/>
        <v>202206140416</v>
      </c>
      <c r="J394" s="39">
        <v>44725</v>
      </c>
      <c r="K394" s="40">
        <v>0.67777777777777781</v>
      </c>
      <c r="L394" s="39">
        <v>44725.677777777782</v>
      </c>
      <c r="M394" s="39">
        <v>44731</v>
      </c>
      <c r="N394" t="s">
        <v>1690</v>
      </c>
      <c r="O394" s="39">
        <v>44731.584027777782</v>
      </c>
      <c r="P394">
        <v>593</v>
      </c>
      <c r="U394">
        <v>40.009189999999997</v>
      </c>
      <c r="V394">
        <v>-122.45621</v>
      </c>
      <c r="W394" t="s">
        <v>88</v>
      </c>
      <c r="X394" t="str">
        <f t="shared" si="129"/>
        <v>HFRA</v>
      </c>
      <c r="AG394" t="b">
        <f t="shared" si="130"/>
        <v>0</v>
      </c>
      <c r="AH394" t="b">
        <f t="shared" si="131"/>
        <v>0</v>
      </c>
      <c r="AI394" t="b">
        <f t="shared" si="132"/>
        <v>0</v>
      </c>
      <c r="AJ394">
        <v>2022</v>
      </c>
      <c r="AK394">
        <v>6</v>
      </c>
      <c r="AL394" t="b">
        <v>0</v>
      </c>
      <c r="AM394">
        <f t="shared" si="133"/>
        <v>0</v>
      </c>
      <c r="AN394" t="b">
        <f t="shared" si="134"/>
        <v>0</v>
      </c>
      <c r="AO394" t="b">
        <f t="shared" si="135"/>
        <v>0</v>
      </c>
      <c r="AP394" t="b">
        <f t="shared" si="136"/>
        <v>0</v>
      </c>
      <c r="AQ394" t="str">
        <f t="shared" si="124"/>
        <v>OEIS Non-CAT - Large</v>
      </c>
      <c r="AR394">
        <f t="shared" si="137"/>
        <v>0</v>
      </c>
      <c r="AS394">
        <f t="shared" si="138"/>
        <v>0</v>
      </c>
      <c r="AT394" t="str">
        <f t="shared" si="139"/>
        <v xml:space="preserve">structures &lt;= 100 </v>
      </c>
      <c r="AU394" t="str">
        <f t="shared" si="140"/>
        <v>fatality = 0</v>
      </c>
      <c r="AV394">
        <f t="shared" si="125"/>
        <v>0</v>
      </c>
      <c r="AW394" t="b">
        <v>1</v>
      </c>
      <c r="AX394" t="b">
        <v>0</v>
      </c>
      <c r="AY394" t="b">
        <v>1</v>
      </c>
      <c r="AZ394" t="b">
        <v>1</v>
      </c>
      <c r="BA394" t="b">
        <v>0</v>
      </c>
      <c r="BB394" t="b">
        <v>1</v>
      </c>
      <c r="BC394" t="b">
        <v>1</v>
      </c>
      <c r="BF394" t="s">
        <v>1178</v>
      </c>
      <c r="BG394" t="s">
        <v>1028</v>
      </c>
      <c r="BH394">
        <v>2.67</v>
      </c>
      <c r="BI394" t="s">
        <v>1691</v>
      </c>
      <c r="BJ394">
        <v>27.84</v>
      </c>
      <c r="BK394">
        <v>12</v>
      </c>
      <c r="BL394" t="s">
        <v>1692</v>
      </c>
      <c r="BM394" t="s">
        <v>1028</v>
      </c>
      <c r="BN394">
        <v>8.4600000000000009</v>
      </c>
      <c r="BO394" t="s">
        <v>1693</v>
      </c>
      <c r="BP394">
        <v>31.78</v>
      </c>
      <c r="BQ394">
        <v>84</v>
      </c>
    </row>
    <row r="395" spans="2:69" x14ac:dyDescent="0.2">
      <c r="C395" t="str">
        <f t="shared" si="126"/>
        <v xml:space="preserve">20220622-Thunder </v>
      </c>
      <c r="D395" t="s">
        <v>260</v>
      </c>
      <c r="E395" t="s">
        <v>1694</v>
      </c>
      <c r="H395">
        <f t="shared" si="127"/>
        <v>202206221841</v>
      </c>
      <c r="I395">
        <f t="shared" si="128"/>
        <v>202206230641</v>
      </c>
      <c r="J395" s="39">
        <v>44734</v>
      </c>
      <c r="K395" s="40">
        <v>0.77847222222222223</v>
      </c>
      <c r="L395" s="39">
        <v>44734.77847222222</v>
      </c>
      <c r="M395" s="39">
        <v>44739</v>
      </c>
      <c r="P395">
        <v>2500</v>
      </c>
      <c r="Q395" t="s">
        <v>1695</v>
      </c>
      <c r="U395">
        <v>34.936618000000003</v>
      </c>
      <c r="V395">
        <v>-118.88944600000001</v>
      </c>
      <c r="W395" t="s">
        <v>73</v>
      </c>
      <c r="X395" t="str">
        <f t="shared" si="129"/>
        <v>non-HFRA</v>
      </c>
      <c r="AG395" t="b">
        <f t="shared" si="130"/>
        <v>0</v>
      </c>
      <c r="AH395" t="b">
        <f t="shared" si="131"/>
        <v>0</v>
      </c>
      <c r="AI395" t="b">
        <f t="shared" si="132"/>
        <v>0</v>
      </c>
      <c r="AJ395">
        <v>2022</v>
      </c>
      <c r="AK395">
        <v>6</v>
      </c>
      <c r="AL395" t="b">
        <v>0</v>
      </c>
      <c r="AM395">
        <f t="shared" si="133"/>
        <v>0</v>
      </c>
      <c r="AN395" t="b">
        <f t="shared" si="134"/>
        <v>0</v>
      </c>
      <c r="AO395" t="b">
        <f t="shared" si="135"/>
        <v>0</v>
      </c>
      <c r="AP395" t="b">
        <f t="shared" si="136"/>
        <v>0</v>
      </c>
      <c r="AQ395" t="str">
        <f t="shared" si="124"/>
        <v>OEIS Non-CAT - Large</v>
      </c>
      <c r="AR395">
        <f t="shared" si="137"/>
        <v>0</v>
      </c>
      <c r="AS395">
        <f t="shared" si="138"/>
        <v>0</v>
      </c>
      <c r="AT395" t="str">
        <f t="shared" si="139"/>
        <v xml:space="preserve">structures &lt;= 100 </v>
      </c>
      <c r="AU395" t="str">
        <f t="shared" si="140"/>
        <v>fatality = 0</v>
      </c>
      <c r="AV395">
        <f t="shared" si="125"/>
        <v>0</v>
      </c>
      <c r="AW395" t="b">
        <v>0</v>
      </c>
      <c r="AX395" t="b">
        <v>0</v>
      </c>
      <c r="AY395" t="b">
        <v>0</v>
      </c>
      <c r="AZ395" t="b">
        <v>0</v>
      </c>
      <c r="BA395" t="b">
        <v>0</v>
      </c>
      <c r="BB395" t="b">
        <v>0</v>
      </c>
      <c r="BC395" t="b">
        <v>0</v>
      </c>
      <c r="BF395" t="s">
        <v>1686</v>
      </c>
      <c r="BG395" t="s">
        <v>1028</v>
      </c>
      <c r="BH395">
        <v>4.26</v>
      </c>
      <c r="BI395" t="s">
        <v>1696</v>
      </c>
      <c r="BJ395">
        <v>48.52</v>
      </c>
      <c r="BK395">
        <v>56</v>
      </c>
      <c r="BL395" t="s">
        <v>1686</v>
      </c>
      <c r="BM395" t="s">
        <v>1028</v>
      </c>
      <c r="BN395">
        <v>4.26</v>
      </c>
      <c r="BO395" t="s">
        <v>1696</v>
      </c>
      <c r="BP395">
        <v>48.52</v>
      </c>
      <c r="BQ395">
        <v>164</v>
      </c>
    </row>
    <row r="396" spans="2:69" x14ac:dyDescent="0.2">
      <c r="C396" t="str">
        <f t="shared" si="126"/>
        <v>20220623-Tesla</v>
      </c>
      <c r="D396" t="s">
        <v>78</v>
      </c>
      <c r="E396" t="s">
        <v>193</v>
      </c>
      <c r="H396">
        <f t="shared" si="127"/>
        <v>202206231739</v>
      </c>
      <c r="I396">
        <f t="shared" si="128"/>
        <v>202206240539</v>
      </c>
      <c r="J396" s="39">
        <v>44735</v>
      </c>
      <c r="K396" s="40">
        <v>0.73541666666666672</v>
      </c>
      <c r="L396" s="39">
        <v>44735.73541666667</v>
      </c>
      <c r="P396">
        <v>524</v>
      </c>
      <c r="U396">
        <v>37.365651999999997</v>
      </c>
      <c r="V396">
        <v>-121.55608599999999</v>
      </c>
      <c r="W396" t="s">
        <v>88</v>
      </c>
      <c r="X396" t="str">
        <f t="shared" si="129"/>
        <v>HFRA</v>
      </c>
      <c r="AG396" t="b">
        <f t="shared" si="130"/>
        <v>0</v>
      </c>
      <c r="AH396" t="b">
        <f t="shared" si="131"/>
        <v>0</v>
      </c>
      <c r="AI396" t="b">
        <f t="shared" si="132"/>
        <v>0</v>
      </c>
      <c r="AJ396">
        <v>2022</v>
      </c>
      <c r="AK396">
        <v>6</v>
      </c>
      <c r="AL396" t="b">
        <v>0</v>
      </c>
      <c r="AM396">
        <f t="shared" si="133"/>
        <v>0</v>
      </c>
      <c r="AN396" t="b">
        <f t="shared" si="134"/>
        <v>0</v>
      </c>
      <c r="AO396" t="b">
        <f t="shared" si="135"/>
        <v>0</v>
      </c>
      <c r="AP396" t="b">
        <f t="shared" si="136"/>
        <v>0</v>
      </c>
      <c r="AQ396" t="str">
        <f t="shared" si="124"/>
        <v>OEIS Non-CAT - Large</v>
      </c>
      <c r="AR396">
        <f t="shared" si="137"/>
        <v>0</v>
      </c>
      <c r="AS396">
        <f t="shared" si="138"/>
        <v>0</v>
      </c>
      <c r="AT396" t="str">
        <f t="shared" si="139"/>
        <v xml:space="preserve">structures &lt;= 100 </v>
      </c>
      <c r="AU396" t="str">
        <f t="shared" si="140"/>
        <v>fatality = 0</v>
      </c>
      <c r="AV396">
        <f t="shared" si="125"/>
        <v>0</v>
      </c>
      <c r="AW396" t="b">
        <v>1</v>
      </c>
      <c r="AX396" t="b">
        <v>0</v>
      </c>
      <c r="AY396" t="b">
        <v>1</v>
      </c>
      <c r="AZ396" t="b">
        <v>1</v>
      </c>
      <c r="BA396" t="b">
        <v>0</v>
      </c>
      <c r="BB396" t="b">
        <v>1</v>
      </c>
      <c r="BC396" t="b">
        <v>1</v>
      </c>
      <c r="BF396" t="s">
        <v>1697</v>
      </c>
      <c r="BG396" t="s">
        <v>1028</v>
      </c>
      <c r="BH396">
        <v>4.28</v>
      </c>
      <c r="BI396" t="s">
        <v>1698</v>
      </c>
      <c r="BJ396">
        <v>18.34</v>
      </c>
      <c r="BK396">
        <v>48</v>
      </c>
      <c r="BL396" t="s">
        <v>1699</v>
      </c>
      <c r="BM396" t="s">
        <v>1028</v>
      </c>
      <c r="BN396">
        <v>9.2899999999999991</v>
      </c>
      <c r="BO396" t="s">
        <v>1700</v>
      </c>
      <c r="BP396">
        <v>19.14</v>
      </c>
      <c r="BQ396">
        <v>108</v>
      </c>
    </row>
    <row r="397" spans="2:69" x14ac:dyDescent="0.2">
      <c r="C397" t="str">
        <f t="shared" si="126"/>
        <v>20220623-Romero</v>
      </c>
      <c r="D397" t="s">
        <v>69</v>
      </c>
      <c r="E397" t="s">
        <v>1701</v>
      </c>
      <c r="H397">
        <f t="shared" si="127"/>
        <v>202206231834</v>
      </c>
      <c r="I397">
        <f t="shared" si="128"/>
        <v>202206240634</v>
      </c>
      <c r="J397" s="39">
        <v>44735</v>
      </c>
      <c r="K397" s="40">
        <v>0.77361111111111114</v>
      </c>
      <c r="L397" s="39">
        <v>44735.773611111108</v>
      </c>
      <c r="M397" s="39">
        <v>44736</v>
      </c>
      <c r="N397" t="s">
        <v>1702</v>
      </c>
      <c r="O397" s="39">
        <v>44736.309027777781</v>
      </c>
      <c r="P397">
        <v>422</v>
      </c>
      <c r="U397">
        <v>38.426189999999998</v>
      </c>
      <c r="V397">
        <v>-121.97785</v>
      </c>
      <c r="W397" t="s">
        <v>73</v>
      </c>
      <c r="X397" t="str">
        <f t="shared" si="129"/>
        <v>non-HFRA</v>
      </c>
      <c r="Y397" t="s">
        <v>100</v>
      </c>
      <c r="AA397">
        <v>20220961</v>
      </c>
      <c r="AC397" t="s">
        <v>1703</v>
      </c>
      <c r="AF397">
        <v>2997</v>
      </c>
      <c r="AG397" t="b">
        <f t="shared" si="130"/>
        <v>0</v>
      </c>
      <c r="AH397" t="b">
        <f t="shared" si="131"/>
        <v>0</v>
      </c>
      <c r="AI397" t="b">
        <f t="shared" si="132"/>
        <v>0</v>
      </c>
      <c r="AJ397">
        <v>2022</v>
      </c>
      <c r="AK397">
        <v>6</v>
      </c>
      <c r="AL397" t="b">
        <v>0</v>
      </c>
      <c r="AM397">
        <f t="shared" si="133"/>
        <v>0</v>
      </c>
      <c r="AN397" t="b">
        <f t="shared" si="134"/>
        <v>0</v>
      </c>
      <c r="AO397" t="b">
        <f t="shared" si="135"/>
        <v>0</v>
      </c>
      <c r="AP397" t="b">
        <f t="shared" si="136"/>
        <v>0</v>
      </c>
      <c r="AQ397" t="str">
        <f t="shared" si="124"/>
        <v>OEIS Non-CAT - Large</v>
      </c>
      <c r="AR397">
        <f t="shared" si="137"/>
        <v>0</v>
      </c>
      <c r="AS397">
        <f t="shared" si="138"/>
        <v>0</v>
      </c>
      <c r="AT397" t="str">
        <f t="shared" si="139"/>
        <v xml:space="preserve">structures &lt;= 100 </v>
      </c>
      <c r="AU397" t="str">
        <f t="shared" si="140"/>
        <v>fatality = 0</v>
      </c>
      <c r="AV397">
        <f t="shared" si="125"/>
        <v>0</v>
      </c>
      <c r="AW397" t="b">
        <v>0</v>
      </c>
      <c r="AX397" t="b">
        <v>0</v>
      </c>
      <c r="AY397" t="b">
        <v>0</v>
      </c>
      <c r="AZ397" t="b">
        <v>0</v>
      </c>
      <c r="BA397" t="b">
        <v>0</v>
      </c>
      <c r="BB397" t="b">
        <v>0</v>
      </c>
      <c r="BC397" t="b">
        <v>0</v>
      </c>
      <c r="BF397" t="s">
        <v>1704</v>
      </c>
      <c r="BG397" t="s">
        <v>1028</v>
      </c>
      <c r="BH397">
        <v>4.76</v>
      </c>
      <c r="BI397" t="s">
        <v>1705</v>
      </c>
      <c r="BJ397">
        <v>19.36</v>
      </c>
      <c r="BK397">
        <v>48</v>
      </c>
      <c r="BL397" t="s">
        <v>1706</v>
      </c>
      <c r="BM397" t="s">
        <v>1028</v>
      </c>
      <c r="BN397">
        <v>5.76</v>
      </c>
      <c r="BO397" t="s">
        <v>1707</v>
      </c>
      <c r="BP397">
        <v>29.67</v>
      </c>
      <c r="BQ397">
        <v>157</v>
      </c>
    </row>
    <row r="398" spans="2:69" x14ac:dyDescent="0.2">
      <c r="C398" t="str">
        <f t="shared" si="126"/>
        <v>20220628-Camino</v>
      </c>
      <c r="D398" t="s">
        <v>103</v>
      </c>
      <c r="E398" t="s">
        <v>1708</v>
      </c>
      <c r="H398">
        <f t="shared" si="127"/>
        <v>202206281157</v>
      </c>
      <c r="I398">
        <f t="shared" si="128"/>
        <v>202206282357</v>
      </c>
      <c r="J398" s="39">
        <v>44740</v>
      </c>
      <c r="K398" s="40">
        <v>0.49791666666666667</v>
      </c>
      <c r="L398" s="39">
        <v>44740.497916666667</v>
      </c>
      <c r="P398">
        <v>387</v>
      </c>
      <c r="U398">
        <v>35.136141000000002</v>
      </c>
      <c r="V398">
        <v>-120.437395</v>
      </c>
      <c r="W398" t="s">
        <v>88</v>
      </c>
      <c r="X398" t="str">
        <f t="shared" si="129"/>
        <v>HFRA</v>
      </c>
      <c r="AG398" t="b">
        <f t="shared" si="130"/>
        <v>0</v>
      </c>
      <c r="AH398" t="b">
        <f t="shared" si="131"/>
        <v>0</v>
      </c>
      <c r="AI398" t="b">
        <f t="shared" si="132"/>
        <v>0</v>
      </c>
      <c r="AJ398">
        <v>2022</v>
      </c>
      <c r="AK398">
        <v>6</v>
      </c>
      <c r="AL398" t="b">
        <v>0</v>
      </c>
      <c r="AM398">
        <f t="shared" si="133"/>
        <v>0</v>
      </c>
      <c r="AN398" t="b">
        <f t="shared" si="134"/>
        <v>0</v>
      </c>
      <c r="AO398" t="b">
        <f t="shared" si="135"/>
        <v>0</v>
      </c>
      <c r="AP398" t="b">
        <f t="shared" si="136"/>
        <v>0</v>
      </c>
      <c r="AQ398" t="str">
        <f t="shared" si="124"/>
        <v>OEIS Non-CAT - Large</v>
      </c>
      <c r="AR398">
        <f t="shared" si="137"/>
        <v>0</v>
      </c>
      <c r="AS398">
        <f t="shared" si="138"/>
        <v>0</v>
      </c>
      <c r="AT398" t="str">
        <f t="shared" si="139"/>
        <v xml:space="preserve">structures &lt;= 100 </v>
      </c>
      <c r="AU398" t="str">
        <f t="shared" si="140"/>
        <v>fatality = 0</v>
      </c>
      <c r="AV398">
        <f t="shared" si="125"/>
        <v>0</v>
      </c>
      <c r="AW398" t="b">
        <v>0</v>
      </c>
      <c r="AX398" t="b">
        <v>1</v>
      </c>
      <c r="AY398" t="b">
        <v>1</v>
      </c>
      <c r="AZ398" t="b">
        <v>1</v>
      </c>
      <c r="BA398" t="b">
        <v>0</v>
      </c>
      <c r="BB398" t="b">
        <v>1</v>
      </c>
      <c r="BC398" t="b">
        <v>1</v>
      </c>
      <c r="BF398" t="s">
        <v>1709</v>
      </c>
      <c r="BG398" t="s">
        <v>95</v>
      </c>
      <c r="BH398">
        <v>3.77</v>
      </c>
      <c r="BI398" t="s">
        <v>1710</v>
      </c>
      <c r="BJ398">
        <v>20</v>
      </c>
      <c r="BK398">
        <v>55</v>
      </c>
      <c r="BL398" t="s">
        <v>1709</v>
      </c>
      <c r="BM398" t="s">
        <v>95</v>
      </c>
      <c r="BN398">
        <v>3.77</v>
      </c>
      <c r="BO398" t="s">
        <v>1710</v>
      </c>
      <c r="BP398">
        <v>20</v>
      </c>
      <c r="BQ398">
        <v>221</v>
      </c>
    </row>
    <row r="399" spans="2:69" x14ac:dyDescent="0.2">
      <c r="C399" t="str">
        <f t="shared" si="126"/>
        <v xml:space="preserve">20220628-Burrows </v>
      </c>
      <c r="D399" t="s">
        <v>853</v>
      </c>
      <c r="E399" t="s">
        <v>1711</v>
      </c>
      <c r="H399">
        <f t="shared" si="127"/>
        <v>202206281309</v>
      </c>
      <c r="I399">
        <f t="shared" si="128"/>
        <v>202206290109</v>
      </c>
      <c r="J399" s="39">
        <v>44740</v>
      </c>
      <c r="K399" s="40">
        <v>0.54791666666666672</v>
      </c>
      <c r="L399" s="39">
        <v>44740.54791666667</v>
      </c>
      <c r="P399">
        <v>317</v>
      </c>
      <c r="U399">
        <v>39.713372</v>
      </c>
      <c r="V399">
        <v>-122.55002</v>
      </c>
      <c r="W399" t="s">
        <v>73</v>
      </c>
      <c r="X399" t="str">
        <f t="shared" si="129"/>
        <v>non-HFRA</v>
      </c>
      <c r="AG399" t="b">
        <f t="shared" si="130"/>
        <v>0</v>
      </c>
      <c r="AH399" t="b">
        <f t="shared" si="131"/>
        <v>0</v>
      </c>
      <c r="AI399" t="b">
        <f t="shared" si="132"/>
        <v>0</v>
      </c>
      <c r="AJ399">
        <v>2022</v>
      </c>
      <c r="AK399">
        <v>6</v>
      </c>
      <c r="AL399" t="b">
        <v>0</v>
      </c>
      <c r="AM399">
        <f t="shared" si="133"/>
        <v>0</v>
      </c>
      <c r="AN399" t="b">
        <f t="shared" si="134"/>
        <v>0</v>
      </c>
      <c r="AO399" t="b">
        <f t="shared" si="135"/>
        <v>0</v>
      </c>
      <c r="AP399" t="b">
        <f t="shared" si="136"/>
        <v>0</v>
      </c>
      <c r="AQ399" t="str">
        <f t="shared" si="124"/>
        <v>OEIS Non-CAT - Large</v>
      </c>
      <c r="AR399">
        <f t="shared" si="137"/>
        <v>0</v>
      </c>
      <c r="AS399">
        <f t="shared" si="138"/>
        <v>0</v>
      </c>
      <c r="AT399" t="str">
        <f t="shared" si="139"/>
        <v xml:space="preserve">structures &lt;= 100 </v>
      </c>
      <c r="AU399" t="str">
        <f t="shared" si="140"/>
        <v>fatality = 0</v>
      </c>
      <c r="AV399">
        <f t="shared" si="125"/>
        <v>0</v>
      </c>
      <c r="AW399" t="b">
        <v>0</v>
      </c>
      <c r="AX399" t="b">
        <v>0</v>
      </c>
      <c r="AY399" t="b">
        <v>0</v>
      </c>
      <c r="AZ399" t="b">
        <v>0</v>
      </c>
      <c r="BA399" t="b">
        <v>0</v>
      </c>
      <c r="BB399" t="b">
        <v>0</v>
      </c>
      <c r="BC399" t="b">
        <v>0</v>
      </c>
      <c r="BF399" t="s">
        <v>1712</v>
      </c>
      <c r="BG399" t="s">
        <v>1028</v>
      </c>
      <c r="BH399">
        <v>3.42</v>
      </c>
      <c r="BI399" t="s">
        <v>1713</v>
      </c>
      <c r="BJ399">
        <v>11.98</v>
      </c>
      <c r="BK399">
        <v>14</v>
      </c>
      <c r="BL399" t="s">
        <v>1398</v>
      </c>
      <c r="BM399" t="s">
        <v>1028</v>
      </c>
      <c r="BN399">
        <v>9.82</v>
      </c>
      <c r="BO399" t="s">
        <v>1714</v>
      </c>
      <c r="BP399">
        <v>27.11</v>
      </c>
      <c r="BQ399">
        <v>88</v>
      </c>
    </row>
    <row r="400" spans="2:69" x14ac:dyDescent="0.2">
      <c r="C400" t="str">
        <f t="shared" si="126"/>
        <v>20220628-Rices</v>
      </c>
      <c r="D400" t="s">
        <v>138</v>
      </c>
      <c r="E400" t="s">
        <v>1715</v>
      </c>
      <c r="H400">
        <f t="shared" si="127"/>
        <v>202206281400</v>
      </c>
      <c r="I400">
        <f t="shared" si="128"/>
        <v>202206290200</v>
      </c>
      <c r="J400" s="39">
        <v>44740</v>
      </c>
      <c r="K400" s="40">
        <v>0.58333333333333337</v>
      </c>
      <c r="L400" s="39">
        <v>44740.583333333343</v>
      </c>
      <c r="P400">
        <v>904</v>
      </c>
      <c r="R400">
        <v>1</v>
      </c>
      <c r="U400">
        <v>39.299880000000002</v>
      </c>
      <c r="V400">
        <v>-121.189233</v>
      </c>
      <c r="W400" t="s">
        <v>88</v>
      </c>
      <c r="X400" t="str">
        <f t="shared" si="129"/>
        <v>HFRA</v>
      </c>
      <c r="AG400" t="b">
        <f t="shared" si="130"/>
        <v>0</v>
      </c>
      <c r="AH400" t="b">
        <f t="shared" si="131"/>
        <v>0</v>
      </c>
      <c r="AI400" t="b">
        <f t="shared" si="132"/>
        <v>0</v>
      </c>
      <c r="AJ400">
        <v>2022</v>
      </c>
      <c r="AK400">
        <v>6</v>
      </c>
      <c r="AL400" t="b">
        <v>0</v>
      </c>
      <c r="AM400">
        <f t="shared" si="133"/>
        <v>0</v>
      </c>
      <c r="AN400" t="b">
        <f t="shared" si="134"/>
        <v>0</v>
      </c>
      <c r="AO400" t="b">
        <f t="shared" si="135"/>
        <v>0</v>
      </c>
      <c r="AP400" t="b">
        <f t="shared" si="136"/>
        <v>0</v>
      </c>
      <c r="AQ400" t="str">
        <f t="shared" si="124"/>
        <v>OEIS Non-CAT - Large</v>
      </c>
      <c r="AR400">
        <f t="shared" si="137"/>
        <v>0</v>
      </c>
      <c r="AS400">
        <f t="shared" si="138"/>
        <v>0</v>
      </c>
      <c r="AT400" t="str">
        <f t="shared" si="139"/>
        <v xml:space="preserve">structures &lt;= 100 </v>
      </c>
      <c r="AU400" t="str">
        <f t="shared" si="140"/>
        <v>fatality = 0</v>
      </c>
      <c r="AV400">
        <f t="shared" si="125"/>
        <v>1</v>
      </c>
      <c r="AW400" t="b">
        <v>1</v>
      </c>
      <c r="AX400" t="b">
        <v>0</v>
      </c>
      <c r="AY400" t="b">
        <v>1</v>
      </c>
      <c r="AZ400" t="b">
        <v>1</v>
      </c>
      <c r="BA400" t="b">
        <v>0</v>
      </c>
      <c r="BB400" t="b">
        <v>1</v>
      </c>
      <c r="BC400" t="b">
        <v>1</v>
      </c>
      <c r="BF400" t="s">
        <v>1716</v>
      </c>
      <c r="BG400" t="s">
        <v>1028</v>
      </c>
      <c r="BH400">
        <v>3.31</v>
      </c>
      <c r="BI400" t="s">
        <v>1717</v>
      </c>
      <c r="BJ400">
        <v>14.53</v>
      </c>
      <c r="BK400">
        <v>80</v>
      </c>
      <c r="BL400" t="s">
        <v>1718</v>
      </c>
      <c r="BM400" t="s">
        <v>1028</v>
      </c>
      <c r="BN400">
        <v>6.23</v>
      </c>
      <c r="BO400" t="s">
        <v>1719</v>
      </c>
      <c r="BP400">
        <v>15.42</v>
      </c>
      <c r="BQ400">
        <v>372</v>
      </c>
    </row>
    <row r="401" spans="2:69" x14ac:dyDescent="0.2">
      <c r="C401" t="str">
        <f t="shared" si="126"/>
        <v>20220704-Electra</v>
      </c>
      <c r="D401" t="s">
        <v>1720</v>
      </c>
      <c r="E401" t="s">
        <v>1721</v>
      </c>
      <c r="H401">
        <f t="shared" si="127"/>
        <v>202207041842</v>
      </c>
      <c r="I401">
        <f t="shared" si="128"/>
        <v>202207050642</v>
      </c>
      <c r="J401" s="39">
        <v>44746</v>
      </c>
      <c r="K401" s="40">
        <v>0.77916666666666667</v>
      </c>
      <c r="L401" s="39">
        <v>44746.779166666667</v>
      </c>
      <c r="M401" s="39">
        <v>44770</v>
      </c>
      <c r="P401">
        <v>4478</v>
      </c>
      <c r="Q401" t="s">
        <v>1722</v>
      </c>
      <c r="U401">
        <v>38.334802000000003</v>
      </c>
      <c r="V401">
        <v>-120.665415</v>
      </c>
      <c r="W401" t="s">
        <v>88</v>
      </c>
      <c r="X401" t="str">
        <f t="shared" si="129"/>
        <v>HFRA</v>
      </c>
      <c r="AG401" t="b">
        <f t="shared" si="130"/>
        <v>0</v>
      </c>
      <c r="AH401" t="b">
        <f t="shared" si="131"/>
        <v>0</v>
      </c>
      <c r="AI401" t="b">
        <f t="shared" si="132"/>
        <v>0</v>
      </c>
      <c r="AJ401">
        <v>2022</v>
      </c>
      <c r="AK401">
        <v>7</v>
      </c>
      <c r="AL401" t="b">
        <v>0</v>
      </c>
      <c r="AM401">
        <f t="shared" si="133"/>
        <v>0</v>
      </c>
      <c r="AN401" t="b">
        <f t="shared" si="134"/>
        <v>0</v>
      </c>
      <c r="AO401" t="b">
        <f t="shared" si="135"/>
        <v>0</v>
      </c>
      <c r="AP401" t="b">
        <f t="shared" si="136"/>
        <v>0</v>
      </c>
      <c r="AQ401" t="str">
        <f t="shared" si="124"/>
        <v>OEIS Non-CAT - Large</v>
      </c>
      <c r="AR401">
        <f t="shared" si="137"/>
        <v>0</v>
      </c>
      <c r="AS401">
        <f t="shared" si="138"/>
        <v>0</v>
      </c>
      <c r="AT401" t="str">
        <f t="shared" si="139"/>
        <v xml:space="preserve">structures &lt;= 100 </v>
      </c>
      <c r="AU401" t="str">
        <f t="shared" si="140"/>
        <v>fatality = 0</v>
      </c>
      <c r="AV401">
        <f t="shared" si="125"/>
        <v>0</v>
      </c>
      <c r="AW401" t="b">
        <v>1</v>
      </c>
      <c r="AX401" t="b">
        <v>1</v>
      </c>
      <c r="AY401" t="b">
        <v>1</v>
      </c>
      <c r="AZ401" t="b">
        <v>1</v>
      </c>
      <c r="BA401" t="b">
        <v>0</v>
      </c>
      <c r="BB401" t="b">
        <v>1</v>
      </c>
      <c r="BC401" t="b">
        <v>1</v>
      </c>
      <c r="BF401" t="s">
        <v>1723</v>
      </c>
      <c r="BG401" t="s">
        <v>1028</v>
      </c>
      <c r="BH401">
        <v>1.35</v>
      </c>
      <c r="BI401" t="s">
        <v>1724</v>
      </c>
      <c r="BJ401">
        <v>22.07</v>
      </c>
      <c r="BK401">
        <v>74</v>
      </c>
      <c r="BL401" t="s">
        <v>1723</v>
      </c>
      <c r="BM401" t="s">
        <v>1028</v>
      </c>
      <c r="BN401">
        <v>1.35</v>
      </c>
      <c r="BO401" t="s">
        <v>1724</v>
      </c>
      <c r="BP401">
        <v>22.07</v>
      </c>
      <c r="BQ401">
        <v>293</v>
      </c>
    </row>
    <row r="402" spans="2:69" x14ac:dyDescent="0.2">
      <c r="C402" t="str">
        <f t="shared" si="126"/>
        <v>20220707-Washburn</v>
      </c>
      <c r="D402" t="s">
        <v>203</v>
      </c>
      <c r="E402" t="s">
        <v>1725</v>
      </c>
      <c r="H402">
        <f t="shared" si="127"/>
        <v>202207071413</v>
      </c>
      <c r="I402">
        <f t="shared" si="128"/>
        <v>202207080213</v>
      </c>
      <c r="J402" s="39">
        <v>44749</v>
      </c>
      <c r="K402" s="40">
        <v>0.59236111111111112</v>
      </c>
      <c r="L402" s="39">
        <v>44749.592361111107</v>
      </c>
      <c r="M402" s="39">
        <v>44772</v>
      </c>
      <c r="P402">
        <v>4886</v>
      </c>
      <c r="Q402" t="s">
        <v>1726</v>
      </c>
      <c r="U402">
        <v>37.499000000000002</v>
      </c>
      <c r="V402">
        <v>-119.614</v>
      </c>
      <c r="W402" t="s">
        <v>88</v>
      </c>
      <c r="X402" t="str">
        <f t="shared" si="129"/>
        <v>HFRA</v>
      </c>
      <c r="AG402" t="b">
        <f t="shared" si="130"/>
        <v>0</v>
      </c>
      <c r="AH402" t="b">
        <f t="shared" si="131"/>
        <v>0</v>
      </c>
      <c r="AI402" t="b">
        <f t="shared" si="132"/>
        <v>0</v>
      </c>
      <c r="AJ402">
        <v>2022</v>
      </c>
      <c r="AK402">
        <v>7</v>
      </c>
      <c r="AL402" t="b">
        <v>0</v>
      </c>
      <c r="AM402">
        <f t="shared" si="133"/>
        <v>0</v>
      </c>
      <c r="AN402" t="b">
        <f t="shared" si="134"/>
        <v>0</v>
      </c>
      <c r="AO402" t="b">
        <f t="shared" si="135"/>
        <v>0</v>
      </c>
      <c r="AP402" t="b">
        <f t="shared" si="136"/>
        <v>0</v>
      </c>
      <c r="AQ402" t="str">
        <f t="shared" si="124"/>
        <v>OEIS Non-CAT - Large</v>
      </c>
      <c r="AR402">
        <f t="shared" si="137"/>
        <v>0</v>
      </c>
      <c r="AS402">
        <f t="shared" si="138"/>
        <v>0</v>
      </c>
      <c r="AT402" t="str">
        <f t="shared" si="139"/>
        <v xml:space="preserve">structures &lt;= 100 </v>
      </c>
      <c r="AU402" t="str">
        <f t="shared" si="140"/>
        <v>fatality = 0</v>
      </c>
      <c r="AV402">
        <f t="shared" si="125"/>
        <v>0</v>
      </c>
      <c r="AW402" t="b">
        <v>1</v>
      </c>
      <c r="AX402" t="b">
        <v>0</v>
      </c>
      <c r="AY402" t="b">
        <v>1</v>
      </c>
      <c r="AZ402" t="b">
        <v>1</v>
      </c>
      <c r="BA402" t="b">
        <v>0</v>
      </c>
      <c r="BB402" t="b">
        <v>1</v>
      </c>
      <c r="BC402" t="b">
        <v>1</v>
      </c>
      <c r="BF402" t="s">
        <v>623</v>
      </c>
      <c r="BG402" t="s">
        <v>82</v>
      </c>
      <c r="BH402">
        <v>2.98</v>
      </c>
      <c r="BI402" t="s">
        <v>1727</v>
      </c>
      <c r="BJ402">
        <v>14.99</v>
      </c>
      <c r="BK402">
        <v>10</v>
      </c>
      <c r="BL402" t="s">
        <v>623</v>
      </c>
      <c r="BM402" t="s">
        <v>82</v>
      </c>
      <c r="BN402">
        <v>2.98</v>
      </c>
      <c r="BO402" t="s">
        <v>1727</v>
      </c>
      <c r="BP402">
        <v>14.99</v>
      </c>
      <c r="BQ402">
        <v>48</v>
      </c>
    </row>
    <row r="403" spans="2:69" x14ac:dyDescent="0.2">
      <c r="C403" t="str">
        <f t="shared" si="126"/>
        <v>20220714-Peter</v>
      </c>
      <c r="D403" t="s">
        <v>307</v>
      </c>
      <c r="E403" t="s">
        <v>1728</v>
      </c>
      <c r="H403">
        <f t="shared" si="127"/>
        <v>202207141656</v>
      </c>
      <c r="I403">
        <f t="shared" si="128"/>
        <v>202207150456</v>
      </c>
      <c r="J403" s="39">
        <v>44756</v>
      </c>
      <c r="K403" s="40">
        <v>0.7055555555555556</v>
      </c>
      <c r="L403" s="39">
        <v>44756.705555555563</v>
      </c>
      <c r="M403" s="39">
        <v>44761</v>
      </c>
      <c r="P403">
        <v>304</v>
      </c>
      <c r="R403">
        <v>16</v>
      </c>
      <c r="U403">
        <v>40.4411992</v>
      </c>
      <c r="V403">
        <v>-122.31823129999999</v>
      </c>
      <c r="W403" t="s">
        <v>88</v>
      </c>
      <c r="X403" t="str">
        <f t="shared" si="129"/>
        <v>HFRA</v>
      </c>
      <c r="AG403" t="b">
        <f t="shared" si="130"/>
        <v>0</v>
      </c>
      <c r="AH403" t="b">
        <f t="shared" si="131"/>
        <v>0</v>
      </c>
      <c r="AI403" t="b">
        <f t="shared" si="132"/>
        <v>0</v>
      </c>
      <c r="AJ403">
        <v>2022</v>
      </c>
      <c r="AK403">
        <v>7</v>
      </c>
      <c r="AL403" t="b">
        <v>0</v>
      </c>
      <c r="AM403">
        <f t="shared" si="133"/>
        <v>0</v>
      </c>
      <c r="AN403" t="b">
        <f t="shared" si="134"/>
        <v>0</v>
      </c>
      <c r="AO403" t="b">
        <f t="shared" si="135"/>
        <v>0</v>
      </c>
      <c r="AP403" t="b">
        <f t="shared" si="136"/>
        <v>0</v>
      </c>
      <c r="AQ403" t="str">
        <f t="shared" si="124"/>
        <v>OEIS Non-CAT - Large</v>
      </c>
      <c r="AR403">
        <f t="shared" si="137"/>
        <v>0</v>
      </c>
      <c r="AS403">
        <f t="shared" si="138"/>
        <v>0</v>
      </c>
      <c r="AT403" t="str">
        <f t="shared" si="139"/>
        <v xml:space="preserve">structures &lt;= 100 </v>
      </c>
      <c r="AU403" t="str">
        <f t="shared" si="140"/>
        <v>fatality = 0</v>
      </c>
      <c r="AV403">
        <f t="shared" si="125"/>
        <v>16</v>
      </c>
      <c r="AW403" t="b">
        <v>1</v>
      </c>
      <c r="AX403" t="b">
        <v>0</v>
      </c>
      <c r="AY403" t="b">
        <v>1</v>
      </c>
      <c r="AZ403" t="b">
        <v>1</v>
      </c>
      <c r="BA403" t="b">
        <v>0</v>
      </c>
      <c r="BB403" t="b">
        <v>1</v>
      </c>
      <c r="BC403" t="b">
        <v>1</v>
      </c>
      <c r="BF403" t="s">
        <v>1729</v>
      </c>
      <c r="BG403" t="s">
        <v>1028</v>
      </c>
      <c r="BH403">
        <v>4.88</v>
      </c>
      <c r="BI403" t="s">
        <v>1730</v>
      </c>
      <c r="BJ403">
        <v>14.91</v>
      </c>
      <c r="BK403">
        <v>64</v>
      </c>
      <c r="BL403" t="s">
        <v>1731</v>
      </c>
      <c r="BM403" t="s">
        <v>1028</v>
      </c>
      <c r="BN403">
        <v>9.44</v>
      </c>
      <c r="BO403" t="s">
        <v>1732</v>
      </c>
      <c r="BP403">
        <v>19</v>
      </c>
      <c r="BQ403">
        <v>137</v>
      </c>
    </row>
    <row r="404" spans="2:69" x14ac:dyDescent="0.2">
      <c r="C404" t="str">
        <f t="shared" si="126"/>
        <v>20220718-Agua</v>
      </c>
      <c r="D404" t="s">
        <v>203</v>
      </c>
      <c r="E404" t="s">
        <v>1733</v>
      </c>
      <c r="H404">
        <f t="shared" si="127"/>
        <v>202207181313</v>
      </c>
      <c r="I404">
        <f t="shared" si="128"/>
        <v>202207190113</v>
      </c>
      <c r="J404" s="39">
        <v>44760</v>
      </c>
      <c r="K404" s="40">
        <v>0.55069444444444449</v>
      </c>
      <c r="L404" s="39">
        <v>44760.550694444442</v>
      </c>
      <c r="P404">
        <v>421</v>
      </c>
      <c r="Q404" t="s">
        <v>72</v>
      </c>
      <c r="U404">
        <v>37.481701000000001</v>
      </c>
      <c r="V404">
        <v>-120.02106999999999</v>
      </c>
      <c r="W404" t="s">
        <v>88</v>
      </c>
      <c r="X404" t="str">
        <f t="shared" si="129"/>
        <v>HFRA</v>
      </c>
      <c r="AG404" t="b">
        <f t="shared" si="130"/>
        <v>0</v>
      </c>
      <c r="AH404" t="b">
        <f t="shared" si="131"/>
        <v>0</v>
      </c>
      <c r="AI404" t="b">
        <f t="shared" si="132"/>
        <v>0</v>
      </c>
      <c r="AJ404">
        <v>2022</v>
      </c>
      <c r="AK404">
        <v>7</v>
      </c>
      <c r="AL404" t="b">
        <v>0</v>
      </c>
      <c r="AM404">
        <f t="shared" si="133"/>
        <v>0</v>
      </c>
      <c r="AN404" t="b">
        <f t="shared" si="134"/>
        <v>0</v>
      </c>
      <c r="AO404" t="b">
        <f t="shared" si="135"/>
        <v>0</v>
      </c>
      <c r="AP404" t="b">
        <f t="shared" si="136"/>
        <v>0</v>
      </c>
      <c r="AQ404" t="str">
        <f t="shared" si="124"/>
        <v>OEIS Non-CAT - Large</v>
      </c>
      <c r="AR404">
        <f t="shared" si="137"/>
        <v>0</v>
      </c>
      <c r="AS404">
        <f t="shared" si="138"/>
        <v>0</v>
      </c>
      <c r="AT404" t="str">
        <f t="shared" si="139"/>
        <v xml:space="preserve">structures &lt;= 100 </v>
      </c>
      <c r="AU404" t="str">
        <f t="shared" si="140"/>
        <v>fatality = 0</v>
      </c>
      <c r="AV404">
        <f t="shared" si="125"/>
        <v>0</v>
      </c>
      <c r="AW404" t="b">
        <v>1</v>
      </c>
      <c r="AX404" t="b">
        <v>0</v>
      </c>
      <c r="AY404" t="b">
        <v>1</v>
      </c>
      <c r="AZ404" t="b">
        <v>1</v>
      </c>
      <c r="BA404" t="b">
        <v>0</v>
      </c>
      <c r="BB404" t="b">
        <v>1</v>
      </c>
      <c r="BC404" t="b">
        <v>1</v>
      </c>
      <c r="BF404" t="s">
        <v>1734</v>
      </c>
      <c r="BG404" t="s">
        <v>1028</v>
      </c>
      <c r="BH404">
        <v>3.7</v>
      </c>
      <c r="BI404" t="s">
        <v>1735</v>
      </c>
      <c r="BJ404">
        <v>18.71</v>
      </c>
      <c r="BK404">
        <v>74</v>
      </c>
      <c r="BL404" t="s">
        <v>1734</v>
      </c>
      <c r="BM404" t="s">
        <v>1028</v>
      </c>
      <c r="BN404">
        <v>3.7</v>
      </c>
      <c r="BO404" t="s">
        <v>1735</v>
      </c>
      <c r="BP404">
        <v>18.71</v>
      </c>
      <c r="BQ404">
        <v>209</v>
      </c>
    </row>
    <row r="405" spans="2:69" x14ac:dyDescent="0.2">
      <c r="C405" t="str">
        <f t="shared" si="126"/>
        <v>20220722-Oak</v>
      </c>
      <c r="D405" t="s">
        <v>203</v>
      </c>
      <c r="E405" t="s">
        <v>1034</v>
      </c>
      <c r="H405">
        <f t="shared" si="127"/>
        <v>202207221410</v>
      </c>
      <c r="I405">
        <f t="shared" si="128"/>
        <v>202207230210</v>
      </c>
      <c r="J405" s="39">
        <v>44764</v>
      </c>
      <c r="K405" s="40">
        <v>0.59027777777777779</v>
      </c>
      <c r="L405" s="39">
        <v>44764.590277777781</v>
      </c>
      <c r="M405" s="39">
        <v>44783</v>
      </c>
      <c r="P405">
        <v>19244</v>
      </c>
      <c r="R405">
        <v>193</v>
      </c>
      <c r="U405">
        <v>37.5509366</v>
      </c>
      <c r="V405">
        <v>-119.9234728</v>
      </c>
      <c r="W405" t="s">
        <v>88</v>
      </c>
      <c r="X405" t="str">
        <f t="shared" si="129"/>
        <v>HFRA</v>
      </c>
      <c r="AG405" t="b">
        <f t="shared" si="130"/>
        <v>1</v>
      </c>
      <c r="AH405" t="b">
        <f t="shared" si="131"/>
        <v>0</v>
      </c>
      <c r="AI405" t="b">
        <f t="shared" si="132"/>
        <v>1</v>
      </c>
      <c r="AJ405">
        <v>2022</v>
      </c>
      <c r="AK405">
        <v>7</v>
      </c>
      <c r="AL405" t="b">
        <v>0</v>
      </c>
      <c r="AM405">
        <f t="shared" si="133"/>
        <v>0</v>
      </c>
      <c r="AN405" t="b">
        <f t="shared" si="134"/>
        <v>0</v>
      </c>
      <c r="AO405" t="b">
        <f t="shared" si="135"/>
        <v>1</v>
      </c>
      <c r="AP405" t="b">
        <f t="shared" si="136"/>
        <v>1</v>
      </c>
      <c r="AQ405" t="str">
        <f t="shared" si="124"/>
        <v>OEIS CAT - Destructive - Non-fatal</v>
      </c>
      <c r="AR405">
        <f t="shared" si="137"/>
        <v>1</v>
      </c>
      <c r="AS405">
        <f t="shared" si="138"/>
        <v>0</v>
      </c>
      <c r="AT405" t="str">
        <f t="shared" si="139"/>
        <v>100 &lt; structures &lt;= 500</v>
      </c>
      <c r="AU405" t="str">
        <f t="shared" si="140"/>
        <v>fatality = 0</v>
      </c>
      <c r="AV405">
        <f t="shared" si="125"/>
        <v>193</v>
      </c>
      <c r="AW405" t="b">
        <v>0</v>
      </c>
      <c r="AX405" t="b">
        <v>1</v>
      </c>
      <c r="AY405" t="b">
        <v>1</v>
      </c>
      <c r="AZ405" t="b">
        <v>1</v>
      </c>
      <c r="BA405" t="b">
        <v>0</v>
      </c>
      <c r="BB405" t="b">
        <v>1</v>
      </c>
      <c r="BC405" t="b">
        <v>1</v>
      </c>
      <c r="BF405" t="s">
        <v>1736</v>
      </c>
      <c r="BG405" t="s">
        <v>82</v>
      </c>
      <c r="BH405">
        <v>4.75</v>
      </c>
      <c r="BI405" t="s">
        <v>1737</v>
      </c>
      <c r="BJ405">
        <v>23</v>
      </c>
      <c r="BK405">
        <v>43</v>
      </c>
      <c r="BL405" t="s">
        <v>1738</v>
      </c>
      <c r="BM405" t="s">
        <v>1028</v>
      </c>
      <c r="BN405">
        <v>6.41</v>
      </c>
      <c r="BO405" t="s">
        <v>1739</v>
      </c>
      <c r="BP405">
        <v>25.35</v>
      </c>
      <c r="BQ405">
        <v>209</v>
      </c>
    </row>
    <row r="406" spans="2:69" x14ac:dyDescent="0.2">
      <c r="B406" t="s">
        <v>1740</v>
      </c>
      <c r="C406" t="str">
        <f t="shared" si="126"/>
        <v>20220804-Red</v>
      </c>
      <c r="D406" t="s">
        <v>203</v>
      </c>
      <c r="E406" t="s">
        <v>591</v>
      </c>
      <c r="H406">
        <f t="shared" si="127"/>
        <v>202208041200</v>
      </c>
      <c r="I406">
        <f t="shared" si="128"/>
        <v>202208050000</v>
      </c>
      <c r="J406" s="39">
        <v>44777</v>
      </c>
      <c r="K406" s="40">
        <v>0.5</v>
      </c>
      <c r="L406" s="39">
        <v>44777.5</v>
      </c>
      <c r="M406" s="39">
        <v>44832</v>
      </c>
      <c r="P406">
        <v>8364</v>
      </c>
      <c r="Q406" t="s">
        <v>87</v>
      </c>
      <c r="U406">
        <v>37.661000000000001</v>
      </c>
      <c r="V406">
        <v>-119.471</v>
      </c>
      <c r="W406" t="s">
        <v>73</v>
      </c>
      <c r="X406" t="str">
        <f t="shared" si="129"/>
        <v>non-HFRA</v>
      </c>
      <c r="AG406" t="b">
        <f t="shared" si="130"/>
        <v>1</v>
      </c>
      <c r="AH406" t="b">
        <f t="shared" si="131"/>
        <v>1</v>
      </c>
      <c r="AI406" t="b">
        <f t="shared" si="132"/>
        <v>0</v>
      </c>
      <c r="AJ406">
        <v>2022</v>
      </c>
      <c r="AK406">
        <v>8</v>
      </c>
      <c r="AL406" t="b">
        <v>0</v>
      </c>
      <c r="AM406">
        <f t="shared" si="133"/>
        <v>0</v>
      </c>
      <c r="AN406" t="b">
        <f t="shared" si="134"/>
        <v>0</v>
      </c>
      <c r="AO406" t="b">
        <f t="shared" si="135"/>
        <v>0</v>
      </c>
      <c r="AP406" t="b">
        <f t="shared" si="136"/>
        <v>0</v>
      </c>
      <c r="AQ406" t="str">
        <f t="shared" si="124"/>
        <v>OEIS CAT - Large</v>
      </c>
      <c r="AR406">
        <f t="shared" si="137"/>
        <v>1</v>
      </c>
      <c r="AS406">
        <f t="shared" si="138"/>
        <v>0</v>
      </c>
      <c r="AT406" t="str">
        <f t="shared" si="139"/>
        <v xml:space="preserve">structures &lt;= 100 </v>
      </c>
      <c r="AU406" t="str">
        <f t="shared" si="140"/>
        <v>fatality = 0</v>
      </c>
      <c r="AV406">
        <f t="shared" si="125"/>
        <v>0</v>
      </c>
      <c r="AW406" t="b">
        <v>0</v>
      </c>
      <c r="AX406" t="b">
        <v>0</v>
      </c>
      <c r="AY406" t="b">
        <v>0</v>
      </c>
      <c r="AZ406" t="b">
        <v>0</v>
      </c>
      <c r="BA406" t="b">
        <v>0</v>
      </c>
      <c r="BB406" t="b">
        <v>0</v>
      </c>
      <c r="BC406" t="b">
        <v>0</v>
      </c>
      <c r="BJ406">
        <v>0</v>
      </c>
      <c r="BK406">
        <v>0</v>
      </c>
      <c r="BL406" t="s">
        <v>1741</v>
      </c>
      <c r="BM406" t="s">
        <v>82</v>
      </c>
      <c r="BN406">
        <v>9.0299999999999994</v>
      </c>
      <c r="BO406" t="s">
        <v>1742</v>
      </c>
      <c r="BP406">
        <v>11</v>
      </c>
      <c r="BQ406">
        <v>15</v>
      </c>
    </row>
    <row r="407" spans="2:69" x14ac:dyDescent="0.2">
      <c r="C407" t="str">
        <f t="shared" si="126"/>
        <v>20220805-Six Rivers Lightning Complex</v>
      </c>
      <c r="D407" t="s">
        <v>1743</v>
      </c>
      <c r="E407" t="s">
        <v>1744</v>
      </c>
      <c r="H407">
        <f t="shared" si="127"/>
        <v>202208052144</v>
      </c>
      <c r="I407">
        <f t="shared" si="128"/>
        <v>202208060944</v>
      </c>
      <c r="J407" s="39">
        <v>44778</v>
      </c>
      <c r="K407" s="40">
        <v>0.90555555555555556</v>
      </c>
      <c r="L407" s="39">
        <v>44778.905555555553</v>
      </c>
      <c r="M407" s="39">
        <v>44868</v>
      </c>
      <c r="P407">
        <v>41596</v>
      </c>
      <c r="Q407" t="s">
        <v>87</v>
      </c>
      <c r="R407">
        <v>8</v>
      </c>
      <c r="U407">
        <v>40.926956799999999</v>
      </c>
      <c r="V407">
        <v>-123.5862017</v>
      </c>
      <c r="W407" t="s">
        <v>88</v>
      </c>
      <c r="X407" t="str">
        <f t="shared" si="129"/>
        <v>HFRA</v>
      </c>
      <c r="AG407" t="b">
        <f t="shared" si="130"/>
        <v>1</v>
      </c>
      <c r="AH407" t="b">
        <f t="shared" si="131"/>
        <v>1</v>
      </c>
      <c r="AI407" t="b">
        <f t="shared" si="132"/>
        <v>0</v>
      </c>
      <c r="AJ407">
        <v>2022</v>
      </c>
      <c r="AK407">
        <v>8</v>
      </c>
      <c r="AL407" t="b">
        <v>0</v>
      </c>
      <c r="AM407">
        <f t="shared" si="133"/>
        <v>0</v>
      </c>
      <c r="AN407" t="b">
        <f t="shared" si="134"/>
        <v>0</v>
      </c>
      <c r="AO407" t="b">
        <f t="shared" si="135"/>
        <v>0</v>
      </c>
      <c r="AP407" t="b">
        <f t="shared" si="136"/>
        <v>0</v>
      </c>
      <c r="AQ407" t="str">
        <f t="shared" si="124"/>
        <v>OEIS CAT - Large</v>
      </c>
      <c r="AR407">
        <f t="shared" si="137"/>
        <v>1</v>
      </c>
      <c r="AS407">
        <f t="shared" si="138"/>
        <v>0</v>
      </c>
      <c r="AT407" t="str">
        <f t="shared" si="139"/>
        <v xml:space="preserve">structures &lt;= 100 </v>
      </c>
      <c r="AU407" t="str">
        <f t="shared" si="140"/>
        <v>fatality = 0</v>
      </c>
      <c r="AV407">
        <f t="shared" si="125"/>
        <v>8</v>
      </c>
      <c r="AW407" t="b">
        <v>1</v>
      </c>
      <c r="AX407" t="b">
        <v>0</v>
      </c>
      <c r="AY407" t="b">
        <v>1</v>
      </c>
      <c r="AZ407" t="b">
        <v>1</v>
      </c>
      <c r="BA407" t="b">
        <v>0</v>
      </c>
      <c r="BB407" t="b">
        <v>1</v>
      </c>
      <c r="BC407" t="b">
        <v>1</v>
      </c>
      <c r="BF407" t="s">
        <v>1745</v>
      </c>
      <c r="BG407" t="s">
        <v>95</v>
      </c>
      <c r="BH407">
        <v>1.73</v>
      </c>
      <c r="BI407" t="s">
        <v>1746</v>
      </c>
      <c r="BJ407">
        <v>9</v>
      </c>
      <c r="BK407">
        <v>10</v>
      </c>
      <c r="BL407" t="s">
        <v>1747</v>
      </c>
      <c r="BM407" t="s">
        <v>82</v>
      </c>
      <c r="BN407">
        <v>9.4600000000000009</v>
      </c>
      <c r="BO407" t="s">
        <v>1748</v>
      </c>
      <c r="BP407">
        <v>11</v>
      </c>
      <c r="BQ407">
        <v>24</v>
      </c>
    </row>
    <row r="408" spans="2:69" x14ac:dyDescent="0.2">
      <c r="C408" t="str">
        <f t="shared" si="126"/>
        <v>20220808-Rodgers</v>
      </c>
      <c r="D408" t="s">
        <v>409</v>
      </c>
      <c r="E408" t="s">
        <v>1749</v>
      </c>
      <c r="H408">
        <f t="shared" si="127"/>
        <v>202208081009</v>
      </c>
      <c r="I408">
        <f t="shared" si="128"/>
        <v>202208082209</v>
      </c>
      <c r="J408" s="39">
        <v>44781</v>
      </c>
      <c r="K408" s="40">
        <v>0.42291666666666672</v>
      </c>
      <c r="L408" s="39">
        <v>44781.42291666667</v>
      </c>
      <c r="M408" s="39">
        <v>44830</v>
      </c>
      <c r="P408">
        <v>2790</v>
      </c>
      <c r="Q408" t="s">
        <v>87</v>
      </c>
      <c r="U408">
        <v>37.954000000000001</v>
      </c>
      <c r="V408">
        <v>-119.55200000000001</v>
      </c>
      <c r="W408" t="s">
        <v>88</v>
      </c>
      <c r="X408" t="str">
        <f t="shared" si="129"/>
        <v>HFRA</v>
      </c>
      <c r="AG408" t="b">
        <f t="shared" si="130"/>
        <v>0</v>
      </c>
      <c r="AH408" t="b">
        <f t="shared" si="131"/>
        <v>0</v>
      </c>
      <c r="AI408" t="b">
        <f t="shared" si="132"/>
        <v>0</v>
      </c>
      <c r="AJ408">
        <v>2022</v>
      </c>
      <c r="AK408">
        <v>8</v>
      </c>
      <c r="AL408" t="b">
        <v>0</v>
      </c>
      <c r="AM408">
        <f t="shared" si="133"/>
        <v>0</v>
      </c>
      <c r="AN408" t="b">
        <f t="shared" si="134"/>
        <v>0</v>
      </c>
      <c r="AO408" t="b">
        <f t="shared" si="135"/>
        <v>0</v>
      </c>
      <c r="AP408" t="b">
        <f t="shared" si="136"/>
        <v>0</v>
      </c>
      <c r="AQ408" t="str">
        <f t="shared" si="124"/>
        <v>OEIS Non-CAT - Large</v>
      </c>
      <c r="AR408">
        <f t="shared" si="137"/>
        <v>0</v>
      </c>
      <c r="AS408">
        <f t="shared" si="138"/>
        <v>0</v>
      </c>
      <c r="AT408" t="str">
        <f t="shared" si="139"/>
        <v xml:space="preserve">structures &lt;= 100 </v>
      </c>
      <c r="AU408" t="str">
        <f t="shared" si="140"/>
        <v>fatality = 0</v>
      </c>
      <c r="AV408">
        <f t="shared" si="125"/>
        <v>0</v>
      </c>
      <c r="AW408" t="b">
        <v>1</v>
      </c>
      <c r="AX408" t="b">
        <v>0</v>
      </c>
      <c r="AY408" t="b">
        <v>1</v>
      </c>
      <c r="AZ408" t="b">
        <v>1</v>
      </c>
      <c r="BA408" t="b">
        <v>0</v>
      </c>
      <c r="BB408" t="b">
        <v>1</v>
      </c>
      <c r="BC408" t="b">
        <v>1</v>
      </c>
      <c r="BJ408">
        <v>0</v>
      </c>
      <c r="BK408">
        <v>0</v>
      </c>
      <c r="BL408" t="s">
        <v>1750</v>
      </c>
      <c r="BM408" t="s">
        <v>82</v>
      </c>
      <c r="BN408">
        <v>8.5</v>
      </c>
      <c r="BO408" t="s">
        <v>1751</v>
      </c>
      <c r="BP408">
        <v>7</v>
      </c>
      <c r="BQ408">
        <v>2</v>
      </c>
    </row>
    <row r="409" spans="2:69" x14ac:dyDescent="0.2">
      <c r="C409" t="str">
        <f t="shared" si="126"/>
        <v>20220906-Mosquito</v>
      </c>
      <c r="D409" t="s">
        <v>1752</v>
      </c>
      <c r="E409" t="s">
        <v>1753</v>
      </c>
      <c r="H409">
        <f t="shared" si="127"/>
        <v>202209061800</v>
      </c>
      <c r="I409">
        <f t="shared" si="128"/>
        <v>202209070600</v>
      </c>
      <c r="J409" s="39">
        <v>44810</v>
      </c>
      <c r="K409" s="40">
        <v>0.75</v>
      </c>
      <c r="L409" s="39">
        <v>44810.75</v>
      </c>
      <c r="M409" s="39">
        <v>44861</v>
      </c>
      <c r="P409">
        <v>76788</v>
      </c>
      <c r="Q409" t="s">
        <v>99</v>
      </c>
      <c r="R409">
        <v>78</v>
      </c>
      <c r="U409">
        <v>39.00591</v>
      </c>
      <c r="V409">
        <v>-120.74469999999999</v>
      </c>
      <c r="W409" t="s">
        <v>88</v>
      </c>
      <c r="X409" t="str">
        <f t="shared" si="129"/>
        <v>HFRA</v>
      </c>
      <c r="Y409" t="s">
        <v>100</v>
      </c>
      <c r="Z409" t="s">
        <v>100</v>
      </c>
      <c r="AA409">
        <v>20221563</v>
      </c>
      <c r="AB409" t="s">
        <v>1754</v>
      </c>
      <c r="AC409" t="s">
        <v>1755</v>
      </c>
      <c r="AD409" t="s">
        <v>1756</v>
      </c>
      <c r="AF409">
        <v>1150842</v>
      </c>
      <c r="AG409" t="b">
        <f t="shared" si="130"/>
        <v>1</v>
      </c>
      <c r="AH409" t="b">
        <f t="shared" si="131"/>
        <v>1</v>
      </c>
      <c r="AI409" t="b">
        <f t="shared" si="132"/>
        <v>0</v>
      </c>
      <c r="AJ409">
        <v>2022</v>
      </c>
      <c r="AK409">
        <v>9</v>
      </c>
      <c r="AL409" t="b">
        <v>0</v>
      </c>
      <c r="AM409">
        <f t="shared" si="133"/>
        <v>0</v>
      </c>
      <c r="AN409" t="b">
        <f t="shared" si="134"/>
        <v>0</v>
      </c>
      <c r="AO409" t="b">
        <f t="shared" si="135"/>
        <v>0</v>
      </c>
      <c r="AP409" t="b">
        <f t="shared" si="136"/>
        <v>0</v>
      </c>
      <c r="AQ409" t="str">
        <f t="shared" si="124"/>
        <v>OEIS CAT - Large</v>
      </c>
      <c r="AR409">
        <f t="shared" si="137"/>
        <v>1</v>
      </c>
      <c r="AS409">
        <f t="shared" si="138"/>
        <v>0</v>
      </c>
      <c r="AT409" t="str">
        <f t="shared" si="139"/>
        <v xml:space="preserve">structures &lt;= 100 </v>
      </c>
      <c r="AU409" t="str">
        <f t="shared" si="140"/>
        <v>fatality = 0</v>
      </c>
      <c r="AV409">
        <f t="shared" si="125"/>
        <v>78</v>
      </c>
      <c r="AW409" t="b">
        <v>0</v>
      </c>
      <c r="AX409" t="b">
        <v>1</v>
      </c>
      <c r="AY409" t="b">
        <v>1</v>
      </c>
      <c r="AZ409" t="b">
        <v>1</v>
      </c>
      <c r="BA409" t="b">
        <v>0</v>
      </c>
      <c r="BB409" t="b">
        <v>1</v>
      </c>
      <c r="BC409" t="b">
        <v>1</v>
      </c>
      <c r="BF409" t="s">
        <v>1757</v>
      </c>
      <c r="BG409" t="s">
        <v>1028</v>
      </c>
      <c r="BH409">
        <v>2.34</v>
      </c>
      <c r="BI409" t="s">
        <v>1758</v>
      </c>
      <c r="BJ409">
        <v>11.02</v>
      </c>
      <c r="BK409">
        <v>26</v>
      </c>
      <c r="BL409" t="s">
        <v>1759</v>
      </c>
      <c r="BM409" t="s">
        <v>1028</v>
      </c>
      <c r="BN409">
        <v>5.17</v>
      </c>
      <c r="BO409" t="s">
        <v>1760</v>
      </c>
      <c r="BP409">
        <v>14.98</v>
      </c>
      <c r="BQ409">
        <v>149</v>
      </c>
    </row>
    <row r="410" spans="2:69" x14ac:dyDescent="0.2">
      <c r="C410" t="str">
        <f t="shared" si="126"/>
        <v>20220907-Fork</v>
      </c>
      <c r="D410" t="s">
        <v>91</v>
      </c>
      <c r="E410" t="s">
        <v>1465</v>
      </c>
      <c r="H410">
        <f t="shared" si="127"/>
        <v>202209071530</v>
      </c>
      <c r="I410">
        <f t="shared" si="128"/>
        <v>202209080330</v>
      </c>
      <c r="J410" s="39">
        <v>44811</v>
      </c>
      <c r="K410" s="40">
        <v>0.64583333333333337</v>
      </c>
      <c r="L410" s="39">
        <v>44811.645833333343</v>
      </c>
      <c r="M410" s="39">
        <v>44817</v>
      </c>
      <c r="P410">
        <v>819</v>
      </c>
      <c r="Q410" t="s">
        <v>72</v>
      </c>
      <c r="R410">
        <v>43</v>
      </c>
      <c r="U410">
        <v>37.219450000000002</v>
      </c>
      <c r="V410">
        <v>-119.50881</v>
      </c>
      <c r="W410" t="s">
        <v>88</v>
      </c>
      <c r="X410" t="str">
        <f t="shared" si="129"/>
        <v>HFRA</v>
      </c>
      <c r="AG410" t="b">
        <f t="shared" si="130"/>
        <v>0</v>
      </c>
      <c r="AH410" t="b">
        <f t="shared" si="131"/>
        <v>0</v>
      </c>
      <c r="AI410" t="b">
        <f t="shared" si="132"/>
        <v>0</v>
      </c>
      <c r="AJ410">
        <v>2022</v>
      </c>
      <c r="AK410">
        <v>9</v>
      </c>
      <c r="AL410" t="b">
        <v>0</v>
      </c>
      <c r="AM410">
        <f t="shared" si="133"/>
        <v>0</v>
      </c>
      <c r="AN410" t="b">
        <f t="shared" si="134"/>
        <v>0</v>
      </c>
      <c r="AO410" t="b">
        <f t="shared" si="135"/>
        <v>0</v>
      </c>
      <c r="AP410" t="b">
        <f t="shared" si="136"/>
        <v>0</v>
      </c>
      <c r="AQ410" t="str">
        <f t="shared" si="124"/>
        <v>OEIS Non-CAT - Large</v>
      </c>
      <c r="AR410">
        <f t="shared" si="137"/>
        <v>0</v>
      </c>
      <c r="AS410">
        <f t="shared" si="138"/>
        <v>0</v>
      </c>
      <c r="AT410" t="str">
        <f t="shared" si="139"/>
        <v xml:space="preserve">structures &lt;= 100 </v>
      </c>
      <c r="AU410" t="str">
        <f t="shared" si="140"/>
        <v>fatality = 0</v>
      </c>
      <c r="AV410">
        <f t="shared" si="125"/>
        <v>43</v>
      </c>
      <c r="AW410" t="b">
        <v>1</v>
      </c>
      <c r="AX410" t="b">
        <v>0</v>
      </c>
      <c r="AY410" t="b">
        <v>1</v>
      </c>
      <c r="AZ410" t="b">
        <v>1</v>
      </c>
      <c r="BA410" t="b">
        <v>0</v>
      </c>
      <c r="BB410" t="b">
        <v>1</v>
      </c>
      <c r="BC410" t="b">
        <v>1</v>
      </c>
      <c r="BF410" t="s">
        <v>1761</v>
      </c>
      <c r="BG410" t="s">
        <v>1028</v>
      </c>
      <c r="BH410">
        <v>1.0900000000000001</v>
      </c>
      <c r="BI410" t="s">
        <v>1762</v>
      </c>
      <c r="BJ410">
        <v>18.920000000000002</v>
      </c>
      <c r="BK410">
        <v>83</v>
      </c>
      <c r="BL410" t="s">
        <v>1763</v>
      </c>
      <c r="BM410" t="s">
        <v>1110</v>
      </c>
      <c r="BN410">
        <v>9.26</v>
      </c>
      <c r="BO410" t="s">
        <v>1764</v>
      </c>
      <c r="BP410">
        <v>27.55</v>
      </c>
      <c r="BQ410">
        <v>304</v>
      </c>
    </row>
    <row r="411" spans="2:69" x14ac:dyDescent="0.2">
      <c r="C411" t="s">
        <v>1765</v>
      </c>
      <c r="D411" t="s">
        <v>1325</v>
      </c>
      <c r="E411" t="s">
        <v>1326</v>
      </c>
      <c r="H411">
        <f t="shared" si="127"/>
        <v>202406171339</v>
      </c>
      <c r="I411">
        <f t="shared" si="128"/>
        <v>202406180139</v>
      </c>
      <c r="J411" s="39">
        <v>45460</v>
      </c>
      <c r="K411" s="40">
        <v>0.56874999999999998</v>
      </c>
      <c r="L411" s="39">
        <v>45460.568749999999</v>
      </c>
      <c r="M411" s="39">
        <v>45471</v>
      </c>
      <c r="P411">
        <v>19195</v>
      </c>
      <c r="Q411" t="s">
        <v>99</v>
      </c>
      <c r="T411">
        <v>0</v>
      </c>
      <c r="U411">
        <v>39.316459999999999</v>
      </c>
      <c r="V411">
        <v>-122.46934</v>
      </c>
      <c r="Y411" t="s">
        <v>100</v>
      </c>
      <c r="Z411" t="s">
        <v>100</v>
      </c>
      <c r="AG411" t="b">
        <f t="shared" si="130"/>
        <v>1</v>
      </c>
      <c r="AH411" t="b">
        <f t="shared" si="131"/>
        <v>1</v>
      </c>
      <c r="AI411" t="b">
        <f t="shared" si="132"/>
        <v>0</v>
      </c>
      <c r="AJ411">
        <v>2024</v>
      </c>
      <c r="AK411">
        <v>6</v>
      </c>
      <c r="AM411">
        <f t="shared" si="133"/>
        <v>0</v>
      </c>
      <c r="AN411" t="b">
        <f t="shared" si="134"/>
        <v>0</v>
      </c>
      <c r="AO411" t="b">
        <f t="shared" si="135"/>
        <v>0</v>
      </c>
      <c r="AP411" t="b">
        <f t="shared" si="136"/>
        <v>0</v>
      </c>
      <c r="AQ411" t="str">
        <f t="shared" si="124"/>
        <v>OEIS CAT - Large</v>
      </c>
      <c r="AR411">
        <f t="shared" si="137"/>
        <v>1</v>
      </c>
      <c r="AS411">
        <f t="shared" si="138"/>
        <v>0</v>
      </c>
      <c r="AT411" t="str">
        <f t="shared" si="139"/>
        <v xml:space="preserve">structures &lt;= 100 </v>
      </c>
      <c r="AU411" t="str">
        <f t="shared" si="140"/>
        <v>fatality = 0</v>
      </c>
      <c r="AV411">
        <f>IF(R411="",0, R411 )</f>
        <v>0</v>
      </c>
      <c r="BF411" t="s">
        <v>1328</v>
      </c>
      <c r="BG411" t="s">
        <v>1028</v>
      </c>
      <c r="BH411">
        <v>3.06</v>
      </c>
      <c r="BI411" t="s">
        <v>1766</v>
      </c>
      <c r="BJ411">
        <v>27.4</v>
      </c>
      <c r="BK411">
        <v>24</v>
      </c>
      <c r="BL411" t="s">
        <v>1330</v>
      </c>
      <c r="BM411" t="s">
        <v>1028</v>
      </c>
      <c r="BN411">
        <v>9.6999999999999993</v>
      </c>
      <c r="BO411" t="s">
        <v>1767</v>
      </c>
      <c r="BP411">
        <v>30.54</v>
      </c>
      <c r="BQ411">
        <v>84</v>
      </c>
    </row>
    <row r="417" spans="14:14" x14ac:dyDescent="0.2">
      <c r="N417">
        <v>3</v>
      </c>
    </row>
    <row r="418" spans="14:14" x14ac:dyDescent="0.2">
      <c r="N418">
        <v>965</v>
      </c>
    </row>
    <row r="419" spans="14:14" x14ac:dyDescent="0.2">
      <c r="N419">
        <v>1958</v>
      </c>
    </row>
    <row r="422" spans="14:14" x14ac:dyDescent="0.2">
      <c r="N422">
        <v>1</v>
      </c>
    </row>
    <row r="423" spans="14:14" x14ac:dyDescent="0.2">
      <c r="N423">
        <v>5</v>
      </c>
    </row>
    <row r="427" spans="14:14" x14ac:dyDescent="0.2">
      <c r="N427">
        <v>91</v>
      </c>
    </row>
    <row r="429" spans="14:14" x14ac:dyDescent="0.2">
      <c r="N429">
        <v>8</v>
      </c>
    </row>
    <row r="430" spans="14:14" x14ac:dyDescent="0.2">
      <c r="N430">
        <v>4</v>
      </c>
    </row>
    <row r="431" spans="14:14" x14ac:dyDescent="0.2">
      <c r="N431">
        <v>0</v>
      </c>
    </row>
    <row r="432" spans="14:14" x14ac:dyDescent="0.2">
      <c r="N432">
        <v>6</v>
      </c>
    </row>
    <row r="433" spans="14:14" x14ac:dyDescent="0.2">
      <c r="N433">
        <v>48</v>
      </c>
    </row>
    <row r="434" spans="14:14" x14ac:dyDescent="0.2">
      <c r="N434">
        <v>6</v>
      </c>
    </row>
    <row r="435" spans="14:14" x14ac:dyDescent="0.2">
      <c r="N435">
        <v>5636</v>
      </c>
    </row>
    <row r="436" spans="14:14" x14ac:dyDescent="0.2">
      <c r="N436">
        <v>120</v>
      </c>
    </row>
    <row r="438" spans="14:14" x14ac:dyDescent="0.2">
      <c r="N438">
        <v>1355</v>
      </c>
    </row>
    <row r="439" spans="14:14" x14ac:dyDescent="0.2">
      <c r="N439">
        <v>74</v>
      </c>
    </row>
    <row r="441" spans="14:14" x14ac:dyDescent="0.2">
      <c r="N441">
        <v>264</v>
      </c>
    </row>
    <row r="442" spans="14:14" x14ac:dyDescent="0.2">
      <c r="N442">
        <v>546</v>
      </c>
    </row>
    <row r="444" spans="14:14" x14ac:dyDescent="0.2">
      <c r="N444">
        <v>3</v>
      </c>
    </row>
    <row r="445" spans="14:14" x14ac:dyDescent="0.2">
      <c r="N445">
        <v>162</v>
      </c>
    </row>
    <row r="448" spans="14:14" x14ac:dyDescent="0.2">
      <c r="N448">
        <v>1063</v>
      </c>
    </row>
    <row r="449" spans="14:14" x14ac:dyDescent="0.2">
      <c r="N449">
        <v>0</v>
      </c>
    </row>
    <row r="450" spans="14:14" x14ac:dyDescent="0.2">
      <c r="N450">
        <v>0</v>
      </c>
    </row>
    <row r="451" spans="14:14" x14ac:dyDescent="0.2">
      <c r="N451">
        <v>0</v>
      </c>
    </row>
    <row r="452" spans="14:14" x14ac:dyDescent="0.2">
      <c r="N452">
        <v>1</v>
      </c>
    </row>
    <row r="453" spans="14:14" x14ac:dyDescent="0.2">
      <c r="N453">
        <v>29</v>
      </c>
    </row>
    <row r="454" spans="14:14" x14ac:dyDescent="0.2">
      <c r="N454">
        <v>18804</v>
      </c>
    </row>
    <row r="457" spans="14:14" x14ac:dyDescent="0.2">
      <c r="N457">
        <v>374</v>
      </c>
    </row>
    <row r="459" spans="14:14" x14ac:dyDescent="0.2">
      <c r="N459">
        <v>0</v>
      </c>
    </row>
    <row r="460" spans="14:14" x14ac:dyDescent="0.2">
      <c r="N460">
        <v>0</v>
      </c>
    </row>
    <row r="461" spans="14:14" x14ac:dyDescent="0.2">
      <c r="N461">
        <v>0</v>
      </c>
    </row>
    <row r="462" spans="14:14" x14ac:dyDescent="0.2">
      <c r="N462">
        <v>204</v>
      </c>
    </row>
    <row r="464" spans="14:14" x14ac:dyDescent="0.2">
      <c r="N464">
        <v>1329</v>
      </c>
    </row>
    <row r="465" spans="14:14" x14ac:dyDescent="0.2">
      <c r="N465">
        <v>2</v>
      </c>
    </row>
    <row r="470" spans="14:14" x14ac:dyDescent="0.2">
      <c r="N470">
        <v>78</v>
      </c>
    </row>
    <row r="472" spans="14:14" x14ac:dyDescent="0.2">
      <c r="N472">
        <f>SUM(N417:N470)</f>
        <v>33139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411"/>
  <sheetViews>
    <sheetView topLeftCell="BC1" workbookViewId="0">
      <selection activeCell="BF1" sqref="BF1:BK1"/>
    </sheetView>
  </sheetViews>
  <sheetFormatPr baseColWidth="10" defaultRowHeight="15" x14ac:dyDescent="0.2"/>
  <sheetData>
    <row r="1" spans="1:6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row>
    <row r="2" spans="1:69" x14ac:dyDescent="0.2">
      <c r="C2" t="s">
        <v>1768</v>
      </c>
      <c r="D2" t="s">
        <v>69</v>
      </c>
      <c r="E2" t="s">
        <v>70</v>
      </c>
      <c r="H2">
        <v>201505111026</v>
      </c>
      <c r="I2">
        <v>201505112226</v>
      </c>
      <c r="J2">
        <v>42135</v>
      </c>
      <c r="K2">
        <v>0.43472222222222218</v>
      </c>
      <c r="L2">
        <v>42135.43472222222</v>
      </c>
      <c r="M2">
        <v>42135</v>
      </c>
      <c r="N2" t="s">
        <v>71</v>
      </c>
      <c r="O2">
        <v>42135.510416666657</v>
      </c>
      <c r="P2">
        <v>692</v>
      </c>
      <c r="Q2" t="s">
        <v>72</v>
      </c>
      <c r="T2">
        <v>0</v>
      </c>
      <c r="U2">
        <v>37.083120000000001</v>
      </c>
      <c r="V2">
        <v>-121.06963</v>
      </c>
      <c r="W2" t="s">
        <v>73</v>
      </c>
      <c r="X2" t="s">
        <v>1769</v>
      </c>
      <c r="AG2" t="b">
        <v>0</v>
      </c>
      <c r="AH2" t="b">
        <v>0</v>
      </c>
      <c r="AI2" t="b">
        <v>0</v>
      </c>
      <c r="AJ2">
        <v>2015</v>
      </c>
      <c r="AK2">
        <v>5</v>
      </c>
      <c r="AL2" t="b">
        <v>0</v>
      </c>
      <c r="AM2">
        <v>0</v>
      </c>
      <c r="AN2" t="b">
        <v>0</v>
      </c>
      <c r="AO2" t="b">
        <v>0</v>
      </c>
      <c r="AP2" t="b">
        <v>0</v>
      </c>
      <c r="AQ2" t="s">
        <v>1770</v>
      </c>
      <c r="AR2">
        <v>0</v>
      </c>
      <c r="AS2">
        <v>0</v>
      </c>
      <c r="AT2" t="s">
        <v>1771</v>
      </c>
      <c r="AU2" t="s">
        <v>1772</v>
      </c>
      <c r="AV2">
        <v>0</v>
      </c>
      <c r="AW2" t="b">
        <v>0</v>
      </c>
      <c r="AX2" t="b">
        <v>0</v>
      </c>
      <c r="AY2" t="b">
        <v>0</v>
      </c>
      <c r="AZ2" t="b">
        <v>0</v>
      </c>
      <c r="BA2" t="b">
        <v>0</v>
      </c>
      <c r="BB2" t="b">
        <v>0</v>
      </c>
      <c r="BC2" t="b">
        <v>0</v>
      </c>
      <c r="BF2" t="s">
        <v>74</v>
      </c>
      <c r="BG2" t="s">
        <v>75</v>
      </c>
      <c r="BH2">
        <v>1.55</v>
      </c>
      <c r="BI2" t="s">
        <v>76</v>
      </c>
      <c r="BJ2">
        <v>36.659999999999997</v>
      </c>
      <c r="BK2">
        <v>18</v>
      </c>
      <c r="BL2" t="s">
        <v>74</v>
      </c>
      <c r="BM2" t="s">
        <v>75</v>
      </c>
      <c r="BN2">
        <v>1.55</v>
      </c>
      <c r="BO2" t="s">
        <v>76</v>
      </c>
      <c r="BP2">
        <v>36.659999999999997</v>
      </c>
      <c r="BQ2">
        <v>32</v>
      </c>
    </row>
    <row r="3" spans="1:69" x14ac:dyDescent="0.2">
      <c r="B3" t="s">
        <v>77</v>
      </c>
      <c r="C3" t="s">
        <v>1773</v>
      </c>
      <c r="D3" t="s">
        <v>78</v>
      </c>
      <c r="E3" t="s">
        <v>79</v>
      </c>
      <c r="H3">
        <v>201506052022</v>
      </c>
      <c r="I3">
        <v>201506060822</v>
      </c>
      <c r="J3">
        <v>42160</v>
      </c>
      <c r="K3">
        <v>0.84861111111111109</v>
      </c>
      <c r="L3">
        <v>42160.848611111112</v>
      </c>
      <c r="M3">
        <v>42161</v>
      </c>
      <c r="P3">
        <v>300</v>
      </c>
      <c r="Q3" t="s">
        <v>80</v>
      </c>
      <c r="U3">
        <v>37.636000000000003</v>
      </c>
      <c r="V3">
        <v>-121.556</v>
      </c>
      <c r="W3" t="s">
        <v>73</v>
      </c>
      <c r="X3" t="s">
        <v>1769</v>
      </c>
      <c r="AG3" t="b">
        <v>0</v>
      </c>
      <c r="AH3" t="b">
        <v>0</v>
      </c>
      <c r="AI3" t="b">
        <v>0</v>
      </c>
      <c r="AJ3">
        <v>2015</v>
      </c>
      <c r="AK3">
        <v>6</v>
      </c>
      <c r="AL3" t="b">
        <v>0</v>
      </c>
      <c r="AM3">
        <v>0</v>
      </c>
      <c r="AN3" t="b">
        <v>0</v>
      </c>
      <c r="AO3" t="b">
        <v>0</v>
      </c>
      <c r="AP3" t="b">
        <v>0</v>
      </c>
      <c r="AQ3" t="s">
        <v>1770</v>
      </c>
      <c r="AR3">
        <v>0</v>
      </c>
      <c r="AS3">
        <v>0</v>
      </c>
      <c r="AT3" t="s">
        <v>1771</v>
      </c>
      <c r="AU3" t="s">
        <v>1772</v>
      </c>
      <c r="AV3">
        <v>0</v>
      </c>
      <c r="AW3" t="b">
        <v>0</v>
      </c>
      <c r="AX3" t="b">
        <v>0</v>
      </c>
      <c r="AY3" t="b">
        <v>0</v>
      </c>
      <c r="AZ3" t="b">
        <v>0</v>
      </c>
      <c r="BA3" t="b">
        <v>0</v>
      </c>
      <c r="BB3" t="b">
        <v>0</v>
      </c>
      <c r="BC3" t="b">
        <v>0</v>
      </c>
      <c r="BF3" t="s">
        <v>81</v>
      </c>
      <c r="BG3" t="s">
        <v>82</v>
      </c>
      <c r="BH3">
        <v>4.9000000000000004</v>
      </c>
      <c r="BI3" t="s">
        <v>83</v>
      </c>
      <c r="BJ3">
        <v>24.99</v>
      </c>
      <c r="BK3">
        <v>2</v>
      </c>
      <c r="BL3" t="s">
        <v>81</v>
      </c>
      <c r="BM3" t="s">
        <v>82</v>
      </c>
      <c r="BN3">
        <v>4.9000000000000004</v>
      </c>
      <c r="BO3" t="s">
        <v>83</v>
      </c>
      <c r="BP3">
        <v>24.99</v>
      </c>
      <c r="BQ3">
        <v>30</v>
      </c>
    </row>
    <row r="4" spans="1:69" x14ac:dyDescent="0.2">
      <c r="C4" t="s">
        <v>1774</v>
      </c>
      <c r="D4" t="s">
        <v>84</v>
      </c>
      <c r="E4" t="s">
        <v>85</v>
      </c>
      <c r="H4">
        <v>201506101500</v>
      </c>
      <c r="I4">
        <v>201506110300</v>
      </c>
      <c r="J4">
        <v>42165</v>
      </c>
      <c r="K4">
        <v>0.625</v>
      </c>
      <c r="L4">
        <v>42165.625</v>
      </c>
      <c r="M4">
        <v>42184</v>
      </c>
      <c r="N4" t="s">
        <v>86</v>
      </c>
      <c r="O4">
        <v>42184.375</v>
      </c>
      <c r="P4">
        <v>1542</v>
      </c>
      <c r="Q4" t="s">
        <v>87</v>
      </c>
      <c r="T4">
        <v>0</v>
      </c>
      <c r="U4">
        <v>40.923999999999999</v>
      </c>
      <c r="V4">
        <v>-123.16800000000001</v>
      </c>
      <c r="W4" t="s">
        <v>88</v>
      </c>
      <c r="X4" t="s">
        <v>1775</v>
      </c>
      <c r="AG4" t="b">
        <v>0</v>
      </c>
      <c r="AH4" t="b">
        <v>0</v>
      </c>
      <c r="AI4" t="b">
        <v>0</v>
      </c>
      <c r="AJ4">
        <v>2015</v>
      </c>
      <c r="AK4">
        <v>6</v>
      </c>
      <c r="AL4" t="b">
        <v>0</v>
      </c>
      <c r="AM4">
        <v>0</v>
      </c>
      <c r="AN4" t="b">
        <v>0</v>
      </c>
      <c r="AO4" t="b">
        <v>0</v>
      </c>
      <c r="AP4" t="b">
        <v>0</v>
      </c>
      <c r="AQ4" t="s">
        <v>1770</v>
      </c>
      <c r="AR4">
        <v>0</v>
      </c>
      <c r="AS4">
        <v>0</v>
      </c>
      <c r="AT4" t="s">
        <v>1771</v>
      </c>
      <c r="AU4" t="s">
        <v>1772</v>
      </c>
      <c r="AV4">
        <v>0</v>
      </c>
      <c r="AW4" t="b">
        <v>1</v>
      </c>
      <c r="AX4" t="b">
        <v>0</v>
      </c>
      <c r="AY4" t="b">
        <v>1</v>
      </c>
      <c r="AZ4" t="b">
        <v>1</v>
      </c>
      <c r="BA4" t="b">
        <v>0</v>
      </c>
      <c r="BB4" t="b">
        <v>1</v>
      </c>
      <c r="BC4" t="b">
        <v>1</v>
      </c>
      <c r="BF4" t="s">
        <v>89</v>
      </c>
      <c r="BG4" t="s">
        <v>82</v>
      </c>
      <c r="BH4">
        <v>2.74</v>
      </c>
      <c r="BI4" t="s">
        <v>90</v>
      </c>
      <c r="BJ4">
        <v>11.01</v>
      </c>
      <c r="BK4">
        <v>2</v>
      </c>
      <c r="BL4" t="s">
        <v>89</v>
      </c>
      <c r="BM4" t="s">
        <v>82</v>
      </c>
      <c r="BN4">
        <v>2.74</v>
      </c>
      <c r="BO4" t="s">
        <v>90</v>
      </c>
      <c r="BP4">
        <v>11.01</v>
      </c>
      <c r="BQ4">
        <v>2</v>
      </c>
    </row>
    <row r="5" spans="1:69" x14ac:dyDescent="0.2">
      <c r="B5" t="s">
        <v>77</v>
      </c>
      <c r="C5" t="s">
        <v>1776</v>
      </c>
      <c r="D5" t="s">
        <v>91</v>
      </c>
      <c r="E5" t="s">
        <v>92</v>
      </c>
      <c r="H5">
        <v>201506181431</v>
      </c>
      <c r="I5">
        <v>201506190231</v>
      </c>
      <c r="J5">
        <v>42173</v>
      </c>
      <c r="K5">
        <v>0.60486111111111107</v>
      </c>
      <c r="L5">
        <v>42173.604861111111</v>
      </c>
      <c r="M5">
        <v>42181</v>
      </c>
      <c r="N5" t="s">
        <v>93</v>
      </c>
      <c r="O5">
        <v>42181.34375</v>
      </c>
      <c r="P5">
        <v>500</v>
      </c>
      <c r="Q5" t="s">
        <v>72</v>
      </c>
      <c r="T5">
        <v>0</v>
      </c>
      <c r="U5">
        <v>37.389000000000003</v>
      </c>
      <c r="V5">
        <v>-119.607</v>
      </c>
      <c r="W5" t="s">
        <v>73</v>
      </c>
      <c r="X5" t="s">
        <v>1775</v>
      </c>
      <c r="AG5" t="b">
        <v>0</v>
      </c>
      <c r="AH5" t="b">
        <v>0</v>
      </c>
      <c r="AI5" t="b">
        <v>0</v>
      </c>
      <c r="AJ5">
        <v>2015</v>
      </c>
      <c r="AK5">
        <v>6</v>
      </c>
      <c r="AL5" t="b">
        <v>0</v>
      </c>
      <c r="AM5">
        <v>0</v>
      </c>
      <c r="AN5" t="b">
        <v>0</v>
      </c>
      <c r="AO5" t="b">
        <v>0</v>
      </c>
      <c r="AP5" t="b">
        <v>0</v>
      </c>
      <c r="AQ5" t="s">
        <v>1770</v>
      </c>
      <c r="AR5">
        <v>0</v>
      </c>
      <c r="AS5">
        <v>0</v>
      </c>
      <c r="AT5" t="s">
        <v>1771</v>
      </c>
      <c r="AU5" t="s">
        <v>1772</v>
      </c>
      <c r="AV5">
        <v>0</v>
      </c>
      <c r="AW5" t="b">
        <v>0</v>
      </c>
      <c r="AX5" t="b">
        <v>1</v>
      </c>
      <c r="AY5" t="b">
        <v>1</v>
      </c>
      <c r="AZ5" t="b">
        <v>1</v>
      </c>
      <c r="BA5" t="b">
        <v>0</v>
      </c>
      <c r="BB5" t="b">
        <v>1</v>
      </c>
      <c r="BC5" t="b">
        <v>1</v>
      </c>
      <c r="BF5" t="s">
        <v>94</v>
      </c>
      <c r="BG5" t="s">
        <v>95</v>
      </c>
      <c r="BH5">
        <v>4.67</v>
      </c>
      <c r="BI5" t="s">
        <v>96</v>
      </c>
      <c r="BJ5">
        <v>20</v>
      </c>
      <c r="BK5">
        <v>44</v>
      </c>
      <c r="BL5" t="s">
        <v>94</v>
      </c>
      <c r="BM5" t="s">
        <v>95</v>
      </c>
      <c r="BN5">
        <v>4.67</v>
      </c>
      <c r="BO5" t="s">
        <v>96</v>
      </c>
      <c r="BP5">
        <v>20</v>
      </c>
      <c r="BQ5">
        <v>123</v>
      </c>
    </row>
    <row r="6" spans="1:69" x14ac:dyDescent="0.2">
      <c r="C6" t="s">
        <v>1777</v>
      </c>
      <c r="D6" t="s">
        <v>91</v>
      </c>
      <c r="E6" t="s">
        <v>97</v>
      </c>
      <c r="H6">
        <v>201506182100</v>
      </c>
      <c r="I6">
        <v>201506190900</v>
      </c>
      <c r="J6">
        <v>42173</v>
      </c>
      <c r="K6">
        <v>0.875</v>
      </c>
      <c r="L6">
        <v>42173.875</v>
      </c>
      <c r="M6">
        <v>42180</v>
      </c>
      <c r="N6" t="s">
        <v>98</v>
      </c>
      <c r="O6">
        <v>42180.78125</v>
      </c>
      <c r="P6">
        <v>920</v>
      </c>
      <c r="Q6" t="s">
        <v>99</v>
      </c>
      <c r="R6">
        <v>3</v>
      </c>
      <c r="T6">
        <v>0</v>
      </c>
      <c r="U6">
        <v>37.165767000000002</v>
      </c>
      <c r="V6">
        <v>-119.523943</v>
      </c>
      <c r="W6" t="s">
        <v>88</v>
      </c>
      <c r="X6" t="s">
        <v>1775</v>
      </c>
      <c r="Y6" t="s">
        <v>100</v>
      </c>
      <c r="AG6" t="b">
        <v>0</v>
      </c>
      <c r="AH6" t="b">
        <v>0</v>
      </c>
      <c r="AI6" t="b">
        <v>0</v>
      </c>
      <c r="AJ6">
        <v>2015</v>
      </c>
      <c r="AK6">
        <v>6</v>
      </c>
      <c r="AL6" t="b">
        <v>0</v>
      </c>
      <c r="AM6">
        <v>0</v>
      </c>
      <c r="AN6" t="b">
        <v>0</v>
      </c>
      <c r="AO6" t="b">
        <v>0</v>
      </c>
      <c r="AP6" t="b">
        <v>0</v>
      </c>
      <c r="AQ6" t="s">
        <v>1770</v>
      </c>
      <c r="AR6">
        <v>0</v>
      </c>
      <c r="AS6">
        <v>0</v>
      </c>
      <c r="AT6" t="s">
        <v>1771</v>
      </c>
      <c r="AU6" t="s">
        <v>1772</v>
      </c>
      <c r="AV6">
        <v>3</v>
      </c>
      <c r="AW6" t="b">
        <v>1</v>
      </c>
      <c r="AX6" t="b">
        <v>0</v>
      </c>
      <c r="AY6" t="b">
        <v>1</v>
      </c>
      <c r="AZ6" t="b">
        <v>1</v>
      </c>
      <c r="BA6" t="b">
        <v>0</v>
      </c>
      <c r="BB6" t="b">
        <v>1</v>
      </c>
      <c r="BC6" t="b">
        <v>1</v>
      </c>
      <c r="BF6" t="s">
        <v>101</v>
      </c>
      <c r="BG6" t="s">
        <v>95</v>
      </c>
      <c r="BH6">
        <v>4.82</v>
      </c>
      <c r="BI6" t="s">
        <v>102</v>
      </c>
      <c r="BJ6">
        <v>8.99</v>
      </c>
      <c r="BK6">
        <v>9</v>
      </c>
      <c r="BL6" t="s">
        <v>101</v>
      </c>
      <c r="BM6" t="s">
        <v>95</v>
      </c>
      <c r="BN6">
        <v>4.82</v>
      </c>
      <c r="BO6" t="s">
        <v>102</v>
      </c>
      <c r="BP6">
        <v>8.99</v>
      </c>
      <c r="BQ6">
        <v>9</v>
      </c>
    </row>
    <row r="7" spans="1:69" x14ac:dyDescent="0.2">
      <c r="B7" t="s">
        <v>77</v>
      </c>
      <c r="C7" t="s">
        <v>1778</v>
      </c>
      <c r="D7" t="s">
        <v>103</v>
      </c>
      <c r="E7" t="s">
        <v>104</v>
      </c>
      <c r="H7">
        <v>201506201441</v>
      </c>
      <c r="I7">
        <v>201506210241</v>
      </c>
      <c r="J7">
        <v>42175</v>
      </c>
      <c r="K7">
        <v>0.6118055555555556</v>
      </c>
      <c r="L7">
        <v>42175.611805555563</v>
      </c>
      <c r="M7">
        <v>42175</v>
      </c>
      <c r="P7">
        <v>1791</v>
      </c>
      <c r="Q7" t="s">
        <v>72</v>
      </c>
      <c r="R7">
        <v>23</v>
      </c>
      <c r="S7">
        <v>3</v>
      </c>
      <c r="T7">
        <v>0</v>
      </c>
      <c r="U7">
        <v>35.375999999999998</v>
      </c>
      <c r="V7">
        <v>-120.435</v>
      </c>
      <c r="W7" t="s">
        <v>73</v>
      </c>
      <c r="X7" t="s">
        <v>1775</v>
      </c>
      <c r="AG7" t="b">
        <v>0</v>
      </c>
      <c r="AH7" t="b">
        <v>0</v>
      </c>
      <c r="AI7" t="b">
        <v>0</v>
      </c>
      <c r="AJ7">
        <v>2015</v>
      </c>
      <c r="AK7">
        <v>6</v>
      </c>
      <c r="AL7" t="b">
        <v>0</v>
      </c>
      <c r="AM7">
        <v>0</v>
      </c>
      <c r="AN7" t="b">
        <v>0</v>
      </c>
      <c r="AO7" t="b">
        <v>0</v>
      </c>
      <c r="AP7" t="b">
        <v>0</v>
      </c>
      <c r="AQ7" t="s">
        <v>1770</v>
      </c>
      <c r="AR7">
        <v>0</v>
      </c>
      <c r="AS7">
        <v>0</v>
      </c>
      <c r="AT7" t="s">
        <v>1771</v>
      </c>
      <c r="AU7" t="s">
        <v>1772</v>
      </c>
      <c r="AV7">
        <v>23</v>
      </c>
      <c r="AW7" t="b">
        <v>0</v>
      </c>
      <c r="AX7" t="b">
        <v>1</v>
      </c>
      <c r="AY7" t="b">
        <v>1</v>
      </c>
      <c r="AZ7" t="b">
        <v>1</v>
      </c>
      <c r="BA7" t="b">
        <v>0</v>
      </c>
      <c r="BB7" t="b">
        <v>1</v>
      </c>
      <c r="BC7" t="b">
        <v>1</v>
      </c>
      <c r="BJ7">
        <v>0</v>
      </c>
      <c r="BK7">
        <v>0</v>
      </c>
      <c r="BP7">
        <v>0</v>
      </c>
      <c r="BQ7">
        <v>0</v>
      </c>
    </row>
    <row r="8" spans="1:69" x14ac:dyDescent="0.2">
      <c r="C8" t="s">
        <v>1779</v>
      </c>
      <c r="D8" t="s">
        <v>105</v>
      </c>
      <c r="E8" t="s">
        <v>106</v>
      </c>
      <c r="H8">
        <v>201506241615</v>
      </c>
      <c r="I8">
        <v>201506250415</v>
      </c>
      <c r="J8">
        <v>42179</v>
      </c>
      <c r="K8">
        <v>0.67708333333333337</v>
      </c>
      <c r="L8">
        <v>42179.677083333343</v>
      </c>
      <c r="M8">
        <v>42180</v>
      </c>
      <c r="N8" t="s">
        <v>86</v>
      </c>
      <c r="O8">
        <v>42180.375</v>
      </c>
      <c r="P8">
        <v>533</v>
      </c>
      <c r="Q8" t="s">
        <v>80</v>
      </c>
      <c r="U8">
        <v>37.974122999999999</v>
      </c>
      <c r="V8">
        <v>-121.83375100000001</v>
      </c>
      <c r="W8" t="s">
        <v>73</v>
      </c>
      <c r="X8" t="s">
        <v>1769</v>
      </c>
      <c r="AG8" t="b">
        <v>0</v>
      </c>
      <c r="AH8" t="b">
        <v>0</v>
      </c>
      <c r="AI8" t="b">
        <v>0</v>
      </c>
      <c r="AJ8">
        <v>2015</v>
      </c>
      <c r="AK8">
        <v>6</v>
      </c>
      <c r="AL8" t="b">
        <v>0</v>
      </c>
      <c r="AM8">
        <v>0</v>
      </c>
      <c r="AN8" t="b">
        <v>0</v>
      </c>
      <c r="AO8" t="b">
        <v>0</v>
      </c>
      <c r="AP8" t="b">
        <v>0</v>
      </c>
      <c r="AQ8" t="s">
        <v>1770</v>
      </c>
      <c r="AR8">
        <v>0</v>
      </c>
      <c r="AS8">
        <v>0</v>
      </c>
      <c r="AT8" t="s">
        <v>1771</v>
      </c>
      <c r="AU8" t="s">
        <v>1772</v>
      </c>
      <c r="AV8">
        <v>0</v>
      </c>
      <c r="AW8" t="b">
        <v>0</v>
      </c>
      <c r="AX8" t="b">
        <v>0</v>
      </c>
      <c r="AY8" t="b">
        <v>0</v>
      </c>
      <c r="AZ8" t="b">
        <v>0</v>
      </c>
      <c r="BA8" t="b">
        <v>0</v>
      </c>
      <c r="BB8" t="b">
        <v>0</v>
      </c>
      <c r="BC8" t="b">
        <v>0</v>
      </c>
      <c r="BF8" t="s">
        <v>107</v>
      </c>
      <c r="BG8" t="s">
        <v>82</v>
      </c>
      <c r="BH8">
        <v>3.23</v>
      </c>
      <c r="BI8" t="s">
        <v>108</v>
      </c>
      <c r="BJ8">
        <v>21</v>
      </c>
      <c r="BK8">
        <v>10</v>
      </c>
      <c r="BL8" t="s">
        <v>109</v>
      </c>
      <c r="BM8" t="s">
        <v>110</v>
      </c>
      <c r="BN8">
        <v>5.48</v>
      </c>
      <c r="BO8" t="s">
        <v>111</v>
      </c>
      <c r="BP8">
        <v>21.99</v>
      </c>
      <c r="BQ8">
        <v>124</v>
      </c>
    </row>
    <row r="9" spans="1:69" x14ac:dyDescent="0.2">
      <c r="B9" t="s">
        <v>77</v>
      </c>
      <c r="C9" t="s">
        <v>1780</v>
      </c>
      <c r="D9" t="s">
        <v>112</v>
      </c>
      <c r="E9" t="s">
        <v>113</v>
      </c>
      <c r="H9">
        <v>201507020858</v>
      </c>
      <c r="I9">
        <v>201507022058</v>
      </c>
      <c r="J9">
        <v>42187</v>
      </c>
      <c r="K9">
        <v>0.37361111111111112</v>
      </c>
      <c r="L9">
        <v>42187.373611111107</v>
      </c>
      <c r="M9">
        <v>42187</v>
      </c>
      <c r="P9">
        <v>355</v>
      </c>
      <c r="Q9" t="s">
        <v>114</v>
      </c>
      <c r="T9">
        <v>0</v>
      </c>
      <c r="U9">
        <v>38.481999999999999</v>
      </c>
      <c r="V9">
        <v>-121.04300000000001</v>
      </c>
      <c r="W9" t="s">
        <v>73</v>
      </c>
      <c r="X9" t="s">
        <v>1769</v>
      </c>
      <c r="AG9" t="b">
        <v>0</v>
      </c>
      <c r="AH9" t="b">
        <v>0</v>
      </c>
      <c r="AI9" t="b">
        <v>0</v>
      </c>
      <c r="AJ9">
        <v>2015</v>
      </c>
      <c r="AK9">
        <v>7</v>
      </c>
      <c r="AL9" t="b">
        <v>0</v>
      </c>
      <c r="AM9">
        <v>0</v>
      </c>
      <c r="AN9" t="b">
        <v>0</v>
      </c>
      <c r="AO9" t="b">
        <v>0</v>
      </c>
      <c r="AP9" t="b">
        <v>0</v>
      </c>
      <c r="AQ9" t="s">
        <v>1770</v>
      </c>
      <c r="AR9">
        <v>0</v>
      </c>
      <c r="AS9">
        <v>0</v>
      </c>
      <c r="AT9" t="s">
        <v>1771</v>
      </c>
      <c r="AU9" t="s">
        <v>1772</v>
      </c>
      <c r="AV9">
        <v>0</v>
      </c>
      <c r="AW9" t="b">
        <v>0</v>
      </c>
      <c r="AX9" t="b">
        <v>0</v>
      </c>
      <c r="AY9" t="b">
        <v>0</v>
      </c>
      <c r="AZ9" t="b">
        <v>0</v>
      </c>
      <c r="BA9" t="b">
        <v>0</v>
      </c>
      <c r="BB9" t="b">
        <v>0</v>
      </c>
      <c r="BC9" t="b">
        <v>0</v>
      </c>
      <c r="BJ9">
        <v>0</v>
      </c>
      <c r="BK9">
        <v>0</v>
      </c>
      <c r="BL9" t="s">
        <v>115</v>
      </c>
      <c r="BM9" t="s">
        <v>82</v>
      </c>
      <c r="BN9">
        <v>9.57</v>
      </c>
      <c r="BO9" t="s">
        <v>116</v>
      </c>
      <c r="BP9">
        <v>14</v>
      </c>
      <c r="BQ9">
        <v>36</v>
      </c>
    </row>
    <row r="10" spans="1:69" x14ac:dyDescent="0.2">
      <c r="B10" t="s">
        <v>77</v>
      </c>
      <c r="C10" t="s">
        <v>1781</v>
      </c>
      <c r="D10" t="s">
        <v>69</v>
      </c>
      <c r="E10" t="s">
        <v>117</v>
      </c>
      <c r="H10">
        <v>201507182227</v>
      </c>
      <c r="I10">
        <v>201507191027</v>
      </c>
      <c r="J10">
        <v>42203</v>
      </c>
      <c r="K10">
        <v>0.93541666666666667</v>
      </c>
      <c r="L10">
        <v>42203.935416666667</v>
      </c>
      <c r="M10">
        <v>42207</v>
      </c>
      <c r="P10">
        <v>1333</v>
      </c>
      <c r="Q10" t="s">
        <v>87</v>
      </c>
      <c r="T10">
        <v>0</v>
      </c>
      <c r="U10">
        <v>37.115000000000002</v>
      </c>
      <c r="V10">
        <v>-121.023</v>
      </c>
      <c r="W10" t="s">
        <v>73</v>
      </c>
      <c r="X10" t="s">
        <v>1769</v>
      </c>
      <c r="AG10" t="b">
        <v>0</v>
      </c>
      <c r="AH10" t="b">
        <v>0</v>
      </c>
      <c r="AI10" t="b">
        <v>0</v>
      </c>
      <c r="AJ10">
        <v>2015</v>
      </c>
      <c r="AK10">
        <v>7</v>
      </c>
      <c r="AL10" t="b">
        <v>0</v>
      </c>
      <c r="AM10">
        <v>0</v>
      </c>
      <c r="AN10" t="b">
        <v>0</v>
      </c>
      <c r="AO10" t="b">
        <v>0</v>
      </c>
      <c r="AP10" t="b">
        <v>0</v>
      </c>
      <c r="AQ10" t="s">
        <v>1770</v>
      </c>
      <c r="AR10">
        <v>0</v>
      </c>
      <c r="AS10">
        <v>0</v>
      </c>
      <c r="AT10" t="s">
        <v>1771</v>
      </c>
      <c r="AU10" t="s">
        <v>1772</v>
      </c>
      <c r="AV10">
        <v>0</v>
      </c>
      <c r="AW10" t="b">
        <v>0</v>
      </c>
      <c r="AX10" t="b">
        <v>0</v>
      </c>
      <c r="AY10" t="b">
        <v>0</v>
      </c>
      <c r="AZ10" t="b">
        <v>0</v>
      </c>
      <c r="BA10" t="b">
        <v>0</v>
      </c>
      <c r="BB10" t="b">
        <v>0</v>
      </c>
      <c r="BC10" t="b">
        <v>0</v>
      </c>
      <c r="BF10" t="s">
        <v>74</v>
      </c>
      <c r="BG10" t="s">
        <v>75</v>
      </c>
      <c r="BH10">
        <v>4.1900000000000004</v>
      </c>
      <c r="BI10" t="s">
        <v>118</v>
      </c>
      <c r="BJ10">
        <v>32.93</v>
      </c>
      <c r="BK10">
        <v>18</v>
      </c>
      <c r="BL10" t="s">
        <v>74</v>
      </c>
      <c r="BM10" t="s">
        <v>75</v>
      </c>
      <c r="BN10">
        <v>4.1900000000000004</v>
      </c>
      <c r="BO10" t="s">
        <v>118</v>
      </c>
      <c r="BP10">
        <v>32.93</v>
      </c>
      <c r="BQ10">
        <v>18</v>
      </c>
    </row>
    <row r="11" spans="1:69" x14ac:dyDescent="0.2">
      <c r="C11" t="s">
        <v>1782</v>
      </c>
      <c r="D11" t="s">
        <v>119</v>
      </c>
      <c r="E11" t="s">
        <v>120</v>
      </c>
      <c r="H11">
        <v>201507190800</v>
      </c>
      <c r="I11">
        <v>201507192000</v>
      </c>
      <c r="J11">
        <v>42204</v>
      </c>
      <c r="K11">
        <v>0.33333333333333331</v>
      </c>
      <c r="L11">
        <v>42204.333333333343</v>
      </c>
      <c r="M11">
        <v>42252</v>
      </c>
      <c r="N11" t="s">
        <v>121</v>
      </c>
      <c r="O11">
        <v>42252.75</v>
      </c>
      <c r="P11">
        <v>6980</v>
      </c>
      <c r="Q11" t="s">
        <v>87</v>
      </c>
      <c r="T11">
        <v>0</v>
      </c>
      <c r="U11">
        <v>36.24</v>
      </c>
      <c r="V11">
        <v>-118.54</v>
      </c>
      <c r="W11" t="s">
        <v>88</v>
      </c>
      <c r="X11" t="s">
        <v>1775</v>
      </c>
      <c r="AG11" t="b">
        <v>1</v>
      </c>
      <c r="AH11" t="b">
        <v>1</v>
      </c>
      <c r="AI11" t="b">
        <v>0</v>
      </c>
      <c r="AJ11">
        <v>2015</v>
      </c>
      <c r="AK11">
        <v>7</v>
      </c>
      <c r="AL11" t="b">
        <v>0</v>
      </c>
      <c r="AM11">
        <v>0</v>
      </c>
      <c r="AN11" t="b">
        <v>0</v>
      </c>
      <c r="AO11" t="b">
        <v>0</v>
      </c>
      <c r="AP11" t="b">
        <v>0</v>
      </c>
      <c r="AQ11" t="s">
        <v>1783</v>
      </c>
      <c r="AR11">
        <v>1</v>
      </c>
      <c r="AS11">
        <v>0</v>
      </c>
      <c r="AT11" t="s">
        <v>1771</v>
      </c>
      <c r="AU11" t="s">
        <v>1772</v>
      </c>
      <c r="AV11">
        <v>0</v>
      </c>
      <c r="AW11" t="b">
        <v>1</v>
      </c>
      <c r="AX11" t="b">
        <v>0</v>
      </c>
      <c r="AY11" t="b">
        <v>1</v>
      </c>
      <c r="AZ11" t="b">
        <v>1</v>
      </c>
      <c r="BA11" t="b">
        <v>0</v>
      </c>
      <c r="BB11" t="b">
        <v>1</v>
      </c>
      <c r="BC11" t="b">
        <v>1</v>
      </c>
      <c r="BJ11">
        <v>0</v>
      </c>
      <c r="BK11">
        <v>0</v>
      </c>
      <c r="BL11" t="s">
        <v>122</v>
      </c>
      <c r="BM11" t="s">
        <v>95</v>
      </c>
      <c r="BN11">
        <v>8.6199999999999992</v>
      </c>
      <c r="BO11" t="s">
        <v>123</v>
      </c>
      <c r="BP11">
        <v>2.0099999999999998</v>
      </c>
      <c r="BQ11">
        <v>8</v>
      </c>
    </row>
    <row r="12" spans="1:69" x14ac:dyDescent="0.2">
      <c r="C12" t="s">
        <v>1784</v>
      </c>
      <c r="D12" t="s">
        <v>119</v>
      </c>
      <c r="E12" t="s">
        <v>124</v>
      </c>
      <c r="H12">
        <v>201507211235</v>
      </c>
      <c r="I12">
        <v>201507220035</v>
      </c>
      <c r="J12">
        <v>42206</v>
      </c>
      <c r="K12">
        <v>0.52430555555555558</v>
      </c>
      <c r="L12">
        <v>42206.524305555547</v>
      </c>
      <c r="M12">
        <v>42211</v>
      </c>
      <c r="N12" t="s">
        <v>125</v>
      </c>
      <c r="O12">
        <v>42211.4375</v>
      </c>
      <c r="P12">
        <v>430</v>
      </c>
      <c r="Q12" t="s">
        <v>87</v>
      </c>
      <c r="T12">
        <v>0</v>
      </c>
      <c r="U12">
        <v>36.085211999999999</v>
      </c>
      <c r="V12">
        <v>-118.824235</v>
      </c>
      <c r="W12" t="s">
        <v>88</v>
      </c>
      <c r="X12" t="s">
        <v>1775</v>
      </c>
      <c r="AG12" t="b">
        <v>0</v>
      </c>
      <c r="AH12" t="b">
        <v>0</v>
      </c>
      <c r="AI12" t="b">
        <v>0</v>
      </c>
      <c r="AJ12">
        <v>2015</v>
      </c>
      <c r="AK12">
        <v>7</v>
      </c>
      <c r="AL12" t="b">
        <v>0</v>
      </c>
      <c r="AM12">
        <v>0</v>
      </c>
      <c r="AN12" t="b">
        <v>0</v>
      </c>
      <c r="AO12" t="b">
        <v>0</v>
      </c>
      <c r="AP12" t="b">
        <v>0</v>
      </c>
      <c r="AQ12" t="s">
        <v>1770</v>
      </c>
      <c r="AR12">
        <v>0</v>
      </c>
      <c r="AS12">
        <v>0</v>
      </c>
      <c r="AT12" t="s">
        <v>1771</v>
      </c>
      <c r="AU12" t="s">
        <v>1772</v>
      </c>
      <c r="AV12">
        <v>0</v>
      </c>
      <c r="AW12" t="b">
        <v>1</v>
      </c>
      <c r="AX12" t="b">
        <v>0</v>
      </c>
      <c r="AY12" t="b">
        <v>1</v>
      </c>
      <c r="AZ12" t="b">
        <v>1</v>
      </c>
      <c r="BA12" t="b">
        <v>0</v>
      </c>
      <c r="BB12" t="b">
        <v>1</v>
      </c>
      <c r="BC12" t="b">
        <v>1</v>
      </c>
      <c r="BJ12">
        <v>0</v>
      </c>
      <c r="BK12">
        <v>0</v>
      </c>
      <c r="BL12" t="s">
        <v>126</v>
      </c>
      <c r="BM12" t="s">
        <v>82</v>
      </c>
      <c r="BN12">
        <v>9.25</v>
      </c>
      <c r="BO12" t="s">
        <v>127</v>
      </c>
      <c r="BP12">
        <v>14.99</v>
      </c>
      <c r="BQ12">
        <v>2</v>
      </c>
    </row>
    <row r="13" spans="1:69" x14ac:dyDescent="0.2">
      <c r="C13" t="s">
        <v>1785</v>
      </c>
      <c r="D13" t="s">
        <v>128</v>
      </c>
      <c r="E13" t="s">
        <v>129</v>
      </c>
      <c r="H13">
        <v>201507221424</v>
      </c>
      <c r="I13">
        <v>201507230224</v>
      </c>
      <c r="J13">
        <v>42207</v>
      </c>
      <c r="K13">
        <v>0.6</v>
      </c>
      <c r="L13">
        <v>42207.6</v>
      </c>
      <c r="M13">
        <v>42221</v>
      </c>
      <c r="N13" t="s">
        <v>130</v>
      </c>
      <c r="O13">
        <v>42221.729166666657</v>
      </c>
      <c r="P13">
        <v>8051</v>
      </c>
      <c r="Q13" t="s">
        <v>72</v>
      </c>
      <c r="R13">
        <v>2</v>
      </c>
      <c r="S13">
        <v>5</v>
      </c>
      <c r="T13">
        <v>0</v>
      </c>
      <c r="U13">
        <v>38.499400000000001</v>
      </c>
      <c r="V13">
        <v>-122.11450000000001</v>
      </c>
      <c r="W13" t="s">
        <v>88</v>
      </c>
      <c r="X13" t="s">
        <v>1775</v>
      </c>
      <c r="AG13" t="b">
        <v>1</v>
      </c>
      <c r="AH13" t="b">
        <v>1</v>
      </c>
      <c r="AI13" t="b">
        <v>0</v>
      </c>
      <c r="AJ13">
        <v>2015</v>
      </c>
      <c r="AK13">
        <v>7</v>
      </c>
      <c r="AL13" t="b">
        <v>0</v>
      </c>
      <c r="AM13">
        <v>0</v>
      </c>
      <c r="AN13" t="b">
        <v>0</v>
      </c>
      <c r="AO13" t="b">
        <v>0</v>
      </c>
      <c r="AP13" t="b">
        <v>0</v>
      </c>
      <c r="AQ13" t="s">
        <v>1783</v>
      </c>
      <c r="AR13">
        <v>1</v>
      </c>
      <c r="AS13">
        <v>0</v>
      </c>
      <c r="AT13" t="s">
        <v>1771</v>
      </c>
      <c r="AU13" t="s">
        <v>1772</v>
      </c>
      <c r="AV13">
        <v>2</v>
      </c>
      <c r="AW13" t="b">
        <v>1</v>
      </c>
      <c r="AX13" t="b">
        <v>0</v>
      </c>
      <c r="AY13" t="b">
        <v>1</v>
      </c>
      <c r="AZ13" t="b">
        <v>1</v>
      </c>
      <c r="BA13" t="b">
        <v>0</v>
      </c>
      <c r="BB13" t="b">
        <v>1</v>
      </c>
      <c r="BC13" t="b">
        <v>1</v>
      </c>
      <c r="BJ13">
        <v>0</v>
      </c>
      <c r="BK13">
        <v>0</v>
      </c>
      <c r="BL13" t="s">
        <v>131</v>
      </c>
      <c r="BM13" t="s">
        <v>82</v>
      </c>
      <c r="BN13">
        <v>8.3000000000000007</v>
      </c>
      <c r="BO13" t="s">
        <v>132</v>
      </c>
      <c r="BP13">
        <v>27</v>
      </c>
      <c r="BQ13">
        <v>2</v>
      </c>
    </row>
    <row r="14" spans="1:69" x14ac:dyDescent="0.2">
      <c r="C14" t="s">
        <v>1786</v>
      </c>
      <c r="D14" t="s">
        <v>91</v>
      </c>
      <c r="E14" t="s">
        <v>133</v>
      </c>
      <c r="H14">
        <v>201507251430</v>
      </c>
      <c r="I14">
        <v>201507260230</v>
      </c>
      <c r="J14">
        <v>42210</v>
      </c>
      <c r="K14">
        <v>0.60416666666666663</v>
      </c>
      <c r="L14">
        <v>42210.604166666657</v>
      </c>
      <c r="M14">
        <v>42229</v>
      </c>
      <c r="N14" t="s">
        <v>125</v>
      </c>
      <c r="O14">
        <v>42229.4375</v>
      </c>
      <c r="P14">
        <v>5702</v>
      </c>
      <c r="Q14" t="s">
        <v>80</v>
      </c>
      <c r="T14">
        <v>0</v>
      </c>
      <c r="U14">
        <v>37.279722</v>
      </c>
      <c r="V14">
        <v>-119.50014</v>
      </c>
      <c r="W14" t="s">
        <v>88</v>
      </c>
      <c r="X14" t="s">
        <v>1775</v>
      </c>
      <c r="AG14" t="b">
        <v>1</v>
      </c>
      <c r="AH14" t="b">
        <v>1</v>
      </c>
      <c r="AI14" t="b">
        <v>0</v>
      </c>
      <c r="AJ14">
        <v>2015</v>
      </c>
      <c r="AK14">
        <v>7</v>
      </c>
      <c r="AL14" t="b">
        <v>0</v>
      </c>
      <c r="AM14">
        <v>0</v>
      </c>
      <c r="AN14" t="b">
        <v>0</v>
      </c>
      <c r="AO14" t="b">
        <v>0</v>
      </c>
      <c r="AP14" t="b">
        <v>0</v>
      </c>
      <c r="AQ14" t="s">
        <v>1783</v>
      </c>
      <c r="AR14">
        <v>1</v>
      </c>
      <c r="AS14">
        <v>0</v>
      </c>
      <c r="AT14" t="s">
        <v>1771</v>
      </c>
      <c r="AU14" t="s">
        <v>1772</v>
      </c>
      <c r="AV14">
        <v>0</v>
      </c>
      <c r="AW14" t="b">
        <v>0</v>
      </c>
      <c r="AX14" t="b">
        <v>1</v>
      </c>
      <c r="AY14" t="b">
        <v>1</v>
      </c>
      <c r="AZ14" t="b">
        <v>1</v>
      </c>
      <c r="BA14" t="b">
        <v>0</v>
      </c>
      <c r="BB14" t="b">
        <v>1</v>
      </c>
      <c r="BC14" t="b">
        <v>1</v>
      </c>
      <c r="BF14" t="s">
        <v>134</v>
      </c>
      <c r="BG14" t="s">
        <v>82</v>
      </c>
      <c r="BH14">
        <v>3.24</v>
      </c>
      <c r="BI14" t="s">
        <v>135</v>
      </c>
      <c r="BJ14">
        <v>14.99</v>
      </c>
      <c r="BK14">
        <v>71</v>
      </c>
      <c r="BL14" t="s">
        <v>136</v>
      </c>
      <c r="BM14" t="s">
        <v>95</v>
      </c>
      <c r="BN14">
        <v>7.46</v>
      </c>
      <c r="BO14" t="s">
        <v>137</v>
      </c>
      <c r="BP14">
        <v>14.99</v>
      </c>
      <c r="BQ14">
        <v>95</v>
      </c>
    </row>
    <row r="15" spans="1:69" x14ac:dyDescent="0.2">
      <c r="C15" t="s">
        <v>1787</v>
      </c>
      <c r="D15" t="s">
        <v>138</v>
      </c>
      <c r="E15" t="s">
        <v>139</v>
      </c>
      <c r="H15">
        <v>201507251437</v>
      </c>
      <c r="I15">
        <v>201507260237</v>
      </c>
      <c r="J15">
        <v>42210</v>
      </c>
      <c r="K15">
        <v>0.60902777777777772</v>
      </c>
      <c r="L15">
        <v>42210.609027777777</v>
      </c>
      <c r="M15">
        <v>42228</v>
      </c>
      <c r="N15" t="s">
        <v>140</v>
      </c>
      <c r="O15">
        <v>42228.802083333343</v>
      </c>
      <c r="P15">
        <v>2304</v>
      </c>
      <c r="Q15" t="s">
        <v>80</v>
      </c>
      <c r="R15">
        <v>3</v>
      </c>
      <c r="S15">
        <v>1</v>
      </c>
      <c r="T15">
        <v>0</v>
      </c>
      <c r="U15">
        <v>39.192087999999998</v>
      </c>
      <c r="V15">
        <v>-120.882313</v>
      </c>
      <c r="W15" t="s">
        <v>88</v>
      </c>
      <c r="X15" t="s">
        <v>1775</v>
      </c>
      <c r="AG15" t="b">
        <v>0</v>
      </c>
      <c r="AH15" t="b">
        <v>0</v>
      </c>
      <c r="AI15" t="b">
        <v>0</v>
      </c>
      <c r="AJ15">
        <v>2015</v>
      </c>
      <c r="AK15">
        <v>7</v>
      </c>
      <c r="AL15" t="b">
        <v>0</v>
      </c>
      <c r="AM15">
        <v>0</v>
      </c>
      <c r="AN15" t="b">
        <v>0</v>
      </c>
      <c r="AO15" t="b">
        <v>0</v>
      </c>
      <c r="AP15" t="b">
        <v>0</v>
      </c>
      <c r="AQ15" t="s">
        <v>1770</v>
      </c>
      <c r="AR15">
        <v>0</v>
      </c>
      <c r="AS15">
        <v>0</v>
      </c>
      <c r="AT15" t="s">
        <v>1771</v>
      </c>
      <c r="AU15" t="s">
        <v>1772</v>
      </c>
      <c r="AV15">
        <v>3</v>
      </c>
      <c r="AW15" t="b">
        <v>0</v>
      </c>
      <c r="AX15" t="b">
        <v>1</v>
      </c>
      <c r="AY15" t="b">
        <v>1</v>
      </c>
      <c r="AZ15" t="b">
        <v>1</v>
      </c>
      <c r="BA15" t="b">
        <v>0</v>
      </c>
      <c r="BB15" t="b">
        <v>1</v>
      </c>
      <c r="BC15" t="b">
        <v>1</v>
      </c>
      <c r="BF15" t="s">
        <v>141</v>
      </c>
      <c r="BG15" t="s">
        <v>82</v>
      </c>
      <c r="BH15">
        <v>0.57999999999999996</v>
      </c>
      <c r="BI15" t="s">
        <v>142</v>
      </c>
      <c r="BJ15">
        <v>17</v>
      </c>
      <c r="BK15">
        <v>6</v>
      </c>
      <c r="BL15" t="s">
        <v>141</v>
      </c>
      <c r="BM15" t="s">
        <v>82</v>
      </c>
      <c r="BN15">
        <v>0.57999999999999996</v>
      </c>
      <c r="BO15" t="s">
        <v>142</v>
      </c>
      <c r="BP15">
        <v>17</v>
      </c>
      <c r="BQ15">
        <v>74</v>
      </c>
    </row>
    <row r="16" spans="1:69" x14ac:dyDescent="0.2">
      <c r="C16" t="s">
        <v>1788</v>
      </c>
      <c r="D16" t="s">
        <v>143</v>
      </c>
      <c r="E16" t="s">
        <v>144</v>
      </c>
      <c r="H16">
        <v>201507291125</v>
      </c>
      <c r="I16">
        <v>201507292325</v>
      </c>
      <c r="J16">
        <v>42214</v>
      </c>
      <c r="K16">
        <v>0.47569444444444442</v>
      </c>
      <c r="L16">
        <v>42214.475694444453</v>
      </c>
      <c r="M16">
        <v>42219</v>
      </c>
      <c r="N16" t="s">
        <v>145</v>
      </c>
      <c r="O16">
        <v>42219.708333333343</v>
      </c>
      <c r="P16">
        <v>400</v>
      </c>
      <c r="Q16" t="s">
        <v>146</v>
      </c>
      <c r="R16">
        <v>16</v>
      </c>
      <c r="T16">
        <v>0</v>
      </c>
      <c r="U16">
        <v>39.439630000000001</v>
      </c>
      <c r="V16">
        <v>-121.38794</v>
      </c>
      <c r="W16" t="s">
        <v>88</v>
      </c>
      <c r="X16" t="s">
        <v>1775</v>
      </c>
      <c r="AG16" t="b">
        <v>0</v>
      </c>
      <c r="AH16" t="b">
        <v>0</v>
      </c>
      <c r="AI16" t="b">
        <v>0</v>
      </c>
      <c r="AJ16">
        <v>2015</v>
      </c>
      <c r="AK16">
        <v>7</v>
      </c>
      <c r="AL16" t="b">
        <v>0</v>
      </c>
      <c r="AM16">
        <v>0</v>
      </c>
      <c r="AN16" t="b">
        <v>0</v>
      </c>
      <c r="AO16" t="b">
        <v>0</v>
      </c>
      <c r="AP16" t="b">
        <v>0</v>
      </c>
      <c r="AQ16" t="s">
        <v>1770</v>
      </c>
      <c r="AR16">
        <v>0</v>
      </c>
      <c r="AS16">
        <v>0</v>
      </c>
      <c r="AT16" t="s">
        <v>1771</v>
      </c>
      <c r="AU16" t="s">
        <v>1772</v>
      </c>
      <c r="AV16">
        <v>16</v>
      </c>
      <c r="AW16" t="b">
        <v>1</v>
      </c>
      <c r="AX16" t="b">
        <v>0</v>
      </c>
      <c r="AY16" t="b">
        <v>1</v>
      </c>
      <c r="AZ16" t="b">
        <v>1</v>
      </c>
      <c r="BA16" t="b">
        <v>0</v>
      </c>
      <c r="BB16" t="b">
        <v>1</v>
      </c>
      <c r="BC16" t="b">
        <v>1</v>
      </c>
      <c r="BF16" t="s">
        <v>147</v>
      </c>
      <c r="BG16" t="s">
        <v>82</v>
      </c>
      <c r="BH16">
        <v>4.07</v>
      </c>
      <c r="BI16" t="s">
        <v>148</v>
      </c>
      <c r="BJ16">
        <v>11.01</v>
      </c>
      <c r="BK16">
        <v>2</v>
      </c>
      <c r="BL16" t="s">
        <v>147</v>
      </c>
      <c r="BM16" t="s">
        <v>82</v>
      </c>
      <c r="BN16">
        <v>4.07</v>
      </c>
      <c r="BO16" t="s">
        <v>148</v>
      </c>
      <c r="BP16">
        <v>11.01</v>
      </c>
      <c r="BQ16">
        <v>2</v>
      </c>
    </row>
    <row r="17" spans="2:69" x14ac:dyDescent="0.2">
      <c r="C17" t="s">
        <v>1789</v>
      </c>
      <c r="D17" t="s">
        <v>149</v>
      </c>
      <c r="E17" t="s">
        <v>150</v>
      </c>
      <c r="H17">
        <v>201507291529</v>
      </c>
      <c r="I17">
        <v>201507300329</v>
      </c>
      <c r="J17">
        <v>42214</v>
      </c>
      <c r="K17">
        <v>0.64513888888888893</v>
      </c>
      <c r="L17">
        <v>42214.645138888889</v>
      </c>
      <c r="M17">
        <v>42230</v>
      </c>
      <c r="N17" t="s">
        <v>151</v>
      </c>
      <c r="O17">
        <v>42230.760416666657</v>
      </c>
      <c r="P17">
        <v>69636</v>
      </c>
      <c r="Q17" t="s">
        <v>152</v>
      </c>
      <c r="R17">
        <v>96</v>
      </c>
      <c r="S17">
        <v>8</v>
      </c>
      <c r="T17">
        <v>0</v>
      </c>
      <c r="U17">
        <v>38.886353800000002</v>
      </c>
      <c r="V17">
        <v>-122.4762475</v>
      </c>
      <c r="W17" t="s">
        <v>88</v>
      </c>
      <c r="X17" t="s">
        <v>1775</v>
      </c>
      <c r="AG17" t="b">
        <v>1</v>
      </c>
      <c r="AH17" t="b">
        <v>1</v>
      </c>
      <c r="AI17" t="b">
        <v>0</v>
      </c>
      <c r="AJ17">
        <v>2015</v>
      </c>
      <c r="AK17">
        <v>7</v>
      </c>
      <c r="AL17" t="b">
        <v>0</v>
      </c>
      <c r="AM17">
        <v>0</v>
      </c>
      <c r="AN17" t="b">
        <v>0</v>
      </c>
      <c r="AO17" t="b">
        <v>0</v>
      </c>
      <c r="AP17" t="b">
        <v>0</v>
      </c>
      <c r="AQ17" t="s">
        <v>1783</v>
      </c>
      <c r="AR17">
        <v>1</v>
      </c>
      <c r="AS17">
        <v>0</v>
      </c>
      <c r="AT17" t="s">
        <v>1771</v>
      </c>
      <c r="AU17" t="s">
        <v>1772</v>
      </c>
      <c r="AV17">
        <v>96</v>
      </c>
      <c r="AW17" t="b">
        <v>1</v>
      </c>
      <c r="AX17" t="b">
        <v>0</v>
      </c>
      <c r="AY17" t="b">
        <v>1</v>
      </c>
      <c r="AZ17" t="b">
        <v>1</v>
      </c>
      <c r="BA17" t="b">
        <v>0</v>
      </c>
      <c r="BB17" t="b">
        <v>1</v>
      </c>
      <c r="BC17" t="b">
        <v>1</v>
      </c>
      <c r="BF17" t="s">
        <v>153</v>
      </c>
      <c r="BG17" t="s">
        <v>82</v>
      </c>
      <c r="BH17">
        <v>3.6</v>
      </c>
      <c r="BI17" t="s">
        <v>154</v>
      </c>
      <c r="BJ17">
        <v>20</v>
      </c>
      <c r="BK17">
        <v>15</v>
      </c>
      <c r="BL17" t="s">
        <v>153</v>
      </c>
      <c r="BM17" t="s">
        <v>82</v>
      </c>
      <c r="BN17">
        <v>3.6</v>
      </c>
      <c r="BO17" t="s">
        <v>154</v>
      </c>
      <c r="BP17">
        <v>20</v>
      </c>
      <c r="BQ17">
        <v>22</v>
      </c>
    </row>
    <row r="18" spans="2:69" x14ac:dyDescent="0.2">
      <c r="C18" t="s">
        <v>1790</v>
      </c>
      <c r="D18" t="s">
        <v>84</v>
      </c>
      <c r="E18" t="s">
        <v>155</v>
      </c>
      <c r="H18">
        <v>201507301600</v>
      </c>
      <c r="I18">
        <v>201507310400</v>
      </c>
      <c r="J18">
        <v>42215</v>
      </c>
      <c r="K18">
        <v>0.66666666666666663</v>
      </c>
      <c r="L18">
        <v>42215.666666666657</v>
      </c>
      <c r="M18">
        <v>42216</v>
      </c>
      <c r="P18">
        <v>73137</v>
      </c>
      <c r="Q18" t="s">
        <v>87</v>
      </c>
      <c r="R18">
        <v>4</v>
      </c>
      <c r="T18">
        <v>0</v>
      </c>
      <c r="U18">
        <v>40.326957749999998</v>
      </c>
      <c r="V18">
        <v>-123.39242</v>
      </c>
      <c r="W18" t="s">
        <v>88</v>
      </c>
      <c r="X18" t="s">
        <v>1775</v>
      </c>
      <c r="AG18" t="b">
        <v>1</v>
      </c>
      <c r="AH18" t="b">
        <v>1</v>
      </c>
      <c r="AI18" t="b">
        <v>0</v>
      </c>
      <c r="AJ18">
        <v>2015</v>
      </c>
      <c r="AK18">
        <v>7</v>
      </c>
      <c r="AL18" t="b">
        <v>0</v>
      </c>
      <c r="AM18">
        <v>0</v>
      </c>
      <c r="AN18" t="b">
        <v>0</v>
      </c>
      <c r="AO18" t="b">
        <v>0</v>
      </c>
      <c r="AP18" t="b">
        <v>0</v>
      </c>
      <c r="AQ18" t="s">
        <v>1783</v>
      </c>
      <c r="AR18">
        <v>1</v>
      </c>
      <c r="AS18">
        <v>0</v>
      </c>
      <c r="AT18" t="s">
        <v>1771</v>
      </c>
      <c r="AU18" t="s">
        <v>1772</v>
      </c>
      <c r="AV18">
        <v>4</v>
      </c>
      <c r="AW18" t="b">
        <v>1</v>
      </c>
      <c r="AX18" t="b">
        <v>0</v>
      </c>
      <c r="AY18" t="b">
        <v>1</v>
      </c>
      <c r="AZ18" t="b">
        <v>1</v>
      </c>
      <c r="BA18" t="b">
        <v>0</v>
      </c>
      <c r="BB18" t="b">
        <v>1</v>
      </c>
      <c r="BC18" t="b">
        <v>1</v>
      </c>
      <c r="BJ18">
        <v>0</v>
      </c>
      <c r="BK18">
        <v>0</v>
      </c>
      <c r="BL18" t="s">
        <v>156</v>
      </c>
      <c r="BM18" t="s">
        <v>82</v>
      </c>
      <c r="BN18">
        <v>6.51</v>
      </c>
      <c r="BO18" t="s">
        <v>157</v>
      </c>
      <c r="BP18">
        <v>10</v>
      </c>
      <c r="BQ18">
        <v>2</v>
      </c>
    </row>
    <row r="19" spans="2:69" x14ac:dyDescent="0.2">
      <c r="C19" t="s">
        <v>1791</v>
      </c>
      <c r="D19" t="s">
        <v>84</v>
      </c>
      <c r="E19" t="s">
        <v>158</v>
      </c>
      <c r="H19">
        <v>201507301600</v>
      </c>
      <c r="I19">
        <v>201507310400</v>
      </c>
      <c r="J19">
        <v>42215</v>
      </c>
      <c r="K19">
        <v>0.66666666666666663</v>
      </c>
      <c r="L19">
        <v>42215.666666666657</v>
      </c>
      <c r="M19">
        <v>42278</v>
      </c>
      <c r="P19">
        <v>29416</v>
      </c>
      <c r="Q19" t="s">
        <v>87</v>
      </c>
      <c r="R19">
        <v>3</v>
      </c>
      <c r="T19">
        <v>0</v>
      </c>
      <c r="U19">
        <v>40.479999999999997</v>
      </c>
      <c r="V19">
        <v>-123.15</v>
      </c>
      <c r="W19" t="s">
        <v>88</v>
      </c>
      <c r="X19" t="s">
        <v>1775</v>
      </c>
      <c r="AG19" t="b">
        <v>1</v>
      </c>
      <c r="AH19" t="b">
        <v>1</v>
      </c>
      <c r="AI19" t="b">
        <v>0</v>
      </c>
      <c r="AJ19">
        <v>2015</v>
      </c>
      <c r="AK19">
        <v>7</v>
      </c>
      <c r="AL19" t="b">
        <v>0</v>
      </c>
      <c r="AM19">
        <v>0</v>
      </c>
      <c r="AN19" t="b">
        <v>0</v>
      </c>
      <c r="AO19" t="b">
        <v>0</v>
      </c>
      <c r="AP19" t="b">
        <v>0</v>
      </c>
      <c r="AQ19" t="s">
        <v>1783</v>
      </c>
      <c r="AR19">
        <v>1</v>
      </c>
      <c r="AS19">
        <v>0</v>
      </c>
      <c r="AT19" t="s">
        <v>1771</v>
      </c>
      <c r="AU19" t="s">
        <v>1772</v>
      </c>
      <c r="AV19">
        <v>3</v>
      </c>
      <c r="AW19" t="b">
        <v>1</v>
      </c>
      <c r="AX19" t="b">
        <v>0</v>
      </c>
      <c r="AY19" t="b">
        <v>1</v>
      </c>
      <c r="AZ19" t="b">
        <v>1</v>
      </c>
      <c r="BA19" t="b">
        <v>0</v>
      </c>
      <c r="BB19" t="b">
        <v>1</v>
      </c>
      <c r="BC19" t="b">
        <v>1</v>
      </c>
      <c r="BF19" t="s">
        <v>159</v>
      </c>
      <c r="BG19" t="s">
        <v>82</v>
      </c>
      <c r="BH19">
        <v>4.8</v>
      </c>
      <c r="BI19" t="s">
        <v>160</v>
      </c>
      <c r="BJ19">
        <v>15.99</v>
      </c>
      <c r="BK19">
        <v>2</v>
      </c>
      <c r="BL19" t="s">
        <v>161</v>
      </c>
      <c r="BM19" t="s">
        <v>95</v>
      </c>
      <c r="BN19">
        <v>5.34</v>
      </c>
      <c r="BO19" t="s">
        <v>162</v>
      </c>
      <c r="BP19">
        <v>22.01</v>
      </c>
      <c r="BQ19">
        <v>13</v>
      </c>
    </row>
    <row r="20" spans="2:69" x14ac:dyDescent="0.2">
      <c r="B20" t="s">
        <v>77</v>
      </c>
      <c r="C20" t="s">
        <v>1792</v>
      </c>
      <c r="D20" t="s">
        <v>163</v>
      </c>
      <c r="E20" t="s">
        <v>164</v>
      </c>
      <c r="H20">
        <v>201507301602</v>
      </c>
      <c r="I20">
        <v>201507310402</v>
      </c>
      <c r="J20">
        <v>42215</v>
      </c>
      <c r="K20">
        <v>0.66805555555555551</v>
      </c>
      <c r="L20">
        <v>42215.668055555558</v>
      </c>
      <c r="M20">
        <v>42237</v>
      </c>
      <c r="P20">
        <v>4883</v>
      </c>
      <c r="Q20" t="s">
        <v>87</v>
      </c>
      <c r="R20">
        <v>7</v>
      </c>
      <c r="T20">
        <v>0</v>
      </c>
      <c r="U20">
        <v>40.292000000000002</v>
      </c>
      <c r="V20">
        <v>-123.649</v>
      </c>
      <c r="W20" t="s">
        <v>73</v>
      </c>
      <c r="X20" t="s">
        <v>1775</v>
      </c>
      <c r="AG20" t="b">
        <v>0</v>
      </c>
      <c r="AH20" t="b">
        <v>0</v>
      </c>
      <c r="AI20" t="b">
        <v>0</v>
      </c>
      <c r="AJ20">
        <v>2015</v>
      </c>
      <c r="AK20">
        <v>7</v>
      </c>
      <c r="AL20" t="b">
        <v>0</v>
      </c>
      <c r="AM20">
        <v>0</v>
      </c>
      <c r="AN20" t="b">
        <v>0</v>
      </c>
      <c r="AO20" t="b">
        <v>0</v>
      </c>
      <c r="AP20" t="b">
        <v>0</v>
      </c>
      <c r="AQ20" t="s">
        <v>1770</v>
      </c>
      <c r="AR20">
        <v>0</v>
      </c>
      <c r="AS20">
        <v>0</v>
      </c>
      <c r="AT20" t="s">
        <v>1771</v>
      </c>
      <c r="AU20" t="s">
        <v>1772</v>
      </c>
      <c r="AV20">
        <v>7</v>
      </c>
      <c r="AW20" t="b">
        <v>1</v>
      </c>
      <c r="AX20" t="b">
        <v>0</v>
      </c>
      <c r="AY20" t="b">
        <v>1</v>
      </c>
      <c r="AZ20" t="b">
        <v>1</v>
      </c>
      <c r="BA20" t="b">
        <v>0</v>
      </c>
      <c r="BB20" t="b">
        <v>1</v>
      </c>
      <c r="BC20" t="b">
        <v>1</v>
      </c>
      <c r="BJ20">
        <v>0</v>
      </c>
      <c r="BK20">
        <v>0</v>
      </c>
      <c r="BL20" t="s">
        <v>165</v>
      </c>
      <c r="BM20" t="s">
        <v>82</v>
      </c>
      <c r="BN20">
        <v>7.94</v>
      </c>
      <c r="BO20" t="s">
        <v>166</v>
      </c>
      <c r="BP20">
        <v>10</v>
      </c>
      <c r="BQ20">
        <v>2</v>
      </c>
    </row>
    <row r="21" spans="2:69" x14ac:dyDescent="0.2">
      <c r="C21" t="s">
        <v>1793</v>
      </c>
      <c r="D21" t="s">
        <v>84</v>
      </c>
      <c r="E21" t="s">
        <v>167</v>
      </c>
      <c r="H21">
        <v>201507302130</v>
      </c>
      <c r="I21">
        <v>201507310930</v>
      </c>
      <c r="J21">
        <v>42215</v>
      </c>
      <c r="K21">
        <v>0.89583333333333337</v>
      </c>
      <c r="L21">
        <v>42215.895833333343</v>
      </c>
      <c r="M21">
        <v>42240</v>
      </c>
      <c r="P21">
        <v>36503</v>
      </c>
      <c r="Q21" t="s">
        <v>80</v>
      </c>
      <c r="R21">
        <v>12</v>
      </c>
      <c r="T21">
        <v>0</v>
      </c>
      <c r="U21">
        <v>40.340000000000003</v>
      </c>
      <c r="V21">
        <v>-122.5</v>
      </c>
      <c r="W21" t="s">
        <v>88</v>
      </c>
      <c r="X21" t="s">
        <v>1775</v>
      </c>
      <c r="AG21" t="b">
        <v>1</v>
      </c>
      <c r="AH21" t="b">
        <v>1</v>
      </c>
      <c r="AI21" t="b">
        <v>0</v>
      </c>
      <c r="AJ21">
        <v>2015</v>
      </c>
      <c r="AK21">
        <v>7</v>
      </c>
      <c r="AL21" t="b">
        <v>0</v>
      </c>
      <c r="AM21">
        <v>0</v>
      </c>
      <c r="AN21" t="b">
        <v>0</v>
      </c>
      <c r="AO21" t="b">
        <v>0</v>
      </c>
      <c r="AP21" t="b">
        <v>0</v>
      </c>
      <c r="AQ21" t="s">
        <v>1783</v>
      </c>
      <c r="AR21">
        <v>1</v>
      </c>
      <c r="AS21">
        <v>0</v>
      </c>
      <c r="AT21" t="s">
        <v>1771</v>
      </c>
      <c r="AU21" t="s">
        <v>1772</v>
      </c>
      <c r="AV21">
        <v>12</v>
      </c>
      <c r="AW21" t="b">
        <v>1</v>
      </c>
      <c r="AX21" t="b">
        <v>0</v>
      </c>
      <c r="AY21" t="b">
        <v>1</v>
      </c>
      <c r="AZ21" t="b">
        <v>1</v>
      </c>
      <c r="BA21" t="b">
        <v>0</v>
      </c>
      <c r="BB21" t="b">
        <v>1</v>
      </c>
      <c r="BC21" t="b">
        <v>1</v>
      </c>
      <c r="BJ21">
        <v>0</v>
      </c>
      <c r="BK21">
        <v>0</v>
      </c>
      <c r="BP21">
        <v>0</v>
      </c>
      <c r="BQ21">
        <v>0</v>
      </c>
    </row>
    <row r="22" spans="2:69" x14ac:dyDescent="0.2">
      <c r="C22" t="s">
        <v>1794</v>
      </c>
      <c r="D22" t="s">
        <v>84</v>
      </c>
      <c r="E22" t="s">
        <v>168</v>
      </c>
      <c r="H22">
        <v>201507302230</v>
      </c>
      <c r="I22">
        <v>201507311030</v>
      </c>
      <c r="J22">
        <v>42215</v>
      </c>
      <c r="K22">
        <v>0.9375</v>
      </c>
      <c r="L22">
        <v>42215.9375</v>
      </c>
      <c r="M22">
        <v>42292</v>
      </c>
      <c r="P22">
        <v>77081</v>
      </c>
      <c r="Q22" t="s">
        <v>87</v>
      </c>
      <c r="R22">
        <v>30</v>
      </c>
      <c r="T22">
        <v>0</v>
      </c>
      <c r="U22">
        <v>40.912999999999997</v>
      </c>
      <c r="V22">
        <v>-123.437</v>
      </c>
      <c r="W22" t="s">
        <v>88</v>
      </c>
      <c r="X22" t="s">
        <v>1775</v>
      </c>
      <c r="AG22" t="b">
        <v>1</v>
      </c>
      <c r="AH22" t="b">
        <v>1</v>
      </c>
      <c r="AI22" t="b">
        <v>0</v>
      </c>
      <c r="AJ22">
        <v>2015</v>
      </c>
      <c r="AK22">
        <v>7</v>
      </c>
      <c r="AL22" t="b">
        <v>0</v>
      </c>
      <c r="AM22">
        <v>0</v>
      </c>
      <c r="AN22" t="b">
        <v>0</v>
      </c>
      <c r="AO22" t="b">
        <v>0</v>
      </c>
      <c r="AP22" t="b">
        <v>0</v>
      </c>
      <c r="AQ22" t="s">
        <v>1783</v>
      </c>
      <c r="AR22">
        <v>1</v>
      </c>
      <c r="AS22">
        <v>0</v>
      </c>
      <c r="AT22" t="s">
        <v>1771</v>
      </c>
      <c r="AU22" t="s">
        <v>1772</v>
      </c>
      <c r="AV22">
        <v>30</v>
      </c>
      <c r="AW22" t="b">
        <v>1</v>
      </c>
      <c r="AX22" t="b">
        <v>0</v>
      </c>
      <c r="AY22" t="b">
        <v>1</v>
      </c>
      <c r="AZ22" t="b">
        <v>1</v>
      </c>
      <c r="BA22" t="b">
        <v>0</v>
      </c>
      <c r="BB22" t="b">
        <v>1</v>
      </c>
      <c r="BC22" t="b">
        <v>1</v>
      </c>
      <c r="BJ22">
        <v>0</v>
      </c>
      <c r="BK22">
        <v>0</v>
      </c>
      <c r="BP22">
        <v>0</v>
      </c>
      <c r="BQ22">
        <v>0</v>
      </c>
    </row>
    <row r="23" spans="2:69" x14ac:dyDescent="0.2">
      <c r="C23" t="s">
        <v>1795</v>
      </c>
      <c r="D23" t="s">
        <v>169</v>
      </c>
      <c r="E23" t="s">
        <v>170</v>
      </c>
      <c r="H23">
        <v>201507311900</v>
      </c>
      <c r="I23">
        <v>201507320700</v>
      </c>
      <c r="J23">
        <v>42216</v>
      </c>
      <c r="K23">
        <v>0.79166666666666663</v>
      </c>
      <c r="L23">
        <v>42216.791666666657</v>
      </c>
      <c r="M23">
        <v>42317</v>
      </c>
      <c r="N23" t="s">
        <v>171</v>
      </c>
      <c r="O23">
        <v>42317.5</v>
      </c>
      <c r="P23">
        <v>151623</v>
      </c>
      <c r="Q23" t="s">
        <v>87</v>
      </c>
      <c r="R23">
        <v>4</v>
      </c>
      <c r="T23">
        <v>0</v>
      </c>
      <c r="U23">
        <v>36.874000000000002</v>
      </c>
      <c r="V23">
        <v>-118.905</v>
      </c>
      <c r="W23" t="s">
        <v>88</v>
      </c>
      <c r="X23" t="s">
        <v>1775</v>
      </c>
      <c r="AG23" t="b">
        <v>1</v>
      </c>
      <c r="AH23" t="b">
        <v>1</v>
      </c>
      <c r="AI23" t="b">
        <v>0</v>
      </c>
      <c r="AJ23">
        <v>2015</v>
      </c>
      <c r="AK23">
        <v>7</v>
      </c>
      <c r="AL23" t="b">
        <v>0</v>
      </c>
      <c r="AM23">
        <v>0</v>
      </c>
      <c r="AN23" t="b">
        <v>0</v>
      </c>
      <c r="AO23" t="b">
        <v>0</v>
      </c>
      <c r="AP23" t="b">
        <v>0</v>
      </c>
      <c r="AQ23" t="s">
        <v>1783</v>
      </c>
      <c r="AR23">
        <v>1</v>
      </c>
      <c r="AS23">
        <v>0</v>
      </c>
      <c r="AT23" t="s">
        <v>1771</v>
      </c>
      <c r="AU23" t="s">
        <v>1772</v>
      </c>
      <c r="AV23">
        <v>4</v>
      </c>
      <c r="AW23" t="b">
        <v>1</v>
      </c>
      <c r="AX23" t="b">
        <v>0</v>
      </c>
      <c r="AY23" t="b">
        <v>1</v>
      </c>
      <c r="AZ23" t="b">
        <v>1</v>
      </c>
      <c r="BA23" t="b">
        <v>0</v>
      </c>
      <c r="BB23" t="b">
        <v>1</v>
      </c>
      <c r="BC23" t="b">
        <v>1</v>
      </c>
      <c r="BJ23">
        <v>0</v>
      </c>
      <c r="BK23">
        <v>0</v>
      </c>
      <c r="BL23" t="s">
        <v>172</v>
      </c>
      <c r="BM23" t="s">
        <v>95</v>
      </c>
      <c r="BN23">
        <v>9.9</v>
      </c>
      <c r="BO23" t="s">
        <v>173</v>
      </c>
      <c r="BP23">
        <v>11.01</v>
      </c>
      <c r="BQ23">
        <v>13</v>
      </c>
    </row>
    <row r="24" spans="2:69" x14ac:dyDescent="0.2">
      <c r="B24" t="s">
        <v>174</v>
      </c>
      <c r="C24" t="s">
        <v>1796</v>
      </c>
      <c r="D24" t="s">
        <v>69</v>
      </c>
      <c r="E24" t="s">
        <v>175</v>
      </c>
      <c r="H24">
        <v>201507312137</v>
      </c>
      <c r="I24">
        <v>201507320937</v>
      </c>
      <c r="J24">
        <v>42216</v>
      </c>
      <c r="K24">
        <v>0.90069444444444446</v>
      </c>
      <c r="L24">
        <v>42216.900694444441</v>
      </c>
      <c r="M24">
        <v>42217</v>
      </c>
      <c r="N24" t="s">
        <v>176</v>
      </c>
      <c r="O24">
        <v>42217.791666666657</v>
      </c>
      <c r="P24">
        <v>1450</v>
      </c>
      <c r="Q24" t="s">
        <v>72</v>
      </c>
      <c r="T24">
        <v>0</v>
      </c>
      <c r="U24">
        <v>37.067999999999998</v>
      </c>
      <c r="V24">
        <v>-121.21899999999999</v>
      </c>
      <c r="W24" t="s">
        <v>73</v>
      </c>
      <c r="X24" t="s">
        <v>1775</v>
      </c>
      <c r="AG24" t="b">
        <v>0</v>
      </c>
      <c r="AH24" t="b">
        <v>0</v>
      </c>
      <c r="AI24" t="b">
        <v>0</v>
      </c>
      <c r="AJ24">
        <v>2015</v>
      </c>
      <c r="AK24">
        <v>7</v>
      </c>
      <c r="AL24" t="b">
        <v>0</v>
      </c>
      <c r="AM24">
        <v>0</v>
      </c>
      <c r="AN24" t="b">
        <v>0</v>
      </c>
      <c r="AO24" t="b">
        <v>0</v>
      </c>
      <c r="AP24" t="b">
        <v>0</v>
      </c>
      <c r="AQ24" t="s">
        <v>1770</v>
      </c>
      <c r="AR24">
        <v>0</v>
      </c>
      <c r="AS24">
        <v>0</v>
      </c>
      <c r="AT24" t="s">
        <v>1771</v>
      </c>
      <c r="AU24" t="s">
        <v>1772</v>
      </c>
      <c r="AV24">
        <v>0</v>
      </c>
      <c r="AW24" t="b">
        <v>1</v>
      </c>
      <c r="AX24" t="b">
        <v>0</v>
      </c>
      <c r="AY24" t="b">
        <v>1</v>
      </c>
      <c r="AZ24" t="b">
        <v>1</v>
      </c>
      <c r="BA24" t="b">
        <v>0</v>
      </c>
      <c r="BB24" t="b">
        <v>1</v>
      </c>
      <c r="BC24" t="b">
        <v>1</v>
      </c>
      <c r="BF24" t="s">
        <v>177</v>
      </c>
      <c r="BG24" t="s">
        <v>95</v>
      </c>
      <c r="BH24">
        <v>2.4300000000000002</v>
      </c>
      <c r="BI24" t="s">
        <v>178</v>
      </c>
      <c r="BJ24">
        <v>31</v>
      </c>
      <c r="BK24">
        <v>17</v>
      </c>
      <c r="BL24" t="s">
        <v>74</v>
      </c>
      <c r="BM24" t="s">
        <v>75</v>
      </c>
      <c r="BN24">
        <v>8.77</v>
      </c>
      <c r="BO24" t="s">
        <v>179</v>
      </c>
      <c r="BP24">
        <v>31.7</v>
      </c>
      <c r="BQ24">
        <v>27</v>
      </c>
    </row>
    <row r="25" spans="2:69" x14ac:dyDescent="0.2">
      <c r="C25" t="s">
        <v>1797</v>
      </c>
      <c r="D25" t="s">
        <v>180</v>
      </c>
      <c r="E25" t="s">
        <v>181</v>
      </c>
      <c r="H25">
        <v>201508031415</v>
      </c>
      <c r="I25">
        <v>201508040215</v>
      </c>
      <c r="J25">
        <v>42219</v>
      </c>
      <c r="K25">
        <v>0.59375</v>
      </c>
      <c r="L25">
        <v>42219.59375</v>
      </c>
      <c r="M25">
        <v>42220</v>
      </c>
      <c r="N25" t="s">
        <v>182</v>
      </c>
      <c r="O25">
        <v>42220.442361111112</v>
      </c>
      <c r="P25">
        <v>10570</v>
      </c>
      <c r="Q25" t="s">
        <v>183</v>
      </c>
      <c r="T25">
        <v>0</v>
      </c>
      <c r="U25">
        <v>40.938000000000002</v>
      </c>
      <c r="V25">
        <v>-120.105</v>
      </c>
      <c r="W25" t="s">
        <v>88</v>
      </c>
      <c r="X25" t="s">
        <v>1775</v>
      </c>
      <c r="AG25" t="b">
        <v>1</v>
      </c>
      <c r="AH25" t="b">
        <v>1</v>
      </c>
      <c r="AI25" t="b">
        <v>0</v>
      </c>
      <c r="AJ25">
        <v>2015</v>
      </c>
      <c r="AK25">
        <v>8</v>
      </c>
      <c r="AL25" t="b">
        <v>0</v>
      </c>
      <c r="AM25">
        <v>0</v>
      </c>
      <c r="AN25" t="b">
        <v>0</v>
      </c>
      <c r="AO25" t="b">
        <v>0</v>
      </c>
      <c r="AP25" t="b">
        <v>0</v>
      </c>
      <c r="AQ25" t="s">
        <v>1783</v>
      </c>
      <c r="AR25">
        <v>1</v>
      </c>
      <c r="AS25">
        <v>0</v>
      </c>
      <c r="AT25" t="s">
        <v>1771</v>
      </c>
      <c r="AU25" t="s">
        <v>1772</v>
      </c>
      <c r="AV25">
        <v>0</v>
      </c>
      <c r="AW25" t="b">
        <v>1</v>
      </c>
      <c r="AX25" t="b">
        <v>0</v>
      </c>
      <c r="AY25" t="b">
        <v>1</v>
      </c>
      <c r="AZ25" t="b">
        <v>1</v>
      </c>
      <c r="BA25" t="b">
        <v>0</v>
      </c>
      <c r="BB25" t="b">
        <v>0</v>
      </c>
      <c r="BC25" t="b">
        <v>1</v>
      </c>
      <c r="BJ25">
        <v>0</v>
      </c>
      <c r="BK25">
        <v>0</v>
      </c>
      <c r="BP25">
        <v>0</v>
      </c>
      <c r="BQ25">
        <v>0</v>
      </c>
    </row>
    <row r="26" spans="2:69" x14ac:dyDescent="0.2">
      <c r="C26" t="s">
        <v>1798</v>
      </c>
      <c r="D26" t="s">
        <v>149</v>
      </c>
      <c r="E26" t="s">
        <v>184</v>
      </c>
      <c r="H26">
        <v>201508091534</v>
      </c>
      <c r="I26">
        <v>201508100334</v>
      </c>
      <c r="J26">
        <v>42225</v>
      </c>
      <c r="K26">
        <v>0.64861111111111114</v>
      </c>
      <c r="L26">
        <v>42225.648611111108</v>
      </c>
      <c r="M26">
        <v>42241</v>
      </c>
      <c r="N26" t="s">
        <v>185</v>
      </c>
      <c r="O26">
        <v>42241.28125</v>
      </c>
      <c r="P26">
        <v>25118</v>
      </c>
      <c r="Q26" t="s">
        <v>186</v>
      </c>
      <c r="R26">
        <v>27</v>
      </c>
      <c r="T26">
        <v>0</v>
      </c>
      <c r="U26">
        <v>38.814250299999998</v>
      </c>
      <c r="V26">
        <v>-122.4867319</v>
      </c>
      <c r="W26" t="s">
        <v>88</v>
      </c>
      <c r="X26" t="s">
        <v>1775</v>
      </c>
      <c r="AG26" t="b">
        <v>1</v>
      </c>
      <c r="AH26" t="b">
        <v>1</v>
      </c>
      <c r="AI26" t="b">
        <v>0</v>
      </c>
      <c r="AJ26">
        <v>2015</v>
      </c>
      <c r="AK26">
        <v>8</v>
      </c>
      <c r="AL26" t="b">
        <v>0</v>
      </c>
      <c r="AM26">
        <v>0</v>
      </c>
      <c r="AN26" t="b">
        <v>0</v>
      </c>
      <c r="AO26" t="b">
        <v>0</v>
      </c>
      <c r="AP26" t="b">
        <v>0</v>
      </c>
      <c r="AQ26" t="s">
        <v>1783</v>
      </c>
      <c r="AR26">
        <v>1</v>
      </c>
      <c r="AS26">
        <v>0</v>
      </c>
      <c r="AT26" t="s">
        <v>1771</v>
      </c>
      <c r="AU26" t="s">
        <v>1772</v>
      </c>
      <c r="AV26">
        <v>27</v>
      </c>
      <c r="AW26" t="b">
        <v>1</v>
      </c>
      <c r="AX26" t="b">
        <v>0</v>
      </c>
      <c r="AY26" t="b">
        <v>1</v>
      </c>
      <c r="AZ26" t="b">
        <v>1</v>
      </c>
      <c r="BA26" t="b">
        <v>0</v>
      </c>
      <c r="BB26" t="b">
        <v>1</v>
      </c>
      <c r="BC26" t="b">
        <v>1</v>
      </c>
      <c r="BF26" t="s">
        <v>153</v>
      </c>
      <c r="BG26" t="s">
        <v>82</v>
      </c>
      <c r="BH26">
        <v>4.99</v>
      </c>
      <c r="BI26" t="s">
        <v>187</v>
      </c>
      <c r="BJ26">
        <v>21</v>
      </c>
      <c r="BK26">
        <v>26</v>
      </c>
      <c r="BL26" t="s">
        <v>153</v>
      </c>
      <c r="BM26" t="s">
        <v>82</v>
      </c>
      <c r="BN26">
        <v>4.99</v>
      </c>
      <c r="BO26" t="s">
        <v>187</v>
      </c>
      <c r="BP26">
        <v>21</v>
      </c>
      <c r="BQ26">
        <v>26</v>
      </c>
    </row>
    <row r="27" spans="2:69" x14ac:dyDescent="0.2">
      <c r="C27" t="s">
        <v>1799</v>
      </c>
      <c r="D27" t="s">
        <v>103</v>
      </c>
      <c r="E27" t="s">
        <v>188</v>
      </c>
      <c r="H27">
        <v>201508161813</v>
      </c>
      <c r="I27">
        <v>201508170613</v>
      </c>
      <c r="J27">
        <v>42232</v>
      </c>
      <c r="K27">
        <v>0.75902777777777775</v>
      </c>
      <c r="L27">
        <v>42232.759027777778</v>
      </c>
      <c r="M27">
        <v>42244</v>
      </c>
      <c r="N27" t="s">
        <v>151</v>
      </c>
      <c r="O27">
        <v>42244.760416666657</v>
      </c>
      <c r="P27">
        <v>2446</v>
      </c>
      <c r="Q27" t="s">
        <v>72</v>
      </c>
      <c r="R27">
        <v>1</v>
      </c>
      <c r="T27">
        <v>0</v>
      </c>
      <c r="U27">
        <v>35.347700000000003</v>
      </c>
      <c r="V27">
        <v>-120.62690000000001</v>
      </c>
      <c r="W27" t="s">
        <v>88</v>
      </c>
      <c r="X27" t="s">
        <v>1775</v>
      </c>
      <c r="AG27" t="b">
        <v>0</v>
      </c>
      <c r="AH27" t="b">
        <v>0</v>
      </c>
      <c r="AI27" t="b">
        <v>0</v>
      </c>
      <c r="AJ27">
        <v>2015</v>
      </c>
      <c r="AK27">
        <v>8</v>
      </c>
      <c r="AL27" t="b">
        <v>0</v>
      </c>
      <c r="AM27">
        <v>0</v>
      </c>
      <c r="AN27" t="b">
        <v>0</v>
      </c>
      <c r="AO27" t="b">
        <v>0</v>
      </c>
      <c r="AP27" t="b">
        <v>0</v>
      </c>
      <c r="AQ27" t="s">
        <v>1770</v>
      </c>
      <c r="AR27">
        <v>0</v>
      </c>
      <c r="AS27">
        <v>0</v>
      </c>
      <c r="AT27" t="s">
        <v>1771</v>
      </c>
      <c r="AU27" t="s">
        <v>1772</v>
      </c>
      <c r="AV27">
        <v>1</v>
      </c>
      <c r="AW27" t="b">
        <v>0</v>
      </c>
      <c r="AX27" t="b">
        <v>1</v>
      </c>
      <c r="AY27" t="b">
        <v>1</v>
      </c>
      <c r="AZ27" t="b">
        <v>1</v>
      </c>
      <c r="BA27" t="b">
        <v>0</v>
      </c>
      <c r="BB27" t="b">
        <v>1</v>
      </c>
      <c r="BC27" t="b">
        <v>1</v>
      </c>
      <c r="BF27" t="s">
        <v>189</v>
      </c>
      <c r="BG27" t="s">
        <v>82</v>
      </c>
      <c r="BH27">
        <v>4.25</v>
      </c>
      <c r="BI27" t="s">
        <v>190</v>
      </c>
      <c r="BJ27">
        <v>12.01</v>
      </c>
      <c r="BK27">
        <v>2</v>
      </c>
      <c r="BL27" t="s">
        <v>191</v>
      </c>
      <c r="BM27" t="s">
        <v>95</v>
      </c>
      <c r="BN27">
        <v>8.58</v>
      </c>
      <c r="BO27" t="s">
        <v>192</v>
      </c>
      <c r="BP27">
        <v>24.99</v>
      </c>
      <c r="BQ27">
        <v>21</v>
      </c>
    </row>
    <row r="28" spans="2:69" x14ac:dyDescent="0.2">
      <c r="C28" t="s">
        <v>1800</v>
      </c>
      <c r="D28" t="s">
        <v>78</v>
      </c>
      <c r="E28" t="s">
        <v>193</v>
      </c>
      <c r="H28">
        <v>201508191445</v>
      </c>
      <c r="I28">
        <v>201508200245</v>
      </c>
      <c r="J28">
        <v>42235</v>
      </c>
      <c r="K28">
        <v>0.61458333333333337</v>
      </c>
      <c r="L28">
        <v>42235.614583333343</v>
      </c>
      <c r="M28">
        <v>42238</v>
      </c>
      <c r="N28" t="s">
        <v>194</v>
      </c>
      <c r="O28">
        <v>42238.770833333343</v>
      </c>
      <c r="P28">
        <v>2850</v>
      </c>
      <c r="Q28" t="s">
        <v>80</v>
      </c>
      <c r="R28">
        <v>1</v>
      </c>
      <c r="T28">
        <v>0</v>
      </c>
      <c r="U28">
        <v>37.384500000000003</v>
      </c>
      <c r="V28">
        <v>-121.3732</v>
      </c>
      <c r="W28" t="s">
        <v>88</v>
      </c>
      <c r="X28" t="s">
        <v>1775</v>
      </c>
      <c r="AG28" t="b">
        <v>0</v>
      </c>
      <c r="AH28" t="b">
        <v>0</v>
      </c>
      <c r="AI28" t="b">
        <v>0</v>
      </c>
      <c r="AJ28">
        <v>2015</v>
      </c>
      <c r="AK28">
        <v>8</v>
      </c>
      <c r="AL28" t="b">
        <v>0</v>
      </c>
      <c r="AM28">
        <v>0</v>
      </c>
      <c r="AN28" t="b">
        <v>0</v>
      </c>
      <c r="AO28" t="b">
        <v>0</v>
      </c>
      <c r="AP28" t="b">
        <v>0</v>
      </c>
      <c r="AQ28" t="s">
        <v>1770</v>
      </c>
      <c r="AR28">
        <v>0</v>
      </c>
      <c r="AS28">
        <v>0</v>
      </c>
      <c r="AT28" t="s">
        <v>1771</v>
      </c>
      <c r="AU28" t="s">
        <v>1772</v>
      </c>
      <c r="AV28">
        <v>1</v>
      </c>
      <c r="AW28" t="b">
        <v>1</v>
      </c>
      <c r="AX28" t="b">
        <v>0</v>
      </c>
      <c r="AY28" t="b">
        <v>1</v>
      </c>
      <c r="AZ28" t="b">
        <v>1</v>
      </c>
      <c r="BA28" t="b">
        <v>0</v>
      </c>
      <c r="BB28" t="b">
        <v>1</v>
      </c>
      <c r="BC28" t="b">
        <v>1</v>
      </c>
      <c r="BJ28">
        <v>0</v>
      </c>
      <c r="BK28">
        <v>0</v>
      </c>
      <c r="BL28" t="s">
        <v>195</v>
      </c>
      <c r="BM28" t="s">
        <v>82</v>
      </c>
      <c r="BN28">
        <v>5.73</v>
      </c>
      <c r="BO28" t="s">
        <v>196</v>
      </c>
      <c r="BP28">
        <v>15.99</v>
      </c>
      <c r="BQ28">
        <v>2</v>
      </c>
    </row>
    <row r="29" spans="2:69" x14ac:dyDescent="0.2">
      <c r="C29" t="s">
        <v>1801</v>
      </c>
      <c r="D29" t="s">
        <v>149</v>
      </c>
      <c r="E29" t="s">
        <v>197</v>
      </c>
      <c r="H29">
        <v>201509021457</v>
      </c>
      <c r="I29">
        <v>201509030257</v>
      </c>
      <c r="J29">
        <v>42249</v>
      </c>
      <c r="K29">
        <v>0.62291666666666667</v>
      </c>
      <c r="L29">
        <v>42249.622916666667</v>
      </c>
      <c r="M29">
        <v>42255</v>
      </c>
      <c r="N29" t="s">
        <v>198</v>
      </c>
      <c r="O29">
        <v>42255.811111111107</v>
      </c>
      <c r="P29">
        <v>673</v>
      </c>
      <c r="Q29" t="s">
        <v>152</v>
      </c>
      <c r="T29">
        <v>0</v>
      </c>
      <c r="U29">
        <v>39.229999999999997</v>
      </c>
      <c r="V29">
        <v>-122</v>
      </c>
      <c r="W29" t="s">
        <v>73</v>
      </c>
      <c r="X29" t="s">
        <v>1769</v>
      </c>
      <c r="AG29" t="b">
        <v>0</v>
      </c>
      <c r="AH29" t="b">
        <v>0</v>
      </c>
      <c r="AI29" t="b">
        <v>0</v>
      </c>
      <c r="AJ29">
        <v>2015</v>
      </c>
      <c r="AK29">
        <v>9</v>
      </c>
      <c r="AL29" t="b">
        <v>0</v>
      </c>
      <c r="AM29">
        <v>0</v>
      </c>
      <c r="AN29" t="b">
        <v>0</v>
      </c>
      <c r="AO29" t="b">
        <v>0</v>
      </c>
      <c r="AP29" t="b">
        <v>0</v>
      </c>
      <c r="AQ29" t="s">
        <v>1770</v>
      </c>
      <c r="AR29">
        <v>0</v>
      </c>
      <c r="AS29">
        <v>0</v>
      </c>
      <c r="AT29" t="s">
        <v>1771</v>
      </c>
      <c r="AU29" t="s">
        <v>1772</v>
      </c>
      <c r="AV29">
        <v>0</v>
      </c>
      <c r="AW29" t="b">
        <v>0</v>
      </c>
      <c r="AX29" t="b">
        <v>0</v>
      </c>
      <c r="AY29" t="b">
        <v>0</v>
      </c>
      <c r="AZ29" t="b">
        <v>0</v>
      </c>
      <c r="BA29" t="b">
        <v>0</v>
      </c>
      <c r="BB29" t="b">
        <v>0</v>
      </c>
      <c r="BC29" t="b">
        <v>0</v>
      </c>
      <c r="BJ29">
        <v>0</v>
      </c>
      <c r="BK29">
        <v>0</v>
      </c>
      <c r="BL29" t="s">
        <v>199</v>
      </c>
      <c r="BM29" t="s">
        <v>200</v>
      </c>
      <c r="BN29">
        <v>9.82</v>
      </c>
      <c r="BO29" t="s">
        <v>201</v>
      </c>
      <c r="BP29">
        <v>19.55</v>
      </c>
      <c r="BQ29">
        <v>16</v>
      </c>
    </row>
    <row r="30" spans="2:69" x14ac:dyDescent="0.2">
      <c r="B30" t="s">
        <v>202</v>
      </c>
      <c r="C30" t="s">
        <v>1802</v>
      </c>
      <c r="D30" t="s">
        <v>203</v>
      </c>
      <c r="E30" t="s">
        <v>204</v>
      </c>
      <c r="H30">
        <v>201509072123</v>
      </c>
      <c r="I30">
        <v>201509080923</v>
      </c>
      <c r="J30">
        <v>42254</v>
      </c>
      <c r="K30">
        <v>0.89097222222222228</v>
      </c>
      <c r="L30">
        <v>42254.890972222223</v>
      </c>
      <c r="M30">
        <v>42263</v>
      </c>
      <c r="P30">
        <v>415</v>
      </c>
      <c r="Q30" t="s">
        <v>80</v>
      </c>
      <c r="T30">
        <v>0</v>
      </c>
      <c r="U30">
        <v>37.872</v>
      </c>
      <c r="V30">
        <v>-119.416</v>
      </c>
      <c r="W30" t="s">
        <v>73</v>
      </c>
      <c r="X30" t="s">
        <v>1769</v>
      </c>
      <c r="AG30" t="b">
        <v>0</v>
      </c>
      <c r="AH30" t="b">
        <v>0</v>
      </c>
      <c r="AI30" t="b">
        <v>0</v>
      </c>
      <c r="AJ30">
        <v>2015</v>
      </c>
      <c r="AK30">
        <v>9</v>
      </c>
      <c r="AL30" t="b">
        <v>0</v>
      </c>
      <c r="AM30">
        <v>0</v>
      </c>
      <c r="AN30" t="b">
        <v>0</v>
      </c>
      <c r="AO30" t="b">
        <v>0</v>
      </c>
      <c r="AP30" t="b">
        <v>0</v>
      </c>
      <c r="AQ30" t="s">
        <v>1770</v>
      </c>
      <c r="AR30">
        <v>0</v>
      </c>
      <c r="AS30">
        <v>0</v>
      </c>
      <c r="AT30" t="s">
        <v>1771</v>
      </c>
      <c r="AU30" t="s">
        <v>1772</v>
      </c>
      <c r="AV30">
        <v>0</v>
      </c>
      <c r="AW30" t="b">
        <v>0</v>
      </c>
      <c r="AX30" t="b">
        <v>0</v>
      </c>
      <c r="AY30" t="b">
        <v>0</v>
      </c>
      <c r="AZ30" t="b">
        <v>0</v>
      </c>
      <c r="BA30" t="b">
        <v>0</v>
      </c>
      <c r="BB30" t="b">
        <v>0</v>
      </c>
      <c r="BC30" t="b">
        <v>0</v>
      </c>
      <c r="BJ30">
        <v>0</v>
      </c>
      <c r="BK30">
        <v>0</v>
      </c>
      <c r="BP30">
        <v>0</v>
      </c>
      <c r="BQ30">
        <v>0</v>
      </c>
    </row>
    <row r="31" spans="2:69" x14ac:dyDescent="0.2">
      <c r="C31" t="s">
        <v>1803</v>
      </c>
      <c r="D31" t="s">
        <v>112</v>
      </c>
      <c r="E31" t="s">
        <v>143</v>
      </c>
      <c r="H31">
        <v>201509091426</v>
      </c>
      <c r="I31">
        <v>201509100226</v>
      </c>
      <c r="J31">
        <v>42256</v>
      </c>
      <c r="K31">
        <v>0.60138888888888886</v>
      </c>
      <c r="L31">
        <v>42256.601388888892</v>
      </c>
      <c r="M31">
        <v>42292</v>
      </c>
      <c r="N31" t="s">
        <v>205</v>
      </c>
      <c r="O31">
        <v>42292.822916666657</v>
      </c>
      <c r="P31">
        <v>70868</v>
      </c>
      <c r="Q31" t="s">
        <v>99</v>
      </c>
      <c r="R31">
        <v>965</v>
      </c>
      <c r="T31">
        <v>2</v>
      </c>
      <c r="U31">
        <v>38.329740000000001</v>
      </c>
      <c r="V31">
        <v>-120.70417999999999</v>
      </c>
      <c r="W31" t="s">
        <v>88</v>
      </c>
      <c r="X31" t="s">
        <v>1775</v>
      </c>
      <c r="Y31" t="s">
        <v>100</v>
      </c>
      <c r="Z31" t="s">
        <v>100</v>
      </c>
      <c r="AA31" t="s">
        <v>206</v>
      </c>
      <c r="AB31" t="s">
        <v>207</v>
      </c>
      <c r="AF31">
        <v>83383004</v>
      </c>
      <c r="AG31" t="b">
        <v>1</v>
      </c>
      <c r="AH31" t="b">
        <v>0</v>
      </c>
      <c r="AI31" t="b">
        <v>1</v>
      </c>
      <c r="AJ31">
        <v>2015</v>
      </c>
      <c r="AK31">
        <v>9</v>
      </c>
      <c r="AL31" t="b">
        <v>0</v>
      </c>
      <c r="AM31">
        <v>1</v>
      </c>
      <c r="AN31" t="b">
        <v>1</v>
      </c>
      <c r="AO31" t="b">
        <v>1</v>
      </c>
      <c r="AP31" t="b">
        <v>0</v>
      </c>
      <c r="AQ31" t="s">
        <v>1804</v>
      </c>
      <c r="AR31">
        <v>1</v>
      </c>
      <c r="AS31">
        <v>1</v>
      </c>
      <c r="AT31" t="s">
        <v>1805</v>
      </c>
      <c r="AU31" t="s">
        <v>1806</v>
      </c>
      <c r="AV31">
        <v>965</v>
      </c>
      <c r="AW31" t="b">
        <v>1</v>
      </c>
      <c r="AX31" t="b">
        <v>0</v>
      </c>
      <c r="AY31" t="b">
        <v>1</v>
      </c>
      <c r="AZ31" t="b">
        <v>1</v>
      </c>
      <c r="BA31" t="b">
        <v>0</v>
      </c>
      <c r="BB31" t="b">
        <v>1</v>
      </c>
      <c r="BC31" t="b">
        <v>1</v>
      </c>
      <c r="BJ31">
        <v>0</v>
      </c>
      <c r="BK31">
        <v>0</v>
      </c>
      <c r="BL31" t="s">
        <v>208</v>
      </c>
      <c r="BM31" t="s">
        <v>82</v>
      </c>
      <c r="BN31">
        <v>5.0199999999999996</v>
      </c>
      <c r="BO31" t="s">
        <v>209</v>
      </c>
      <c r="BP31">
        <v>13</v>
      </c>
      <c r="BQ31">
        <v>2</v>
      </c>
    </row>
    <row r="32" spans="2:69" x14ac:dyDescent="0.2">
      <c r="C32" t="s">
        <v>1807</v>
      </c>
      <c r="D32" t="s">
        <v>143</v>
      </c>
      <c r="E32" t="s">
        <v>210</v>
      </c>
      <c r="H32">
        <v>201509111415</v>
      </c>
      <c r="I32">
        <v>201509120215</v>
      </c>
      <c r="J32">
        <v>42258</v>
      </c>
      <c r="K32">
        <v>0.59375</v>
      </c>
      <c r="L32">
        <v>42258.59375</v>
      </c>
      <c r="M32">
        <v>42264</v>
      </c>
      <c r="N32" t="s">
        <v>211</v>
      </c>
      <c r="O32">
        <v>42264.8125</v>
      </c>
      <c r="P32">
        <v>1042</v>
      </c>
      <c r="Q32" t="s">
        <v>114</v>
      </c>
      <c r="T32">
        <v>0</v>
      </c>
      <c r="U32">
        <v>39.521799999999999</v>
      </c>
      <c r="V32">
        <v>-121.33629999999999</v>
      </c>
      <c r="W32" t="s">
        <v>88</v>
      </c>
      <c r="X32" t="s">
        <v>1775</v>
      </c>
      <c r="AG32" t="b">
        <v>0</v>
      </c>
      <c r="AH32" t="b">
        <v>0</v>
      </c>
      <c r="AI32" t="b">
        <v>0</v>
      </c>
      <c r="AJ32">
        <v>2015</v>
      </c>
      <c r="AK32">
        <v>9</v>
      </c>
      <c r="AL32" t="b">
        <v>0</v>
      </c>
      <c r="AM32">
        <v>0</v>
      </c>
      <c r="AN32" t="b">
        <v>0</v>
      </c>
      <c r="AO32" t="b">
        <v>0</v>
      </c>
      <c r="AP32" t="b">
        <v>0</v>
      </c>
      <c r="AQ32" t="s">
        <v>1770</v>
      </c>
      <c r="AR32">
        <v>0</v>
      </c>
      <c r="AS32">
        <v>0</v>
      </c>
      <c r="AT32" t="s">
        <v>1771</v>
      </c>
      <c r="AU32" t="s">
        <v>1772</v>
      </c>
      <c r="AV32">
        <v>0</v>
      </c>
      <c r="AW32" t="b">
        <v>0</v>
      </c>
      <c r="AX32" t="b">
        <v>1</v>
      </c>
      <c r="AY32" t="b">
        <v>1</v>
      </c>
      <c r="AZ32" t="b">
        <v>1</v>
      </c>
      <c r="BA32" t="b">
        <v>0</v>
      </c>
      <c r="BB32" t="b">
        <v>1</v>
      </c>
      <c r="BC32" t="b">
        <v>1</v>
      </c>
      <c r="BJ32">
        <v>0</v>
      </c>
      <c r="BK32">
        <v>0</v>
      </c>
      <c r="BL32" t="s">
        <v>212</v>
      </c>
      <c r="BM32" t="s">
        <v>82</v>
      </c>
      <c r="BN32">
        <v>7.85</v>
      </c>
      <c r="BO32" t="s">
        <v>213</v>
      </c>
      <c r="BP32">
        <v>15.99</v>
      </c>
      <c r="BQ32">
        <v>2</v>
      </c>
    </row>
    <row r="33" spans="1:69" x14ac:dyDescent="0.2">
      <c r="B33" t="s">
        <v>214</v>
      </c>
      <c r="C33" t="s">
        <v>1808</v>
      </c>
      <c r="D33" t="s">
        <v>149</v>
      </c>
      <c r="E33" t="s">
        <v>215</v>
      </c>
      <c r="H33">
        <v>201509121324</v>
      </c>
      <c r="I33">
        <v>201509130124</v>
      </c>
      <c r="J33">
        <v>42259</v>
      </c>
      <c r="K33">
        <v>0.55833333333333335</v>
      </c>
      <c r="L33">
        <v>42259.558333333327</v>
      </c>
      <c r="M33">
        <v>42292</v>
      </c>
      <c r="P33">
        <v>76067</v>
      </c>
      <c r="Q33" t="s">
        <v>99</v>
      </c>
      <c r="R33">
        <v>1958</v>
      </c>
      <c r="S33">
        <v>93</v>
      </c>
      <c r="T33">
        <v>4</v>
      </c>
      <c r="U33">
        <v>38.848879599999997</v>
      </c>
      <c r="V33">
        <v>-122.7589117</v>
      </c>
      <c r="W33" t="s">
        <v>88</v>
      </c>
      <c r="X33" t="s">
        <v>1775</v>
      </c>
      <c r="Y33" t="s">
        <v>100</v>
      </c>
      <c r="AF33">
        <v>81840051</v>
      </c>
      <c r="AG33" t="b">
        <v>1</v>
      </c>
      <c r="AH33" t="b">
        <v>0</v>
      </c>
      <c r="AI33" t="b">
        <v>1</v>
      </c>
      <c r="AJ33">
        <v>2015</v>
      </c>
      <c r="AK33">
        <v>9</v>
      </c>
      <c r="AL33" t="b">
        <v>0</v>
      </c>
      <c r="AM33">
        <v>1</v>
      </c>
      <c r="AN33" t="b">
        <v>1</v>
      </c>
      <c r="AO33" t="b">
        <v>1</v>
      </c>
      <c r="AP33" t="b">
        <v>0</v>
      </c>
      <c r="AQ33" t="s">
        <v>1804</v>
      </c>
      <c r="AR33">
        <v>1</v>
      </c>
      <c r="AS33">
        <v>1</v>
      </c>
      <c r="AT33" t="s">
        <v>1805</v>
      </c>
      <c r="AU33" t="s">
        <v>1806</v>
      </c>
      <c r="AV33">
        <v>1958</v>
      </c>
      <c r="AW33" t="b">
        <v>0</v>
      </c>
      <c r="AX33" t="b">
        <v>1</v>
      </c>
      <c r="AY33" t="b">
        <v>1</v>
      </c>
      <c r="AZ33" t="b">
        <v>1</v>
      </c>
      <c r="BA33" t="b">
        <v>0</v>
      </c>
      <c r="BB33" t="b">
        <v>1</v>
      </c>
      <c r="BC33" t="b">
        <v>1</v>
      </c>
      <c r="BJ33">
        <v>0</v>
      </c>
      <c r="BK33">
        <v>0</v>
      </c>
      <c r="BL33" t="s">
        <v>216</v>
      </c>
      <c r="BM33" t="s">
        <v>82</v>
      </c>
      <c r="BN33">
        <v>5.19</v>
      </c>
      <c r="BO33" t="s">
        <v>217</v>
      </c>
      <c r="BP33">
        <v>27</v>
      </c>
      <c r="BQ33">
        <v>9</v>
      </c>
    </row>
    <row r="34" spans="1:69" x14ac:dyDescent="0.2">
      <c r="C34" t="s">
        <v>1809</v>
      </c>
      <c r="D34" t="s">
        <v>218</v>
      </c>
      <c r="E34" t="s">
        <v>219</v>
      </c>
      <c r="H34">
        <v>201509191500</v>
      </c>
      <c r="I34">
        <v>201509200300</v>
      </c>
      <c r="J34">
        <v>42266</v>
      </c>
      <c r="K34">
        <v>0.625</v>
      </c>
      <c r="L34">
        <v>42266.625</v>
      </c>
      <c r="M34">
        <v>42274</v>
      </c>
      <c r="N34" t="s">
        <v>151</v>
      </c>
      <c r="O34">
        <v>42274.760416666657</v>
      </c>
      <c r="P34">
        <v>1086</v>
      </c>
      <c r="Q34" t="s">
        <v>80</v>
      </c>
      <c r="R34">
        <v>20</v>
      </c>
      <c r="S34">
        <v>1</v>
      </c>
      <c r="T34">
        <v>0</v>
      </c>
      <c r="U34">
        <v>36.369964400000001</v>
      </c>
      <c r="V34">
        <v>-121.58955400000001</v>
      </c>
      <c r="W34" t="s">
        <v>88</v>
      </c>
      <c r="X34" t="s">
        <v>1775</v>
      </c>
      <c r="AG34" t="b">
        <v>0</v>
      </c>
      <c r="AH34" t="b">
        <v>0</v>
      </c>
      <c r="AI34" t="b">
        <v>0</v>
      </c>
      <c r="AJ34">
        <v>2015</v>
      </c>
      <c r="AK34">
        <v>9</v>
      </c>
      <c r="AL34" t="b">
        <v>0</v>
      </c>
      <c r="AM34">
        <v>0</v>
      </c>
      <c r="AN34" t="b">
        <v>0</v>
      </c>
      <c r="AO34" t="b">
        <v>0</v>
      </c>
      <c r="AP34" t="b">
        <v>0</v>
      </c>
      <c r="AQ34" t="s">
        <v>1770</v>
      </c>
      <c r="AR34">
        <v>0</v>
      </c>
      <c r="AS34">
        <v>0</v>
      </c>
      <c r="AT34" t="s">
        <v>1771</v>
      </c>
      <c r="AU34" t="s">
        <v>1772</v>
      </c>
      <c r="AV34">
        <v>20</v>
      </c>
      <c r="AW34" t="b">
        <v>1</v>
      </c>
      <c r="AX34" t="b">
        <v>0</v>
      </c>
      <c r="AY34" t="b">
        <v>1</v>
      </c>
      <c r="AZ34" t="b">
        <v>1</v>
      </c>
      <c r="BA34" t="b">
        <v>0</v>
      </c>
      <c r="BB34" t="b">
        <v>1</v>
      </c>
      <c r="BC34" t="b">
        <v>1</v>
      </c>
      <c r="BF34" t="s">
        <v>220</v>
      </c>
      <c r="BG34" t="s">
        <v>82</v>
      </c>
      <c r="BH34">
        <v>2.4700000000000002</v>
      </c>
      <c r="BI34" t="s">
        <v>221</v>
      </c>
      <c r="BJ34">
        <v>18.989999999999998</v>
      </c>
      <c r="BK34">
        <v>15</v>
      </c>
      <c r="BL34" t="s">
        <v>220</v>
      </c>
      <c r="BM34" t="s">
        <v>82</v>
      </c>
      <c r="BN34">
        <v>2.4700000000000002</v>
      </c>
      <c r="BO34" t="s">
        <v>221</v>
      </c>
      <c r="BP34">
        <v>18.989999999999998</v>
      </c>
      <c r="BQ34">
        <v>15</v>
      </c>
    </row>
    <row r="35" spans="1:69" x14ac:dyDescent="0.2">
      <c r="B35" t="s">
        <v>222</v>
      </c>
      <c r="C35" t="s">
        <v>1810</v>
      </c>
      <c r="D35" t="s">
        <v>143</v>
      </c>
      <c r="E35" t="s">
        <v>223</v>
      </c>
      <c r="H35">
        <v>201510032115</v>
      </c>
      <c r="I35">
        <v>201510040915</v>
      </c>
      <c r="J35">
        <v>42280</v>
      </c>
      <c r="K35">
        <v>0.88541666666666663</v>
      </c>
      <c r="L35">
        <v>42280.885416666657</v>
      </c>
      <c r="M35">
        <v>42281</v>
      </c>
      <c r="P35">
        <v>860</v>
      </c>
      <c r="Q35" t="s">
        <v>152</v>
      </c>
      <c r="T35">
        <v>0</v>
      </c>
      <c r="U35">
        <v>39.880000000000003</v>
      </c>
      <c r="V35">
        <v>-121.917</v>
      </c>
      <c r="W35" t="s">
        <v>73</v>
      </c>
      <c r="X35" t="s">
        <v>1769</v>
      </c>
      <c r="AG35" t="b">
        <v>0</v>
      </c>
      <c r="AH35" t="b">
        <v>0</v>
      </c>
      <c r="AI35" t="b">
        <v>0</v>
      </c>
      <c r="AJ35">
        <v>2015</v>
      </c>
      <c r="AK35">
        <v>10</v>
      </c>
      <c r="AL35" t="b">
        <v>1</v>
      </c>
      <c r="AM35">
        <v>0</v>
      </c>
      <c r="AN35" t="b">
        <v>0</v>
      </c>
      <c r="AO35" t="b">
        <v>0</v>
      </c>
      <c r="AP35" t="b">
        <v>0</v>
      </c>
      <c r="AQ35" t="s">
        <v>1770</v>
      </c>
      <c r="AR35">
        <v>0</v>
      </c>
      <c r="AS35">
        <v>0</v>
      </c>
      <c r="AT35" t="s">
        <v>1771</v>
      </c>
      <c r="AU35" t="s">
        <v>1772</v>
      </c>
      <c r="AV35">
        <v>0</v>
      </c>
      <c r="AW35" t="b">
        <v>0</v>
      </c>
      <c r="AX35" t="b">
        <v>0</v>
      </c>
      <c r="AY35" t="b">
        <v>0</v>
      </c>
      <c r="AZ35" t="b">
        <v>0</v>
      </c>
      <c r="BA35" t="b">
        <v>0</v>
      </c>
      <c r="BB35" t="b">
        <v>0</v>
      </c>
      <c r="BC35" t="b">
        <v>0</v>
      </c>
      <c r="BF35" t="s">
        <v>224</v>
      </c>
      <c r="BG35" t="s">
        <v>95</v>
      </c>
      <c r="BH35">
        <v>2.77</v>
      </c>
      <c r="BI35" t="s">
        <v>225</v>
      </c>
      <c r="BJ35">
        <v>35.99</v>
      </c>
      <c r="BK35">
        <v>12</v>
      </c>
      <c r="BL35" t="s">
        <v>226</v>
      </c>
      <c r="BM35" t="s">
        <v>82</v>
      </c>
      <c r="BN35">
        <v>7.87</v>
      </c>
      <c r="BO35" t="s">
        <v>227</v>
      </c>
      <c r="BP35">
        <v>41</v>
      </c>
      <c r="BQ35">
        <v>36</v>
      </c>
    </row>
    <row r="36" spans="1:69" x14ac:dyDescent="0.2">
      <c r="C36" t="s">
        <v>1811</v>
      </c>
      <c r="D36" t="s">
        <v>228</v>
      </c>
      <c r="E36" t="s">
        <v>229</v>
      </c>
      <c r="H36">
        <v>201510121600</v>
      </c>
      <c r="I36">
        <v>201510130400</v>
      </c>
      <c r="J36">
        <v>42289</v>
      </c>
      <c r="K36">
        <v>0.66666666666666663</v>
      </c>
      <c r="L36">
        <v>42289.666666666657</v>
      </c>
      <c r="M36">
        <v>42293</v>
      </c>
      <c r="N36" t="s">
        <v>121</v>
      </c>
      <c r="O36">
        <v>42293.75</v>
      </c>
      <c r="P36">
        <v>670</v>
      </c>
      <c r="Q36" t="s">
        <v>99</v>
      </c>
      <c r="T36">
        <v>0</v>
      </c>
      <c r="U36">
        <v>36.708539999999999</v>
      </c>
      <c r="V36">
        <v>-121.32734000000001</v>
      </c>
      <c r="W36" t="s">
        <v>73</v>
      </c>
      <c r="X36" t="s">
        <v>1769</v>
      </c>
      <c r="Y36" t="s">
        <v>100</v>
      </c>
      <c r="Z36" t="s">
        <v>100</v>
      </c>
      <c r="AA36">
        <v>20150394</v>
      </c>
      <c r="AC36" t="s">
        <v>230</v>
      </c>
      <c r="AD36" t="s">
        <v>231</v>
      </c>
      <c r="AF36">
        <v>2328</v>
      </c>
      <c r="AG36" t="b">
        <v>0</v>
      </c>
      <c r="AH36" t="b">
        <v>0</v>
      </c>
      <c r="AI36" t="b">
        <v>0</v>
      </c>
      <c r="AJ36">
        <v>2015</v>
      </c>
      <c r="AK36">
        <v>10</v>
      </c>
      <c r="AL36" t="b">
        <v>0</v>
      </c>
      <c r="AM36">
        <v>0</v>
      </c>
      <c r="AN36" t="b">
        <v>0</v>
      </c>
      <c r="AO36" t="b">
        <v>0</v>
      </c>
      <c r="AP36" t="b">
        <v>0</v>
      </c>
      <c r="AQ36" t="s">
        <v>1770</v>
      </c>
      <c r="AR36">
        <v>0</v>
      </c>
      <c r="AS36">
        <v>0</v>
      </c>
      <c r="AT36" t="s">
        <v>1771</v>
      </c>
      <c r="AU36" t="s">
        <v>1772</v>
      </c>
      <c r="AV36">
        <v>0</v>
      </c>
      <c r="AW36" t="b">
        <v>0</v>
      </c>
      <c r="AX36" t="b">
        <v>0</v>
      </c>
      <c r="AY36" t="b">
        <v>0</v>
      </c>
      <c r="AZ36" t="b">
        <v>0</v>
      </c>
      <c r="BA36" t="b">
        <v>0</v>
      </c>
      <c r="BB36" t="b">
        <v>0</v>
      </c>
      <c r="BC36" t="b">
        <v>0</v>
      </c>
      <c r="BJ36">
        <v>0</v>
      </c>
      <c r="BK36">
        <v>0</v>
      </c>
      <c r="BL36" t="s">
        <v>232</v>
      </c>
      <c r="BM36" t="s">
        <v>95</v>
      </c>
      <c r="BN36">
        <v>8.1999999999999993</v>
      </c>
      <c r="BO36" t="s">
        <v>233</v>
      </c>
      <c r="BP36">
        <v>14.99</v>
      </c>
      <c r="BQ36">
        <v>14</v>
      </c>
    </row>
    <row r="37" spans="1:69" x14ac:dyDescent="0.2">
      <c r="B37" t="s">
        <v>234</v>
      </c>
      <c r="C37" t="s">
        <v>1812</v>
      </c>
      <c r="D37" t="s">
        <v>103</v>
      </c>
      <c r="E37" t="s">
        <v>235</v>
      </c>
      <c r="H37">
        <v>201605181427</v>
      </c>
      <c r="I37">
        <v>201605190227</v>
      </c>
      <c r="J37">
        <v>42508</v>
      </c>
      <c r="K37">
        <v>0.6020833333333333</v>
      </c>
      <c r="L37">
        <v>42508.602083333331</v>
      </c>
      <c r="M37">
        <v>42510</v>
      </c>
      <c r="P37">
        <v>3712</v>
      </c>
      <c r="Q37" t="s">
        <v>80</v>
      </c>
      <c r="T37">
        <v>0</v>
      </c>
      <c r="U37">
        <v>35.842142590000002</v>
      </c>
      <c r="V37">
        <v>-120.7428187</v>
      </c>
      <c r="W37" t="s">
        <v>88</v>
      </c>
      <c r="X37" t="s">
        <v>1769</v>
      </c>
      <c r="AG37" t="b">
        <v>0</v>
      </c>
      <c r="AH37" t="b">
        <v>0</v>
      </c>
      <c r="AI37" t="b">
        <v>0</v>
      </c>
      <c r="AJ37">
        <v>2016</v>
      </c>
      <c r="AK37">
        <v>5</v>
      </c>
      <c r="AL37" t="b">
        <v>0</v>
      </c>
      <c r="AM37">
        <v>0</v>
      </c>
      <c r="AN37" t="b">
        <v>0</v>
      </c>
      <c r="AO37" t="b">
        <v>0</v>
      </c>
      <c r="AP37" t="b">
        <v>0</v>
      </c>
      <c r="AQ37" t="s">
        <v>1770</v>
      </c>
      <c r="AR37">
        <v>0</v>
      </c>
      <c r="AS37">
        <v>0</v>
      </c>
      <c r="AT37" t="s">
        <v>1771</v>
      </c>
      <c r="AU37" t="s">
        <v>1772</v>
      </c>
      <c r="AV37">
        <v>0</v>
      </c>
      <c r="AW37" t="b">
        <v>0</v>
      </c>
      <c r="AX37" t="b">
        <v>0</v>
      </c>
      <c r="AY37" t="b">
        <v>0</v>
      </c>
      <c r="AZ37" t="b">
        <v>0</v>
      </c>
      <c r="BA37" t="b">
        <v>0</v>
      </c>
      <c r="BB37" t="b">
        <v>0</v>
      </c>
      <c r="BC37" t="b">
        <v>0</v>
      </c>
      <c r="BF37" t="s">
        <v>236</v>
      </c>
      <c r="BG37" t="s">
        <v>82</v>
      </c>
      <c r="BH37">
        <v>3.7</v>
      </c>
      <c r="BI37" t="s">
        <v>237</v>
      </c>
      <c r="BJ37">
        <v>24</v>
      </c>
      <c r="BK37">
        <v>2</v>
      </c>
      <c r="BL37" t="s">
        <v>236</v>
      </c>
      <c r="BM37" t="s">
        <v>82</v>
      </c>
      <c r="BN37">
        <v>3.7</v>
      </c>
      <c r="BO37" t="s">
        <v>237</v>
      </c>
      <c r="BP37">
        <v>24</v>
      </c>
      <c r="BQ37">
        <v>10</v>
      </c>
    </row>
    <row r="38" spans="1:69" x14ac:dyDescent="0.2">
      <c r="C38" t="s">
        <v>1813</v>
      </c>
      <c r="D38" t="s">
        <v>218</v>
      </c>
      <c r="E38" t="s">
        <v>238</v>
      </c>
      <c r="H38">
        <v>201605221527</v>
      </c>
      <c r="I38">
        <v>201605230327</v>
      </c>
      <c r="J38">
        <v>42512</v>
      </c>
      <c r="K38">
        <v>0.64375000000000004</v>
      </c>
      <c r="L38">
        <v>42512.643750000003</v>
      </c>
      <c r="M38">
        <v>42515</v>
      </c>
      <c r="N38" t="s">
        <v>151</v>
      </c>
      <c r="O38">
        <v>42515.760416666657</v>
      </c>
      <c r="P38">
        <v>3876</v>
      </c>
      <c r="Q38" t="s">
        <v>146</v>
      </c>
      <c r="T38">
        <v>0</v>
      </c>
      <c r="U38">
        <v>36.381230000000002</v>
      </c>
      <c r="V38">
        <v>-121.20059000000001</v>
      </c>
      <c r="W38" t="s">
        <v>73</v>
      </c>
      <c r="X38" t="s">
        <v>1769</v>
      </c>
      <c r="AG38" t="b">
        <v>0</v>
      </c>
      <c r="AH38" t="b">
        <v>0</v>
      </c>
      <c r="AI38" t="b">
        <v>0</v>
      </c>
      <c r="AJ38">
        <v>2016</v>
      </c>
      <c r="AK38">
        <v>5</v>
      </c>
      <c r="AL38" t="b">
        <v>0</v>
      </c>
      <c r="AM38">
        <v>0</v>
      </c>
      <c r="AN38" t="b">
        <v>0</v>
      </c>
      <c r="AO38" t="b">
        <v>0</v>
      </c>
      <c r="AP38" t="b">
        <v>0</v>
      </c>
      <c r="AQ38" t="s">
        <v>1770</v>
      </c>
      <c r="AR38">
        <v>0</v>
      </c>
      <c r="AS38">
        <v>0</v>
      </c>
      <c r="AT38" t="s">
        <v>1771</v>
      </c>
      <c r="AU38" t="s">
        <v>1772</v>
      </c>
      <c r="AV38">
        <v>0</v>
      </c>
      <c r="AW38" t="b">
        <v>0</v>
      </c>
      <c r="AX38" t="b">
        <v>0</v>
      </c>
      <c r="AY38" t="b">
        <v>0</v>
      </c>
      <c r="AZ38" t="b">
        <v>0</v>
      </c>
      <c r="BA38" t="b">
        <v>0</v>
      </c>
      <c r="BB38" t="b">
        <v>0</v>
      </c>
      <c r="BC38" t="b">
        <v>0</v>
      </c>
      <c r="BJ38">
        <v>0</v>
      </c>
      <c r="BK38">
        <v>0</v>
      </c>
      <c r="BL38" t="s">
        <v>239</v>
      </c>
      <c r="BM38" t="s">
        <v>82</v>
      </c>
      <c r="BN38">
        <v>6.86</v>
      </c>
      <c r="BO38" t="s">
        <v>240</v>
      </c>
      <c r="BP38">
        <v>18.989999999999998</v>
      </c>
      <c r="BQ38">
        <v>2</v>
      </c>
    </row>
    <row r="39" spans="1:69" x14ac:dyDescent="0.2">
      <c r="C39" t="s">
        <v>1814</v>
      </c>
      <c r="D39" t="s">
        <v>119</v>
      </c>
      <c r="E39" t="s">
        <v>241</v>
      </c>
      <c r="H39">
        <v>201606011535</v>
      </c>
      <c r="I39">
        <v>201606020335</v>
      </c>
      <c r="J39">
        <v>42522</v>
      </c>
      <c r="K39">
        <v>0.64930555555555558</v>
      </c>
      <c r="L39">
        <v>42522.649305555547</v>
      </c>
      <c r="M39">
        <v>42540</v>
      </c>
      <c r="N39" t="s">
        <v>121</v>
      </c>
      <c r="O39">
        <v>42540.75</v>
      </c>
      <c r="P39">
        <v>1324</v>
      </c>
      <c r="Q39" t="s">
        <v>183</v>
      </c>
      <c r="T39">
        <v>0</v>
      </c>
      <c r="U39">
        <v>35.84883</v>
      </c>
      <c r="V39">
        <v>-118.08591</v>
      </c>
      <c r="W39" t="s">
        <v>88</v>
      </c>
      <c r="X39" t="s">
        <v>1775</v>
      </c>
      <c r="AG39" t="b">
        <v>0</v>
      </c>
      <c r="AH39" t="b">
        <v>0</v>
      </c>
      <c r="AI39" t="b">
        <v>0</v>
      </c>
      <c r="AJ39">
        <v>2016</v>
      </c>
      <c r="AK39">
        <v>6</v>
      </c>
      <c r="AL39" t="b">
        <v>0</v>
      </c>
      <c r="AM39">
        <v>0</v>
      </c>
      <c r="AN39" t="b">
        <v>0</v>
      </c>
      <c r="AO39" t="b">
        <v>0</v>
      </c>
      <c r="AP39" t="b">
        <v>0</v>
      </c>
      <c r="AQ39" t="s">
        <v>1770</v>
      </c>
      <c r="AR39">
        <v>0</v>
      </c>
      <c r="AS39">
        <v>0</v>
      </c>
      <c r="AT39" t="s">
        <v>1771</v>
      </c>
      <c r="AU39" t="s">
        <v>1772</v>
      </c>
      <c r="AV39">
        <v>0</v>
      </c>
      <c r="AW39" t="b">
        <v>1</v>
      </c>
      <c r="AX39" t="b">
        <v>0</v>
      </c>
      <c r="AY39" t="b">
        <v>1</v>
      </c>
      <c r="AZ39" t="b">
        <v>1</v>
      </c>
      <c r="BA39" t="b">
        <v>0</v>
      </c>
      <c r="BB39" t="b">
        <v>1</v>
      </c>
      <c r="BC39" t="b">
        <v>1</v>
      </c>
      <c r="BF39" t="s">
        <v>242</v>
      </c>
      <c r="BG39" t="s">
        <v>82</v>
      </c>
      <c r="BH39">
        <v>2.36</v>
      </c>
      <c r="BI39" t="s">
        <v>243</v>
      </c>
      <c r="BJ39">
        <v>31</v>
      </c>
      <c r="BK39">
        <v>2</v>
      </c>
      <c r="BL39" t="s">
        <v>242</v>
      </c>
      <c r="BM39" t="s">
        <v>82</v>
      </c>
      <c r="BN39">
        <v>2.36</v>
      </c>
      <c r="BO39" t="s">
        <v>243</v>
      </c>
      <c r="BP39">
        <v>31</v>
      </c>
      <c r="BQ39">
        <v>4</v>
      </c>
    </row>
    <row r="40" spans="1:69" x14ac:dyDescent="0.2">
      <c r="C40" t="s">
        <v>1815</v>
      </c>
      <c r="D40" t="s">
        <v>218</v>
      </c>
      <c r="E40" t="s">
        <v>244</v>
      </c>
      <c r="H40">
        <v>201606041433</v>
      </c>
      <c r="I40">
        <v>201606050233</v>
      </c>
      <c r="J40">
        <v>42525</v>
      </c>
      <c r="K40">
        <v>0.60624999999999996</v>
      </c>
      <c r="L40">
        <v>42525.606249999997</v>
      </c>
      <c r="M40">
        <v>42541</v>
      </c>
      <c r="N40" t="s">
        <v>245</v>
      </c>
      <c r="O40">
        <v>42541.354166666657</v>
      </c>
      <c r="P40">
        <v>2520</v>
      </c>
      <c r="Q40" t="s">
        <v>80</v>
      </c>
      <c r="R40">
        <v>1</v>
      </c>
      <c r="T40">
        <v>0</v>
      </c>
      <c r="U40">
        <v>36.015419999999999</v>
      </c>
      <c r="V40">
        <v>-121.25029000000001</v>
      </c>
      <c r="W40" t="s">
        <v>73</v>
      </c>
      <c r="X40" t="s">
        <v>1769</v>
      </c>
      <c r="AG40" t="b">
        <v>0</v>
      </c>
      <c r="AH40" t="b">
        <v>0</v>
      </c>
      <c r="AI40" t="b">
        <v>0</v>
      </c>
      <c r="AJ40">
        <v>2016</v>
      </c>
      <c r="AK40">
        <v>6</v>
      </c>
      <c r="AL40" t="b">
        <v>0</v>
      </c>
      <c r="AM40">
        <v>0</v>
      </c>
      <c r="AN40" t="b">
        <v>0</v>
      </c>
      <c r="AO40" t="b">
        <v>0</v>
      </c>
      <c r="AP40" t="b">
        <v>0</v>
      </c>
      <c r="AQ40" t="s">
        <v>1770</v>
      </c>
      <c r="AR40">
        <v>0</v>
      </c>
      <c r="AS40">
        <v>0</v>
      </c>
      <c r="AT40" t="s">
        <v>1771</v>
      </c>
      <c r="AU40" t="s">
        <v>1772</v>
      </c>
      <c r="AV40">
        <v>1</v>
      </c>
      <c r="AW40" t="b">
        <v>0</v>
      </c>
      <c r="AX40" t="b">
        <v>0</v>
      </c>
      <c r="AY40" t="b">
        <v>0</v>
      </c>
      <c r="AZ40" t="b">
        <v>0</v>
      </c>
      <c r="BA40" t="b">
        <v>0</v>
      </c>
      <c r="BB40" t="b">
        <v>1</v>
      </c>
      <c r="BC40" t="b">
        <v>0</v>
      </c>
      <c r="BF40" t="s">
        <v>246</v>
      </c>
      <c r="BG40" t="s">
        <v>82</v>
      </c>
      <c r="BH40">
        <v>0.54</v>
      </c>
      <c r="BI40" t="s">
        <v>247</v>
      </c>
      <c r="BJ40">
        <v>14.99</v>
      </c>
      <c r="BK40">
        <v>2</v>
      </c>
      <c r="BL40" t="s">
        <v>246</v>
      </c>
      <c r="BM40" t="s">
        <v>82</v>
      </c>
      <c r="BN40">
        <v>0.54</v>
      </c>
      <c r="BO40" t="s">
        <v>247</v>
      </c>
      <c r="BP40">
        <v>14.99</v>
      </c>
      <c r="BQ40">
        <v>2</v>
      </c>
    </row>
    <row r="41" spans="1:69" x14ac:dyDescent="0.2">
      <c r="C41" t="s">
        <v>1816</v>
      </c>
      <c r="D41" t="s">
        <v>103</v>
      </c>
      <c r="E41" t="s">
        <v>248</v>
      </c>
      <c r="H41">
        <v>201606041746</v>
      </c>
      <c r="I41">
        <v>201606050546</v>
      </c>
      <c r="J41">
        <v>42525</v>
      </c>
      <c r="K41">
        <v>0.74027777777777781</v>
      </c>
      <c r="L41">
        <v>42525.740277777782</v>
      </c>
      <c r="M41">
        <v>42540</v>
      </c>
      <c r="N41" t="s">
        <v>245</v>
      </c>
      <c r="O41">
        <v>42540.354166666657</v>
      </c>
      <c r="P41">
        <v>2003</v>
      </c>
      <c r="Q41" t="s">
        <v>80</v>
      </c>
      <c r="T41">
        <v>0</v>
      </c>
      <c r="U41">
        <v>35.013820000000003</v>
      </c>
      <c r="V41">
        <v>-119.58206</v>
      </c>
      <c r="W41" t="s">
        <v>73</v>
      </c>
      <c r="X41" t="s">
        <v>1769</v>
      </c>
      <c r="AG41" t="b">
        <v>0</v>
      </c>
      <c r="AH41" t="b">
        <v>0</v>
      </c>
      <c r="AI41" t="b">
        <v>0</v>
      </c>
      <c r="AJ41">
        <v>2016</v>
      </c>
      <c r="AK41">
        <v>6</v>
      </c>
      <c r="AL41" t="b">
        <v>0</v>
      </c>
      <c r="AM41">
        <v>0</v>
      </c>
      <c r="AN41" t="b">
        <v>0</v>
      </c>
      <c r="AO41" t="b">
        <v>0</v>
      </c>
      <c r="AP41" t="b">
        <v>0</v>
      </c>
      <c r="AQ41" t="s">
        <v>1770</v>
      </c>
      <c r="AR41">
        <v>0</v>
      </c>
      <c r="AS41">
        <v>0</v>
      </c>
      <c r="AT41" t="s">
        <v>1771</v>
      </c>
      <c r="AU41" t="s">
        <v>1772</v>
      </c>
      <c r="AV41">
        <v>0</v>
      </c>
      <c r="AW41" t="b">
        <v>0</v>
      </c>
      <c r="AX41" t="b">
        <v>0</v>
      </c>
      <c r="AY41" t="b">
        <v>0</v>
      </c>
      <c r="AZ41" t="b">
        <v>0</v>
      </c>
      <c r="BA41" t="b">
        <v>0</v>
      </c>
      <c r="BB41" t="b">
        <v>0</v>
      </c>
      <c r="BC41" t="b">
        <v>0</v>
      </c>
      <c r="BJ41">
        <v>0</v>
      </c>
      <c r="BK41">
        <v>0</v>
      </c>
      <c r="BL41" t="s">
        <v>249</v>
      </c>
      <c r="BM41" t="s">
        <v>95</v>
      </c>
      <c r="BN41">
        <v>7.35</v>
      </c>
      <c r="BO41" t="s">
        <v>250</v>
      </c>
      <c r="BP41">
        <v>22.01</v>
      </c>
      <c r="BQ41">
        <v>16</v>
      </c>
    </row>
    <row r="42" spans="1:69" x14ac:dyDescent="0.2">
      <c r="A42" t="s">
        <v>251</v>
      </c>
      <c r="C42" t="s">
        <v>1817</v>
      </c>
      <c r="D42" t="s">
        <v>252</v>
      </c>
      <c r="E42" t="s">
        <v>253</v>
      </c>
      <c r="H42">
        <v>201606070245</v>
      </c>
      <c r="I42">
        <v>201606071445</v>
      </c>
      <c r="J42">
        <v>42528</v>
      </c>
      <c r="K42">
        <v>0.1145833333333333</v>
      </c>
      <c r="L42">
        <v>42528.114583333343</v>
      </c>
      <c r="M42">
        <v>42682</v>
      </c>
      <c r="N42" t="s">
        <v>254</v>
      </c>
      <c r="O42">
        <v>42682.427083333343</v>
      </c>
      <c r="P42">
        <v>2860</v>
      </c>
      <c r="Q42" t="s">
        <v>80</v>
      </c>
      <c r="T42">
        <v>0</v>
      </c>
      <c r="U42">
        <v>41.622999999999998</v>
      </c>
      <c r="V42">
        <v>-123.557</v>
      </c>
      <c r="W42" t="s">
        <v>88</v>
      </c>
      <c r="X42" t="s">
        <v>1775</v>
      </c>
      <c r="AG42" t="b">
        <v>0</v>
      </c>
      <c r="AH42" t="b">
        <v>0</v>
      </c>
      <c r="AI42" t="b">
        <v>0</v>
      </c>
      <c r="AJ42">
        <v>2016</v>
      </c>
      <c r="AK42">
        <v>6</v>
      </c>
      <c r="AL42" t="b">
        <v>0</v>
      </c>
      <c r="AM42">
        <v>0</v>
      </c>
      <c r="AN42" t="b">
        <v>0</v>
      </c>
      <c r="AO42" t="b">
        <v>0</v>
      </c>
      <c r="AP42" t="b">
        <v>0</v>
      </c>
      <c r="AQ42" t="s">
        <v>1770</v>
      </c>
      <c r="AR42">
        <v>0</v>
      </c>
      <c r="AS42">
        <v>0</v>
      </c>
      <c r="AT42" t="s">
        <v>1771</v>
      </c>
      <c r="AU42" t="s">
        <v>1772</v>
      </c>
      <c r="AV42">
        <v>0</v>
      </c>
      <c r="AW42" t="b">
        <v>1</v>
      </c>
      <c r="AX42" t="b">
        <v>0</v>
      </c>
      <c r="AY42" t="b">
        <v>1</v>
      </c>
      <c r="AZ42" t="b">
        <v>1</v>
      </c>
      <c r="BA42" t="b">
        <v>0</v>
      </c>
      <c r="BB42" t="b">
        <v>0</v>
      </c>
      <c r="BC42" t="b">
        <v>1</v>
      </c>
      <c r="BJ42">
        <v>0</v>
      </c>
      <c r="BK42">
        <v>0</v>
      </c>
      <c r="BL42" t="s">
        <v>255</v>
      </c>
      <c r="BM42" t="s">
        <v>82</v>
      </c>
      <c r="BN42">
        <v>6</v>
      </c>
      <c r="BO42" t="s">
        <v>256</v>
      </c>
      <c r="BP42">
        <v>0</v>
      </c>
      <c r="BQ42">
        <v>2</v>
      </c>
    </row>
    <row r="43" spans="1:69" x14ac:dyDescent="0.2">
      <c r="C43" t="s">
        <v>1818</v>
      </c>
      <c r="D43" t="s">
        <v>257</v>
      </c>
      <c r="E43" t="s">
        <v>258</v>
      </c>
      <c r="H43">
        <v>201606151521</v>
      </c>
      <c r="I43">
        <v>201606160321</v>
      </c>
      <c r="J43">
        <v>42536</v>
      </c>
      <c r="K43">
        <v>0.63958333333333328</v>
      </c>
      <c r="L43">
        <v>42536.63958333333</v>
      </c>
      <c r="M43">
        <v>42563</v>
      </c>
      <c r="N43" t="s">
        <v>259</v>
      </c>
      <c r="O43">
        <v>42563.604166666657</v>
      </c>
      <c r="P43">
        <v>7474</v>
      </c>
      <c r="Q43" t="s">
        <v>80</v>
      </c>
      <c r="R43">
        <v>5</v>
      </c>
      <c r="T43">
        <v>0</v>
      </c>
      <c r="U43">
        <v>34.776000000000003</v>
      </c>
      <c r="V43">
        <v>-119.643</v>
      </c>
      <c r="W43" t="s">
        <v>73</v>
      </c>
      <c r="X43" t="s">
        <v>1769</v>
      </c>
      <c r="AG43" t="b">
        <v>1</v>
      </c>
      <c r="AH43" t="b">
        <v>1</v>
      </c>
      <c r="AI43" t="b">
        <v>0</v>
      </c>
      <c r="AJ43">
        <v>2016</v>
      </c>
      <c r="AK43">
        <v>6</v>
      </c>
      <c r="AL43" t="b">
        <v>0</v>
      </c>
      <c r="AM43">
        <v>0</v>
      </c>
      <c r="AN43" t="b">
        <v>0</v>
      </c>
      <c r="AO43" t="b">
        <v>0</v>
      </c>
      <c r="AP43" t="b">
        <v>0</v>
      </c>
      <c r="AQ43" t="s">
        <v>1783</v>
      </c>
      <c r="AR43">
        <v>1</v>
      </c>
      <c r="AS43">
        <v>0</v>
      </c>
      <c r="AT43" t="s">
        <v>1771</v>
      </c>
      <c r="AU43" t="s">
        <v>1772</v>
      </c>
      <c r="AV43">
        <v>5</v>
      </c>
      <c r="AW43" t="b">
        <v>0</v>
      </c>
      <c r="AX43" t="b">
        <v>0</v>
      </c>
      <c r="AY43" t="b">
        <v>0</v>
      </c>
      <c r="AZ43" t="b">
        <v>0</v>
      </c>
      <c r="BA43" t="b">
        <v>0</v>
      </c>
      <c r="BB43" t="b">
        <v>0</v>
      </c>
      <c r="BC43" t="b">
        <v>0</v>
      </c>
      <c r="BJ43">
        <v>0</v>
      </c>
      <c r="BK43">
        <v>0</v>
      </c>
      <c r="BP43">
        <v>0</v>
      </c>
      <c r="BQ43">
        <v>0</v>
      </c>
    </row>
    <row r="44" spans="1:69" x14ac:dyDescent="0.2">
      <c r="C44" t="s">
        <v>1819</v>
      </c>
      <c r="D44" t="s">
        <v>260</v>
      </c>
      <c r="E44" t="s">
        <v>261</v>
      </c>
      <c r="H44">
        <v>201606231551</v>
      </c>
      <c r="I44">
        <v>201606240351</v>
      </c>
      <c r="J44">
        <v>42544</v>
      </c>
      <c r="K44">
        <v>0.66041666666666665</v>
      </c>
      <c r="L44">
        <v>42544.660416666673</v>
      </c>
      <c r="M44">
        <v>42562</v>
      </c>
      <c r="N44" t="s">
        <v>262</v>
      </c>
      <c r="O44">
        <v>42562.402777777781</v>
      </c>
      <c r="P44">
        <v>48019</v>
      </c>
      <c r="Q44" t="s">
        <v>80</v>
      </c>
      <c r="R44">
        <v>286</v>
      </c>
      <c r="S44">
        <v>12</v>
      </c>
      <c r="T44">
        <v>2</v>
      </c>
      <c r="U44">
        <v>35.611499999999999</v>
      </c>
      <c r="V44">
        <v>-118.45628000000001</v>
      </c>
      <c r="W44" t="s">
        <v>88</v>
      </c>
      <c r="X44" t="s">
        <v>1775</v>
      </c>
      <c r="AG44" t="b">
        <v>1</v>
      </c>
      <c r="AH44" t="b">
        <v>0</v>
      </c>
      <c r="AI44" t="b">
        <v>1</v>
      </c>
      <c r="AJ44">
        <v>2016</v>
      </c>
      <c r="AK44">
        <v>6</v>
      </c>
      <c r="AL44" t="b">
        <v>0</v>
      </c>
      <c r="AM44">
        <v>1</v>
      </c>
      <c r="AN44" t="b">
        <v>1</v>
      </c>
      <c r="AO44" t="b">
        <v>1</v>
      </c>
      <c r="AP44" t="b">
        <v>0</v>
      </c>
      <c r="AQ44" t="s">
        <v>1804</v>
      </c>
      <c r="AR44">
        <v>1</v>
      </c>
      <c r="AS44">
        <v>0</v>
      </c>
      <c r="AT44" t="s">
        <v>1820</v>
      </c>
      <c r="AU44" t="s">
        <v>1806</v>
      </c>
      <c r="AV44">
        <v>286</v>
      </c>
      <c r="AW44" t="b">
        <v>0</v>
      </c>
      <c r="AX44" t="b">
        <v>1</v>
      </c>
      <c r="AY44" t="b">
        <v>1</v>
      </c>
      <c r="AZ44" t="b">
        <v>1</v>
      </c>
      <c r="BA44" t="b">
        <v>0</v>
      </c>
      <c r="BB44" t="b">
        <v>1</v>
      </c>
      <c r="BC44" t="b">
        <v>1</v>
      </c>
      <c r="BF44" t="s">
        <v>263</v>
      </c>
      <c r="BG44" t="s">
        <v>82</v>
      </c>
      <c r="BH44">
        <v>2.88</v>
      </c>
      <c r="BI44" t="s">
        <v>264</v>
      </c>
      <c r="BJ44">
        <v>40</v>
      </c>
      <c r="BK44">
        <v>2</v>
      </c>
      <c r="BL44" t="s">
        <v>263</v>
      </c>
      <c r="BM44" t="s">
        <v>82</v>
      </c>
      <c r="BN44">
        <v>2.88</v>
      </c>
      <c r="BO44" t="s">
        <v>264</v>
      </c>
      <c r="BP44">
        <v>40</v>
      </c>
      <c r="BQ44">
        <v>4</v>
      </c>
    </row>
    <row r="45" spans="1:69" x14ac:dyDescent="0.2">
      <c r="C45" t="s">
        <v>1821</v>
      </c>
      <c r="D45" t="s">
        <v>69</v>
      </c>
      <c r="E45" t="s">
        <v>265</v>
      </c>
      <c r="H45">
        <v>201606252345</v>
      </c>
      <c r="I45">
        <v>201606261145</v>
      </c>
      <c r="J45">
        <v>42546</v>
      </c>
      <c r="K45">
        <v>0.98958333333333337</v>
      </c>
      <c r="L45">
        <v>42546.989583333343</v>
      </c>
      <c r="M45">
        <v>42547</v>
      </c>
      <c r="N45" t="s">
        <v>266</v>
      </c>
      <c r="O45">
        <v>42547.784722222219</v>
      </c>
      <c r="P45">
        <v>1246</v>
      </c>
      <c r="Q45" t="s">
        <v>72</v>
      </c>
      <c r="T45">
        <v>0</v>
      </c>
      <c r="U45">
        <v>37.071469999999998</v>
      </c>
      <c r="V45">
        <v>-121.20155</v>
      </c>
      <c r="W45" t="s">
        <v>73</v>
      </c>
      <c r="X45" t="s">
        <v>1775</v>
      </c>
      <c r="AG45" t="b">
        <v>0</v>
      </c>
      <c r="AH45" t="b">
        <v>0</v>
      </c>
      <c r="AI45" t="b">
        <v>0</v>
      </c>
      <c r="AJ45">
        <v>2016</v>
      </c>
      <c r="AK45">
        <v>6</v>
      </c>
      <c r="AL45" t="b">
        <v>0</v>
      </c>
      <c r="AM45">
        <v>0</v>
      </c>
      <c r="AN45" t="b">
        <v>0</v>
      </c>
      <c r="AO45" t="b">
        <v>0</v>
      </c>
      <c r="AP45" t="b">
        <v>0</v>
      </c>
      <c r="AQ45" t="s">
        <v>1770</v>
      </c>
      <c r="AR45">
        <v>0</v>
      </c>
      <c r="AS45">
        <v>0</v>
      </c>
      <c r="AT45" t="s">
        <v>1771</v>
      </c>
      <c r="AU45" t="s">
        <v>1772</v>
      </c>
      <c r="AV45">
        <v>0</v>
      </c>
      <c r="AW45" t="b">
        <v>0</v>
      </c>
      <c r="AX45" t="b">
        <v>0</v>
      </c>
      <c r="AY45" t="b">
        <v>1</v>
      </c>
      <c r="AZ45" t="b">
        <v>1</v>
      </c>
      <c r="BA45" t="b">
        <v>1</v>
      </c>
      <c r="BB45" t="b">
        <v>0</v>
      </c>
      <c r="BC45" t="b">
        <v>1</v>
      </c>
      <c r="BF45" t="s">
        <v>177</v>
      </c>
      <c r="BG45" t="s">
        <v>95</v>
      </c>
      <c r="BH45">
        <v>2.08</v>
      </c>
      <c r="BI45" t="s">
        <v>267</v>
      </c>
      <c r="BJ45">
        <v>22.01</v>
      </c>
      <c r="BK45">
        <v>19</v>
      </c>
      <c r="BL45" t="s">
        <v>74</v>
      </c>
      <c r="BM45" t="s">
        <v>75</v>
      </c>
      <c r="BN45">
        <v>7.83</v>
      </c>
      <c r="BO45" t="s">
        <v>268</v>
      </c>
      <c r="BP45">
        <v>24.85</v>
      </c>
      <c r="BQ45">
        <v>29</v>
      </c>
    </row>
    <row r="46" spans="1:69" x14ac:dyDescent="0.2">
      <c r="C46" t="s">
        <v>1822</v>
      </c>
      <c r="D46" t="s">
        <v>269</v>
      </c>
      <c r="E46" t="s">
        <v>270</v>
      </c>
      <c r="H46">
        <v>201606281355</v>
      </c>
      <c r="I46">
        <v>201606290155</v>
      </c>
      <c r="J46">
        <v>42549</v>
      </c>
      <c r="K46">
        <v>0.57986111111111116</v>
      </c>
      <c r="L46">
        <v>42549.579861111109</v>
      </c>
      <c r="M46">
        <v>42569</v>
      </c>
      <c r="N46" t="s">
        <v>271</v>
      </c>
      <c r="O46">
        <v>42569.409722222219</v>
      </c>
      <c r="P46">
        <v>5645</v>
      </c>
      <c r="Q46" t="s">
        <v>80</v>
      </c>
      <c r="T46">
        <v>0</v>
      </c>
      <c r="U46">
        <v>38.967410000000001</v>
      </c>
      <c r="V46">
        <v>-120.9375</v>
      </c>
      <c r="W46" t="s">
        <v>88</v>
      </c>
      <c r="X46" t="s">
        <v>1775</v>
      </c>
      <c r="AG46" t="b">
        <v>1</v>
      </c>
      <c r="AH46" t="b">
        <v>1</v>
      </c>
      <c r="AI46" t="b">
        <v>0</v>
      </c>
      <c r="AJ46">
        <v>2016</v>
      </c>
      <c r="AK46">
        <v>6</v>
      </c>
      <c r="AL46" t="b">
        <v>0</v>
      </c>
      <c r="AM46">
        <v>0</v>
      </c>
      <c r="AN46" t="b">
        <v>0</v>
      </c>
      <c r="AO46" t="b">
        <v>0</v>
      </c>
      <c r="AP46" t="b">
        <v>0</v>
      </c>
      <c r="AQ46" t="s">
        <v>1783</v>
      </c>
      <c r="AR46">
        <v>1</v>
      </c>
      <c r="AS46">
        <v>0</v>
      </c>
      <c r="AT46" t="s">
        <v>1771</v>
      </c>
      <c r="AU46" t="s">
        <v>1772</v>
      </c>
      <c r="AV46">
        <v>0</v>
      </c>
      <c r="AW46" t="b">
        <v>1</v>
      </c>
      <c r="AX46" t="b">
        <v>0</v>
      </c>
      <c r="AY46" t="b">
        <v>1</v>
      </c>
      <c r="AZ46" t="b">
        <v>1</v>
      </c>
      <c r="BA46" t="b">
        <v>0</v>
      </c>
      <c r="BB46" t="b">
        <v>1</v>
      </c>
      <c r="BC46" t="b">
        <v>1</v>
      </c>
      <c r="BF46" t="s">
        <v>272</v>
      </c>
      <c r="BG46" t="s">
        <v>95</v>
      </c>
      <c r="BH46">
        <v>4.51</v>
      </c>
      <c r="BI46" t="s">
        <v>273</v>
      </c>
      <c r="BJ46">
        <v>8.01</v>
      </c>
      <c r="BK46">
        <v>12</v>
      </c>
      <c r="BL46" t="s">
        <v>274</v>
      </c>
      <c r="BM46" t="s">
        <v>95</v>
      </c>
      <c r="BN46">
        <v>8.81</v>
      </c>
      <c r="BO46" t="s">
        <v>275</v>
      </c>
      <c r="BP46">
        <v>8.99</v>
      </c>
      <c r="BQ46">
        <v>124</v>
      </c>
    </row>
    <row r="47" spans="1:69" x14ac:dyDescent="0.2">
      <c r="C47" t="s">
        <v>1823</v>
      </c>
      <c r="D47" t="s">
        <v>276</v>
      </c>
      <c r="E47" t="s">
        <v>277</v>
      </c>
      <c r="H47">
        <v>201606281902</v>
      </c>
      <c r="I47">
        <v>201606290702</v>
      </c>
      <c r="J47">
        <v>42549</v>
      </c>
      <c r="K47">
        <v>0.79305555555555551</v>
      </c>
      <c r="L47">
        <v>42549.793055555558</v>
      </c>
      <c r="M47">
        <v>42550</v>
      </c>
      <c r="N47" t="s">
        <v>278</v>
      </c>
      <c r="O47">
        <v>42550.3125</v>
      </c>
      <c r="P47">
        <v>372</v>
      </c>
      <c r="Q47" t="s">
        <v>72</v>
      </c>
      <c r="T47">
        <v>0</v>
      </c>
      <c r="U47">
        <v>38.384999999999998</v>
      </c>
      <c r="V47">
        <v>-121.00361100000001</v>
      </c>
      <c r="W47" t="s">
        <v>73</v>
      </c>
      <c r="X47" t="s">
        <v>1769</v>
      </c>
      <c r="AG47" t="b">
        <v>0</v>
      </c>
      <c r="AH47" t="b">
        <v>0</v>
      </c>
      <c r="AI47" t="b">
        <v>0</v>
      </c>
      <c r="AJ47">
        <v>2016</v>
      </c>
      <c r="AK47">
        <v>6</v>
      </c>
      <c r="AL47" t="b">
        <v>0</v>
      </c>
      <c r="AM47">
        <v>0</v>
      </c>
      <c r="AN47" t="b">
        <v>0</v>
      </c>
      <c r="AO47" t="b">
        <v>0</v>
      </c>
      <c r="AP47" t="b">
        <v>0</v>
      </c>
      <c r="AQ47" t="s">
        <v>1770</v>
      </c>
      <c r="AR47">
        <v>0</v>
      </c>
      <c r="AS47">
        <v>0</v>
      </c>
      <c r="AT47" t="s">
        <v>1771</v>
      </c>
      <c r="AU47" t="s">
        <v>1772</v>
      </c>
      <c r="AV47">
        <v>0</v>
      </c>
      <c r="AW47" t="b">
        <v>0</v>
      </c>
      <c r="AX47" t="b">
        <v>0</v>
      </c>
      <c r="AY47" t="b">
        <v>0</v>
      </c>
      <c r="AZ47" t="b">
        <v>0</v>
      </c>
      <c r="BA47" t="b">
        <v>0</v>
      </c>
      <c r="BB47" t="b">
        <v>0</v>
      </c>
      <c r="BC47" t="b">
        <v>0</v>
      </c>
      <c r="BF47" t="s">
        <v>279</v>
      </c>
      <c r="BG47" t="s">
        <v>82</v>
      </c>
      <c r="BH47">
        <v>3.99</v>
      </c>
      <c r="BI47" t="s">
        <v>280</v>
      </c>
      <c r="BJ47">
        <v>14.99</v>
      </c>
      <c r="BK47">
        <v>10</v>
      </c>
      <c r="BL47" t="s">
        <v>279</v>
      </c>
      <c r="BM47" t="s">
        <v>82</v>
      </c>
      <c r="BN47">
        <v>3.99</v>
      </c>
      <c r="BO47" t="s">
        <v>280</v>
      </c>
      <c r="BP47">
        <v>14.99</v>
      </c>
      <c r="BQ47">
        <v>23</v>
      </c>
    </row>
    <row r="48" spans="1:69" x14ac:dyDescent="0.2">
      <c r="C48" t="s">
        <v>1824</v>
      </c>
      <c r="D48" t="s">
        <v>281</v>
      </c>
      <c r="E48" t="s">
        <v>282</v>
      </c>
      <c r="H48">
        <v>201606301332</v>
      </c>
      <c r="I48">
        <v>201606310132</v>
      </c>
      <c r="J48">
        <v>42551</v>
      </c>
      <c r="K48">
        <v>0.56388888888888888</v>
      </c>
      <c r="L48">
        <v>42551.563888888893</v>
      </c>
      <c r="M48">
        <v>42555</v>
      </c>
      <c r="N48" t="s">
        <v>283</v>
      </c>
      <c r="O48">
        <v>42555.322916666657</v>
      </c>
      <c r="P48">
        <v>464</v>
      </c>
      <c r="Q48" t="s">
        <v>99</v>
      </c>
      <c r="T48">
        <v>0</v>
      </c>
      <c r="U48">
        <v>40.035299999999999</v>
      </c>
      <c r="V48">
        <v>-122.56939</v>
      </c>
      <c r="W48" t="s">
        <v>88</v>
      </c>
      <c r="X48" t="s">
        <v>1775</v>
      </c>
      <c r="Y48" t="s">
        <v>100</v>
      </c>
      <c r="Z48" t="s">
        <v>100</v>
      </c>
      <c r="AA48">
        <v>20160144</v>
      </c>
      <c r="AC48" t="s">
        <v>284</v>
      </c>
      <c r="AD48" t="s">
        <v>285</v>
      </c>
      <c r="AF48">
        <v>4520</v>
      </c>
      <c r="AG48" t="b">
        <v>0</v>
      </c>
      <c r="AH48" t="b">
        <v>0</v>
      </c>
      <c r="AI48" t="b">
        <v>0</v>
      </c>
      <c r="AJ48">
        <v>2016</v>
      </c>
      <c r="AK48">
        <v>6</v>
      </c>
      <c r="AL48" t="b">
        <v>0</v>
      </c>
      <c r="AM48">
        <v>0</v>
      </c>
      <c r="AN48" t="b">
        <v>0</v>
      </c>
      <c r="AO48" t="b">
        <v>0</v>
      </c>
      <c r="AP48" t="b">
        <v>0</v>
      </c>
      <c r="AQ48" t="s">
        <v>1770</v>
      </c>
      <c r="AR48">
        <v>0</v>
      </c>
      <c r="AS48">
        <v>0</v>
      </c>
      <c r="AT48" t="s">
        <v>1771</v>
      </c>
      <c r="AU48" t="s">
        <v>1772</v>
      </c>
      <c r="AV48">
        <v>0</v>
      </c>
      <c r="AW48" t="b">
        <v>1</v>
      </c>
      <c r="AX48" t="b">
        <v>0</v>
      </c>
      <c r="AY48" t="b">
        <v>1</v>
      </c>
      <c r="AZ48" t="b">
        <v>1</v>
      </c>
      <c r="BA48" t="b">
        <v>0</v>
      </c>
      <c r="BB48" t="b">
        <v>1</v>
      </c>
      <c r="BC48" t="b">
        <v>1</v>
      </c>
      <c r="BJ48">
        <v>0</v>
      </c>
      <c r="BK48">
        <v>0</v>
      </c>
      <c r="BL48" t="s">
        <v>286</v>
      </c>
      <c r="BM48" t="s">
        <v>82</v>
      </c>
      <c r="BN48">
        <v>8.42</v>
      </c>
      <c r="BO48" t="s">
        <v>287</v>
      </c>
      <c r="BP48">
        <v>14.99</v>
      </c>
      <c r="BQ48">
        <v>2</v>
      </c>
    </row>
    <row r="49" spans="2:69" x14ac:dyDescent="0.2">
      <c r="C49" t="s">
        <v>1825</v>
      </c>
      <c r="D49" t="s">
        <v>260</v>
      </c>
      <c r="E49" t="s">
        <v>288</v>
      </c>
      <c r="H49">
        <v>201607011405</v>
      </c>
      <c r="I49">
        <v>201607020205</v>
      </c>
      <c r="J49">
        <v>42552</v>
      </c>
      <c r="K49">
        <v>0.58680555555555558</v>
      </c>
      <c r="L49">
        <v>42552.586805555547</v>
      </c>
      <c r="M49">
        <v>42559</v>
      </c>
      <c r="N49" t="s">
        <v>176</v>
      </c>
      <c r="O49">
        <v>42559.791666666657</v>
      </c>
      <c r="P49">
        <v>1785</v>
      </c>
      <c r="Q49" t="s">
        <v>80</v>
      </c>
      <c r="T49">
        <v>0</v>
      </c>
      <c r="U49">
        <v>35.20993</v>
      </c>
      <c r="V49">
        <v>-118.72272</v>
      </c>
      <c r="W49" t="s">
        <v>88</v>
      </c>
      <c r="X49" t="s">
        <v>1775</v>
      </c>
      <c r="AG49" t="b">
        <v>0</v>
      </c>
      <c r="AH49" t="b">
        <v>0</v>
      </c>
      <c r="AI49" t="b">
        <v>0</v>
      </c>
      <c r="AJ49">
        <v>2016</v>
      </c>
      <c r="AK49">
        <v>7</v>
      </c>
      <c r="AL49" t="b">
        <v>0</v>
      </c>
      <c r="AM49">
        <v>0</v>
      </c>
      <c r="AN49" t="b">
        <v>0</v>
      </c>
      <c r="AO49" t="b">
        <v>0</v>
      </c>
      <c r="AP49" t="b">
        <v>0</v>
      </c>
      <c r="AQ49" t="s">
        <v>1770</v>
      </c>
      <c r="AR49">
        <v>0</v>
      </c>
      <c r="AS49">
        <v>0</v>
      </c>
      <c r="AT49" t="s">
        <v>1771</v>
      </c>
      <c r="AU49" t="s">
        <v>1772</v>
      </c>
      <c r="AV49">
        <v>0</v>
      </c>
      <c r="AW49" t="b">
        <v>1</v>
      </c>
      <c r="AX49" t="b">
        <v>0</v>
      </c>
      <c r="AY49" t="b">
        <v>1</v>
      </c>
      <c r="AZ49" t="b">
        <v>1</v>
      </c>
      <c r="BA49" t="b">
        <v>0</v>
      </c>
      <c r="BB49" t="b">
        <v>1</v>
      </c>
      <c r="BC49" t="b">
        <v>1</v>
      </c>
      <c r="BF49" t="s">
        <v>289</v>
      </c>
      <c r="BG49" t="s">
        <v>82</v>
      </c>
      <c r="BH49">
        <v>2.83</v>
      </c>
      <c r="BI49" t="s">
        <v>290</v>
      </c>
      <c r="BJ49">
        <v>10</v>
      </c>
      <c r="BK49">
        <v>2</v>
      </c>
      <c r="BL49" t="s">
        <v>291</v>
      </c>
      <c r="BM49" t="s">
        <v>95</v>
      </c>
      <c r="BN49">
        <v>7.13</v>
      </c>
      <c r="BO49" t="s">
        <v>292</v>
      </c>
      <c r="BP49">
        <v>23</v>
      </c>
      <c r="BQ49">
        <v>64</v>
      </c>
    </row>
    <row r="50" spans="2:69" x14ac:dyDescent="0.2">
      <c r="C50" t="s">
        <v>1826</v>
      </c>
      <c r="D50" t="s">
        <v>169</v>
      </c>
      <c r="E50" t="s">
        <v>293</v>
      </c>
      <c r="H50">
        <v>201607011716</v>
      </c>
      <c r="I50">
        <v>201607020516</v>
      </c>
      <c r="J50">
        <v>42552</v>
      </c>
      <c r="K50">
        <v>0.71944444444444444</v>
      </c>
      <c r="L50">
        <v>42552.719444444447</v>
      </c>
      <c r="M50">
        <v>42556</v>
      </c>
      <c r="N50" t="s">
        <v>294</v>
      </c>
      <c r="O50">
        <v>42556.295138888891</v>
      </c>
      <c r="P50">
        <v>2944</v>
      </c>
      <c r="Q50" t="s">
        <v>186</v>
      </c>
      <c r="T50">
        <v>0</v>
      </c>
      <c r="U50">
        <v>36.0749</v>
      </c>
      <c r="V50">
        <v>-120.45204099999999</v>
      </c>
      <c r="W50" t="s">
        <v>73</v>
      </c>
      <c r="X50" t="s">
        <v>1775</v>
      </c>
      <c r="AF50">
        <v>204155</v>
      </c>
      <c r="AG50" t="b">
        <v>0</v>
      </c>
      <c r="AH50" t="b">
        <v>0</v>
      </c>
      <c r="AI50" t="b">
        <v>0</v>
      </c>
      <c r="AJ50">
        <v>2016</v>
      </c>
      <c r="AK50">
        <v>7</v>
      </c>
      <c r="AL50" t="b">
        <v>0</v>
      </c>
      <c r="AM50">
        <v>0</v>
      </c>
      <c r="AN50" t="b">
        <v>0</v>
      </c>
      <c r="AO50" t="b">
        <v>0</v>
      </c>
      <c r="AP50" t="b">
        <v>0</v>
      </c>
      <c r="AQ50" t="s">
        <v>1770</v>
      </c>
      <c r="AR50">
        <v>0</v>
      </c>
      <c r="AS50">
        <v>0</v>
      </c>
      <c r="AT50" t="s">
        <v>1771</v>
      </c>
      <c r="AU50" t="s">
        <v>1772</v>
      </c>
      <c r="AV50">
        <v>0</v>
      </c>
      <c r="AW50" t="b">
        <v>0</v>
      </c>
      <c r="AX50" t="b">
        <v>0</v>
      </c>
      <c r="AY50" t="b">
        <v>1</v>
      </c>
      <c r="AZ50" t="b">
        <v>1</v>
      </c>
      <c r="BA50" t="b">
        <v>1</v>
      </c>
      <c r="BB50" t="b">
        <v>0</v>
      </c>
      <c r="BC50" t="b">
        <v>1</v>
      </c>
      <c r="BJ50">
        <v>0</v>
      </c>
      <c r="BK50">
        <v>0</v>
      </c>
      <c r="BL50" t="s">
        <v>295</v>
      </c>
      <c r="BM50" t="s">
        <v>95</v>
      </c>
      <c r="BN50">
        <v>6.98</v>
      </c>
      <c r="BO50" t="s">
        <v>296</v>
      </c>
      <c r="BP50">
        <v>17</v>
      </c>
      <c r="BQ50">
        <v>32</v>
      </c>
    </row>
    <row r="51" spans="2:69" x14ac:dyDescent="0.2">
      <c r="B51" t="s">
        <v>297</v>
      </c>
      <c r="C51" t="s">
        <v>1827</v>
      </c>
      <c r="D51" t="s">
        <v>298</v>
      </c>
      <c r="E51" t="s">
        <v>299</v>
      </c>
      <c r="H51">
        <v>201607021455</v>
      </c>
      <c r="I51">
        <v>201607030255</v>
      </c>
      <c r="J51">
        <v>42553</v>
      </c>
      <c r="K51">
        <v>0.62152777777777779</v>
      </c>
      <c r="L51">
        <v>42553.621527777781</v>
      </c>
      <c r="M51">
        <v>42559</v>
      </c>
      <c r="N51" t="s">
        <v>300</v>
      </c>
      <c r="O51">
        <v>42559.813888888893</v>
      </c>
      <c r="P51">
        <v>310</v>
      </c>
      <c r="Q51" t="s">
        <v>99</v>
      </c>
      <c r="R51">
        <v>1</v>
      </c>
      <c r="T51">
        <v>0</v>
      </c>
      <c r="U51">
        <v>38.028449999999999</v>
      </c>
      <c r="V51">
        <v>-120.61153</v>
      </c>
      <c r="W51" t="s">
        <v>88</v>
      </c>
      <c r="X51" t="s">
        <v>1775</v>
      </c>
      <c r="Y51" t="s">
        <v>100</v>
      </c>
      <c r="AF51">
        <v>4419063</v>
      </c>
      <c r="AG51" t="b">
        <v>0</v>
      </c>
      <c r="AH51" t="b">
        <v>0</v>
      </c>
      <c r="AI51" t="b">
        <v>0</v>
      </c>
      <c r="AJ51">
        <v>2016</v>
      </c>
      <c r="AK51">
        <v>7</v>
      </c>
      <c r="AL51" t="b">
        <v>0</v>
      </c>
      <c r="AM51">
        <v>0</v>
      </c>
      <c r="AN51" t="b">
        <v>0</v>
      </c>
      <c r="AO51" t="b">
        <v>0</v>
      </c>
      <c r="AP51" t="b">
        <v>0</v>
      </c>
      <c r="AQ51" t="s">
        <v>1770</v>
      </c>
      <c r="AR51">
        <v>0</v>
      </c>
      <c r="AS51">
        <v>0</v>
      </c>
      <c r="AT51" t="s">
        <v>1771</v>
      </c>
      <c r="AU51" t="s">
        <v>1772</v>
      </c>
      <c r="AV51">
        <v>1</v>
      </c>
      <c r="AW51" t="b">
        <v>1</v>
      </c>
      <c r="AX51" t="b">
        <v>0</v>
      </c>
      <c r="AY51" t="b">
        <v>1</v>
      </c>
      <c r="AZ51" t="b">
        <v>1</v>
      </c>
      <c r="BA51" t="b">
        <v>0</v>
      </c>
      <c r="BB51" t="b">
        <v>1</v>
      </c>
      <c r="BC51" t="b">
        <v>1</v>
      </c>
      <c r="BJ51">
        <v>0</v>
      </c>
      <c r="BK51">
        <v>0</v>
      </c>
      <c r="BL51" t="s">
        <v>301</v>
      </c>
      <c r="BM51" t="s">
        <v>95</v>
      </c>
      <c r="BN51">
        <v>7.16</v>
      </c>
      <c r="BO51" t="s">
        <v>302</v>
      </c>
      <c r="BP51">
        <v>12.01</v>
      </c>
      <c r="BQ51">
        <v>14</v>
      </c>
    </row>
    <row r="52" spans="2:69" x14ac:dyDescent="0.2">
      <c r="C52" t="s">
        <v>1828</v>
      </c>
      <c r="D52" t="s">
        <v>260</v>
      </c>
      <c r="E52" t="s">
        <v>303</v>
      </c>
      <c r="H52">
        <v>201607081115</v>
      </c>
      <c r="I52">
        <v>201607082315</v>
      </c>
      <c r="J52">
        <v>42559</v>
      </c>
      <c r="K52">
        <v>0.46875</v>
      </c>
      <c r="L52">
        <v>42559.46875</v>
      </c>
      <c r="M52">
        <v>42561</v>
      </c>
      <c r="N52" t="s">
        <v>304</v>
      </c>
      <c r="O52">
        <v>42561.817361111112</v>
      </c>
      <c r="P52">
        <v>554</v>
      </c>
      <c r="Q52" t="s">
        <v>80</v>
      </c>
      <c r="T52">
        <v>0</v>
      </c>
      <c r="U52">
        <v>34.912999999999997</v>
      </c>
      <c r="V52">
        <v>-118.90819999999999</v>
      </c>
      <c r="W52" t="s">
        <v>73</v>
      </c>
      <c r="X52" t="s">
        <v>1775</v>
      </c>
      <c r="AG52" t="b">
        <v>0</v>
      </c>
      <c r="AH52" t="b">
        <v>0</v>
      </c>
      <c r="AI52" t="b">
        <v>0</v>
      </c>
      <c r="AJ52">
        <v>2016</v>
      </c>
      <c r="AK52">
        <v>7</v>
      </c>
      <c r="AL52" t="b">
        <v>0</v>
      </c>
      <c r="AM52">
        <v>0</v>
      </c>
      <c r="AN52" t="b">
        <v>0</v>
      </c>
      <c r="AO52" t="b">
        <v>0</v>
      </c>
      <c r="AP52" t="b">
        <v>0</v>
      </c>
      <c r="AQ52" t="s">
        <v>1770</v>
      </c>
      <c r="AR52">
        <v>0</v>
      </c>
      <c r="AS52">
        <v>0</v>
      </c>
      <c r="AT52" t="s">
        <v>1771</v>
      </c>
      <c r="AU52" t="s">
        <v>1772</v>
      </c>
      <c r="AV52">
        <v>0</v>
      </c>
      <c r="AW52" t="b">
        <v>0</v>
      </c>
      <c r="AX52" t="b">
        <v>0</v>
      </c>
      <c r="AY52" t="b">
        <v>1</v>
      </c>
      <c r="AZ52" t="b">
        <v>1</v>
      </c>
      <c r="BA52" t="b">
        <v>1</v>
      </c>
      <c r="BB52" t="b">
        <v>0</v>
      </c>
      <c r="BC52" t="b">
        <v>1</v>
      </c>
      <c r="BF52" t="s">
        <v>305</v>
      </c>
      <c r="BG52" t="s">
        <v>82</v>
      </c>
      <c r="BH52">
        <v>0.83</v>
      </c>
      <c r="BI52" t="s">
        <v>306</v>
      </c>
      <c r="BJ52">
        <v>14</v>
      </c>
      <c r="BK52">
        <v>26</v>
      </c>
      <c r="BL52" t="s">
        <v>305</v>
      </c>
      <c r="BM52" t="s">
        <v>82</v>
      </c>
      <c r="BN52">
        <v>0.83</v>
      </c>
      <c r="BO52" t="s">
        <v>306</v>
      </c>
      <c r="BP52">
        <v>14</v>
      </c>
      <c r="BQ52">
        <v>32</v>
      </c>
    </row>
    <row r="53" spans="2:69" x14ac:dyDescent="0.2">
      <c r="C53" t="s">
        <v>1829</v>
      </c>
      <c r="D53" t="s">
        <v>307</v>
      </c>
      <c r="E53" t="s">
        <v>308</v>
      </c>
      <c r="H53">
        <v>201607082245</v>
      </c>
      <c r="I53">
        <v>201607091045</v>
      </c>
      <c r="J53">
        <v>42559</v>
      </c>
      <c r="K53">
        <v>0.94791666666666663</v>
      </c>
      <c r="L53">
        <v>42559.947916666657</v>
      </c>
      <c r="M53">
        <v>42563</v>
      </c>
      <c r="N53" t="s">
        <v>309</v>
      </c>
      <c r="O53">
        <v>42563.291666666657</v>
      </c>
      <c r="P53">
        <v>441</v>
      </c>
      <c r="Q53" t="s">
        <v>114</v>
      </c>
      <c r="R53">
        <v>1</v>
      </c>
      <c r="S53">
        <v>1</v>
      </c>
      <c r="T53">
        <v>0</v>
      </c>
      <c r="U53">
        <v>40.368729999999999</v>
      </c>
      <c r="V53">
        <v>-122.72913</v>
      </c>
      <c r="W53" t="s">
        <v>88</v>
      </c>
      <c r="X53" t="s">
        <v>1775</v>
      </c>
      <c r="AG53" t="b">
        <v>0</v>
      </c>
      <c r="AH53" t="b">
        <v>0</v>
      </c>
      <c r="AI53" t="b">
        <v>0</v>
      </c>
      <c r="AJ53">
        <v>2016</v>
      </c>
      <c r="AK53">
        <v>7</v>
      </c>
      <c r="AL53" t="b">
        <v>0</v>
      </c>
      <c r="AM53">
        <v>0</v>
      </c>
      <c r="AN53" t="b">
        <v>0</v>
      </c>
      <c r="AO53" t="b">
        <v>0</v>
      </c>
      <c r="AP53" t="b">
        <v>0</v>
      </c>
      <c r="AQ53" t="s">
        <v>1770</v>
      </c>
      <c r="AR53">
        <v>0</v>
      </c>
      <c r="AS53">
        <v>0</v>
      </c>
      <c r="AT53" t="s">
        <v>1771</v>
      </c>
      <c r="AU53" t="s">
        <v>1772</v>
      </c>
      <c r="AV53">
        <v>1</v>
      </c>
      <c r="AW53" t="b">
        <v>1</v>
      </c>
      <c r="AX53" t="b">
        <v>0</v>
      </c>
      <c r="AY53" t="b">
        <v>1</v>
      </c>
      <c r="AZ53" t="b">
        <v>1</v>
      </c>
      <c r="BA53" t="b">
        <v>0</v>
      </c>
      <c r="BB53" t="b">
        <v>1</v>
      </c>
      <c r="BC53" t="b">
        <v>1</v>
      </c>
      <c r="BJ53">
        <v>0</v>
      </c>
      <c r="BK53">
        <v>0</v>
      </c>
      <c r="BL53" t="s">
        <v>310</v>
      </c>
      <c r="BM53" t="s">
        <v>82</v>
      </c>
      <c r="BN53">
        <v>7.18</v>
      </c>
      <c r="BO53" t="s">
        <v>311</v>
      </c>
      <c r="BP53">
        <v>25.99</v>
      </c>
      <c r="BQ53">
        <v>4</v>
      </c>
    </row>
    <row r="54" spans="2:69" x14ac:dyDescent="0.2">
      <c r="C54" t="s">
        <v>1830</v>
      </c>
      <c r="D54" t="s">
        <v>298</v>
      </c>
      <c r="E54" t="s">
        <v>312</v>
      </c>
      <c r="H54">
        <v>201607121314</v>
      </c>
      <c r="I54">
        <v>201607130114</v>
      </c>
      <c r="J54">
        <v>42563</v>
      </c>
      <c r="K54">
        <v>0.55138888888888893</v>
      </c>
      <c r="L54">
        <v>42563.551388888889</v>
      </c>
      <c r="M54">
        <v>42567</v>
      </c>
      <c r="N54" t="s">
        <v>194</v>
      </c>
      <c r="O54">
        <v>42567.770833333343</v>
      </c>
      <c r="P54">
        <v>341</v>
      </c>
      <c r="Q54" t="s">
        <v>152</v>
      </c>
      <c r="R54">
        <v>2</v>
      </c>
      <c r="T54">
        <v>0</v>
      </c>
      <c r="U54">
        <v>38.080559999999998</v>
      </c>
      <c r="V54">
        <v>-120.81394</v>
      </c>
      <c r="W54" t="s">
        <v>88</v>
      </c>
      <c r="X54" t="s">
        <v>1775</v>
      </c>
      <c r="AG54" t="b">
        <v>0</v>
      </c>
      <c r="AH54" t="b">
        <v>0</v>
      </c>
      <c r="AI54" t="b">
        <v>0</v>
      </c>
      <c r="AJ54">
        <v>2016</v>
      </c>
      <c r="AK54">
        <v>7</v>
      </c>
      <c r="AL54" t="b">
        <v>0</v>
      </c>
      <c r="AM54">
        <v>0</v>
      </c>
      <c r="AN54" t="b">
        <v>0</v>
      </c>
      <c r="AO54" t="b">
        <v>0</v>
      </c>
      <c r="AP54" t="b">
        <v>0</v>
      </c>
      <c r="AQ54" t="s">
        <v>1770</v>
      </c>
      <c r="AR54">
        <v>0</v>
      </c>
      <c r="AS54">
        <v>0</v>
      </c>
      <c r="AT54" t="s">
        <v>1771</v>
      </c>
      <c r="AU54" t="s">
        <v>1772</v>
      </c>
      <c r="AV54">
        <v>2</v>
      </c>
      <c r="AW54" t="b">
        <v>1</v>
      </c>
      <c r="AX54" t="b">
        <v>0</v>
      </c>
      <c r="AY54" t="b">
        <v>1</v>
      </c>
      <c r="AZ54" t="b">
        <v>1</v>
      </c>
      <c r="BA54" t="b">
        <v>0</v>
      </c>
      <c r="BB54" t="b">
        <v>1</v>
      </c>
      <c r="BC54" t="b">
        <v>1</v>
      </c>
      <c r="BJ54">
        <v>0</v>
      </c>
      <c r="BK54">
        <v>0</v>
      </c>
      <c r="BL54" t="s">
        <v>313</v>
      </c>
      <c r="BM54" t="s">
        <v>95</v>
      </c>
      <c r="BN54">
        <v>9.08</v>
      </c>
      <c r="BO54" t="s">
        <v>314</v>
      </c>
      <c r="BP54">
        <v>12.01</v>
      </c>
      <c r="BQ54">
        <v>6</v>
      </c>
    </row>
    <row r="55" spans="2:69" x14ac:dyDescent="0.2">
      <c r="C55" t="s">
        <v>1831</v>
      </c>
      <c r="D55" t="s">
        <v>218</v>
      </c>
      <c r="E55" t="s">
        <v>315</v>
      </c>
      <c r="H55">
        <v>201607220848</v>
      </c>
      <c r="I55">
        <v>201607222048</v>
      </c>
      <c r="J55">
        <v>42573</v>
      </c>
      <c r="K55">
        <v>0.36666666666666659</v>
      </c>
      <c r="L55">
        <v>42573.366666666669</v>
      </c>
      <c r="M55">
        <v>42656</v>
      </c>
      <c r="N55" t="s">
        <v>316</v>
      </c>
      <c r="O55">
        <v>42656.479166666657</v>
      </c>
      <c r="P55">
        <v>132127</v>
      </c>
      <c r="Q55" t="s">
        <v>317</v>
      </c>
      <c r="R55">
        <v>68</v>
      </c>
      <c r="S55">
        <v>5</v>
      </c>
      <c r="T55">
        <v>1</v>
      </c>
      <c r="U55">
        <v>36.459940000000003</v>
      </c>
      <c r="V55">
        <v>-121.89937999999999</v>
      </c>
      <c r="W55" t="s">
        <v>88</v>
      </c>
      <c r="X55" t="s">
        <v>1775</v>
      </c>
      <c r="AF55">
        <v>4368454</v>
      </c>
      <c r="AG55" t="b">
        <v>1</v>
      </c>
      <c r="AH55" t="b">
        <v>1</v>
      </c>
      <c r="AI55" t="b">
        <v>0</v>
      </c>
      <c r="AJ55">
        <v>2016</v>
      </c>
      <c r="AK55">
        <v>7</v>
      </c>
      <c r="AL55" t="b">
        <v>0</v>
      </c>
      <c r="AM55">
        <v>1</v>
      </c>
      <c r="AN55" t="b">
        <v>0</v>
      </c>
      <c r="AO55" t="b">
        <v>0</v>
      </c>
      <c r="AP55" t="b">
        <v>0</v>
      </c>
      <c r="AQ55" t="s">
        <v>1783</v>
      </c>
      <c r="AR55">
        <v>1</v>
      </c>
      <c r="AS55">
        <v>0</v>
      </c>
      <c r="AT55" t="s">
        <v>1771</v>
      </c>
      <c r="AU55" t="s">
        <v>1806</v>
      </c>
      <c r="AV55">
        <v>68</v>
      </c>
      <c r="AW55" t="b">
        <v>1</v>
      </c>
      <c r="AX55" t="b">
        <v>0</v>
      </c>
      <c r="AY55" t="b">
        <v>1</v>
      </c>
      <c r="AZ55" t="b">
        <v>1</v>
      </c>
      <c r="BA55" t="b">
        <v>0</v>
      </c>
      <c r="BB55" t="b">
        <v>1</v>
      </c>
      <c r="BC55" t="b">
        <v>1</v>
      </c>
      <c r="BJ55">
        <v>0</v>
      </c>
      <c r="BK55">
        <v>0</v>
      </c>
      <c r="BL55" t="s">
        <v>318</v>
      </c>
      <c r="BM55" t="s">
        <v>95</v>
      </c>
      <c r="BN55">
        <v>9.26</v>
      </c>
      <c r="BO55" t="s">
        <v>319</v>
      </c>
      <c r="BP55">
        <v>20</v>
      </c>
      <c r="BQ55">
        <v>64</v>
      </c>
    </row>
    <row r="56" spans="2:69" x14ac:dyDescent="0.2">
      <c r="C56" t="s">
        <v>1832</v>
      </c>
      <c r="D56" t="s">
        <v>169</v>
      </c>
      <c r="E56" t="s">
        <v>320</v>
      </c>
      <c r="H56">
        <v>201607301640</v>
      </c>
      <c r="I56">
        <v>201607310440</v>
      </c>
      <c r="J56">
        <v>42581</v>
      </c>
      <c r="K56">
        <v>0.69444444444444442</v>
      </c>
      <c r="L56">
        <v>42581.694444444453</v>
      </c>
      <c r="M56">
        <v>42591</v>
      </c>
      <c r="N56" t="s">
        <v>194</v>
      </c>
      <c r="O56">
        <v>42591.770833333343</v>
      </c>
      <c r="P56">
        <v>2241</v>
      </c>
      <c r="Q56" t="s">
        <v>114</v>
      </c>
      <c r="R56">
        <v>4</v>
      </c>
      <c r="S56">
        <v>1</v>
      </c>
      <c r="T56">
        <v>0</v>
      </c>
      <c r="U56">
        <v>37.015909999999998</v>
      </c>
      <c r="V56">
        <v>-119.50507</v>
      </c>
      <c r="W56" t="s">
        <v>88</v>
      </c>
      <c r="X56" t="s">
        <v>1775</v>
      </c>
      <c r="AF56">
        <v>276718</v>
      </c>
      <c r="AG56" t="b">
        <v>0</v>
      </c>
      <c r="AH56" t="b">
        <v>0</v>
      </c>
      <c r="AI56" t="b">
        <v>0</v>
      </c>
      <c r="AJ56">
        <v>2016</v>
      </c>
      <c r="AK56">
        <v>7</v>
      </c>
      <c r="AL56" t="b">
        <v>0</v>
      </c>
      <c r="AM56">
        <v>0</v>
      </c>
      <c r="AN56" t="b">
        <v>0</v>
      </c>
      <c r="AO56" t="b">
        <v>0</v>
      </c>
      <c r="AP56" t="b">
        <v>0</v>
      </c>
      <c r="AQ56" t="s">
        <v>1770</v>
      </c>
      <c r="AR56">
        <v>0</v>
      </c>
      <c r="AS56">
        <v>0</v>
      </c>
      <c r="AT56" t="s">
        <v>1771</v>
      </c>
      <c r="AU56" t="s">
        <v>1772</v>
      </c>
      <c r="AV56">
        <v>4</v>
      </c>
      <c r="AW56" t="b">
        <v>1</v>
      </c>
      <c r="AX56" t="b">
        <v>0</v>
      </c>
      <c r="AY56" t="b">
        <v>1</v>
      </c>
      <c r="AZ56" t="b">
        <v>1</v>
      </c>
      <c r="BA56" t="b">
        <v>0</v>
      </c>
      <c r="BB56" t="b">
        <v>1</v>
      </c>
      <c r="BC56" t="b">
        <v>1</v>
      </c>
      <c r="BF56" t="s">
        <v>321</v>
      </c>
      <c r="BG56" t="s">
        <v>82</v>
      </c>
      <c r="BH56">
        <v>3.46</v>
      </c>
      <c r="BI56" t="s">
        <v>322</v>
      </c>
      <c r="BJ56">
        <v>14</v>
      </c>
      <c r="BK56">
        <v>2</v>
      </c>
      <c r="BL56" t="s">
        <v>321</v>
      </c>
      <c r="BM56" t="s">
        <v>82</v>
      </c>
      <c r="BN56">
        <v>3.46</v>
      </c>
      <c r="BO56" t="s">
        <v>322</v>
      </c>
      <c r="BP56">
        <v>14</v>
      </c>
      <c r="BQ56">
        <v>6</v>
      </c>
    </row>
    <row r="57" spans="2:69" x14ac:dyDescent="0.2">
      <c r="C57" t="s">
        <v>1833</v>
      </c>
      <c r="D57" t="s">
        <v>143</v>
      </c>
      <c r="E57" t="s">
        <v>323</v>
      </c>
      <c r="H57">
        <v>201608021435</v>
      </c>
      <c r="I57">
        <v>201608030235</v>
      </c>
      <c r="J57">
        <v>42584</v>
      </c>
      <c r="K57">
        <v>0.60763888888888884</v>
      </c>
      <c r="L57">
        <v>42584.607638888891</v>
      </c>
      <c r="M57">
        <v>42585</v>
      </c>
      <c r="N57" t="s">
        <v>324</v>
      </c>
      <c r="O57">
        <v>42585.333333333343</v>
      </c>
      <c r="P57">
        <v>520</v>
      </c>
      <c r="Q57" t="s">
        <v>325</v>
      </c>
      <c r="T57">
        <v>0</v>
      </c>
      <c r="U57">
        <v>39.6708</v>
      </c>
      <c r="V57">
        <v>-121.7192</v>
      </c>
      <c r="W57" t="s">
        <v>73</v>
      </c>
      <c r="X57" t="s">
        <v>1769</v>
      </c>
      <c r="AG57" t="b">
        <v>0</v>
      </c>
      <c r="AH57" t="b">
        <v>0</v>
      </c>
      <c r="AI57" t="b">
        <v>0</v>
      </c>
      <c r="AJ57">
        <v>2016</v>
      </c>
      <c r="AK57">
        <v>8</v>
      </c>
      <c r="AL57" t="b">
        <v>0</v>
      </c>
      <c r="AM57">
        <v>0</v>
      </c>
      <c r="AN57" t="b">
        <v>0</v>
      </c>
      <c r="AO57" t="b">
        <v>0</v>
      </c>
      <c r="AP57" t="b">
        <v>0</v>
      </c>
      <c r="AQ57" t="s">
        <v>1770</v>
      </c>
      <c r="AR57">
        <v>0</v>
      </c>
      <c r="AS57">
        <v>0</v>
      </c>
      <c r="AT57" t="s">
        <v>1771</v>
      </c>
      <c r="AU57" t="s">
        <v>1772</v>
      </c>
      <c r="AV57">
        <v>0</v>
      </c>
      <c r="AW57" t="b">
        <v>0</v>
      </c>
      <c r="AX57" t="b">
        <v>0</v>
      </c>
      <c r="AY57" t="b">
        <v>0</v>
      </c>
      <c r="AZ57" t="b">
        <v>0</v>
      </c>
      <c r="BA57" t="b">
        <v>0</v>
      </c>
      <c r="BB57" t="b">
        <v>0</v>
      </c>
      <c r="BC57" t="b">
        <v>0</v>
      </c>
      <c r="BJ57">
        <v>0</v>
      </c>
      <c r="BK57">
        <v>0</v>
      </c>
      <c r="BL57" t="s">
        <v>326</v>
      </c>
      <c r="BM57" t="s">
        <v>82</v>
      </c>
      <c r="BN57">
        <v>7.16</v>
      </c>
      <c r="BO57" t="s">
        <v>327</v>
      </c>
      <c r="BP57">
        <v>14</v>
      </c>
      <c r="BQ57">
        <v>49</v>
      </c>
    </row>
    <row r="58" spans="2:69" x14ac:dyDescent="0.2">
      <c r="C58" t="s">
        <v>1834</v>
      </c>
      <c r="D58" t="s">
        <v>328</v>
      </c>
      <c r="E58" t="s">
        <v>329</v>
      </c>
      <c r="H58">
        <v>201608021636</v>
      </c>
      <c r="I58">
        <v>201608030436</v>
      </c>
      <c r="J58">
        <v>42584</v>
      </c>
      <c r="K58">
        <v>0.69166666666666665</v>
      </c>
      <c r="L58">
        <v>42584.691666666673</v>
      </c>
      <c r="M58">
        <v>42594</v>
      </c>
      <c r="N58" t="s">
        <v>330</v>
      </c>
      <c r="O58">
        <v>42594.625</v>
      </c>
      <c r="P58">
        <v>5731</v>
      </c>
      <c r="Q58" t="s">
        <v>80</v>
      </c>
      <c r="R58">
        <v>2</v>
      </c>
      <c r="T58">
        <v>0</v>
      </c>
      <c r="U58">
        <v>38.525129999999997</v>
      </c>
      <c r="V58">
        <v>-122.06788</v>
      </c>
      <c r="W58" t="s">
        <v>88</v>
      </c>
      <c r="X58" t="s">
        <v>1775</v>
      </c>
      <c r="AG58" t="b">
        <v>1</v>
      </c>
      <c r="AH58" t="b">
        <v>1</v>
      </c>
      <c r="AI58" t="b">
        <v>0</v>
      </c>
      <c r="AJ58">
        <v>2016</v>
      </c>
      <c r="AK58">
        <v>8</v>
      </c>
      <c r="AL58" t="b">
        <v>0</v>
      </c>
      <c r="AM58">
        <v>0</v>
      </c>
      <c r="AN58" t="b">
        <v>0</v>
      </c>
      <c r="AO58" t="b">
        <v>0</v>
      </c>
      <c r="AP58" t="b">
        <v>0</v>
      </c>
      <c r="AQ58" t="s">
        <v>1783</v>
      </c>
      <c r="AR58">
        <v>1</v>
      </c>
      <c r="AS58">
        <v>0</v>
      </c>
      <c r="AT58" t="s">
        <v>1771</v>
      </c>
      <c r="AU58" t="s">
        <v>1772</v>
      </c>
      <c r="AV58">
        <v>2</v>
      </c>
      <c r="AW58" t="b">
        <v>1</v>
      </c>
      <c r="AX58" t="b">
        <v>0</v>
      </c>
      <c r="AY58" t="b">
        <v>1</v>
      </c>
      <c r="AZ58" t="b">
        <v>1</v>
      </c>
      <c r="BA58" t="b">
        <v>0</v>
      </c>
      <c r="BB58" t="b">
        <v>1</v>
      </c>
      <c r="BC58" t="b">
        <v>1</v>
      </c>
      <c r="BJ58">
        <v>0</v>
      </c>
      <c r="BK58">
        <v>0</v>
      </c>
      <c r="BP58">
        <v>0</v>
      </c>
      <c r="BQ58">
        <v>0</v>
      </c>
    </row>
    <row r="59" spans="2:69" x14ac:dyDescent="0.2">
      <c r="C59" t="s">
        <v>1835</v>
      </c>
      <c r="D59" t="s">
        <v>169</v>
      </c>
      <c r="E59" t="s">
        <v>331</v>
      </c>
      <c r="H59">
        <v>201608091308</v>
      </c>
      <c r="I59">
        <v>201608100108</v>
      </c>
      <c r="J59">
        <v>42591</v>
      </c>
      <c r="K59">
        <v>0.54722222222222228</v>
      </c>
      <c r="L59">
        <v>42591.547222222223</v>
      </c>
      <c r="M59">
        <v>42600</v>
      </c>
      <c r="N59" t="s">
        <v>176</v>
      </c>
      <c r="O59">
        <v>42600.791666666657</v>
      </c>
      <c r="P59">
        <v>7050</v>
      </c>
      <c r="Q59" t="s">
        <v>114</v>
      </c>
      <c r="R59">
        <v>2</v>
      </c>
      <c r="T59">
        <v>0</v>
      </c>
      <c r="U59">
        <v>36.099739999999997</v>
      </c>
      <c r="V59">
        <v>-120.51057</v>
      </c>
      <c r="W59" t="s">
        <v>73</v>
      </c>
      <c r="X59" t="s">
        <v>1775</v>
      </c>
      <c r="AG59" t="b">
        <v>1</v>
      </c>
      <c r="AH59" t="b">
        <v>1</v>
      </c>
      <c r="AI59" t="b">
        <v>0</v>
      </c>
      <c r="AJ59">
        <v>2016</v>
      </c>
      <c r="AK59">
        <v>8</v>
      </c>
      <c r="AL59" t="b">
        <v>0</v>
      </c>
      <c r="AM59">
        <v>0</v>
      </c>
      <c r="AN59" t="b">
        <v>0</v>
      </c>
      <c r="AO59" t="b">
        <v>0</v>
      </c>
      <c r="AP59" t="b">
        <v>0</v>
      </c>
      <c r="AQ59" t="s">
        <v>1783</v>
      </c>
      <c r="AR59">
        <v>1</v>
      </c>
      <c r="AS59">
        <v>0</v>
      </c>
      <c r="AT59" t="s">
        <v>1771</v>
      </c>
      <c r="AU59" t="s">
        <v>1772</v>
      </c>
      <c r="AV59">
        <v>2</v>
      </c>
      <c r="AW59" t="b">
        <v>0</v>
      </c>
      <c r="AX59" t="b">
        <v>0</v>
      </c>
      <c r="AY59" t="b">
        <v>1</v>
      </c>
      <c r="AZ59" t="b">
        <v>1</v>
      </c>
      <c r="BA59" t="b">
        <v>1</v>
      </c>
      <c r="BB59" t="b">
        <v>0</v>
      </c>
      <c r="BC59" t="b">
        <v>1</v>
      </c>
      <c r="BJ59">
        <v>0</v>
      </c>
      <c r="BK59">
        <v>0</v>
      </c>
      <c r="BL59" t="s">
        <v>332</v>
      </c>
      <c r="BM59" t="s">
        <v>95</v>
      </c>
      <c r="BN59">
        <v>8.9</v>
      </c>
      <c r="BO59" t="s">
        <v>333</v>
      </c>
      <c r="BP59">
        <v>8.01</v>
      </c>
      <c r="BQ59">
        <v>34</v>
      </c>
    </row>
    <row r="60" spans="2:69" x14ac:dyDescent="0.2">
      <c r="C60" t="s">
        <v>1836</v>
      </c>
      <c r="D60" t="s">
        <v>103</v>
      </c>
      <c r="E60" t="s">
        <v>241</v>
      </c>
      <c r="H60">
        <v>201608131603</v>
      </c>
      <c r="I60">
        <v>201608140403</v>
      </c>
      <c r="J60">
        <v>42595</v>
      </c>
      <c r="K60">
        <v>0.66874999999999996</v>
      </c>
      <c r="L60">
        <v>42595.668749999997</v>
      </c>
      <c r="M60">
        <v>42619</v>
      </c>
      <c r="N60" t="s">
        <v>278</v>
      </c>
      <c r="O60">
        <v>42619.3125</v>
      </c>
      <c r="P60">
        <v>46344</v>
      </c>
      <c r="Q60" t="s">
        <v>72</v>
      </c>
      <c r="R60">
        <v>70</v>
      </c>
      <c r="S60">
        <v>8</v>
      </c>
      <c r="T60">
        <v>0</v>
      </c>
      <c r="U60">
        <v>35.705950000000001</v>
      </c>
      <c r="V60">
        <v>-120.98316</v>
      </c>
      <c r="W60" t="s">
        <v>88</v>
      </c>
      <c r="X60" t="s">
        <v>1775</v>
      </c>
      <c r="AF60">
        <v>8539311</v>
      </c>
      <c r="AG60" t="b">
        <v>1</v>
      </c>
      <c r="AH60" t="b">
        <v>1</v>
      </c>
      <c r="AI60" t="b">
        <v>0</v>
      </c>
      <c r="AJ60">
        <v>2016</v>
      </c>
      <c r="AK60">
        <v>8</v>
      </c>
      <c r="AL60" t="b">
        <v>0</v>
      </c>
      <c r="AM60">
        <v>0</v>
      </c>
      <c r="AN60" t="b">
        <v>0</v>
      </c>
      <c r="AO60" t="b">
        <v>0</v>
      </c>
      <c r="AP60" t="b">
        <v>0</v>
      </c>
      <c r="AQ60" t="s">
        <v>1783</v>
      </c>
      <c r="AR60">
        <v>1</v>
      </c>
      <c r="AS60">
        <v>0</v>
      </c>
      <c r="AT60" t="s">
        <v>1771</v>
      </c>
      <c r="AU60" t="s">
        <v>1772</v>
      </c>
      <c r="AV60">
        <v>70</v>
      </c>
      <c r="AW60" t="b">
        <v>1</v>
      </c>
      <c r="AX60" t="b">
        <v>0</v>
      </c>
      <c r="AY60" t="b">
        <v>1</v>
      </c>
      <c r="AZ60" t="b">
        <v>1</v>
      </c>
      <c r="BA60" t="b">
        <v>0</v>
      </c>
      <c r="BB60" t="b">
        <v>1</v>
      </c>
      <c r="BC60" t="b">
        <v>1</v>
      </c>
      <c r="BF60" t="s">
        <v>334</v>
      </c>
      <c r="BG60" t="s">
        <v>82</v>
      </c>
      <c r="BH60">
        <v>4.76</v>
      </c>
      <c r="BI60" t="s">
        <v>335</v>
      </c>
      <c r="BJ60">
        <v>14</v>
      </c>
      <c r="BK60">
        <v>23</v>
      </c>
      <c r="BL60" t="s">
        <v>334</v>
      </c>
      <c r="BM60" t="s">
        <v>82</v>
      </c>
      <c r="BN60">
        <v>4.76</v>
      </c>
      <c r="BO60" t="s">
        <v>335</v>
      </c>
      <c r="BP60">
        <v>14</v>
      </c>
      <c r="BQ60">
        <v>31</v>
      </c>
    </row>
    <row r="61" spans="2:69" x14ac:dyDescent="0.2">
      <c r="C61" t="s">
        <v>1837</v>
      </c>
      <c r="D61" t="s">
        <v>149</v>
      </c>
      <c r="E61" t="s">
        <v>336</v>
      </c>
      <c r="H61">
        <v>201608131803</v>
      </c>
      <c r="I61">
        <v>201608140603</v>
      </c>
      <c r="J61">
        <v>42595</v>
      </c>
      <c r="K61">
        <v>0.75208333333333333</v>
      </c>
      <c r="L61">
        <v>42595.752083333333</v>
      </c>
      <c r="M61">
        <v>42608</v>
      </c>
      <c r="N61" t="s">
        <v>121</v>
      </c>
      <c r="O61">
        <v>42608.75</v>
      </c>
      <c r="P61">
        <v>3929</v>
      </c>
      <c r="Q61" t="s">
        <v>114</v>
      </c>
      <c r="R61">
        <v>300</v>
      </c>
      <c r="S61">
        <v>28</v>
      </c>
      <c r="T61">
        <v>0</v>
      </c>
      <c r="U61">
        <v>38.897410000000001</v>
      </c>
      <c r="V61">
        <v>-122.60664</v>
      </c>
      <c r="W61" t="s">
        <v>88</v>
      </c>
      <c r="X61" t="s">
        <v>1775</v>
      </c>
      <c r="AF61">
        <v>10988110</v>
      </c>
      <c r="AG61" t="b">
        <v>0</v>
      </c>
      <c r="AH61" t="b">
        <v>0</v>
      </c>
      <c r="AI61" t="b">
        <v>0</v>
      </c>
      <c r="AJ61">
        <v>2016</v>
      </c>
      <c r="AK61">
        <v>8</v>
      </c>
      <c r="AL61" t="b">
        <v>0</v>
      </c>
      <c r="AM61">
        <v>0</v>
      </c>
      <c r="AN61" t="b">
        <v>0</v>
      </c>
      <c r="AO61" t="b">
        <v>1</v>
      </c>
      <c r="AP61" t="b">
        <v>1</v>
      </c>
      <c r="AQ61" t="s">
        <v>1838</v>
      </c>
      <c r="AR61">
        <v>0</v>
      </c>
      <c r="AS61">
        <v>0</v>
      </c>
      <c r="AT61" t="s">
        <v>1820</v>
      </c>
      <c r="AU61" t="s">
        <v>1772</v>
      </c>
      <c r="AV61">
        <v>300</v>
      </c>
      <c r="AW61" t="b">
        <v>1</v>
      </c>
      <c r="AX61" t="b">
        <v>0</v>
      </c>
      <c r="AY61" t="b">
        <v>1</v>
      </c>
      <c r="AZ61" t="b">
        <v>1</v>
      </c>
      <c r="BA61" t="b">
        <v>0</v>
      </c>
      <c r="BB61" t="b">
        <v>1</v>
      </c>
      <c r="BC61" t="b">
        <v>1</v>
      </c>
      <c r="BJ61">
        <v>0</v>
      </c>
      <c r="BK61">
        <v>0</v>
      </c>
      <c r="BL61" t="s">
        <v>337</v>
      </c>
      <c r="BM61" t="s">
        <v>82</v>
      </c>
      <c r="BN61">
        <v>9.56</v>
      </c>
      <c r="BO61" t="s">
        <v>338</v>
      </c>
      <c r="BP61">
        <v>17</v>
      </c>
      <c r="BQ61">
        <v>20</v>
      </c>
    </row>
    <row r="62" spans="2:69" x14ac:dyDescent="0.2">
      <c r="C62" t="s">
        <v>1839</v>
      </c>
      <c r="D62" t="s">
        <v>260</v>
      </c>
      <c r="E62" t="s">
        <v>339</v>
      </c>
      <c r="H62">
        <v>201608161635</v>
      </c>
      <c r="I62">
        <v>201608170435</v>
      </c>
      <c r="J62">
        <v>42598</v>
      </c>
      <c r="K62">
        <v>0.69097222222222221</v>
      </c>
      <c r="L62">
        <v>42598.690972222219</v>
      </c>
      <c r="M62">
        <v>42644</v>
      </c>
      <c r="N62" t="s">
        <v>340</v>
      </c>
      <c r="O62">
        <v>42644.25</v>
      </c>
      <c r="P62">
        <v>29322</v>
      </c>
      <c r="Q62" t="s">
        <v>80</v>
      </c>
      <c r="R62">
        <v>6</v>
      </c>
      <c r="T62">
        <v>0</v>
      </c>
      <c r="U62">
        <v>35.750599999999999</v>
      </c>
      <c r="V62">
        <v>-118.56780000000001</v>
      </c>
      <c r="W62" t="s">
        <v>88</v>
      </c>
      <c r="X62" t="s">
        <v>1775</v>
      </c>
      <c r="AG62" t="b">
        <v>1</v>
      </c>
      <c r="AH62" t="b">
        <v>1</v>
      </c>
      <c r="AI62" t="b">
        <v>0</v>
      </c>
      <c r="AJ62">
        <v>2016</v>
      </c>
      <c r="AK62">
        <v>8</v>
      </c>
      <c r="AL62" t="b">
        <v>0</v>
      </c>
      <c r="AM62">
        <v>0</v>
      </c>
      <c r="AN62" t="b">
        <v>0</v>
      </c>
      <c r="AO62" t="b">
        <v>0</v>
      </c>
      <c r="AP62" t="b">
        <v>0</v>
      </c>
      <c r="AQ62" t="s">
        <v>1783</v>
      </c>
      <c r="AR62">
        <v>1</v>
      </c>
      <c r="AS62">
        <v>0</v>
      </c>
      <c r="AT62" t="s">
        <v>1771</v>
      </c>
      <c r="AU62" t="s">
        <v>1772</v>
      </c>
      <c r="AV62">
        <v>6</v>
      </c>
      <c r="AW62" t="b">
        <v>0</v>
      </c>
      <c r="AX62" t="b">
        <v>1</v>
      </c>
      <c r="AY62" t="b">
        <v>1</v>
      </c>
      <c r="AZ62" t="b">
        <v>1</v>
      </c>
      <c r="BA62" t="b">
        <v>0</v>
      </c>
      <c r="BB62" t="b">
        <v>1</v>
      </c>
      <c r="BC62" t="b">
        <v>1</v>
      </c>
      <c r="BF62" t="s">
        <v>341</v>
      </c>
      <c r="BG62" t="s">
        <v>82</v>
      </c>
      <c r="BH62">
        <v>4.3499999999999996</v>
      </c>
      <c r="BI62" t="s">
        <v>342</v>
      </c>
      <c r="BJ62">
        <v>23</v>
      </c>
      <c r="BK62">
        <v>2</v>
      </c>
      <c r="BL62" t="s">
        <v>343</v>
      </c>
      <c r="BM62" t="s">
        <v>82</v>
      </c>
      <c r="BN62">
        <v>7.74</v>
      </c>
      <c r="BO62" t="s">
        <v>344</v>
      </c>
      <c r="BP62">
        <v>30</v>
      </c>
      <c r="BQ62">
        <v>29</v>
      </c>
    </row>
    <row r="63" spans="2:69" x14ac:dyDescent="0.2">
      <c r="C63" t="s">
        <v>1840</v>
      </c>
      <c r="D63" t="s">
        <v>345</v>
      </c>
      <c r="E63" t="s">
        <v>346</v>
      </c>
      <c r="H63">
        <v>201608181205</v>
      </c>
      <c r="I63">
        <v>201608190005</v>
      </c>
      <c r="J63">
        <v>42600</v>
      </c>
      <c r="K63">
        <v>0.50347222222222221</v>
      </c>
      <c r="L63">
        <v>42600.503472222219</v>
      </c>
      <c r="M63">
        <v>42612</v>
      </c>
      <c r="N63" t="s">
        <v>347</v>
      </c>
      <c r="O63">
        <v>42612.503472222219</v>
      </c>
      <c r="P63">
        <v>655</v>
      </c>
      <c r="Q63" t="s">
        <v>87</v>
      </c>
      <c r="T63">
        <v>0</v>
      </c>
      <c r="U63">
        <v>38.575539999999997</v>
      </c>
      <c r="V63">
        <v>-120.00606000000001</v>
      </c>
      <c r="W63" t="s">
        <v>88</v>
      </c>
      <c r="X63" t="s">
        <v>1775</v>
      </c>
      <c r="AG63" t="b">
        <v>0</v>
      </c>
      <c r="AH63" t="b">
        <v>0</v>
      </c>
      <c r="AI63" t="b">
        <v>0</v>
      </c>
      <c r="AJ63">
        <v>2016</v>
      </c>
      <c r="AK63">
        <v>8</v>
      </c>
      <c r="AL63" t="b">
        <v>0</v>
      </c>
      <c r="AM63">
        <v>0</v>
      </c>
      <c r="AN63" t="b">
        <v>0</v>
      </c>
      <c r="AO63" t="b">
        <v>0</v>
      </c>
      <c r="AP63" t="b">
        <v>0</v>
      </c>
      <c r="AQ63" t="s">
        <v>1770</v>
      </c>
      <c r="AR63">
        <v>0</v>
      </c>
      <c r="AS63">
        <v>0</v>
      </c>
      <c r="AT63" t="s">
        <v>1771</v>
      </c>
      <c r="AU63" t="s">
        <v>1772</v>
      </c>
      <c r="AV63">
        <v>0</v>
      </c>
      <c r="AW63" t="b">
        <v>1</v>
      </c>
      <c r="AX63" t="b">
        <v>0</v>
      </c>
      <c r="AY63" t="b">
        <v>1</v>
      </c>
      <c r="AZ63" t="b">
        <v>1</v>
      </c>
      <c r="BA63" t="b">
        <v>0</v>
      </c>
      <c r="BB63" t="b">
        <v>1</v>
      </c>
      <c r="BC63" t="b">
        <v>1</v>
      </c>
      <c r="BJ63">
        <v>0</v>
      </c>
      <c r="BK63">
        <v>0</v>
      </c>
      <c r="BL63" t="s">
        <v>348</v>
      </c>
      <c r="BM63" t="s">
        <v>95</v>
      </c>
      <c r="BN63">
        <v>8.33</v>
      </c>
      <c r="BO63" t="s">
        <v>349</v>
      </c>
      <c r="BP63">
        <v>17</v>
      </c>
      <c r="BQ63">
        <v>27</v>
      </c>
    </row>
    <row r="64" spans="2:69" x14ac:dyDescent="0.2">
      <c r="C64" t="s">
        <v>1841</v>
      </c>
      <c r="D64" t="s">
        <v>350</v>
      </c>
      <c r="E64" t="s">
        <v>351</v>
      </c>
      <c r="H64">
        <v>201608181535</v>
      </c>
      <c r="I64">
        <v>201608190335</v>
      </c>
      <c r="J64">
        <v>42600</v>
      </c>
      <c r="K64">
        <v>0.64930555555555558</v>
      </c>
      <c r="L64">
        <v>42600.649305555547</v>
      </c>
      <c r="M64">
        <v>42600</v>
      </c>
      <c r="N64" t="s">
        <v>352</v>
      </c>
      <c r="O64">
        <v>42600.895833333343</v>
      </c>
      <c r="P64">
        <v>389</v>
      </c>
      <c r="Q64" t="s">
        <v>353</v>
      </c>
      <c r="T64">
        <v>0</v>
      </c>
      <c r="U64">
        <v>36.169649999999997</v>
      </c>
      <c r="V64">
        <v>-121.38775</v>
      </c>
      <c r="W64" t="s">
        <v>88</v>
      </c>
      <c r="X64" t="s">
        <v>1775</v>
      </c>
      <c r="AG64" t="b">
        <v>0</v>
      </c>
      <c r="AH64" t="b">
        <v>0</v>
      </c>
      <c r="AI64" t="b">
        <v>0</v>
      </c>
      <c r="AJ64">
        <v>2016</v>
      </c>
      <c r="AK64">
        <v>8</v>
      </c>
      <c r="AL64" t="b">
        <v>0</v>
      </c>
      <c r="AM64">
        <v>0</v>
      </c>
      <c r="AN64" t="b">
        <v>0</v>
      </c>
      <c r="AO64" t="b">
        <v>0</v>
      </c>
      <c r="AP64" t="b">
        <v>0</v>
      </c>
      <c r="AQ64" t="s">
        <v>1770</v>
      </c>
      <c r="AR64">
        <v>0</v>
      </c>
      <c r="AS64">
        <v>0</v>
      </c>
      <c r="AT64" t="s">
        <v>1771</v>
      </c>
      <c r="AU64" t="s">
        <v>1772</v>
      </c>
      <c r="AV64">
        <v>0</v>
      </c>
      <c r="AW64" t="b">
        <v>1</v>
      </c>
      <c r="AX64" t="b">
        <v>0</v>
      </c>
      <c r="AY64" t="b">
        <v>1</v>
      </c>
      <c r="AZ64" t="b">
        <v>1</v>
      </c>
      <c r="BA64" t="b">
        <v>0</v>
      </c>
      <c r="BB64" t="b">
        <v>1</v>
      </c>
      <c r="BC64" t="b">
        <v>1</v>
      </c>
      <c r="BJ64">
        <v>0</v>
      </c>
      <c r="BK64">
        <v>0</v>
      </c>
      <c r="BL64" t="s">
        <v>354</v>
      </c>
      <c r="BM64" t="s">
        <v>82</v>
      </c>
      <c r="BN64">
        <v>6.86</v>
      </c>
      <c r="BO64" t="s">
        <v>355</v>
      </c>
      <c r="BP64">
        <v>18.010000000000002</v>
      </c>
      <c r="BQ64">
        <v>2</v>
      </c>
    </row>
    <row r="65" spans="1:69" x14ac:dyDescent="0.2">
      <c r="C65" t="s">
        <v>1842</v>
      </c>
      <c r="D65" t="s">
        <v>257</v>
      </c>
      <c r="E65" t="s">
        <v>356</v>
      </c>
      <c r="H65">
        <v>201608181757</v>
      </c>
      <c r="I65">
        <v>201608190557</v>
      </c>
      <c r="J65">
        <v>42600</v>
      </c>
      <c r="K65">
        <v>0.74791666666666667</v>
      </c>
      <c r="L65">
        <v>42600.747916666667</v>
      </c>
      <c r="M65">
        <v>42628</v>
      </c>
      <c r="P65">
        <v>32606</v>
      </c>
      <c r="Q65" t="s">
        <v>80</v>
      </c>
      <c r="R65">
        <v>5</v>
      </c>
      <c r="T65">
        <v>0</v>
      </c>
      <c r="U65">
        <v>34.545999999999999</v>
      </c>
      <c r="V65">
        <v>-119.80500000000001</v>
      </c>
      <c r="W65" t="s">
        <v>88</v>
      </c>
      <c r="X65" t="s">
        <v>1775</v>
      </c>
      <c r="AG65" t="b">
        <v>1</v>
      </c>
      <c r="AH65" t="b">
        <v>1</v>
      </c>
      <c r="AI65" t="b">
        <v>0</v>
      </c>
      <c r="AJ65">
        <v>2016</v>
      </c>
      <c r="AK65">
        <v>8</v>
      </c>
      <c r="AL65" t="b">
        <v>0</v>
      </c>
      <c r="AM65">
        <v>0</v>
      </c>
      <c r="AN65" t="b">
        <v>0</v>
      </c>
      <c r="AO65" t="b">
        <v>0</v>
      </c>
      <c r="AP65" t="b">
        <v>0</v>
      </c>
      <c r="AQ65" t="s">
        <v>1783</v>
      </c>
      <c r="AR65">
        <v>1</v>
      </c>
      <c r="AS65">
        <v>0</v>
      </c>
      <c r="AT65" t="s">
        <v>1771</v>
      </c>
      <c r="AU65" t="s">
        <v>1772</v>
      </c>
      <c r="AV65">
        <v>5</v>
      </c>
      <c r="AW65" t="b">
        <v>0</v>
      </c>
      <c r="AX65" t="b">
        <v>1</v>
      </c>
      <c r="AY65" t="b">
        <v>1</v>
      </c>
      <c r="AZ65" t="b">
        <v>1</v>
      </c>
      <c r="BA65" t="b">
        <v>0</v>
      </c>
      <c r="BB65" t="b">
        <v>1</v>
      </c>
      <c r="BC65" t="b">
        <v>1</v>
      </c>
      <c r="BF65" t="s">
        <v>357</v>
      </c>
      <c r="BG65" t="s">
        <v>95</v>
      </c>
      <c r="BH65">
        <v>3.32</v>
      </c>
      <c r="BI65" t="s">
        <v>358</v>
      </c>
      <c r="BJ65">
        <v>32.99</v>
      </c>
      <c r="BK65">
        <v>125</v>
      </c>
      <c r="BL65" t="s">
        <v>357</v>
      </c>
      <c r="BM65" t="s">
        <v>95</v>
      </c>
      <c r="BN65">
        <v>3.32</v>
      </c>
      <c r="BO65" t="s">
        <v>358</v>
      </c>
      <c r="BP65">
        <v>32.99</v>
      </c>
      <c r="BQ65">
        <v>242</v>
      </c>
    </row>
    <row r="66" spans="1:69" x14ac:dyDescent="0.2">
      <c r="C66" t="s">
        <v>1843</v>
      </c>
      <c r="D66" t="s">
        <v>163</v>
      </c>
      <c r="E66" t="s">
        <v>359</v>
      </c>
      <c r="H66">
        <v>201608221603</v>
      </c>
      <c r="I66">
        <v>201608230403</v>
      </c>
      <c r="J66">
        <v>42604</v>
      </c>
      <c r="K66">
        <v>0.66874999999999996</v>
      </c>
      <c r="L66">
        <v>42604.668749999997</v>
      </c>
      <c r="M66">
        <v>42617</v>
      </c>
      <c r="N66" t="s">
        <v>360</v>
      </c>
      <c r="O66">
        <v>42617.288194444453</v>
      </c>
      <c r="P66">
        <v>599</v>
      </c>
      <c r="Q66" t="s">
        <v>114</v>
      </c>
      <c r="R66">
        <v>3</v>
      </c>
      <c r="T66">
        <v>0</v>
      </c>
      <c r="U66">
        <v>41.284860000000002</v>
      </c>
      <c r="V66">
        <v>-123.82268000000001</v>
      </c>
      <c r="W66" t="s">
        <v>88</v>
      </c>
      <c r="X66" t="s">
        <v>1775</v>
      </c>
      <c r="AF66">
        <v>155875</v>
      </c>
      <c r="AG66" t="b">
        <v>0</v>
      </c>
      <c r="AH66" t="b">
        <v>0</v>
      </c>
      <c r="AI66" t="b">
        <v>0</v>
      </c>
      <c r="AJ66">
        <v>2016</v>
      </c>
      <c r="AK66">
        <v>8</v>
      </c>
      <c r="AL66" t="b">
        <v>0</v>
      </c>
      <c r="AM66">
        <v>0</v>
      </c>
      <c r="AN66" t="b">
        <v>0</v>
      </c>
      <c r="AO66" t="b">
        <v>0</v>
      </c>
      <c r="AP66" t="b">
        <v>0</v>
      </c>
      <c r="AQ66" t="s">
        <v>1770</v>
      </c>
      <c r="AR66">
        <v>0</v>
      </c>
      <c r="AS66">
        <v>0</v>
      </c>
      <c r="AT66" t="s">
        <v>1771</v>
      </c>
      <c r="AU66" t="s">
        <v>1772</v>
      </c>
      <c r="AV66">
        <v>3</v>
      </c>
      <c r="AW66" t="b">
        <v>1</v>
      </c>
      <c r="AX66" t="b">
        <v>0</v>
      </c>
      <c r="AY66" t="b">
        <v>1</v>
      </c>
      <c r="AZ66" t="b">
        <v>1</v>
      </c>
      <c r="BA66" t="b">
        <v>0</v>
      </c>
      <c r="BB66" t="b">
        <v>1</v>
      </c>
      <c r="BC66" t="b">
        <v>1</v>
      </c>
      <c r="BF66" t="s">
        <v>361</v>
      </c>
      <c r="BG66" t="s">
        <v>82</v>
      </c>
      <c r="BH66">
        <v>1.84</v>
      </c>
      <c r="BI66" t="s">
        <v>362</v>
      </c>
      <c r="BJ66">
        <v>8.99</v>
      </c>
      <c r="BK66">
        <v>2</v>
      </c>
      <c r="BL66" t="s">
        <v>363</v>
      </c>
      <c r="BM66" t="s">
        <v>82</v>
      </c>
      <c r="BN66">
        <v>9.32</v>
      </c>
      <c r="BO66" t="s">
        <v>364</v>
      </c>
      <c r="BP66">
        <v>20</v>
      </c>
      <c r="BQ66">
        <v>4</v>
      </c>
    </row>
    <row r="67" spans="1:69" x14ac:dyDescent="0.2">
      <c r="C67" t="s">
        <v>1844</v>
      </c>
      <c r="D67" t="s">
        <v>119</v>
      </c>
      <c r="E67" t="s">
        <v>365</v>
      </c>
      <c r="H67">
        <v>201608222200</v>
      </c>
      <c r="I67">
        <v>201608231000</v>
      </c>
      <c r="J67">
        <v>42604</v>
      </c>
      <c r="K67">
        <v>0.91666666666666663</v>
      </c>
      <c r="L67">
        <v>42604.916666666657</v>
      </c>
      <c r="M67">
        <v>42682</v>
      </c>
      <c r="N67" t="s">
        <v>254</v>
      </c>
      <c r="O67">
        <v>42682.427083333343</v>
      </c>
      <c r="P67">
        <v>395</v>
      </c>
      <c r="Q67" t="s">
        <v>80</v>
      </c>
      <c r="T67">
        <v>0</v>
      </c>
      <c r="U67">
        <v>36.1648</v>
      </c>
      <c r="V67">
        <v>-118.73905999999999</v>
      </c>
      <c r="W67" t="s">
        <v>88</v>
      </c>
      <c r="X67" t="s">
        <v>1775</v>
      </c>
      <c r="AG67" t="b">
        <v>0</v>
      </c>
      <c r="AH67" t="b">
        <v>0</v>
      </c>
      <c r="AI67" t="b">
        <v>0</v>
      </c>
      <c r="AJ67">
        <v>2016</v>
      </c>
      <c r="AK67">
        <v>8</v>
      </c>
      <c r="AL67" t="b">
        <v>0</v>
      </c>
      <c r="AM67">
        <v>0</v>
      </c>
      <c r="AN67" t="b">
        <v>0</v>
      </c>
      <c r="AO67" t="b">
        <v>0</v>
      </c>
      <c r="AP67" t="b">
        <v>0</v>
      </c>
      <c r="AQ67" t="s">
        <v>1770</v>
      </c>
      <c r="AR67">
        <v>0</v>
      </c>
      <c r="AS67">
        <v>0</v>
      </c>
      <c r="AT67" t="s">
        <v>1771</v>
      </c>
      <c r="AU67" t="s">
        <v>1772</v>
      </c>
      <c r="AV67">
        <v>0</v>
      </c>
      <c r="AW67" t="b">
        <v>1</v>
      </c>
      <c r="AX67" t="b">
        <v>0</v>
      </c>
      <c r="AY67" t="b">
        <v>1</v>
      </c>
      <c r="AZ67" t="b">
        <v>1</v>
      </c>
      <c r="BA67" t="b">
        <v>0</v>
      </c>
      <c r="BB67" t="b">
        <v>1</v>
      </c>
      <c r="BC67" t="b">
        <v>1</v>
      </c>
      <c r="BF67" t="s">
        <v>126</v>
      </c>
      <c r="BG67" t="s">
        <v>82</v>
      </c>
      <c r="BH67">
        <v>2.21</v>
      </c>
      <c r="BI67" t="s">
        <v>366</v>
      </c>
      <c r="BJ67">
        <v>8.99</v>
      </c>
      <c r="BK67">
        <v>2</v>
      </c>
      <c r="BL67" t="s">
        <v>126</v>
      </c>
      <c r="BM67" t="s">
        <v>82</v>
      </c>
      <c r="BN67">
        <v>2.21</v>
      </c>
      <c r="BO67" t="s">
        <v>366</v>
      </c>
      <c r="BP67">
        <v>8.99</v>
      </c>
      <c r="BQ67">
        <v>4</v>
      </c>
    </row>
    <row r="68" spans="1:69" x14ac:dyDescent="0.2">
      <c r="A68" t="s">
        <v>251</v>
      </c>
      <c r="C68" t="s">
        <v>1845</v>
      </c>
      <c r="D68" t="s">
        <v>252</v>
      </c>
      <c r="E68" t="s">
        <v>367</v>
      </c>
      <c r="H68">
        <v>201608241455</v>
      </c>
      <c r="I68">
        <v>201608250255</v>
      </c>
      <c r="J68">
        <v>42606</v>
      </c>
      <c r="K68">
        <v>0.62152777777777779</v>
      </c>
      <c r="L68">
        <v>42606.621527777781</v>
      </c>
      <c r="M68">
        <v>42612</v>
      </c>
      <c r="N68" t="s">
        <v>185</v>
      </c>
      <c r="O68">
        <v>42612.28125</v>
      </c>
      <c r="P68">
        <v>710</v>
      </c>
      <c r="Q68" t="s">
        <v>99</v>
      </c>
      <c r="R68">
        <v>5</v>
      </c>
      <c r="S68">
        <v>1</v>
      </c>
      <c r="T68">
        <v>0</v>
      </c>
      <c r="U68">
        <v>41.781300000000002</v>
      </c>
      <c r="V68">
        <v>-122.611</v>
      </c>
      <c r="W68" t="s">
        <v>88</v>
      </c>
      <c r="X68" t="s">
        <v>1775</v>
      </c>
      <c r="Y68" t="s">
        <v>100</v>
      </c>
      <c r="AG68" t="b">
        <v>0</v>
      </c>
      <c r="AH68" t="b">
        <v>0</v>
      </c>
      <c r="AI68" t="b">
        <v>0</v>
      </c>
      <c r="AJ68">
        <v>2016</v>
      </c>
      <c r="AK68">
        <v>8</v>
      </c>
      <c r="AL68" t="b">
        <v>0</v>
      </c>
      <c r="AM68">
        <v>0</v>
      </c>
      <c r="AN68" t="b">
        <v>0</v>
      </c>
      <c r="AO68" t="b">
        <v>0</v>
      </c>
      <c r="AP68" t="b">
        <v>0</v>
      </c>
      <c r="AQ68" t="s">
        <v>1770</v>
      </c>
      <c r="AR68">
        <v>0</v>
      </c>
      <c r="AS68">
        <v>0</v>
      </c>
      <c r="AT68" t="s">
        <v>1771</v>
      </c>
      <c r="AU68" t="s">
        <v>1772</v>
      </c>
      <c r="AV68">
        <v>5</v>
      </c>
      <c r="AW68" t="b">
        <v>1</v>
      </c>
      <c r="AX68" t="b">
        <v>0</v>
      </c>
      <c r="AY68" t="b">
        <v>1</v>
      </c>
      <c r="AZ68" t="b">
        <v>1</v>
      </c>
      <c r="BA68" t="b">
        <v>0</v>
      </c>
      <c r="BB68" t="b">
        <v>0</v>
      </c>
      <c r="BC68" t="b">
        <v>1</v>
      </c>
      <c r="BF68" t="s">
        <v>368</v>
      </c>
      <c r="BG68" t="s">
        <v>75</v>
      </c>
      <c r="BH68">
        <v>1.36</v>
      </c>
      <c r="BI68" t="s">
        <v>369</v>
      </c>
      <c r="BJ68">
        <v>6.22</v>
      </c>
      <c r="BK68">
        <v>8</v>
      </c>
      <c r="BL68" t="s">
        <v>370</v>
      </c>
      <c r="BM68" t="s">
        <v>82</v>
      </c>
      <c r="BN68">
        <v>7.32</v>
      </c>
      <c r="BO68" t="s">
        <v>371</v>
      </c>
      <c r="BP68">
        <v>14.99</v>
      </c>
      <c r="BQ68">
        <v>18</v>
      </c>
    </row>
    <row r="69" spans="1:69" x14ac:dyDescent="0.2">
      <c r="C69" t="s">
        <v>1846</v>
      </c>
      <c r="D69" t="s">
        <v>260</v>
      </c>
      <c r="E69" t="s">
        <v>372</v>
      </c>
      <c r="H69">
        <v>201608261010</v>
      </c>
      <c r="I69">
        <v>201608262210</v>
      </c>
      <c r="J69">
        <v>42608</v>
      </c>
      <c r="K69">
        <v>0.4236111111111111</v>
      </c>
      <c r="L69">
        <v>42608.423611111109</v>
      </c>
      <c r="M69">
        <v>42611</v>
      </c>
      <c r="N69" t="s">
        <v>125</v>
      </c>
      <c r="O69">
        <v>42611.4375</v>
      </c>
      <c r="P69">
        <v>600</v>
      </c>
      <c r="Q69" t="s">
        <v>183</v>
      </c>
      <c r="T69">
        <v>0</v>
      </c>
      <c r="U69">
        <v>35.201300000000003</v>
      </c>
      <c r="V69">
        <v>-118.7212</v>
      </c>
      <c r="W69" t="s">
        <v>88</v>
      </c>
      <c r="X69" t="s">
        <v>1775</v>
      </c>
      <c r="AG69" t="b">
        <v>0</v>
      </c>
      <c r="AH69" t="b">
        <v>0</v>
      </c>
      <c r="AI69" t="b">
        <v>0</v>
      </c>
      <c r="AJ69">
        <v>2016</v>
      </c>
      <c r="AK69">
        <v>8</v>
      </c>
      <c r="AL69" t="b">
        <v>0</v>
      </c>
      <c r="AM69">
        <v>0</v>
      </c>
      <c r="AN69" t="b">
        <v>0</v>
      </c>
      <c r="AO69" t="b">
        <v>0</v>
      </c>
      <c r="AP69" t="b">
        <v>0</v>
      </c>
      <c r="AQ69" t="s">
        <v>1770</v>
      </c>
      <c r="AR69">
        <v>0</v>
      </c>
      <c r="AS69">
        <v>0</v>
      </c>
      <c r="AT69" t="s">
        <v>1771</v>
      </c>
      <c r="AU69" t="s">
        <v>1772</v>
      </c>
      <c r="AV69">
        <v>0</v>
      </c>
      <c r="AW69" t="b">
        <v>1</v>
      </c>
      <c r="AX69" t="b">
        <v>0</v>
      </c>
      <c r="AY69" t="b">
        <v>1</v>
      </c>
      <c r="AZ69" t="b">
        <v>1</v>
      </c>
      <c r="BA69" t="b">
        <v>0</v>
      </c>
      <c r="BB69" t="b">
        <v>1</v>
      </c>
      <c r="BC69" t="b">
        <v>1</v>
      </c>
      <c r="BF69" t="s">
        <v>289</v>
      </c>
      <c r="BG69" t="s">
        <v>82</v>
      </c>
      <c r="BH69">
        <v>3.2</v>
      </c>
      <c r="BI69" t="s">
        <v>373</v>
      </c>
      <c r="BJ69">
        <v>8.99</v>
      </c>
      <c r="BK69">
        <v>2</v>
      </c>
      <c r="BL69" t="s">
        <v>374</v>
      </c>
      <c r="BM69" t="s">
        <v>95</v>
      </c>
      <c r="BN69">
        <v>7.01</v>
      </c>
      <c r="BO69" t="s">
        <v>375</v>
      </c>
      <c r="BP69">
        <v>12.01</v>
      </c>
      <c r="BQ69">
        <v>40</v>
      </c>
    </row>
    <row r="70" spans="1:69" x14ac:dyDescent="0.2">
      <c r="A70" t="s">
        <v>251</v>
      </c>
      <c r="C70" t="s">
        <v>1847</v>
      </c>
      <c r="D70" t="s">
        <v>252</v>
      </c>
      <c r="E70" t="s">
        <v>376</v>
      </c>
      <c r="H70">
        <v>201608271800</v>
      </c>
      <c r="I70">
        <v>201608280600</v>
      </c>
      <c r="J70">
        <v>42609</v>
      </c>
      <c r="K70">
        <v>0.75</v>
      </c>
      <c r="L70">
        <v>42609.75</v>
      </c>
      <c r="M70">
        <v>42610</v>
      </c>
      <c r="N70" t="s">
        <v>151</v>
      </c>
      <c r="O70">
        <v>42610.760416666657</v>
      </c>
      <c r="P70">
        <v>33867</v>
      </c>
      <c r="Q70" t="s">
        <v>80</v>
      </c>
      <c r="R70">
        <v>14</v>
      </c>
      <c r="T70">
        <v>0</v>
      </c>
      <c r="U70">
        <v>41.850999999999999</v>
      </c>
      <c r="V70">
        <v>-123.11799999999999</v>
      </c>
      <c r="W70" t="s">
        <v>88</v>
      </c>
      <c r="X70" t="s">
        <v>1775</v>
      </c>
      <c r="AG70" t="b">
        <v>1</v>
      </c>
      <c r="AH70" t="b">
        <v>1</v>
      </c>
      <c r="AI70" t="b">
        <v>0</v>
      </c>
      <c r="AJ70">
        <v>2016</v>
      </c>
      <c r="AK70">
        <v>8</v>
      </c>
      <c r="AL70" t="b">
        <v>0</v>
      </c>
      <c r="AM70">
        <v>0</v>
      </c>
      <c r="AN70" t="b">
        <v>0</v>
      </c>
      <c r="AO70" t="b">
        <v>0</v>
      </c>
      <c r="AP70" t="b">
        <v>0</v>
      </c>
      <c r="AQ70" t="s">
        <v>1783</v>
      </c>
      <c r="AR70">
        <v>1</v>
      </c>
      <c r="AS70">
        <v>0</v>
      </c>
      <c r="AT70" t="s">
        <v>1771</v>
      </c>
      <c r="AU70" t="s">
        <v>1772</v>
      </c>
      <c r="AV70">
        <v>14</v>
      </c>
      <c r="AW70" t="b">
        <v>1</v>
      </c>
      <c r="AX70" t="b">
        <v>0</v>
      </c>
      <c r="AY70" t="b">
        <v>1</v>
      </c>
      <c r="AZ70" t="b">
        <v>1</v>
      </c>
      <c r="BA70" t="b">
        <v>0</v>
      </c>
      <c r="BB70" t="b">
        <v>0</v>
      </c>
      <c r="BC70" t="b">
        <v>1</v>
      </c>
      <c r="BJ70">
        <v>0</v>
      </c>
      <c r="BK70">
        <v>0</v>
      </c>
      <c r="BP70">
        <v>0</v>
      </c>
      <c r="BQ70">
        <v>0</v>
      </c>
    </row>
    <row r="71" spans="1:69" x14ac:dyDescent="0.2">
      <c r="C71" t="s">
        <v>1848</v>
      </c>
      <c r="D71" t="s">
        <v>298</v>
      </c>
      <c r="E71" t="s">
        <v>133</v>
      </c>
      <c r="H71">
        <v>201608281307</v>
      </c>
      <c r="I71">
        <v>201608290107</v>
      </c>
      <c r="J71">
        <v>42610</v>
      </c>
      <c r="K71">
        <v>0.54652777777777772</v>
      </c>
      <c r="L71">
        <v>42610.546527777777</v>
      </c>
      <c r="M71">
        <v>42613</v>
      </c>
      <c r="N71" t="s">
        <v>266</v>
      </c>
      <c r="O71">
        <v>42613.784722222219</v>
      </c>
      <c r="P71">
        <v>450</v>
      </c>
      <c r="Q71" t="s">
        <v>72</v>
      </c>
      <c r="S71">
        <v>1</v>
      </c>
      <c r="T71">
        <v>0</v>
      </c>
      <c r="U71">
        <v>38.187399999999997</v>
      </c>
      <c r="V71">
        <v>-120.63809999999999</v>
      </c>
      <c r="W71" t="s">
        <v>88</v>
      </c>
      <c r="X71" t="s">
        <v>1775</v>
      </c>
      <c r="AG71" t="b">
        <v>0</v>
      </c>
      <c r="AH71" t="b">
        <v>0</v>
      </c>
      <c r="AI71" t="b">
        <v>0</v>
      </c>
      <c r="AJ71">
        <v>2016</v>
      </c>
      <c r="AK71">
        <v>8</v>
      </c>
      <c r="AL71" t="b">
        <v>0</v>
      </c>
      <c r="AM71">
        <v>0</v>
      </c>
      <c r="AN71" t="b">
        <v>0</v>
      </c>
      <c r="AO71" t="b">
        <v>0</v>
      </c>
      <c r="AP71" t="b">
        <v>0</v>
      </c>
      <c r="AQ71" t="s">
        <v>1770</v>
      </c>
      <c r="AR71">
        <v>0</v>
      </c>
      <c r="AS71">
        <v>0</v>
      </c>
      <c r="AT71" t="s">
        <v>1771</v>
      </c>
      <c r="AU71" t="s">
        <v>1772</v>
      </c>
      <c r="AV71">
        <v>0</v>
      </c>
      <c r="AW71" t="b">
        <v>1</v>
      </c>
      <c r="AX71" t="b">
        <v>0</v>
      </c>
      <c r="AY71" t="b">
        <v>1</v>
      </c>
      <c r="AZ71" t="b">
        <v>1</v>
      </c>
      <c r="BA71" t="b">
        <v>0</v>
      </c>
      <c r="BB71" t="b">
        <v>1</v>
      </c>
      <c r="BC71" t="b">
        <v>1</v>
      </c>
      <c r="BJ71">
        <v>0</v>
      </c>
      <c r="BK71">
        <v>0</v>
      </c>
      <c r="BL71" t="s">
        <v>313</v>
      </c>
      <c r="BM71" t="s">
        <v>95</v>
      </c>
      <c r="BN71">
        <v>8.36</v>
      </c>
      <c r="BO71" t="s">
        <v>377</v>
      </c>
      <c r="BP71">
        <v>12.01</v>
      </c>
      <c r="BQ71">
        <v>4</v>
      </c>
    </row>
    <row r="72" spans="1:69" x14ac:dyDescent="0.2">
      <c r="C72" t="s">
        <v>1849</v>
      </c>
      <c r="D72" t="s">
        <v>260</v>
      </c>
      <c r="E72" t="s">
        <v>378</v>
      </c>
      <c r="H72">
        <v>201608281850</v>
      </c>
      <c r="I72">
        <v>201608290650</v>
      </c>
      <c r="J72">
        <v>42610</v>
      </c>
      <c r="K72">
        <v>0.78472222222222221</v>
      </c>
      <c r="L72">
        <v>42610.784722222219</v>
      </c>
      <c r="M72">
        <v>42610</v>
      </c>
      <c r="N72" t="s">
        <v>266</v>
      </c>
      <c r="O72">
        <v>42610.784722222219</v>
      </c>
      <c r="P72">
        <v>304</v>
      </c>
      <c r="Q72" t="s">
        <v>80</v>
      </c>
      <c r="T72">
        <v>0</v>
      </c>
      <c r="U72">
        <v>35.497599999999998</v>
      </c>
      <c r="V72">
        <v>-118.5097</v>
      </c>
      <c r="W72" t="s">
        <v>88</v>
      </c>
      <c r="X72" t="s">
        <v>1775</v>
      </c>
      <c r="AG72" t="b">
        <v>0</v>
      </c>
      <c r="AH72" t="b">
        <v>0</v>
      </c>
      <c r="AI72" t="b">
        <v>0</v>
      </c>
      <c r="AJ72">
        <v>2016</v>
      </c>
      <c r="AK72">
        <v>8</v>
      </c>
      <c r="AL72" t="b">
        <v>0</v>
      </c>
      <c r="AM72">
        <v>0</v>
      </c>
      <c r="AN72" t="b">
        <v>0</v>
      </c>
      <c r="AO72" t="b">
        <v>0</v>
      </c>
      <c r="AP72" t="b">
        <v>0</v>
      </c>
      <c r="AQ72" t="s">
        <v>1770</v>
      </c>
      <c r="AR72">
        <v>0</v>
      </c>
      <c r="AS72">
        <v>0</v>
      </c>
      <c r="AT72" t="s">
        <v>1771</v>
      </c>
      <c r="AU72" t="s">
        <v>1772</v>
      </c>
      <c r="AV72">
        <v>0</v>
      </c>
      <c r="AW72" t="b">
        <v>0</v>
      </c>
      <c r="AX72" t="b">
        <v>1</v>
      </c>
      <c r="AY72" t="b">
        <v>1</v>
      </c>
      <c r="AZ72" t="b">
        <v>1</v>
      </c>
      <c r="BA72" t="b">
        <v>0</v>
      </c>
      <c r="BB72" t="b">
        <v>1</v>
      </c>
      <c r="BC72" t="b">
        <v>1</v>
      </c>
      <c r="BJ72">
        <v>0</v>
      </c>
      <c r="BK72">
        <v>0</v>
      </c>
      <c r="BL72" t="s">
        <v>263</v>
      </c>
      <c r="BM72" t="s">
        <v>82</v>
      </c>
      <c r="BN72">
        <v>9.84</v>
      </c>
      <c r="BO72" t="s">
        <v>379</v>
      </c>
      <c r="BP72">
        <v>25.99</v>
      </c>
      <c r="BQ72">
        <v>6</v>
      </c>
    </row>
    <row r="73" spans="1:69" x14ac:dyDescent="0.2">
      <c r="C73" t="s">
        <v>1850</v>
      </c>
      <c r="D73" t="s">
        <v>143</v>
      </c>
      <c r="E73" t="s">
        <v>85</v>
      </c>
      <c r="H73">
        <v>201609051628</v>
      </c>
      <c r="I73">
        <v>201609060428</v>
      </c>
      <c r="J73">
        <v>42618</v>
      </c>
      <c r="K73">
        <v>0.68611111111111112</v>
      </c>
      <c r="L73">
        <v>42618.686111111107</v>
      </c>
      <c r="M73">
        <v>42625</v>
      </c>
      <c r="N73" t="s">
        <v>380</v>
      </c>
      <c r="O73">
        <v>42625.618750000001</v>
      </c>
      <c r="P73">
        <v>800</v>
      </c>
      <c r="Q73" t="s">
        <v>72</v>
      </c>
      <c r="R73">
        <v>3</v>
      </c>
      <c r="T73">
        <v>0</v>
      </c>
      <c r="U73">
        <v>39.687100000000001</v>
      </c>
      <c r="V73">
        <v>-121.571</v>
      </c>
      <c r="W73" t="s">
        <v>88</v>
      </c>
      <c r="X73" t="s">
        <v>1775</v>
      </c>
      <c r="AF73">
        <v>174111</v>
      </c>
      <c r="AG73" t="b">
        <v>0</v>
      </c>
      <c r="AH73" t="b">
        <v>0</v>
      </c>
      <c r="AI73" t="b">
        <v>0</v>
      </c>
      <c r="AJ73">
        <v>2016</v>
      </c>
      <c r="AK73">
        <v>9</v>
      </c>
      <c r="AL73" t="b">
        <v>0</v>
      </c>
      <c r="AM73">
        <v>0</v>
      </c>
      <c r="AN73" t="b">
        <v>0</v>
      </c>
      <c r="AO73" t="b">
        <v>0</v>
      </c>
      <c r="AP73" t="b">
        <v>0</v>
      </c>
      <c r="AQ73" t="s">
        <v>1770</v>
      </c>
      <c r="AR73">
        <v>0</v>
      </c>
      <c r="AS73">
        <v>0</v>
      </c>
      <c r="AT73" t="s">
        <v>1771</v>
      </c>
      <c r="AU73" t="s">
        <v>1772</v>
      </c>
      <c r="AV73">
        <v>3</v>
      </c>
      <c r="AW73" t="b">
        <v>1</v>
      </c>
      <c r="AX73" t="b">
        <v>0</v>
      </c>
      <c r="AY73" t="b">
        <v>1</v>
      </c>
      <c r="AZ73" t="b">
        <v>1</v>
      </c>
      <c r="BA73" t="b">
        <v>0</v>
      </c>
      <c r="BB73" t="b">
        <v>1</v>
      </c>
      <c r="BC73" t="b">
        <v>1</v>
      </c>
      <c r="BJ73">
        <v>0</v>
      </c>
      <c r="BK73">
        <v>0</v>
      </c>
      <c r="BL73" t="s">
        <v>326</v>
      </c>
      <c r="BM73" t="s">
        <v>82</v>
      </c>
      <c r="BN73">
        <v>7.54</v>
      </c>
      <c r="BO73" t="s">
        <v>381</v>
      </c>
      <c r="BP73">
        <v>14.99</v>
      </c>
      <c r="BQ73">
        <v>25</v>
      </c>
    </row>
    <row r="74" spans="1:69" x14ac:dyDescent="0.2">
      <c r="C74" t="s">
        <v>1851</v>
      </c>
      <c r="D74" t="s">
        <v>180</v>
      </c>
      <c r="E74" t="s">
        <v>382</v>
      </c>
      <c r="H74">
        <v>201609111133</v>
      </c>
      <c r="I74">
        <v>201609112333</v>
      </c>
      <c r="J74">
        <v>42624</v>
      </c>
      <c r="K74">
        <v>0.48125000000000001</v>
      </c>
      <c r="L74">
        <v>42624.481249999997</v>
      </c>
      <c r="M74">
        <v>42635</v>
      </c>
      <c r="N74" t="s">
        <v>309</v>
      </c>
      <c r="O74">
        <v>42635.291666666657</v>
      </c>
      <c r="P74">
        <v>2575</v>
      </c>
      <c r="Q74" t="s">
        <v>80</v>
      </c>
      <c r="R74">
        <v>7</v>
      </c>
      <c r="T74">
        <v>0</v>
      </c>
      <c r="U74">
        <v>40.391500000000001</v>
      </c>
      <c r="V74">
        <v>-120.78449999999999</v>
      </c>
      <c r="W74" t="s">
        <v>88</v>
      </c>
      <c r="X74" t="s">
        <v>1775</v>
      </c>
      <c r="AG74" t="b">
        <v>0</v>
      </c>
      <c r="AH74" t="b">
        <v>0</v>
      </c>
      <c r="AI74" t="b">
        <v>0</v>
      </c>
      <c r="AJ74">
        <v>2016</v>
      </c>
      <c r="AK74">
        <v>9</v>
      </c>
      <c r="AL74" t="b">
        <v>0</v>
      </c>
      <c r="AM74">
        <v>0</v>
      </c>
      <c r="AN74" t="b">
        <v>0</v>
      </c>
      <c r="AO74" t="b">
        <v>0</v>
      </c>
      <c r="AP74" t="b">
        <v>0</v>
      </c>
      <c r="AQ74" t="s">
        <v>1770</v>
      </c>
      <c r="AR74">
        <v>0</v>
      </c>
      <c r="AS74">
        <v>0</v>
      </c>
      <c r="AT74" t="s">
        <v>1771</v>
      </c>
      <c r="AU74" t="s">
        <v>1772</v>
      </c>
      <c r="AV74">
        <v>7</v>
      </c>
      <c r="AW74" t="b">
        <v>1</v>
      </c>
      <c r="AX74" t="b">
        <v>0</v>
      </c>
      <c r="AY74" t="b">
        <v>1</v>
      </c>
      <c r="AZ74" t="b">
        <v>1</v>
      </c>
      <c r="BA74" t="b">
        <v>0</v>
      </c>
      <c r="BB74" t="b">
        <v>1</v>
      </c>
      <c r="BC74" t="b">
        <v>1</v>
      </c>
      <c r="BF74" t="s">
        <v>383</v>
      </c>
      <c r="BG74" t="s">
        <v>75</v>
      </c>
      <c r="BH74">
        <v>3.14</v>
      </c>
      <c r="BI74" t="s">
        <v>384</v>
      </c>
      <c r="BJ74">
        <v>20.51</v>
      </c>
      <c r="BK74">
        <v>16</v>
      </c>
      <c r="BL74" t="s">
        <v>385</v>
      </c>
      <c r="BM74" t="s">
        <v>95</v>
      </c>
      <c r="BN74">
        <v>9.93</v>
      </c>
      <c r="BO74" t="s">
        <v>386</v>
      </c>
      <c r="BP74">
        <v>27</v>
      </c>
      <c r="BQ74">
        <v>44</v>
      </c>
    </row>
    <row r="75" spans="1:69" x14ac:dyDescent="0.2">
      <c r="C75" t="s">
        <v>1852</v>
      </c>
      <c r="D75" t="s">
        <v>281</v>
      </c>
      <c r="E75" t="s">
        <v>387</v>
      </c>
      <c r="H75">
        <v>201609132310</v>
      </c>
      <c r="I75">
        <v>201609141110</v>
      </c>
      <c r="J75">
        <v>42626</v>
      </c>
      <c r="K75">
        <v>0.96527777777777779</v>
      </c>
      <c r="L75">
        <v>42626.965277777781</v>
      </c>
      <c r="M75">
        <v>42626</v>
      </c>
      <c r="N75" t="s">
        <v>259</v>
      </c>
      <c r="O75">
        <v>42626.604166666657</v>
      </c>
      <c r="P75">
        <v>360</v>
      </c>
      <c r="Q75" t="s">
        <v>99</v>
      </c>
      <c r="U75">
        <v>40.30594</v>
      </c>
      <c r="V75">
        <v>-122.12949999999999</v>
      </c>
      <c r="W75" t="s">
        <v>88</v>
      </c>
      <c r="X75" t="s">
        <v>1775</v>
      </c>
      <c r="Y75" t="s">
        <v>100</v>
      </c>
      <c r="Z75" t="s">
        <v>100</v>
      </c>
      <c r="AA75">
        <v>20160290</v>
      </c>
      <c r="AE75" t="s">
        <v>388</v>
      </c>
      <c r="AF75">
        <v>0</v>
      </c>
      <c r="AG75" t="b">
        <v>0</v>
      </c>
      <c r="AH75" t="b">
        <v>0</v>
      </c>
      <c r="AI75" t="b">
        <v>0</v>
      </c>
      <c r="AJ75">
        <v>2016</v>
      </c>
      <c r="AK75">
        <v>9</v>
      </c>
      <c r="AL75" t="b">
        <v>0</v>
      </c>
      <c r="AM75">
        <v>0</v>
      </c>
      <c r="AN75" t="b">
        <v>0</v>
      </c>
      <c r="AO75" t="b">
        <v>0</v>
      </c>
      <c r="AP75" t="b">
        <v>0</v>
      </c>
      <c r="AQ75" t="s">
        <v>1770</v>
      </c>
      <c r="AR75">
        <v>0</v>
      </c>
      <c r="AS75">
        <v>0</v>
      </c>
      <c r="AT75" t="s">
        <v>1771</v>
      </c>
      <c r="AU75" t="s">
        <v>1772</v>
      </c>
      <c r="AV75">
        <v>0</v>
      </c>
      <c r="AW75" t="b">
        <v>1</v>
      </c>
      <c r="AX75" t="b">
        <v>0</v>
      </c>
      <c r="AY75" t="b">
        <v>1</v>
      </c>
      <c r="AZ75" t="b">
        <v>1</v>
      </c>
      <c r="BA75" t="b">
        <v>0</v>
      </c>
      <c r="BB75" t="b">
        <v>1</v>
      </c>
      <c r="BC75" t="b">
        <v>1</v>
      </c>
      <c r="BJ75">
        <v>0</v>
      </c>
      <c r="BK75">
        <v>0</v>
      </c>
      <c r="BP75">
        <v>0</v>
      </c>
      <c r="BQ75">
        <v>0</v>
      </c>
    </row>
    <row r="76" spans="1:69" x14ac:dyDescent="0.2">
      <c r="A76" t="s">
        <v>251</v>
      </c>
      <c r="C76" t="s">
        <v>1853</v>
      </c>
      <c r="D76" t="s">
        <v>389</v>
      </c>
      <c r="E76" t="s">
        <v>390</v>
      </c>
      <c r="H76">
        <v>201609171437</v>
      </c>
      <c r="I76">
        <v>201609180237</v>
      </c>
      <c r="J76">
        <v>42630</v>
      </c>
      <c r="K76">
        <v>0.60902777777777772</v>
      </c>
      <c r="L76">
        <v>42630.609027777777</v>
      </c>
      <c r="M76">
        <v>42656</v>
      </c>
      <c r="N76" t="s">
        <v>316</v>
      </c>
      <c r="O76">
        <v>42656.479166666657</v>
      </c>
      <c r="P76">
        <v>2722</v>
      </c>
      <c r="Q76" t="s">
        <v>80</v>
      </c>
      <c r="T76">
        <v>0</v>
      </c>
      <c r="U76">
        <v>41.264899999999997</v>
      </c>
      <c r="V76">
        <v>-120.31780000000001</v>
      </c>
      <c r="W76" t="s">
        <v>88</v>
      </c>
      <c r="X76" t="s">
        <v>1775</v>
      </c>
      <c r="AG76" t="b">
        <v>0</v>
      </c>
      <c r="AH76" t="b">
        <v>0</v>
      </c>
      <c r="AI76" t="b">
        <v>0</v>
      </c>
      <c r="AJ76">
        <v>2016</v>
      </c>
      <c r="AK76">
        <v>9</v>
      </c>
      <c r="AL76" t="b">
        <v>0</v>
      </c>
      <c r="AM76">
        <v>0</v>
      </c>
      <c r="AN76" t="b">
        <v>0</v>
      </c>
      <c r="AO76" t="b">
        <v>0</v>
      </c>
      <c r="AP76" t="b">
        <v>0</v>
      </c>
      <c r="AQ76" t="s">
        <v>1770</v>
      </c>
      <c r="AR76">
        <v>0</v>
      </c>
      <c r="AS76">
        <v>0</v>
      </c>
      <c r="AT76" t="s">
        <v>1771</v>
      </c>
      <c r="AU76" t="s">
        <v>1772</v>
      </c>
      <c r="AV76">
        <v>0</v>
      </c>
      <c r="AW76" t="b">
        <v>1</v>
      </c>
      <c r="AX76" t="b">
        <v>0</v>
      </c>
      <c r="AY76" t="b">
        <v>1</v>
      </c>
      <c r="AZ76" t="b">
        <v>1</v>
      </c>
      <c r="BA76" t="b">
        <v>0</v>
      </c>
      <c r="BB76" t="b">
        <v>0</v>
      </c>
      <c r="BC76" t="b">
        <v>1</v>
      </c>
      <c r="BF76" t="s">
        <v>391</v>
      </c>
      <c r="BG76" t="s">
        <v>82</v>
      </c>
      <c r="BH76">
        <v>2.11</v>
      </c>
      <c r="BI76" t="s">
        <v>392</v>
      </c>
      <c r="BJ76">
        <v>15.99</v>
      </c>
      <c r="BK76">
        <v>2</v>
      </c>
      <c r="BL76" t="s">
        <v>391</v>
      </c>
      <c r="BM76" t="s">
        <v>82</v>
      </c>
      <c r="BN76">
        <v>2.11</v>
      </c>
      <c r="BO76" t="s">
        <v>392</v>
      </c>
      <c r="BP76">
        <v>15.99</v>
      </c>
      <c r="BQ76">
        <v>4</v>
      </c>
    </row>
    <row r="77" spans="1:69" x14ac:dyDescent="0.2">
      <c r="C77" t="s">
        <v>1854</v>
      </c>
      <c r="D77" t="s">
        <v>257</v>
      </c>
      <c r="E77" t="s">
        <v>393</v>
      </c>
      <c r="H77">
        <v>201609171720</v>
      </c>
      <c r="I77">
        <v>201609180520</v>
      </c>
      <c r="J77">
        <v>42630</v>
      </c>
      <c r="K77">
        <v>0.72222222222222221</v>
      </c>
      <c r="L77">
        <v>42630.722222222219</v>
      </c>
      <c r="M77">
        <v>42640</v>
      </c>
      <c r="N77" t="s">
        <v>394</v>
      </c>
      <c r="O77">
        <v>42640.583333333343</v>
      </c>
      <c r="P77">
        <v>12518</v>
      </c>
      <c r="Q77" t="s">
        <v>80</v>
      </c>
      <c r="U77">
        <v>34.634450000000001</v>
      </c>
      <c r="V77">
        <v>-120.54421000000001</v>
      </c>
      <c r="W77" t="s">
        <v>88</v>
      </c>
      <c r="X77" t="s">
        <v>1775</v>
      </c>
      <c r="AG77" t="b">
        <v>1</v>
      </c>
      <c r="AH77" t="b">
        <v>1</v>
      </c>
      <c r="AI77" t="b">
        <v>0</v>
      </c>
      <c r="AJ77">
        <v>2016</v>
      </c>
      <c r="AK77">
        <v>9</v>
      </c>
      <c r="AL77" t="b">
        <v>0</v>
      </c>
      <c r="AM77">
        <v>0</v>
      </c>
      <c r="AN77" t="b">
        <v>0</v>
      </c>
      <c r="AO77" t="b">
        <v>0</v>
      </c>
      <c r="AP77" t="b">
        <v>0</v>
      </c>
      <c r="AQ77" t="s">
        <v>1783</v>
      </c>
      <c r="AR77">
        <v>1</v>
      </c>
      <c r="AS77">
        <v>0</v>
      </c>
      <c r="AT77" t="s">
        <v>1771</v>
      </c>
      <c r="AU77" t="s">
        <v>1772</v>
      </c>
      <c r="AV77">
        <v>0</v>
      </c>
      <c r="AW77" t="b">
        <v>1</v>
      </c>
      <c r="AX77" t="b">
        <v>0</v>
      </c>
      <c r="AY77" t="b">
        <v>1</v>
      </c>
      <c r="AZ77" t="b">
        <v>1</v>
      </c>
      <c r="BA77" t="b">
        <v>0</v>
      </c>
      <c r="BB77" t="b">
        <v>1</v>
      </c>
      <c r="BC77" t="b">
        <v>1</v>
      </c>
      <c r="BF77" t="s">
        <v>395</v>
      </c>
      <c r="BG77" t="s">
        <v>95</v>
      </c>
      <c r="BH77">
        <v>3.8</v>
      </c>
      <c r="BI77" t="s">
        <v>396</v>
      </c>
      <c r="BJ77">
        <v>20</v>
      </c>
      <c r="BK77">
        <v>18</v>
      </c>
      <c r="BL77" t="s">
        <v>397</v>
      </c>
      <c r="BM77" t="s">
        <v>398</v>
      </c>
      <c r="BN77">
        <v>7.11</v>
      </c>
      <c r="BO77" t="s">
        <v>399</v>
      </c>
      <c r="BP77">
        <v>27.72</v>
      </c>
      <c r="BQ77">
        <v>42</v>
      </c>
    </row>
    <row r="78" spans="1:69" x14ac:dyDescent="0.2">
      <c r="C78" t="s">
        <v>1855</v>
      </c>
      <c r="D78" t="s">
        <v>260</v>
      </c>
      <c r="E78" t="s">
        <v>400</v>
      </c>
      <c r="H78">
        <v>201609191413</v>
      </c>
      <c r="I78">
        <v>201609200213</v>
      </c>
      <c r="J78">
        <v>42632</v>
      </c>
      <c r="K78">
        <v>0.59236111111111112</v>
      </c>
      <c r="L78">
        <v>42632.592361111107</v>
      </c>
      <c r="M78">
        <v>42634</v>
      </c>
      <c r="P78">
        <v>306</v>
      </c>
      <c r="Q78" t="s">
        <v>152</v>
      </c>
      <c r="T78">
        <v>0</v>
      </c>
      <c r="U78">
        <v>35.631456579999998</v>
      </c>
      <c r="V78">
        <v>-118.79998543000001</v>
      </c>
      <c r="W78" t="s">
        <v>73</v>
      </c>
      <c r="X78" t="s">
        <v>1775</v>
      </c>
      <c r="AG78" t="b">
        <v>0</v>
      </c>
      <c r="AH78" t="b">
        <v>0</v>
      </c>
      <c r="AI78" t="b">
        <v>0</v>
      </c>
      <c r="AJ78">
        <v>2016</v>
      </c>
      <c r="AK78">
        <v>9</v>
      </c>
      <c r="AL78" t="b">
        <v>0</v>
      </c>
      <c r="AM78">
        <v>0</v>
      </c>
      <c r="AN78" t="b">
        <v>0</v>
      </c>
      <c r="AO78" t="b">
        <v>0</v>
      </c>
      <c r="AP78" t="b">
        <v>0</v>
      </c>
      <c r="AQ78" t="s">
        <v>1770</v>
      </c>
      <c r="AR78">
        <v>0</v>
      </c>
      <c r="AS78">
        <v>0</v>
      </c>
      <c r="AT78" t="s">
        <v>1771</v>
      </c>
      <c r="AU78" t="s">
        <v>1772</v>
      </c>
      <c r="AV78">
        <v>0</v>
      </c>
      <c r="AW78" t="b">
        <v>1</v>
      </c>
      <c r="AX78" t="b">
        <v>0</v>
      </c>
      <c r="AY78" t="b">
        <v>1</v>
      </c>
      <c r="AZ78" t="b">
        <v>1</v>
      </c>
      <c r="BA78" t="b">
        <v>0</v>
      </c>
      <c r="BB78" t="b">
        <v>1</v>
      </c>
      <c r="BC78" t="b">
        <v>1</v>
      </c>
      <c r="BJ78">
        <v>0</v>
      </c>
      <c r="BK78">
        <v>0</v>
      </c>
      <c r="BL78" t="s">
        <v>401</v>
      </c>
      <c r="BM78" t="s">
        <v>82</v>
      </c>
      <c r="BN78">
        <v>5.47</v>
      </c>
      <c r="BO78" t="s">
        <v>402</v>
      </c>
      <c r="BP78">
        <v>13</v>
      </c>
      <c r="BQ78">
        <v>3</v>
      </c>
    </row>
    <row r="79" spans="1:69" x14ac:dyDescent="0.2">
      <c r="C79" t="s">
        <v>1856</v>
      </c>
      <c r="D79" t="s">
        <v>403</v>
      </c>
      <c r="E79" t="s">
        <v>404</v>
      </c>
      <c r="H79">
        <v>201609251043</v>
      </c>
      <c r="I79">
        <v>201609252243</v>
      </c>
      <c r="J79">
        <v>42638</v>
      </c>
      <c r="K79">
        <v>0.4465277777777778</v>
      </c>
      <c r="L79">
        <v>42638.446527777778</v>
      </c>
      <c r="M79">
        <v>42642</v>
      </c>
      <c r="N79" t="s">
        <v>145</v>
      </c>
      <c r="O79">
        <v>42642.708333333343</v>
      </c>
      <c r="P79">
        <v>1547</v>
      </c>
      <c r="Q79" t="s">
        <v>99</v>
      </c>
      <c r="T79">
        <v>0</v>
      </c>
      <c r="U79">
        <v>38.800170000000001</v>
      </c>
      <c r="V79">
        <v>-122.82895000000001</v>
      </c>
      <c r="W79" t="s">
        <v>88</v>
      </c>
      <c r="X79" t="s">
        <v>1775</v>
      </c>
      <c r="Y79" t="s">
        <v>100</v>
      </c>
      <c r="Z79" t="s">
        <v>100</v>
      </c>
      <c r="AA79">
        <v>20160315</v>
      </c>
      <c r="AB79" t="s">
        <v>405</v>
      </c>
      <c r="AE79" t="s">
        <v>406</v>
      </c>
      <c r="AF79">
        <v>0</v>
      </c>
      <c r="AG79" t="b">
        <v>0</v>
      </c>
      <c r="AH79" t="b">
        <v>0</v>
      </c>
      <c r="AI79" t="b">
        <v>0</v>
      </c>
      <c r="AJ79">
        <v>2016</v>
      </c>
      <c r="AK79">
        <v>9</v>
      </c>
      <c r="AL79" t="b">
        <v>1</v>
      </c>
      <c r="AM79">
        <v>0</v>
      </c>
      <c r="AN79" t="b">
        <v>0</v>
      </c>
      <c r="AO79" t="b">
        <v>0</v>
      </c>
      <c r="AP79" t="b">
        <v>0</v>
      </c>
      <c r="AQ79" t="s">
        <v>1770</v>
      </c>
      <c r="AR79">
        <v>0</v>
      </c>
      <c r="AS79">
        <v>0</v>
      </c>
      <c r="AT79" t="s">
        <v>1771</v>
      </c>
      <c r="AU79" t="s">
        <v>1772</v>
      </c>
      <c r="AV79">
        <v>0</v>
      </c>
      <c r="AW79" t="b">
        <v>0</v>
      </c>
      <c r="AX79" t="b">
        <v>1</v>
      </c>
      <c r="AY79" t="b">
        <v>1</v>
      </c>
      <c r="AZ79" t="b">
        <v>1</v>
      </c>
      <c r="BA79" t="b">
        <v>0</v>
      </c>
      <c r="BB79" t="b">
        <v>1</v>
      </c>
      <c r="BC79" t="b">
        <v>1</v>
      </c>
      <c r="BF79" t="s">
        <v>407</v>
      </c>
      <c r="BG79" t="s">
        <v>82</v>
      </c>
      <c r="BH79">
        <v>4.5199999999999996</v>
      </c>
      <c r="BI79" t="s">
        <v>408</v>
      </c>
      <c r="BJ79">
        <v>35.99</v>
      </c>
      <c r="BK79">
        <v>4</v>
      </c>
      <c r="BL79" t="s">
        <v>407</v>
      </c>
      <c r="BM79" t="s">
        <v>82</v>
      </c>
      <c r="BN79">
        <v>4.5199999999999996</v>
      </c>
      <c r="BO79" t="s">
        <v>408</v>
      </c>
      <c r="BP79">
        <v>35.99</v>
      </c>
      <c r="BQ79">
        <v>20</v>
      </c>
    </row>
    <row r="80" spans="1:69" x14ac:dyDescent="0.2">
      <c r="C80" t="s">
        <v>1857</v>
      </c>
      <c r="D80" t="s">
        <v>409</v>
      </c>
      <c r="E80" t="s">
        <v>410</v>
      </c>
      <c r="H80">
        <v>201609261220</v>
      </c>
      <c r="I80">
        <v>201609270020</v>
      </c>
      <c r="J80">
        <v>42639</v>
      </c>
      <c r="K80">
        <v>0.51388888888888884</v>
      </c>
      <c r="L80">
        <v>42639.513888888891</v>
      </c>
      <c r="M80">
        <v>42647</v>
      </c>
      <c r="N80" t="s">
        <v>411</v>
      </c>
      <c r="O80">
        <v>42647.916666666657</v>
      </c>
      <c r="P80">
        <v>1080</v>
      </c>
      <c r="Q80" t="s">
        <v>72</v>
      </c>
      <c r="T80">
        <v>0</v>
      </c>
      <c r="U80">
        <v>37.796349999999997</v>
      </c>
      <c r="V80">
        <v>-120.32483999999999</v>
      </c>
      <c r="W80" t="s">
        <v>88</v>
      </c>
      <c r="X80" t="s">
        <v>1775</v>
      </c>
      <c r="AF80">
        <v>485</v>
      </c>
      <c r="AG80" t="b">
        <v>0</v>
      </c>
      <c r="AH80" t="b">
        <v>0</v>
      </c>
      <c r="AI80" t="b">
        <v>0</v>
      </c>
      <c r="AJ80">
        <v>2016</v>
      </c>
      <c r="AK80">
        <v>9</v>
      </c>
      <c r="AL80" t="b">
        <v>0</v>
      </c>
      <c r="AM80">
        <v>0</v>
      </c>
      <c r="AN80" t="b">
        <v>0</v>
      </c>
      <c r="AO80" t="b">
        <v>0</v>
      </c>
      <c r="AP80" t="b">
        <v>0</v>
      </c>
      <c r="AQ80" t="s">
        <v>1770</v>
      </c>
      <c r="AR80">
        <v>0</v>
      </c>
      <c r="AS80">
        <v>0</v>
      </c>
      <c r="AT80" t="s">
        <v>1771</v>
      </c>
      <c r="AU80" t="s">
        <v>1772</v>
      </c>
      <c r="AV80">
        <v>0</v>
      </c>
      <c r="AW80" t="b">
        <v>1</v>
      </c>
      <c r="AX80" t="b">
        <v>0</v>
      </c>
      <c r="AY80" t="b">
        <v>1</v>
      </c>
      <c r="AZ80" t="b">
        <v>1</v>
      </c>
      <c r="BA80" t="b">
        <v>0</v>
      </c>
      <c r="BB80" t="b">
        <v>1</v>
      </c>
      <c r="BC80" t="b">
        <v>1</v>
      </c>
      <c r="BJ80">
        <v>0</v>
      </c>
      <c r="BK80">
        <v>0</v>
      </c>
      <c r="BL80" t="s">
        <v>412</v>
      </c>
      <c r="BM80" t="s">
        <v>95</v>
      </c>
      <c r="BN80">
        <v>8.6</v>
      </c>
      <c r="BO80" t="s">
        <v>413</v>
      </c>
      <c r="BP80">
        <v>11.01</v>
      </c>
      <c r="BQ80">
        <v>16</v>
      </c>
    </row>
    <row r="81" spans="3:69" x14ac:dyDescent="0.2">
      <c r="C81" t="s">
        <v>1858</v>
      </c>
      <c r="D81" t="s">
        <v>414</v>
      </c>
      <c r="E81" t="s">
        <v>106</v>
      </c>
      <c r="H81">
        <v>201609261442</v>
      </c>
      <c r="I81">
        <v>201609270242</v>
      </c>
      <c r="J81">
        <v>42639</v>
      </c>
      <c r="K81">
        <v>0.61250000000000004</v>
      </c>
      <c r="L81">
        <v>42639.612500000003</v>
      </c>
      <c r="M81">
        <v>42997</v>
      </c>
      <c r="N81" t="s">
        <v>125</v>
      </c>
      <c r="O81">
        <v>42997.4375</v>
      </c>
      <c r="P81">
        <v>4474</v>
      </c>
      <c r="Q81" t="s">
        <v>80</v>
      </c>
      <c r="R81">
        <v>28</v>
      </c>
      <c r="S81">
        <v>1</v>
      </c>
      <c r="T81">
        <v>0</v>
      </c>
      <c r="U81">
        <v>37.106319999999997</v>
      </c>
      <c r="V81">
        <v>-121.85317999999999</v>
      </c>
      <c r="W81" t="s">
        <v>88</v>
      </c>
      <c r="X81" t="s">
        <v>1775</v>
      </c>
      <c r="AG81" t="b">
        <v>0</v>
      </c>
      <c r="AH81" t="b">
        <v>0</v>
      </c>
      <c r="AI81" t="b">
        <v>0</v>
      </c>
      <c r="AJ81">
        <v>2016</v>
      </c>
      <c r="AK81">
        <v>9</v>
      </c>
      <c r="AL81" t="b">
        <v>0</v>
      </c>
      <c r="AM81">
        <v>0</v>
      </c>
      <c r="AN81" t="b">
        <v>0</v>
      </c>
      <c r="AO81" t="b">
        <v>0</v>
      </c>
      <c r="AP81" t="b">
        <v>0</v>
      </c>
      <c r="AQ81" t="s">
        <v>1770</v>
      </c>
      <c r="AR81">
        <v>0</v>
      </c>
      <c r="AS81">
        <v>0</v>
      </c>
      <c r="AT81" t="s">
        <v>1771</v>
      </c>
      <c r="AU81" t="s">
        <v>1772</v>
      </c>
      <c r="AV81">
        <v>28</v>
      </c>
      <c r="AW81" t="b">
        <v>0</v>
      </c>
      <c r="AX81" t="b">
        <v>1</v>
      </c>
      <c r="AY81" t="b">
        <v>1</v>
      </c>
      <c r="AZ81" t="b">
        <v>1</v>
      </c>
      <c r="BA81" t="b">
        <v>0</v>
      </c>
      <c r="BB81" t="b">
        <v>1</v>
      </c>
      <c r="BC81" t="b">
        <v>1</v>
      </c>
      <c r="BF81" t="s">
        <v>415</v>
      </c>
      <c r="BG81" t="s">
        <v>95</v>
      </c>
      <c r="BH81">
        <v>2.2599999999999998</v>
      </c>
      <c r="BI81" t="s">
        <v>416</v>
      </c>
      <c r="BJ81">
        <v>13</v>
      </c>
      <c r="BK81">
        <v>8</v>
      </c>
      <c r="BL81" t="s">
        <v>417</v>
      </c>
      <c r="BM81" t="s">
        <v>95</v>
      </c>
      <c r="BN81">
        <v>9.18</v>
      </c>
      <c r="BO81" t="s">
        <v>418</v>
      </c>
      <c r="BP81">
        <v>17</v>
      </c>
      <c r="BQ81">
        <v>302</v>
      </c>
    </row>
    <row r="82" spans="3:69" x14ac:dyDescent="0.2">
      <c r="C82" t="s">
        <v>1859</v>
      </c>
      <c r="D82" t="s">
        <v>169</v>
      </c>
      <c r="E82" t="s">
        <v>419</v>
      </c>
      <c r="H82">
        <v>201610111258</v>
      </c>
      <c r="I82">
        <v>201610120058</v>
      </c>
      <c r="J82">
        <v>42654</v>
      </c>
      <c r="K82">
        <v>0.54027777777777775</v>
      </c>
      <c r="L82">
        <v>42654.540277777778</v>
      </c>
      <c r="M82">
        <v>42663</v>
      </c>
      <c r="N82" t="s">
        <v>309</v>
      </c>
      <c r="O82">
        <v>42663.291666666657</v>
      </c>
      <c r="P82">
        <v>2100</v>
      </c>
      <c r="Q82" t="s">
        <v>80</v>
      </c>
      <c r="T82">
        <v>0</v>
      </c>
      <c r="U82">
        <v>36.945360000000001</v>
      </c>
      <c r="V82">
        <v>-119.25959</v>
      </c>
      <c r="W82" t="s">
        <v>88</v>
      </c>
      <c r="X82" t="s">
        <v>1775</v>
      </c>
      <c r="AG82" t="b">
        <v>0</v>
      </c>
      <c r="AH82" t="b">
        <v>0</v>
      </c>
      <c r="AI82" t="b">
        <v>0</v>
      </c>
      <c r="AJ82">
        <v>2016</v>
      </c>
      <c r="AK82">
        <v>10</v>
      </c>
      <c r="AL82" t="b">
        <v>0</v>
      </c>
      <c r="AM82">
        <v>0</v>
      </c>
      <c r="AN82" t="b">
        <v>0</v>
      </c>
      <c r="AO82" t="b">
        <v>0</v>
      </c>
      <c r="AP82" t="b">
        <v>0</v>
      </c>
      <c r="AQ82" t="s">
        <v>1770</v>
      </c>
      <c r="AR82">
        <v>0</v>
      </c>
      <c r="AS82">
        <v>0</v>
      </c>
      <c r="AT82" t="s">
        <v>1771</v>
      </c>
      <c r="AU82" t="s">
        <v>1772</v>
      </c>
      <c r="AV82">
        <v>0</v>
      </c>
      <c r="AW82" t="b">
        <v>1</v>
      </c>
      <c r="AX82" t="b">
        <v>0</v>
      </c>
      <c r="AY82" t="b">
        <v>1</v>
      </c>
      <c r="AZ82" t="b">
        <v>1</v>
      </c>
      <c r="BA82" t="b">
        <v>0</v>
      </c>
      <c r="BB82" t="b">
        <v>1</v>
      </c>
      <c r="BC82" t="b">
        <v>1</v>
      </c>
      <c r="BF82" t="s">
        <v>420</v>
      </c>
      <c r="BG82" t="s">
        <v>82</v>
      </c>
      <c r="BH82">
        <v>4.78</v>
      </c>
      <c r="BI82" t="s">
        <v>421</v>
      </c>
      <c r="BJ82">
        <v>13</v>
      </c>
      <c r="BK82">
        <v>12</v>
      </c>
      <c r="BL82" t="s">
        <v>420</v>
      </c>
      <c r="BM82" t="s">
        <v>82</v>
      </c>
      <c r="BN82">
        <v>4.78</v>
      </c>
      <c r="BO82" t="s">
        <v>421</v>
      </c>
      <c r="BP82">
        <v>13</v>
      </c>
      <c r="BQ82">
        <v>14</v>
      </c>
    </row>
    <row r="83" spans="3:69" x14ac:dyDescent="0.2">
      <c r="C83" t="s">
        <v>1860</v>
      </c>
      <c r="D83" t="s">
        <v>119</v>
      </c>
      <c r="E83" t="s">
        <v>422</v>
      </c>
      <c r="H83">
        <v>201610201700</v>
      </c>
      <c r="I83">
        <v>201610210500</v>
      </c>
      <c r="J83">
        <v>42663</v>
      </c>
      <c r="K83">
        <v>0.70833333333333337</v>
      </c>
      <c r="L83">
        <v>42663.708333333343</v>
      </c>
      <c r="M83">
        <v>42723</v>
      </c>
      <c r="N83" t="s">
        <v>423</v>
      </c>
      <c r="O83">
        <v>42723.5625</v>
      </c>
      <c r="P83">
        <v>1702</v>
      </c>
      <c r="Q83" t="s">
        <v>80</v>
      </c>
      <c r="T83">
        <v>0</v>
      </c>
      <c r="U83">
        <v>36.216999999999999</v>
      </c>
      <c r="V83">
        <v>-118.551</v>
      </c>
      <c r="W83" t="s">
        <v>88</v>
      </c>
      <c r="X83" t="s">
        <v>1775</v>
      </c>
      <c r="AG83" t="b">
        <v>0</v>
      </c>
      <c r="AH83" t="b">
        <v>0</v>
      </c>
      <c r="AI83" t="b">
        <v>0</v>
      </c>
      <c r="AJ83">
        <v>2016</v>
      </c>
      <c r="AK83">
        <v>10</v>
      </c>
      <c r="AL83" t="b">
        <v>0</v>
      </c>
      <c r="AM83">
        <v>0</v>
      </c>
      <c r="AN83" t="b">
        <v>0</v>
      </c>
      <c r="AO83" t="b">
        <v>0</v>
      </c>
      <c r="AP83" t="b">
        <v>0</v>
      </c>
      <c r="AQ83" t="s">
        <v>1770</v>
      </c>
      <c r="AR83">
        <v>0</v>
      </c>
      <c r="AS83">
        <v>0</v>
      </c>
      <c r="AT83" t="s">
        <v>1771</v>
      </c>
      <c r="AU83" t="s">
        <v>1772</v>
      </c>
      <c r="AV83">
        <v>0</v>
      </c>
      <c r="AW83" t="b">
        <v>1</v>
      </c>
      <c r="AX83" t="b">
        <v>0</v>
      </c>
      <c r="AY83" t="b">
        <v>1</v>
      </c>
      <c r="AZ83" t="b">
        <v>1</v>
      </c>
      <c r="BA83" t="b">
        <v>0</v>
      </c>
      <c r="BB83" t="b">
        <v>1</v>
      </c>
      <c r="BC83" t="b">
        <v>1</v>
      </c>
      <c r="BJ83">
        <v>0</v>
      </c>
      <c r="BK83">
        <v>0</v>
      </c>
      <c r="BL83" t="s">
        <v>126</v>
      </c>
      <c r="BM83" t="s">
        <v>82</v>
      </c>
      <c r="BN83">
        <v>8.8800000000000008</v>
      </c>
      <c r="BO83" t="s">
        <v>424</v>
      </c>
      <c r="BP83">
        <v>11.01</v>
      </c>
      <c r="BQ83">
        <v>4</v>
      </c>
    </row>
    <row r="84" spans="3:69" x14ac:dyDescent="0.2">
      <c r="C84" t="s">
        <v>1861</v>
      </c>
      <c r="D84" t="s">
        <v>119</v>
      </c>
      <c r="E84" t="s">
        <v>425</v>
      </c>
      <c r="H84">
        <v>201610291115</v>
      </c>
      <c r="I84">
        <v>201610292315</v>
      </c>
      <c r="J84">
        <v>42672</v>
      </c>
      <c r="K84">
        <v>0.46875</v>
      </c>
      <c r="L84">
        <v>42672.46875</v>
      </c>
      <c r="M84">
        <v>42723</v>
      </c>
      <c r="N84" t="s">
        <v>423</v>
      </c>
      <c r="O84">
        <v>42723.5625</v>
      </c>
      <c r="P84">
        <v>4347</v>
      </c>
      <c r="Q84" t="s">
        <v>87</v>
      </c>
      <c r="T84">
        <v>0</v>
      </c>
      <c r="U84">
        <v>35.984000000000002</v>
      </c>
      <c r="V84">
        <v>-118.551</v>
      </c>
      <c r="W84" t="s">
        <v>88</v>
      </c>
      <c r="X84" t="s">
        <v>1775</v>
      </c>
      <c r="AG84" t="b">
        <v>0</v>
      </c>
      <c r="AH84" t="b">
        <v>0</v>
      </c>
      <c r="AI84" t="b">
        <v>0</v>
      </c>
      <c r="AJ84">
        <v>2016</v>
      </c>
      <c r="AK84">
        <v>10</v>
      </c>
      <c r="AL84" t="b">
        <v>0</v>
      </c>
      <c r="AM84">
        <v>0</v>
      </c>
      <c r="AN84" t="b">
        <v>0</v>
      </c>
      <c r="AO84" t="b">
        <v>0</v>
      </c>
      <c r="AP84" t="b">
        <v>0</v>
      </c>
      <c r="AQ84" t="s">
        <v>1770</v>
      </c>
      <c r="AR84">
        <v>0</v>
      </c>
      <c r="AS84">
        <v>0</v>
      </c>
      <c r="AT84" t="s">
        <v>1771</v>
      </c>
      <c r="AU84" t="s">
        <v>1772</v>
      </c>
      <c r="AV84">
        <v>0</v>
      </c>
      <c r="AW84" t="b">
        <v>1</v>
      </c>
      <c r="AX84" t="b">
        <v>0</v>
      </c>
      <c r="AY84" t="b">
        <v>1</v>
      </c>
      <c r="AZ84" t="b">
        <v>1</v>
      </c>
      <c r="BA84" t="b">
        <v>0</v>
      </c>
      <c r="BB84" t="b">
        <v>1</v>
      </c>
      <c r="BC84" t="b">
        <v>1</v>
      </c>
      <c r="BF84" t="s">
        <v>426</v>
      </c>
      <c r="BG84" t="s">
        <v>82</v>
      </c>
      <c r="BH84">
        <v>1.06</v>
      </c>
      <c r="BI84" t="s">
        <v>427</v>
      </c>
      <c r="BJ84">
        <v>3</v>
      </c>
      <c r="BK84">
        <v>2</v>
      </c>
      <c r="BL84" t="s">
        <v>428</v>
      </c>
      <c r="BM84" t="s">
        <v>82</v>
      </c>
      <c r="BN84">
        <v>6.2</v>
      </c>
      <c r="BO84" t="s">
        <v>429</v>
      </c>
      <c r="BP84">
        <v>14.99</v>
      </c>
      <c r="BQ84">
        <v>31</v>
      </c>
    </row>
    <row r="85" spans="3:69" x14ac:dyDescent="0.2">
      <c r="C85" t="s">
        <v>1862</v>
      </c>
      <c r="D85" t="s">
        <v>169</v>
      </c>
      <c r="E85" t="s">
        <v>430</v>
      </c>
      <c r="H85">
        <v>201704201540</v>
      </c>
      <c r="I85">
        <v>201704210340</v>
      </c>
      <c r="J85">
        <v>42845</v>
      </c>
      <c r="K85">
        <v>0.65277777777777779</v>
      </c>
      <c r="L85">
        <v>42845.652777777781</v>
      </c>
      <c r="M85">
        <v>43109</v>
      </c>
      <c r="N85" t="s">
        <v>431</v>
      </c>
      <c r="O85">
        <v>43109.410416666673</v>
      </c>
      <c r="P85">
        <v>5738</v>
      </c>
      <c r="Q85" t="s">
        <v>432</v>
      </c>
      <c r="T85">
        <v>0</v>
      </c>
      <c r="U85">
        <v>36.072279999999999</v>
      </c>
      <c r="V85">
        <v>-120.26561</v>
      </c>
      <c r="W85" t="s">
        <v>73</v>
      </c>
      <c r="X85" t="s">
        <v>1775</v>
      </c>
      <c r="AG85" t="b">
        <v>1</v>
      </c>
      <c r="AH85" t="b">
        <v>1</v>
      </c>
      <c r="AI85" t="b">
        <v>0</v>
      </c>
      <c r="AJ85">
        <v>2017</v>
      </c>
      <c r="AK85">
        <v>4</v>
      </c>
      <c r="AL85" t="b">
        <v>0</v>
      </c>
      <c r="AM85">
        <v>0</v>
      </c>
      <c r="AN85" t="b">
        <v>0</v>
      </c>
      <c r="AO85" t="b">
        <v>0</v>
      </c>
      <c r="AP85" t="b">
        <v>0</v>
      </c>
      <c r="AQ85" t="s">
        <v>1783</v>
      </c>
      <c r="AR85">
        <v>1</v>
      </c>
      <c r="AS85">
        <v>0</v>
      </c>
      <c r="AT85" t="s">
        <v>1771</v>
      </c>
      <c r="AU85" t="s">
        <v>1772</v>
      </c>
      <c r="AV85">
        <v>0</v>
      </c>
      <c r="AW85" t="b">
        <v>0</v>
      </c>
      <c r="AX85" t="b">
        <v>0</v>
      </c>
      <c r="AY85" t="b">
        <v>1</v>
      </c>
      <c r="AZ85" t="b">
        <v>1</v>
      </c>
      <c r="BA85" t="b">
        <v>1</v>
      </c>
      <c r="BB85" t="b">
        <v>0</v>
      </c>
      <c r="BC85" t="b">
        <v>1</v>
      </c>
      <c r="BJ85">
        <v>0</v>
      </c>
      <c r="BK85">
        <v>0</v>
      </c>
      <c r="BL85" t="s">
        <v>433</v>
      </c>
      <c r="BM85" t="s">
        <v>95</v>
      </c>
      <c r="BN85">
        <v>9.33</v>
      </c>
      <c r="BO85" t="s">
        <v>434</v>
      </c>
      <c r="BP85">
        <v>25.99</v>
      </c>
      <c r="BQ85">
        <v>50</v>
      </c>
    </row>
    <row r="86" spans="3:69" x14ac:dyDescent="0.2">
      <c r="C86" t="s">
        <v>1863</v>
      </c>
      <c r="D86" t="s">
        <v>169</v>
      </c>
      <c r="E86" t="s">
        <v>435</v>
      </c>
      <c r="H86">
        <v>201704281540</v>
      </c>
      <c r="I86">
        <v>201704290340</v>
      </c>
      <c r="J86">
        <v>42853</v>
      </c>
      <c r="K86">
        <v>0.65277777777777779</v>
      </c>
      <c r="L86">
        <v>42853.652777777781</v>
      </c>
      <c r="M86">
        <v>43109</v>
      </c>
      <c r="N86" t="s">
        <v>436</v>
      </c>
      <c r="O86">
        <v>43109.411111111112</v>
      </c>
      <c r="P86">
        <v>976</v>
      </c>
      <c r="Q86" t="s">
        <v>80</v>
      </c>
      <c r="T86">
        <v>0</v>
      </c>
      <c r="U86">
        <v>36.530836000000001</v>
      </c>
      <c r="V86">
        <v>-120.206592</v>
      </c>
      <c r="W86" t="s">
        <v>73</v>
      </c>
      <c r="X86" t="s">
        <v>1769</v>
      </c>
      <c r="AG86" t="b">
        <v>0</v>
      </c>
      <c r="AH86" t="b">
        <v>0</v>
      </c>
      <c r="AI86" t="b">
        <v>0</v>
      </c>
      <c r="AJ86">
        <v>2017</v>
      </c>
      <c r="AK86">
        <v>4</v>
      </c>
      <c r="AL86" t="b">
        <v>0</v>
      </c>
      <c r="AM86">
        <v>0</v>
      </c>
      <c r="AN86" t="b">
        <v>0</v>
      </c>
      <c r="AO86" t="b">
        <v>0</v>
      </c>
      <c r="AP86" t="b">
        <v>0</v>
      </c>
      <c r="AQ86" t="s">
        <v>1770</v>
      </c>
      <c r="AR86">
        <v>0</v>
      </c>
      <c r="AS86">
        <v>0</v>
      </c>
      <c r="AT86" t="s">
        <v>1771</v>
      </c>
      <c r="AU86" t="s">
        <v>1772</v>
      </c>
      <c r="AV86">
        <v>0</v>
      </c>
      <c r="AW86" t="b">
        <v>0</v>
      </c>
      <c r="AX86" t="b">
        <v>0</v>
      </c>
      <c r="AY86" t="b">
        <v>0</v>
      </c>
      <c r="AZ86" t="b">
        <v>0</v>
      </c>
      <c r="BA86" t="b">
        <v>0</v>
      </c>
      <c r="BB86" t="b">
        <v>0</v>
      </c>
      <c r="BC86" t="b">
        <v>0</v>
      </c>
      <c r="BJ86">
        <v>0</v>
      </c>
      <c r="BK86">
        <v>0</v>
      </c>
      <c r="BP86">
        <v>0</v>
      </c>
      <c r="BQ86">
        <v>0</v>
      </c>
    </row>
    <row r="87" spans="3:69" x14ac:dyDescent="0.2">
      <c r="C87" t="s">
        <v>1864</v>
      </c>
      <c r="D87" t="s">
        <v>169</v>
      </c>
      <c r="E87" t="s">
        <v>403</v>
      </c>
      <c r="H87">
        <v>201705101527</v>
      </c>
      <c r="I87">
        <v>201705110327</v>
      </c>
      <c r="J87">
        <v>42865</v>
      </c>
      <c r="K87">
        <v>0.64375000000000004</v>
      </c>
      <c r="L87">
        <v>42865.643750000003</v>
      </c>
      <c r="M87">
        <v>43109</v>
      </c>
      <c r="N87" t="s">
        <v>437</v>
      </c>
      <c r="O87">
        <v>43109.413194444453</v>
      </c>
      <c r="P87">
        <v>400</v>
      </c>
      <c r="Q87" t="s">
        <v>438</v>
      </c>
      <c r="U87">
        <v>36.454909999999998</v>
      </c>
      <c r="V87">
        <v>-120.2445</v>
      </c>
      <c r="W87" t="s">
        <v>73</v>
      </c>
      <c r="X87" t="s">
        <v>1769</v>
      </c>
      <c r="AG87" t="b">
        <v>0</v>
      </c>
      <c r="AH87" t="b">
        <v>0</v>
      </c>
      <c r="AI87" t="b">
        <v>0</v>
      </c>
      <c r="AJ87">
        <v>2017</v>
      </c>
      <c r="AK87">
        <v>5</v>
      </c>
      <c r="AL87" t="b">
        <v>0</v>
      </c>
      <c r="AM87">
        <v>0</v>
      </c>
      <c r="AN87" t="b">
        <v>0</v>
      </c>
      <c r="AO87" t="b">
        <v>0</v>
      </c>
      <c r="AP87" t="b">
        <v>0</v>
      </c>
      <c r="AQ87" t="s">
        <v>1770</v>
      </c>
      <c r="AR87">
        <v>0</v>
      </c>
      <c r="AS87">
        <v>0</v>
      </c>
      <c r="AT87" t="s">
        <v>1771</v>
      </c>
      <c r="AU87" t="s">
        <v>1772</v>
      </c>
      <c r="AV87">
        <v>0</v>
      </c>
      <c r="AW87" t="b">
        <v>0</v>
      </c>
      <c r="AX87" t="b">
        <v>0</v>
      </c>
      <c r="AY87" t="b">
        <v>0</v>
      </c>
      <c r="AZ87" t="b">
        <v>0</v>
      </c>
      <c r="BA87" t="b">
        <v>0</v>
      </c>
      <c r="BB87" t="b">
        <v>0</v>
      </c>
      <c r="BC87" t="b">
        <v>0</v>
      </c>
      <c r="BJ87">
        <v>0</v>
      </c>
      <c r="BK87">
        <v>0</v>
      </c>
      <c r="BP87">
        <v>0</v>
      </c>
      <c r="BQ87">
        <v>0</v>
      </c>
    </row>
    <row r="88" spans="3:69" x14ac:dyDescent="0.2">
      <c r="C88" t="s">
        <v>1865</v>
      </c>
      <c r="D88" t="s">
        <v>69</v>
      </c>
      <c r="E88" t="s">
        <v>439</v>
      </c>
      <c r="H88">
        <v>201705121530</v>
      </c>
      <c r="I88">
        <v>201705130330</v>
      </c>
      <c r="J88">
        <v>42867</v>
      </c>
      <c r="K88">
        <v>0.64583333333333337</v>
      </c>
      <c r="L88">
        <v>42867.645833333343</v>
      </c>
      <c r="M88">
        <v>43109</v>
      </c>
      <c r="N88" t="s">
        <v>440</v>
      </c>
      <c r="O88">
        <v>43109.413888888892</v>
      </c>
      <c r="P88">
        <v>1800</v>
      </c>
      <c r="Q88" t="s">
        <v>80</v>
      </c>
      <c r="T88">
        <v>0</v>
      </c>
      <c r="U88">
        <v>36.966549999999998</v>
      </c>
      <c r="V88">
        <v>-120.89261</v>
      </c>
      <c r="W88" t="s">
        <v>73</v>
      </c>
      <c r="X88" t="s">
        <v>1769</v>
      </c>
      <c r="AG88" t="b">
        <v>0</v>
      </c>
      <c r="AH88" t="b">
        <v>0</v>
      </c>
      <c r="AI88" t="b">
        <v>0</v>
      </c>
      <c r="AJ88">
        <v>2017</v>
      </c>
      <c r="AK88">
        <v>5</v>
      </c>
      <c r="AL88" t="b">
        <v>0</v>
      </c>
      <c r="AM88">
        <v>0</v>
      </c>
      <c r="AN88" t="b">
        <v>0</v>
      </c>
      <c r="AO88" t="b">
        <v>0</v>
      </c>
      <c r="AP88" t="b">
        <v>0</v>
      </c>
      <c r="AQ88" t="s">
        <v>1770</v>
      </c>
      <c r="AR88">
        <v>0</v>
      </c>
      <c r="AS88">
        <v>0</v>
      </c>
      <c r="AT88" t="s">
        <v>1771</v>
      </c>
      <c r="AU88" t="s">
        <v>1772</v>
      </c>
      <c r="AV88">
        <v>0</v>
      </c>
      <c r="AW88" t="b">
        <v>0</v>
      </c>
      <c r="AX88" t="b">
        <v>0</v>
      </c>
      <c r="AY88" t="b">
        <v>0</v>
      </c>
      <c r="AZ88" t="b">
        <v>0</v>
      </c>
      <c r="BA88" t="b">
        <v>0</v>
      </c>
      <c r="BB88" t="b">
        <v>0</v>
      </c>
      <c r="BC88" t="b">
        <v>0</v>
      </c>
      <c r="BJ88">
        <v>0</v>
      </c>
      <c r="BK88">
        <v>0</v>
      </c>
      <c r="BL88" t="s">
        <v>441</v>
      </c>
      <c r="BM88" t="s">
        <v>95</v>
      </c>
      <c r="BN88">
        <v>8.68</v>
      </c>
      <c r="BO88" t="s">
        <v>442</v>
      </c>
      <c r="BP88">
        <v>28.99</v>
      </c>
      <c r="BQ88">
        <v>23</v>
      </c>
    </row>
    <row r="89" spans="3:69" x14ac:dyDescent="0.2">
      <c r="C89" t="s">
        <v>1866</v>
      </c>
      <c r="D89" t="s">
        <v>169</v>
      </c>
      <c r="E89" t="s">
        <v>443</v>
      </c>
      <c r="H89">
        <v>201705181311</v>
      </c>
      <c r="I89">
        <v>201705190111</v>
      </c>
      <c r="J89">
        <v>42873</v>
      </c>
      <c r="K89">
        <v>0.5493055555555556</v>
      </c>
      <c r="L89">
        <v>42873.549305555563</v>
      </c>
      <c r="M89">
        <v>43109</v>
      </c>
      <c r="N89" t="s">
        <v>444</v>
      </c>
      <c r="O89">
        <v>43109.419444444437</v>
      </c>
      <c r="P89">
        <v>10343</v>
      </c>
      <c r="Q89" t="s">
        <v>99</v>
      </c>
      <c r="T89">
        <v>0</v>
      </c>
      <c r="U89">
        <v>36.120890000000003</v>
      </c>
      <c r="V89">
        <v>-120.37116</v>
      </c>
      <c r="W89" t="s">
        <v>73</v>
      </c>
      <c r="X89" t="s">
        <v>1769</v>
      </c>
      <c r="Y89" t="s">
        <v>100</v>
      </c>
      <c r="AG89" t="b">
        <v>1</v>
      </c>
      <c r="AH89" t="b">
        <v>1</v>
      </c>
      <c r="AI89" t="b">
        <v>0</v>
      </c>
      <c r="AJ89">
        <v>2017</v>
      </c>
      <c r="AK89">
        <v>5</v>
      </c>
      <c r="AL89" t="b">
        <v>0</v>
      </c>
      <c r="AM89">
        <v>0</v>
      </c>
      <c r="AN89" t="b">
        <v>0</v>
      </c>
      <c r="AO89" t="b">
        <v>0</v>
      </c>
      <c r="AP89" t="b">
        <v>0</v>
      </c>
      <c r="AQ89" t="s">
        <v>1783</v>
      </c>
      <c r="AR89">
        <v>1</v>
      </c>
      <c r="AS89">
        <v>0</v>
      </c>
      <c r="AT89" t="s">
        <v>1771</v>
      </c>
      <c r="AU89" t="s">
        <v>1772</v>
      </c>
      <c r="AV89">
        <v>0</v>
      </c>
      <c r="AW89" t="b">
        <v>0</v>
      </c>
      <c r="AX89" t="b">
        <v>0</v>
      </c>
      <c r="AY89" t="b">
        <v>0</v>
      </c>
      <c r="AZ89" t="b">
        <v>0</v>
      </c>
      <c r="BA89" t="b">
        <v>0</v>
      </c>
      <c r="BB89" t="b">
        <v>0</v>
      </c>
      <c r="BC89" t="b">
        <v>0</v>
      </c>
      <c r="BF89" t="s">
        <v>295</v>
      </c>
      <c r="BG89" t="s">
        <v>95</v>
      </c>
      <c r="BH89">
        <v>1.94</v>
      </c>
      <c r="BI89" t="s">
        <v>445</v>
      </c>
      <c r="BJ89">
        <v>17</v>
      </c>
      <c r="BK89">
        <v>27</v>
      </c>
      <c r="BL89" t="s">
        <v>295</v>
      </c>
      <c r="BM89" t="s">
        <v>95</v>
      </c>
      <c r="BN89">
        <v>1.94</v>
      </c>
      <c r="BO89" t="s">
        <v>445</v>
      </c>
      <c r="BP89">
        <v>17</v>
      </c>
      <c r="BQ89">
        <v>27</v>
      </c>
    </row>
    <row r="90" spans="3:69" x14ac:dyDescent="0.2">
      <c r="C90" t="s">
        <v>1867</v>
      </c>
      <c r="D90" t="s">
        <v>260</v>
      </c>
      <c r="E90" t="s">
        <v>446</v>
      </c>
      <c r="H90">
        <v>201705201423</v>
      </c>
      <c r="I90">
        <v>201705210223</v>
      </c>
      <c r="J90">
        <v>42875</v>
      </c>
      <c r="K90">
        <v>0.59930555555555554</v>
      </c>
      <c r="L90">
        <v>42875.599305555559</v>
      </c>
      <c r="M90">
        <v>43109</v>
      </c>
      <c r="N90" t="s">
        <v>447</v>
      </c>
      <c r="O90">
        <v>43109.421527777777</v>
      </c>
      <c r="P90">
        <v>506</v>
      </c>
      <c r="Q90" t="s">
        <v>80</v>
      </c>
      <c r="T90">
        <v>0</v>
      </c>
      <c r="U90">
        <v>35.460500000000003</v>
      </c>
      <c r="V90">
        <v>-118.85896</v>
      </c>
      <c r="W90" t="s">
        <v>88</v>
      </c>
      <c r="X90" t="s">
        <v>1775</v>
      </c>
      <c r="AG90" t="b">
        <v>0</v>
      </c>
      <c r="AH90" t="b">
        <v>0</v>
      </c>
      <c r="AI90" t="b">
        <v>0</v>
      </c>
      <c r="AJ90">
        <v>2017</v>
      </c>
      <c r="AK90">
        <v>5</v>
      </c>
      <c r="AL90" t="b">
        <v>0</v>
      </c>
      <c r="AM90">
        <v>0</v>
      </c>
      <c r="AN90" t="b">
        <v>0</v>
      </c>
      <c r="AO90" t="b">
        <v>0</v>
      </c>
      <c r="AP90" t="b">
        <v>0</v>
      </c>
      <c r="AQ90" t="s">
        <v>1770</v>
      </c>
      <c r="AR90">
        <v>0</v>
      </c>
      <c r="AS90">
        <v>0</v>
      </c>
      <c r="AT90" t="s">
        <v>1771</v>
      </c>
      <c r="AU90" t="s">
        <v>1772</v>
      </c>
      <c r="AV90">
        <v>0</v>
      </c>
      <c r="AW90" t="b">
        <v>1</v>
      </c>
      <c r="AX90" t="b">
        <v>0</v>
      </c>
      <c r="AY90" t="b">
        <v>1</v>
      </c>
      <c r="AZ90" t="b">
        <v>1</v>
      </c>
      <c r="BA90" t="b">
        <v>0</v>
      </c>
      <c r="BB90" t="b">
        <v>1</v>
      </c>
      <c r="BC90" t="b">
        <v>1</v>
      </c>
      <c r="BF90" t="s">
        <v>448</v>
      </c>
      <c r="BG90" t="s">
        <v>95</v>
      </c>
      <c r="BH90">
        <v>3.85</v>
      </c>
      <c r="BI90" t="s">
        <v>449</v>
      </c>
      <c r="BJ90">
        <v>17</v>
      </c>
      <c r="BK90">
        <v>16</v>
      </c>
      <c r="BL90" t="s">
        <v>448</v>
      </c>
      <c r="BM90" t="s">
        <v>95</v>
      </c>
      <c r="BN90">
        <v>3.85</v>
      </c>
      <c r="BO90" t="s">
        <v>449</v>
      </c>
      <c r="BP90">
        <v>17</v>
      </c>
      <c r="BQ90">
        <v>16</v>
      </c>
    </row>
    <row r="91" spans="3:69" x14ac:dyDescent="0.2">
      <c r="C91" t="s">
        <v>1868</v>
      </c>
      <c r="D91" t="s">
        <v>119</v>
      </c>
      <c r="E91" t="s">
        <v>450</v>
      </c>
      <c r="H91">
        <v>201706071155</v>
      </c>
      <c r="I91">
        <v>201706072355</v>
      </c>
      <c r="J91">
        <v>42893</v>
      </c>
      <c r="K91">
        <v>0.49652777777777779</v>
      </c>
      <c r="L91">
        <v>42893.496527777781</v>
      </c>
      <c r="M91">
        <v>43109</v>
      </c>
      <c r="N91" t="s">
        <v>451</v>
      </c>
      <c r="O91">
        <v>43109.436111111107</v>
      </c>
      <c r="P91">
        <v>339</v>
      </c>
      <c r="Q91" t="s">
        <v>432</v>
      </c>
      <c r="T91">
        <v>0</v>
      </c>
      <c r="U91">
        <v>36.458089999999999</v>
      </c>
      <c r="V91">
        <v>-118.87676</v>
      </c>
      <c r="W91" t="s">
        <v>88</v>
      </c>
      <c r="X91" t="s">
        <v>1775</v>
      </c>
      <c r="AG91" t="b">
        <v>0</v>
      </c>
      <c r="AH91" t="b">
        <v>0</v>
      </c>
      <c r="AI91" t="b">
        <v>0</v>
      </c>
      <c r="AJ91">
        <v>2017</v>
      </c>
      <c r="AK91">
        <v>6</v>
      </c>
      <c r="AL91" t="b">
        <v>0</v>
      </c>
      <c r="AM91">
        <v>0</v>
      </c>
      <c r="AN91" t="b">
        <v>0</v>
      </c>
      <c r="AO91" t="b">
        <v>0</v>
      </c>
      <c r="AP91" t="b">
        <v>0</v>
      </c>
      <c r="AQ91" t="s">
        <v>1770</v>
      </c>
      <c r="AR91">
        <v>0</v>
      </c>
      <c r="AS91">
        <v>0</v>
      </c>
      <c r="AT91" t="s">
        <v>1771</v>
      </c>
      <c r="AU91" t="s">
        <v>1772</v>
      </c>
      <c r="AV91">
        <v>0</v>
      </c>
      <c r="AW91" t="b">
        <v>1</v>
      </c>
      <c r="AX91" t="b">
        <v>0</v>
      </c>
      <c r="AY91" t="b">
        <v>1</v>
      </c>
      <c r="AZ91" t="b">
        <v>1</v>
      </c>
      <c r="BA91" t="b">
        <v>0</v>
      </c>
      <c r="BB91" t="b">
        <v>1</v>
      </c>
      <c r="BC91" t="b">
        <v>1</v>
      </c>
      <c r="BF91" t="s">
        <v>452</v>
      </c>
      <c r="BG91" t="s">
        <v>82</v>
      </c>
      <c r="BH91">
        <v>3.67</v>
      </c>
      <c r="BI91" t="s">
        <v>453</v>
      </c>
      <c r="BJ91">
        <v>13</v>
      </c>
      <c r="BK91">
        <v>19</v>
      </c>
      <c r="BL91" t="s">
        <v>452</v>
      </c>
      <c r="BM91" t="s">
        <v>82</v>
      </c>
      <c r="BN91">
        <v>3.67</v>
      </c>
      <c r="BO91" t="s">
        <v>453</v>
      </c>
      <c r="BP91">
        <v>13</v>
      </c>
      <c r="BQ91">
        <v>24</v>
      </c>
    </row>
    <row r="92" spans="3:69" x14ac:dyDescent="0.2">
      <c r="C92" t="s">
        <v>1869</v>
      </c>
      <c r="D92" t="s">
        <v>91</v>
      </c>
      <c r="E92" t="s">
        <v>454</v>
      </c>
      <c r="H92">
        <v>201706101319</v>
      </c>
      <c r="I92">
        <v>201706110119</v>
      </c>
      <c r="J92">
        <v>42896</v>
      </c>
      <c r="K92">
        <v>0.55486111111111114</v>
      </c>
      <c r="L92">
        <v>42896.554861111108</v>
      </c>
      <c r="M92">
        <v>43109</v>
      </c>
      <c r="N92" t="s">
        <v>125</v>
      </c>
      <c r="O92">
        <v>43109.4375</v>
      </c>
      <c r="P92">
        <v>1431</v>
      </c>
      <c r="Q92" t="s">
        <v>455</v>
      </c>
      <c r="T92">
        <v>0</v>
      </c>
      <c r="U92">
        <v>37.082500000000003</v>
      </c>
      <c r="V92">
        <v>-119.80110000000001</v>
      </c>
      <c r="W92" t="s">
        <v>73</v>
      </c>
      <c r="X92" t="s">
        <v>1769</v>
      </c>
      <c r="AF92">
        <v>21756</v>
      </c>
      <c r="AG92" t="b">
        <v>0</v>
      </c>
      <c r="AH92" t="b">
        <v>0</v>
      </c>
      <c r="AI92" t="b">
        <v>0</v>
      </c>
      <c r="AJ92">
        <v>2017</v>
      </c>
      <c r="AK92">
        <v>6</v>
      </c>
      <c r="AL92" t="b">
        <v>0</v>
      </c>
      <c r="AM92">
        <v>0</v>
      </c>
      <c r="AN92" t="b">
        <v>0</v>
      </c>
      <c r="AO92" t="b">
        <v>0</v>
      </c>
      <c r="AP92" t="b">
        <v>0</v>
      </c>
      <c r="AQ92" t="s">
        <v>1770</v>
      </c>
      <c r="AR92">
        <v>0</v>
      </c>
      <c r="AS92">
        <v>0</v>
      </c>
      <c r="AT92" t="s">
        <v>1771</v>
      </c>
      <c r="AU92" t="s">
        <v>1772</v>
      </c>
      <c r="AV92">
        <v>0</v>
      </c>
      <c r="AW92" t="b">
        <v>0</v>
      </c>
      <c r="AX92" t="b">
        <v>0</v>
      </c>
      <c r="AY92" t="b">
        <v>0</v>
      </c>
      <c r="AZ92" t="b">
        <v>0</v>
      </c>
      <c r="BA92" t="b">
        <v>0</v>
      </c>
      <c r="BB92" t="b">
        <v>0</v>
      </c>
      <c r="BC92" t="b">
        <v>0</v>
      </c>
      <c r="BJ92">
        <v>0</v>
      </c>
      <c r="BK92">
        <v>0</v>
      </c>
      <c r="BL92" t="s">
        <v>456</v>
      </c>
      <c r="BM92" t="s">
        <v>95</v>
      </c>
      <c r="BN92">
        <v>8.6300000000000008</v>
      </c>
      <c r="BO92" t="s">
        <v>457</v>
      </c>
      <c r="BP92">
        <v>0</v>
      </c>
      <c r="BQ92">
        <v>7</v>
      </c>
    </row>
    <row r="93" spans="3:69" x14ac:dyDescent="0.2">
      <c r="C93" t="s">
        <v>1870</v>
      </c>
      <c r="D93" t="s">
        <v>169</v>
      </c>
      <c r="E93" t="s">
        <v>218</v>
      </c>
      <c r="H93">
        <v>201706111715</v>
      </c>
      <c r="I93">
        <v>201706120515</v>
      </c>
      <c r="J93">
        <v>42897</v>
      </c>
      <c r="K93">
        <v>0.71875</v>
      </c>
      <c r="L93">
        <v>42897.71875</v>
      </c>
      <c r="M93">
        <v>43109</v>
      </c>
      <c r="N93" t="s">
        <v>125</v>
      </c>
      <c r="O93">
        <v>43109.4375</v>
      </c>
      <c r="P93">
        <v>450</v>
      </c>
      <c r="Q93" t="s">
        <v>455</v>
      </c>
      <c r="T93">
        <v>0</v>
      </c>
      <c r="U93">
        <v>36.616985999999997</v>
      </c>
      <c r="V93">
        <v>-120.369347</v>
      </c>
      <c r="W93" t="s">
        <v>73</v>
      </c>
      <c r="X93" t="s">
        <v>1769</v>
      </c>
      <c r="AG93" t="b">
        <v>0</v>
      </c>
      <c r="AH93" t="b">
        <v>0</v>
      </c>
      <c r="AI93" t="b">
        <v>0</v>
      </c>
      <c r="AJ93">
        <v>2017</v>
      </c>
      <c r="AK93">
        <v>6</v>
      </c>
      <c r="AL93" t="b">
        <v>0</v>
      </c>
      <c r="AM93">
        <v>0</v>
      </c>
      <c r="AN93" t="b">
        <v>0</v>
      </c>
      <c r="AO93" t="b">
        <v>0</v>
      </c>
      <c r="AP93" t="b">
        <v>0</v>
      </c>
      <c r="AQ93" t="s">
        <v>1770</v>
      </c>
      <c r="AR93">
        <v>0</v>
      </c>
      <c r="AS93">
        <v>0</v>
      </c>
      <c r="AT93" t="s">
        <v>1771</v>
      </c>
      <c r="AU93" t="s">
        <v>1772</v>
      </c>
      <c r="AV93">
        <v>0</v>
      </c>
      <c r="AW93" t="b">
        <v>0</v>
      </c>
      <c r="AX93" t="b">
        <v>0</v>
      </c>
      <c r="AY93" t="b">
        <v>0</v>
      </c>
      <c r="AZ93" t="b">
        <v>0</v>
      </c>
      <c r="BA93" t="b">
        <v>0</v>
      </c>
      <c r="BB93" t="b">
        <v>0</v>
      </c>
      <c r="BC93" t="b">
        <v>0</v>
      </c>
      <c r="BJ93">
        <v>0</v>
      </c>
      <c r="BK93">
        <v>0</v>
      </c>
      <c r="BP93">
        <v>0</v>
      </c>
      <c r="BQ93">
        <v>0</v>
      </c>
    </row>
    <row r="94" spans="3:69" x14ac:dyDescent="0.2">
      <c r="C94" t="s">
        <v>1871</v>
      </c>
      <c r="D94" t="s">
        <v>260</v>
      </c>
      <c r="E94" t="s">
        <v>458</v>
      </c>
      <c r="H94">
        <v>201706181422</v>
      </c>
      <c r="I94">
        <v>201706190222</v>
      </c>
      <c r="J94">
        <v>42904</v>
      </c>
      <c r="K94">
        <v>0.59861111111111109</v>
      </c>
      <c r="L94">
        <v>42904.598611111112</v>
      </c>
      <c r="M94">
        <v>43109</v>
      </c>
      <c r="N94" t="s">
        <v>459</v>
      </c>
      <c r="O94">
        <v>43109.445138888892</v>
      </c>
      <c r="P94">
        <v>1522</v>
      </c>
      <c r="Q94" t="s">
        <v>80</v>
      </c>
      <c r="T94">
        <v>0</v>
      </c>
      <c r="U94">
        <v>35.534559999999999</v>
      </c>
      <c r="V94">
        <v>-118.66733000000001</v>
      </c>
      <c r="W94" t="s">
        <v>88</v>
      </c>
      <c r="X94" t="s">
        <v>1775</v>
      </c>
      <c r="AG94" t="b">
        <v>0</v>
      </c>
      <c r="AH94" t="b">
        <v>0</v>
      </c>
      <c r="AI94" t="b">
        <v>0</v>
      </c>
      <c r="AJ94">
        <v>2017</v>
      </c>
      <c r="AK94">
        <v>6</v>
      </c>
      <c r="AL94" t="b">
        <v>0</v>
      </c>
      <c r="AM94">
        <v>0</v>
      </c>
      <c r="AN94" t="b">
        <v>0</v>
      </c>
      <c r="AO94" t="b">
        <v>0</v>
      </c>
      <c r="AP94" t="b">
        <v>0</v>
      </c>
      <c r="AQ94" t="s">
        <v>1770</v>
      </c>
      <c r="AR94">
        <v>0</v>
      </c>
      <c r="AS94">
        <v>0</v>
      </c>
      <c r="AT94" t="s">
        <v>1771</v>
      </c>
      <c r="AU94" t="s">
        <v>1772</v>
      </c>
      <c r="AV94">
        <v>0</v>
      </c>
      <c r="AW94" t="b">
        <v>1</v>
      </c>
      <c r="AX94" t="b">
        <v>0</v>
      </c>
      <c r="AY94" t="b">
        <v>1</v>
      </c>
      <c r="AZ94" t="b">
        <v>1</v>
      </c>
      <c r="BA94" t="b">
        <v>0</v>
      </c>
      <c r="BB94" t="b">
        <v>1</v>
      </c>
      <c r="BC94" t="b">
        <v>1</v>
      </c>
      <c r="BF94" t="s">
        <v>460</v>
      </c>
      <c r="BG94" t="s">
        <v>82</v>
      </c>
      <c r="BH94">
        <v>2.0699999999999998</v>
      </c>
      <c r="BI94" t="s">
        <v>461</v>
      </c>
      <c r="BJ94">
        <v>18.010000000000002</v>
      </c>
      <c r="BK94">
        <v>2</v>
      </c>
      <c r="BL94" t="s">
        <v>460</v>
      </c>
      <c r="BM94" t="s">
        <v>82</v>
      </c>
      <c r="BN94">
        <v>2.0699999999999998</v>
      </c>
      <c r="BO94" t="s">
        <v>461</v>
      </c>
      <c r="BP94">
        <v>18.010000000000002</v>
      </c>
      <c r="BQ94">
        <v>4</v>
      </c>
    </row>
    <row r="95" spans="3:69" x14ac:dyDescent="0.2">
      <c r="C95" t="s">
        <v>1872</v>
      </c>
      <c r="D95" t="s">
        <v>169</v>
      </c>
      <c r="E95" t="s">
        <v>175</v>
      </c>
      <c r="H95">
        <v>201706231600</v>
      </c>
      <c r="I95">
        <v>201706240400</v>
      </c>
      <c r="J95">
        <v>42909</v>
      </c>
      <c r="K95">
        <v>0.66666666666666663</v>
      </c>
      <c r="L95">
        <v>42909.666666666657</v>
      </c>
      <c r="M95">
        <v>43109</v>
      </c>
      <c r="N95" t="s">
        <v>462</v>
      </c>
      <c r="O95">
        <v>43109.459027777782</v>
      </c>
      <c r="P95">
        <v>357</v>
      </c>
      <c r="Q95" t="s">
        <v>146</v>
      </c>
      <c r="R95">
        <v>4</v>
      </c>
      <c r="T95">
        <v>0</v>
      </c>
      <c r="U95">
        <v>36.273060000000001</v>
      </c>
      <c r="V95">
        <v>-120.65185</v>
      </c>
      <c r="W95" t="s">
        <v>73</v>
      </c>
      <c r="X95" t="s">
        <v>1775</v>
      </c>
      <c r="AG95" t="b">
        <v>0</v>
      </c>
      <c r="AH95" t="b">
        <v>0</v>
      </c>
      <c r="AI95" t="b">
        <v>0</v>
      </c>
      <c r="AJ95">
        <v>2017</v>
      </c>
      <c r="AK95">
        <v>6</v>
      </c>
      <c r="AL95" t="b">
        <v>0</v>
      </c>
      <c r="AM95">
        <v>0</v>
      </c>
      <c r="AN95" t="b">
        <v>0</v>
      </c>
      <c r="AO95" t="b">
        <v>0</v>
      </c>
      <c r="AP95" t="b">
        <v>0</v>
      </c>
      <c r="AQ95" t="s">
        <v>1770</v>
      </c>
      <c r="AR95">
        <v>0</v>
      </c>
      <c r="AS95">
        <v>0</v>
      </c>
      <c r="AT95" t="s">
        <v>1771</v>
      </c>
      <c r="AU95" t="s">
        <v>1772</v>
      </c>
      <c r="AV95">
        <v>4</v>
      </c>
      <c r="AW95" t="b">
        <v>0</v>
      </c>
      <c r="AX95" t="b">
        <v>0</v>
      </c>
      <c r="AY95" t="b">
        <v>1</v>
      </c>
      <c r="AZ95" t="b">
        <v>1</v>
      </c>
      <c r="BA95" t="b">
        <v>1</v>
      </c>
      <c r="BB95" t="b">
        <v>0</v>
      </c>
      <c r="BC95" t="b">
        <v>1</v>
      </c>
      <c r="BF95" t="s">
        <v>463</v>
      </c>
      <c r="BG95" t="s">
        <v>82</v>
      </c>
      <c r="BH95">
        <v>2.4500000000000002</v>
      </c>
      <c r="BI95" t="s">
        <v>464</v>
      </c>
      <c r="BJ95">
        <v>17</v>
      </c>
      <c r="BK95">
        <v>2</v>
      </c>
      <c r="BL95" t="s">
        <v>463</v>
      </c>
      <c r="BM95" t="s">
        <v>82</v>
      </c>
      <c r="BN95">
        <v>2.4500000000000002</v>
      </c>
      <c r="BO95" t="s">
        <v>464</v>
      </c>
      <c r="BP95">
        <v>17</v>
      </c>
      <c r="BQ95">
        <v>6</v>
      </c>
    </row>
    <row r="96" spans="3:69" x14ac:dyDescent="0.2">
      <c r="C96" t="s">
        <v>1873</v>
      </c>
      <c r="D96" t="s">
        <v>119</v>
      </c>
      <c r="E96" t="s">
        <v>465</v>
      </c>
      <c r="H96">
        <v>201706241616</v>
      </c>
      <c r="I96">
        <v>201706250416</v>
      </c>
      <c r="J96">
        <v>42910</v>
      </c>
      <c r="K96">
        <v>0.67777777777777781</v>
      </c>
      <c r="L96">
        <v>42910.677777777782</v>
      </c>
      <c r="M96">
        <v>42952</v>
      </c>
      <c r="P96">
        <v>16031</v>
      </c>
      <c r="Q96" t="s">
        <v>87</v>
      </c>
      <c r="T96">
        <v>0</v>
      </c>
      <c r="U96">
        <v>36.098999999999997</v>
      </c>
      <c r="V96">
        <v>-118.41200000000001</v>
      </c>
      <c r="W96" t="s">
        <v>88</v>
      </c>
      <c r="X96" t="s">
        <v>1775</v>
      </c>
      <c r="AG96" t="b">
        <v>1</v>
      </c>
      <c r="AH96" t="b">
        <v>1</v>
      </c>
      <c r="AI96" t="b">
        <v>0</v>
      </c>
      <c r="AJ96">
        <v>2017</v>
      </c>
      <c r="AK96">
        <v>6</v>
      </c>
      <c r="AL96" t="b">
        <v>0</v>
      </c>
      <c r="AM96">
        <v>0</v>
      </c>
      <c r="AN96" t="b">
        <v>0</v>
      </c>
      <c r="AO96" t="b">
        <v>0</v>
      </c>
      <c r="AP96" t="b">
        <v>0</v>
      </c>
      <c r="AQ96" t="s">
        <v>1783</v>
      </c>
      <c r="AR96">
        <v>1</v>
      </c>
      <c r="AS96">
        <v>0</v>
      </c>
      <c r="AT96" t="s">
        <v>1771</v>
      </c>
      <c r="AU96" t="s">
        <v>1772</v>
      </c>
      <c r="AV96">
        <v>0</v>
      </c>
      <c r="AW96" t="b">
        <v>1</v>
      </c>
      <c r="AX96" t="b">
        <v>0</v>
      </c>
      <c r="AY96" t="b">
        <v>1</v>
      </c>
      <c r="AZ96" t="b">
        <v>1</v>
      </c>
      <c r="BA96" t="b">
        <v>0</v>
      </c>
      <c r="BB96" t="b">
        <v>1</v>
      </c>
      <c r="BC96" t="b">
        <v>1</v>
      </c>
      <c r="BJ96">
        <v>0</v>
      </c>
      <c r="BK96">
        <v>0</v>
      </c>
      <c r="BL96" t="s">
        <v>466</v>
      </c>
      <c r="BM96" t="s">
        <v>82</v>
      </c>
      <c r="BN96">
        <v>8.43</v>
      </c>
      <c r="BO96" t="s">
        <v>467</v>
      </c>
      <c r="BP96">
        <v>14.99</v>
      </c>
      <c r="BQ96">
        <v>4</v>
      </c>
    </row>
    <row r="97" spans="1:69" x14ac:dyDescent="0.2">
      <c r="A97" t="s">
        <v>251</v>
      </c>
      <c r="C97" t="s">
        <v>1874</v>
      </c>
      <c r="D97" t="s">
        <v>252</v>
      </c>
      <c r="E97" t="s">
        <v>468</v>
      </c>
      <c r="H97">
        <v>201706251700</v>
      </c>
      <c r="I97">
        <v>201706260500</v>
      </c>
      <c r="J97">
        <v>42911</v>
      </c>
      <c r="K97">
        <v>0.70833333333333337</v>
      </c>
      <c r="L97">
        <v>42911.708333333343</v>
      </c>
      <c r="M97">
        <v>43028</v>
      </c>
      <c r="N97" t="s">
        <v>469</v>
      </c>
      <c r="O97">
        <v>43028.463194444441</v>
      </c>
      <c r="P97">
        <v>65889</v>
      </c>
      <c r="Q97" t="s">
        <v>80</v>
      </c>
      <c r="R97">
        <v>1</v>
      </c>
      <c r="T97">
        <v>0</v>
      </c>
      <c r="U97">
        <v>41.262999999999998</v>
      </c>
      <c r="V97">
        <v>-123.099</v>
      </c>
      <c r="W97" t="s">
        <v>88</v>
      </c>
      <c r="X97" t="s">
        <v>1775</v>
      </c>
      <c r="AG97" t="b">
        <v>1</v>
      </c>
      <c r="AH97" t="b">
        <v>1</v>
      </c>
      <c r="AI97" t="b">
        <v>0</v>
      </c>
      <c r="AJ97">
        <v>2017</v>
      </c>
      <c r="AK97">
        <v>6</v>
      </c>
      <c r="AL97" t="b">
        <v>1</v>
      </c>
      <c r="AM97">
        <v>0</v>
      </c>
      <c r="AN97" t="b">
        <v>0</v>
      </c>
      <c r="AO97" t="b">
        <v>0</v>
      </c>
      <c r="AP97" t="b">
        <v>0</v>
      </c>
      <c r="AQ97" t="s">
        <v>1783</v>
      </c>
      <c r="AR97">
        <v>1</v>
      </c>
      <c r="AS97">
        <v>0</v>
      </c>
      <c r="AT97" t="s">
        <v>1771</v>
      </c>
      <c r="AU97" t="s">
        <v>1772</v>
      </c>
      <c r="AV97">
        <v>1</v>
      </c>
      <c r="AW97" t="b">
        <v>1</v>
      </c>
      <c r="AX97" t="b">
        <v>0</v>
      </c>
      <c r="AY97" t="b">
        <v>1</v>
      </c>
      <c r="AZ97" t="b">
        <v>1</v>
      </c>
      <c r="BA97" t="b">
        <v>0</v>
      </c>
      <c r="BB97" t="b">
        <v>0</v>
      </c>
      <c r="BC97" t="b">
        <v>1</v>
      </c>
      <c r="BF97" t="s">
        <v>470</v>
      </c>
      <c r="BG97" t="s">
        <v>82</v>
      </c>
      <c r="BH97">
        <v>3.09</v>
      </c>
      <c r="BI97" t="s">
        <v>471</v>
      </c>
      <c r="BJ97">
        <v>22.01</v>
      </c>
      <c r="BK97">
        <v>4</v>
      </c>
      <c r="BL97" t="s">
        <v>470</v>
      </c>
      <c r="BM97" t="s">
        <v>82</v>
      </c>
      <c r="BN97">
        <v>3.09</v>
      </c>
      <c r="BO97" t="s">
        <v>471</v>
      </c>
      <c r="BP97">
        <v>22.01</v>
      </c>
      <c r="BQ97">
        <v>4</v>
      </c>
    </row>
    <row r="98" spans="1:69" x14ac:dyDescent="0.2">
      <c r="C98" t="s">
        <v>1875</v>
      </c>
      <c r="D98" t="s">
        <v>103</v>
      </c>
      <c r="E98" t="s">
        <v>472</v>
      </c>
      <c r="H98">
        <v>201706261527</v>
      </c>
      <c r="I98">
        <v>201706270327</v>
      </c>
      <c r="J98">
        <v>42912</v>
      </c>
      <c r="K98">
        <v>0.64375000000000004</v>
      </c>
      <c r="L98">
        <v>42912.643750000003</v>
      </c>
      <c r="M98">
        <v>43109</v>
      </c>
      <c r="N98" t="s">
        <v>473</v>
      </c>
      <c r="O98">
        <v>43109.463888888888</v>
      </c>
      <c r="P98">
        <v>1598</v>
      </c>
      <c r="Q98" t="s">
        <v>72</v>
      </c>
      <c r="R98">
        <v>7</v>
      </c>
      <c r="T98">
        <v>0</v>
      </c>
      <c r="U98">
        <v>35.402500000000003</v>
      </c>
      <c r="V98">
        <v>-120.4992</v>
      </c>
      <c r="W98" t="s">
        <v>88</v>
      </c>
      <c r="X98" t="s">
        <v>1775</v>
      </c>
      <c r="AG98" t="b">
        <v>0</v>
      </c>
      <c r="AH98" t="b">
        <v>0</v>
      </c>
      <c r="AI98" t="b">
        <v>0</v>
      </c>
      <c r="AJ98">
        <v>2017</v>
      </c>
      <c r="AK98">
        <v>6</v>
      </c>
      <c r="AL98" t="b">
        <v>0</v>
      </c>
      <c r="AM98">
        <v>0</v>
      </c>
      <c r="AN98" t="b">
        <v>0</v>
      </c>
      <c r="AO98" t="b">
        <v>0</v>
      </c>
      <c r="AP98" t="b">
        <v>0</v>
      </c>
      <c r="AQ98" t="s">
        <v>1770</v>
      </c>
      <c r="AR98">
        <v>0</v>
      </c>
      <c r="AS98">
        <v>0</v>
      </c>
      <c r="AT98" t="s">
        <v>1771</v>
      </c>
      <c r="AU98" t="s">
        <v>1772</v>
      </c>
      <c r="AV98">
        <v>7</v>
      </c>
      <c r="AW98" t="b">
        <v>0</v>
      </c>
      <c r="AX98" t="b">
        <v>1</v>
      </c>
      <c r="AY98" t="b">
        <v>1</v>
      </c>
      <c r="AZ98" t="b">
        <v>1</v>
      </c>
      <c r="BA98" t="b">
        <v>0</v>
      </c>
      <c r="BB98" t="b">
        <v>1</v>
      </c>
      <c r="BC98" t="b">
        <v>1</v>
      </c>
      <c r="BJ98">
        <v>0</v>
      </c>
      <c r="BK98">
        <v>0</v>
      </c>
      <c r="BL98" t="s">
        <v>474</v>
      </c>
      <c r="BM98" t="s">
        <v>95</v>
      </c>
      <c r="BN98">
        <v>7.79</v>
      </c>
      <c r="BO98" t="s">
        <v>475</v>
      </c>
      <c r="BP98">
        <v>14.99</v>
      </c>
      <c r="BQ98">
        <v>14</v>
      </c>
    </row>
    <row r="99" spans="1:69" x14ac:dyDescent="0.2">
      <c r="C99" t="s">
        <v>1876</v>
      </c>
      <c r="D99" t="s">
        <v>203</v>
      </c>
      <c r="E99" t="s">
        <v>476</v>
      </c>
      <c r="H99">
        <v>201706281549</v>
      </c>
      <c r="I99">
        <v>201706290349</v>
      </c>
      <c r="J99">
        <v>42914</v>
      </c>
      <c r="K99">
        <v>0.65902777777777777</v>
      </c>
      <c r="L99">
        <v>42914.65902777778</v>
      </c>
      <c r="M99">
        <v>43109</v>
      </c>
      <c r="N99" t="s">
        <v>477</v>
      </c>
      <c r="O99">
        <v>43109.465277777781</v>
      </c>
      <c r="P99">
        <v>630</v>
      </c>
      <c r="Q99" t="s">
        <v>72</v>
      </c>
      <c r="T99">
        <v>0</v>
      </c>
      <c r="U99">
        <v>37.376199999999997</v>
      </c>
      <c r="V99">
        <v>-119.9646</v>
      </c>
      <c r="W99" t="s">
        <v>88</v>
      </c>
      <c r="X99" t="s">
        <v>1775</v>
      </c>
      <c r="AG99" t="b">
        <v>0</v>
      </c>
      <c r="AH99" t="b">
        <v>0</v>
      </c>
      <c r="AI99" t="b">
        <v>0</v>
      </c>
      <c r="AJ99">
        <v>2017</v>
      </c>
      <c r="AK99">
        <v>6</v>
      </c>
      <c r="AL99" t="b">
        <v>0</v>
      </c>
      <c r="AM99">
        <v>0</v>
      </c>
      <c r="AN99" t="b">
        <v>0</v>
      </c>
      <c r="AO99" t="b">
        <v>0</v>
      </c>
      <c r="AP99" t="b">
        <v>0</v>
      </c>
      <c r="AQ99" t="s">
        <v>1770</v>
      </c>
      <c r="AR99">
        <v>0</v>
      </c>
      <c r="AS99">
        <v>0</v>
      </c>
      <c r="AT99" t="s">
        <v>1771</v>
      </c>
      <c r="AU99" t="s">
        <v>1772</v>
      </c>
      <c r="AV99">
        <v>0</v>
      </c>
      <c r="AW99" t="b">
        <v>1</v>
      </c>
      <c r="AX99" t="b">
        <v>0</v>
      </c>
      <c r="AY99" t="b">
        <v>1</v>
      </c>
      <c r="AZ99" t="b">
        <v>1</v>
      </c>
      <c r="BA99" t="b">
        <v>0</v>
      </c>
      <c r="BB99" t="b">
        <v>1</v>
      </c>
      <c r="BC99" t="b">
        <v>1</v>
      </c>
      <c r="BJ99">
        <v>0</v>
      </c>
      <c r="BK99">
        <v>0</v>
      </c>
      <c r="BL99" t="s">
        <v>478</v>
      </c>
      <c r="BM99" t="s">
        <v>82</v>
      </c>
      <c r="BN99">
        <v>6.18</v>
      </c>
      <c r="BO99" t="s">
        <v>479</v>
      </c>
      <c r="BP99">
        <v>21</v>
      </c>
      <c r="BQ99">
        <v>17</v>
      </c>
    </row>
    <row r="100" spans="1:69" x14ac:dyDescent="0.2">
      <c r="C100" t="s">
        <v>1877</v>
      </c>
      <c r="D100" t="s">
        <v>260</v>
      </c>
      <c r="E100" t="s">
        <v>480</v>
      </c>
      <c r="H100">
        <v>201706301349</v>
      </c>
      <c r="I100">
        <v>201706310149</v>
      </c>
      <c r="J100">
        <v>42916</v>
      </c>
      <c r="K100">
        <v>0.5756944444444444</v>
      </c>
      <c r="L100">
        <v>42916.575694444437</v>
      </c>
      <c r="M100">
        <v>43109</v>
      </c>
      <c r="N100" t="s">
        <v>481</v>
      </c>
      <c r="O100">
        <v>43109.469444444447</v>
      </c>
      <c r="P100">
        <v>1200</v>
      </c>
      <c r="Q100" t="s">
        <v>80</v>
      </c>
      <c r="T100">
        <v>0</v>
      </c>
      <c r="U100">
        <v>35.382980000000003</v>
      </c>
      <c r="V100">
        <v>-118.80123</v>
      </c>
      <c r="W100" t="s">
        <v>73</v>
      </c>
      <c r="X100" t="s">
        <v>1775</v>
      </c>
      <c r="AG100" t="b">
        <v>0</v>
      </c>
      <c r="AH100" t="b">
        <v>0</v>
      </c>
      <c r="AI100" t="b">
        <v>0</v>
      </c>
      <c r="AJ100">
        <v>2017</v>
      </c>
      <c r="AK100">
        <v>6</v>
      </c>
      <c r="AL100" t="b">
        <v>0</v>
      </c>
      <c r="AM100">
        <v>0</v>
      </c>
      <c r="AN100" t="b">
        <v>0</v>
      </c>
      <c r="AO100" t="b">
        <v>0</v>
      </c>
      <c r="AP100" t="b">
        <v>0</v>
      </c>
      <c r="AQ100" t="s">
        <v>1770</v>
      </c>
      <c r="AR100">
        <v>0</v>
      </c>
      <c r="AS100">
        <v>0</v>
      </c>
      <c r="AT100" t="s">
        <v>1771</v>
      </c>
      <c r="AU100" t="s">
        <v>1772</v>
      </c>
      <c r="AV100">
        <v>0</v>
      </c>
      <c r="AW100" t="b">
        <v>0</v>
      </c>
      <c r="AX100" t="b">
        <v>0</v>
      </c>
      <c r="AY100" t="b">
        <v>1</v>
      </c>
      <c r="AZ100" t="b">
        <v>1</v>
      </c>
      <c r="BA100" t="b">
        <v>0</v>
      </c>
      <c r="BB100" t="b">
        <v>0</v>
      </c>
      <c r="BC100" t="b">
        <v>0</v>
      </c>
      <c r="BF100" t="s">
        <v>482</v>
      </c>
      <c r="BG100" t="s">
        <v>95</v>
      </c>
      <c r="BH100">
        <v>4.74</v>
      </c>
      <c r="BI100" t="s">
        <v>483</v>
      </c>
      <c r="BJ100">
        <v>13</v>
      </c>
      <c r="BK100">
        <v>12</v>
      </c>
      <c r="BL100" t="s">
        <v>484</v>
      </c>
      <c r="BM100" t="s">
        <v>95</v>
      </c>
      <c r="BN100">
        <v>7.2</v>
      </c>
      <c r="BO100" t="s">
        <v>485</v>
      </c>
      <c r="BP100">
        <v>14</v>
      </c>
      <c r="BQ100">
        <v>43</v>
      </c>
    </row>
    <row r="101" spans="1:69" x14ac:dyDescent="0.2">
      <c r="C101" t="s">
        <v>1878</v>
      </c>
      <c r="D101" t="s">
        <v>169</v>
      </c>
      <c r="E101" t="s">
        <v>486</v>
      </c>
      <c r="H101">
        <v>201707022228</v>
      </c>
      <c r="I101">
        <v>201707031028</v>
      </c>
      <c r="J101">
        <v>42918</v>
      </c>
      <c r="K101">
        <v>0.93611111111111112</v>
      </c>
      <c r="L101">
        <v>42918.936111111107</v>
      </c>
      <c r="M101">
        <v>43109</v>
      </c>
      <c r="N101" t="s">
        <v>487</v>
      </c>
      <c r="O101">
        <v>43109.486805555563</v>
      </c>
      <c r="P101">
        <v>1538</v>
      </c>
      <c r="Q101" t="s">
        <v>80</v>
      </c>
      <c r="T101">
        <v>0</v>
      </c>
      <c r="U101">
        <v>36.269125000000003</v>
      </c>
      <c r="V101">
        <v>-120.620791</v>
      </c>
      <c r="W101" t="s">
        <v>73</v>
      </c>
      <c r="X101" t="s">
        <v>1775</v>
      </c>
      <c r="AF101">
        <v>118990</v>
      </c>
      <c r="AG101" t="b">
        <v>0</v>
      </c>
      <c r="AH101" t="b">
        <v>0</v>
      </c>
      <c r="AI101" t="b">
        <v>0</v>
      </c>
      <c r="AJ101">
        <v>2017</v>
      </c>
      <c r="AK101">
        <v>7</v>
      </c>
      <c r="AL101" t="b">
        <v>0</v>
      </c>
      <c r="AM101">
        <v>0</v>
      </c>
      <c r="AN101" t="b">
        <v>0</v>
      </c>
      <c r="AO101" t="b">
        <v>0</v>
      </c>
      <c r="AP101" t="b">
        <v>0</v>
      </c>
      <c r="AQ101" t="s">
        <v>1770</v>
      </c>
      <c r="AR101">
        <v>0</v>
      </c>
      <c r="AS101">
        <v>0</v>
      </c>
      <c r="AT101" t="s">
        <v>1771</v>
      </c>
      <c r="AU101" t="s">
        <v>1772</v>
      </c>
      <c r="AV101">
        <v>0</v>
      </c>
      <c r="AW101" t="b">
        <v>0</v>
      </c>
      <c r="AX101" t="b">
        <v>0</v>
      </c>
      <c r="AY101" t="b">
        <v>1</v>
      </c>
      <c r="AZ101" t="b">
        <v>1</v>
      </c>
      <c r="BA101" t="b">
        <v>1</v>
      </c>
      <c r="BB101" t="b">
        <v>0</v>
      </c>
      <c r="BC101" t="b">
        <v>1</v>
      </c>
      <c r="BF101" t="s">
        <v>463</v>
      </c>
      <c r="BG101" t="s">
        <v>82</v>
      </c>
      <c r="BH101">
        <v>2</v>
      </c>
      <c r="BI101" t="s">
        <v>488</v>
      </c>
      <c r="BJ101">
        <v>11.01</v>
      </c>
      <c r="BK101">
        <v>2</v>
      </c>
      <c r="BL101" t="s">
        <v>463</v>
      </c>
      <c r="BM101" t="s">
        <v>82</v>
      </c>
      <c r="BN101">
        <v>2</v>
      </c>
      <c r="BO101" t="s">
        <v>488</v>
      </c>
      <c r="BP101">
        <v>11.01</v>
      </c>
      <c r="BQ101">
        <v>4</v>
      </c>
    </row>
    <row r="102" spans="1:69" x14ac:dyDescent="0.2">
      <c r="A102" t="s">
        <v>251</v>
      </c>
      <c r="C102" t="s">
        <v>1879</v>
      </c>
      <c r="D102" t="s">
        <v>252</v>
      </c>
      <c r="E102" t="s">
        <v>489</v>
      </c>
      <c r="H102">
        <v>201707051105</v>
      </c>
      <c r="I102">
        <v>201707052305</v>
      </c>
      <c r="J102">
        <v>42921</v>
      </c>
      <c r="K102">
        <v>0.46180555555555558</v>
      </c>
      <c r="L102">
        <v>42921.461805555547</v>
      </c>
      <c r="M102">
        <v>43109</v>
      </c>
      <c r="N102" t="s">
        <v>490</v>
      </c>
      <c r="O102">
        <v>43109.488888888889</v>
      </c>
      <c r="P102">
        <v>469</v>
      </c>
      <c r="Q102" t="s">
        <v>353</v>
      </c>
      <c r="R102">
        <v>1</v>
      </c>
      <c r="T102">
        <v>0</v>
      </c>
      <c r="U102">
        <v>41.397500000000001</v>
      </c>
      <c r="V102">
        <v>-122.8428</v>
      </c>
      <c r="W102" t="s">
        <v>73</v>
      </c>
      <c r="X102" t="s">
        <v>1769</v>
      </c>
      <c r="AG102" t="b">
        <v>0</v>
      </c>
      <c r="AH102" t="b">
        <v>0</v>
      </c>
      <c r="AI102" t="b">
        <v>0</v>
      </c>
      <c r="AJ102">
        <v>2017</v>
      </c>
      <c r="AK102">
        <v>7</v>
      </c>
      <c r="AL102" t="b">
        <v>0</v>
      </c>
      <c r="AM102">
        <v>0</v>
      </c>
      <c r="AN102" t="b">
        <v>0</v>
      </c>
      <c r="AO102" t="b">
        <v>0</v>
      </c>
      <c r="AP102" t="b">
        <v>0</v>
      </c>
      <c r="AQ102" t="s">
        <v>1770</v>
      </c>
      <c r="AR102">
        <v>0</v>
      </c>
      <c r="AS102">
        <v>0</v>
      </c>
      <c r="AT102" t="s">
        <v>1771</v>
      </c>
      <c r="AU102" t="s">
        <v>1772</v>
      </c>
      <c r="AV102">
        <v>1</v>
      </c>
      <c r="AW102" t="b">
        <v>0</v>
      </c>
      <c r="AX102" t="b">
        <v>0</v>
      </c>
      <c r="AY102" t="b">
        <v>0</v>
      </c>
      <c r="AZ102" t="b">
        <v>0</v>
      </c>
      <c r="BA102" t="b">
        <v>0</v>
      </c>
      <c r="BB102" t="b">
        <v>0</v>
      </c>
      <c r="BC102" t="b">
        <v>0</v>
      </c>
      <c r="BJ102">
        <v>0</v>
      </c>
      <c r="BK102">
        <v>0</v>
      </c>
      <c r="BL102" t="s">
        <v>491</v>
      </c>
      <c r="BM102" t="s">
        <v>82</v>
      </c>
      <c r="BN102">
        <v>6.81</v>
      </c>
      <c r="BO102" t="s">
        <v>492</v>
      </c>
      <c r="BP102">
        <v>31</v>
      </c>
      <c r="BQ102">
        <v>26</v>
      </c>
    </row>
    <row r="103" spans="1:69" x14ac:dyDescent="0.2">
      <c r="C103" t="s">
        <v>1880</v>
      </c>
      <c r="D103" t="s">
        <v>260</v>
      </c>
      <c r="E103" t="s">
        <v>493</v>
      </c>
      <c r="H103">
        <v>201707061229</v>
      </c>
      <c r="I103">
        <v>201707070029</v>
      </c>
      <c r="J103">
        <v>42922</v>
      </c>
      <c r="K103">
        <v>0.52013888888888893</v>
      </c>
      <c r="L103">
        <v>42922.520138888889</v>
      </c>
      <c r="M103">
        <v>43109</v>
      </c>
      <c r="N103" t="s">
        <v>494</v>
      </c>
      <c r="O103">
        <v>43109.489583333343</v>
      </c>
      <c r="P103">
        <v>1626</v>
      </c>
      <c r="Q103" t="s">
        <v>80</v>
      </c>
      <c r="T103">
        <v>0</v>
      </c>
      <c r="U103">
        <v>35.599040000000002</v>
      </c>
      <c r="V103">
        <v>-119.08311999999999</v>
      </c>
      <c r="W103" t="s">
        <v>73</v>
      </c>
      <c r="X103" t="s">
        <v>1769</v>
      </c>
      <c r="AG103" t="b">
        <v>0</v>
      </c>
      <c r="AH103" t="b">
        <v>0</v>
      </c>
      <c r="AI103" t="b">
        <v>0</v>
      </c>
      <c r="AJ103">
        <v>2017</v>
      </c>
      <c r="AK103">
        <v>7</v>
      </c>
      <c r="AL103" t="b">
        <v>0</v>
      </c>
      <c r="AM103">
        <v>0</v>
      </c>
      <c r="AN103" t="b">
        <v>0</v>
      </c>
      <c r="AO103" t="b">
        <v>0</v>
      </c>
      <c r="AP103" t="b">
        <v>0</v>
      </c>
      <c r="AQ103" t="s">
        <v>1770</v>
      </c>
      <c r="AR103">
        <v>0</v>
      </c>
      <c r="AS103">
        <v>0</v>
      </c>
      <c r="AT103" t="s">
        <v>1771</v>
      </c>
      <c r="AU103" t="s">
        <v>1772</v>
      </c>
      <c r="AV103">
        <v>0</v>
      </c>
      <c r="AW103" t="b">
        <v>0</v>
      </c>
      <c r="AX103" t="b">
        <v>0</v>
      </c>
      <c r="AY103" t="b">
        <v>0</v>
      </c>
      <c r="AZ103" t="b">
        <v>0</v>
      </c>
      <c r="BA103" t="b">
        <v>0</v>
      </c>
      <c r="BB103" t="b">
        <v>0</v>
      </c>
      <c r="BC103" t="b">
        <v>0</v>
      </c>
      <c r="BJ103">
        <v>0</v>
      </c>
      <c r="BK103">
        <v>0</v>
      </c>
      <c r="BP103">
        <v>0</v>
      </c>
      <c r="BQ103">
        <v>0</v>
      </c>
    </row>
    <row r="104" spans="1:69" x14ac:dyDescent="0.2">
      <c r="C104" t="s">
        <v>1881</v>
      </c>
      <c r="D104" t="s">
        <v>328</v>
      </c>
      <c r="E104" t="s">
        <v>495</v>
      </c>
      <c r="H104">
        <v>201707061241</v>
      </c>
      <c r="I104">
        <v>201707070041</v>
      </c>
      <c r="J104">
        <v>42922</v>
      </c>
      <c r="K104">
        <v>0.52847222222222223</v>
      </c>
      <c r="L104">
        <v>42922.52847222222</v>
      </c>
      <c r="M104">
        <v>43109</v>
      </c>
      <c r="N104" t="s">
        <v>494</v>
      </c>
      <c r="O104">
        <v>43109.489583333343</v>
      </c>
      <c r="P104">
        <v>2269</v>
      </c>
      <c r="Q104" t="s">
        <v>72</v>
      </c>
      <c r="T104">
        <v>0</v>
      </c>
      <c r="U104">
        <v>38.49521</v>
      </c>
      <c r="V104">
        <v>-122.02509999999999</v>
      </c>
      <c r="W104" t="s">
        <v>88</v>
      </c>
      <c r="X104" t="s">
        <v>1775</v>
      </c>
      <c r="AG104" t="b">
        <v>0</v>
      </c>
      <c r="AH104" t="b">
        <v>0</v>
      </c>
      <c r="AI104" t="b">
        <v>0</v>
      </c>
      <c r="AJ104">
        <v>2017</v>
      </c>
      <c r="AK104">
        <v>7</v>
      </c>
      <c r="AL104" t="b">
        <v>0</v>
      </c>
      <c r="AM104">
        <v>0</v>
      </c>
      <c r="AN104" t="b">
        <v>0</v>
      </c>
      <c r="AO104" t="b">
        <v>0</v>
      </c>
      <c r="AP104" t="b">
        <v>0</v>
      </c>
      <c r="AQ104" t="s">
        <v>1770</v>
      </c>
      <c r="AR104">
        <v>0</v>
      </c>
      <c r="AS104">
        <v>0</v>
      </c>
      <c r="AT104" t="s">
        <v>1771</v>
      </c>
      <c r="AU104" t="s">
        <v>1772</v>
      </c>
      <c r="AV104">
        <v>0</v>
      </c>
      <c r="AW104" t="b">
        <v>1</v>
      </c>
      <c r="AX104" t="b">
        <v>0</v>
      </c>
      <c r="AY104" t="b">
        <v>1</v>
      </c>
      <c r="AZ104" t="b">
        <v>1</v>
      </c>
      <c r="BA104" t="b">
        <v>0</v>
      </c>
      <c r="BB104" t="b">
        <v>1</v>
      </c>
      <c r="BC104" t="b">
        <v>1</v>
      </c>
      <c r="BJ104">
        <v>0</v>
      </c>
      <c r="BK104">
        <v>0</v>
      </c>
      <c r="BP104">
        <v>0</v>
      </c>
      <c r="BQ104">
        <v>0</v>
      </c>
    </row>
    <row r="105" spans="1:69" x14ac:dyDescent="0.2">
      <c r="C105" t="s">
        <v>1882</v>
      </c>
      <c r="D105" t="s">
        <v>103</v>
      </c>
      <c r="E105" t="s">
        <v>496</v>
      </c>
      <c r="H105">
        <v>201707061544</v>
      </c>
      <c r="I105">
        <v>201707070344</v>
      </c>
      <c r="J105">
        <v>42922</v>
      </c>
      <c r="K105">
        <v>0.65555555555555556</v>
      </c>
      <c r="L105">
        <v>42922.655555555553</v>
      </c>
      <c r="M105">
        <v>43109</v>
      </c>
      <c r="N105" t="s">
        <v>497</v>
      </c>
      <c r="O105">
        <v>43109.490277777782</v>
      </c>
      <c r="P105">
        <v>28687</v>
      </c>
      <c r="Q105" t="s">
        <v>80</v>
      </c>
      <c r="R105">
        <v>14</v>
      </c>
      <c r="S105">
        <v>1</v>
      </c>
      <c r="T105">
        <v>0</v>
      </c>
      <c r="U105">
        <v>35.017899999999997</v>
      </c>
      <c r="V105">
        <v>-120.3223</v>
      </c>
      <c r="W105" t="s">
        <v>88</v>
      </c>
      <c r="X105" t="s">
        <v>1775</v>
      </c>
      <c r="AF105">
        <v>1105522</v>
      </c>
      <c r="AG105" t="b">
        <v>1</v>
      </c>
      <c r="AH105" t="b">
        <v>1</v>
      </c>
      <c r="AI105" t="b">
        <v>0</v>
      </c>
      <c r="AJ105">
        <v>2017</v>
      </c>
      <c r="AK105">
        <v>7</v>
      </c>
      <c r="AL105" t="b">
        <v>1</v>
      </c>
      <c r="AM105">
        <v>0</v>
      </c>
      <c r="AN105" t="b">
        <v>0</v>
      </c>
      <c r="AO105" t="b">
        <v>0</v>
      </c>
      <c r="AP105" t="b">
        <v>0</v>
      </c>
      <c r="AQ105" t="s">
        <v>1783</v>
      </c>
      <c r="AR105">
        <v>1</v>
      </c>
      <c r="AS105">
        <v>0</v>
      </c>
      <c r="AT105" t="s">
        <v>1771</v>
      </c>
      <c r="AU105" t="s">
        <v>1772</v>
      </c>
      <c r="AV105">
        <v>14</v>
      </c>
      <c r="AW105" t="b">
        <v>0</v>
      </c>
      <c r="AX105" t="b">
        <v>1</v>
      </c>
      <c r="AY105" t="b">
        <v>1</v>
      </c>
      <c r="AZ105" t="b">
        <v>1</v>
      </c>
      <c r="BA105" t="b">
        <v>0</v>
      </c>
      <c r="BB105" t="b">
        <v>1</v>
      </c>
      <c r="BC105" t="b">
        <v>1</v>
      </c>
      <c r="BJ105">
        <v>0</v>
      </c>
      <c r="BK105">
        <v>0</v>
      </c>
      <c r="BL105" t="s">
        <v>498</v>
      </c>
      <c r="BM105" t="s">
        <v>95</v>
      </c>
      <c r="BN105">
        <v>7.23</v>
      </c>
      <c r="BO105" t="s">
        <v>499</v>
      </c>
      <c r="BP105">
        <v>12.01</v>
      </c>
      <c r="BQ105">
        <v>18</v>
      </c>
    </row>
    <row r="106" spans="1:69" x14ac:dyDescent="0.2">
      <c r="C106" t="s">
        <v>1883</v>
      </c>
      <c r="D106" t="s">
        <v>260</v>
      </c>
      <c r="E106" t="s">
        <v>500</v>
      </c>
      <c r="H106">
        <v>201707070918</v>
      </c>
      <c r="I106">
        <v>201707072118</v>
      </c>
      <c r="J106">
        <v>42923</v>
      </c>
      <c r="K106">
        <v>0.38750000000000001</v>
      </c>
      <c r="L106">
        <v>42923.387499999997</v>
      </c>
      <c r="M106">
        <v>43109</v>
      </c>
      <c r="N106" t="s">
        <v>497</v>
      </c>
      <c r="O106">
        <v>43109.490277777782</v>
      </c>
      <c r="P106">
        <v>2940</v>
      </c>
      <c r="Q106" t="s">
        <v>438</v>
      </c>
      <c r="U106">
        <v>35.778959999999998</v>
      </c>
      <c r="V106">
        <v>-118.89627</v>
      </c>
      <c r="W106" t="s">
        <v>88</v>
      </c>
      <c r="X106" t="s">
        <v>1775</v>
      </c>
      <c r="AG106" t="b">
        <v>0</v>
      </c>
      <c r="AH106" t="b">
        <v>0</v>
      </c>
      <c r="AI106" t="b">
        <v>0</v>
      </c>
      <c r="AJ106">
        <v>2017</v>
      </c>
      <c r="AK106">
        <v>7</v>
      </c>
      <c r="AL106" t="b">
        <v>0</v>
      </c>
      <c r="AM106">
        <v>0</v>
      </c>
      <c r="AN106" t="b">
        <v>0</v>
      </c>
      <c r="AO106" t="b">
        <v>0</v>
      </c>
      <c r="AP106" t="b">
        <v>0</v>
      </c>
      <c r="AQ106" t="s">
        <v>1770</v>
      </c>
      <c r="AR106">
        <v>0</v>
      </c>
      <c r="AS106">
        <v>0</v>
      </c>
      <c r="AT106" t="s">
        <v>1771</v>
      </c>
      <c r="AU106" t="s">
        <v>1772</v>
      </c>
      <c r="AV106">
        <v>0</v>
      </c>
      <c r="AW106" t="b">
        <v>1</v>
      </c>
      <c r="AX106" t="b">
        <v>0</v>
      </c>
      <c r="AY106" t="b">
        <v>1</v>
      </c>
      <c r="AZ106" t="b">
        <v>1</v>
      </c>
      <c r="BA106" t="b">
        <v>0</v>
      </c>
      <c r="BB106" t="b">
        <v>1</v>
      </c>
      <c r="BC106" t="b">
        <v>1</v>
      </c>
      <c r="BJ106">
        <v>0</v>
      </c>
      <c r="BK106">
        <v>0</v>
      </c>
      <c r="BL106" t="s">
        <v>401</v>
      </c>
      <c r="BM106" t="s">
        <v>82</v>
      </c>
      <c r="BN106">
        <v>6.18</v>
      </c>
      <c r="BO106" t="s">
        <v>501</v>
      </c>
      <c r="BP106">
        <v>13</v>
      </c>
      <c r="BQ106">
        <v>4</v>
      </c>
    </row>
    <row r="107" spans="1:69" x14ac:dyDescent="0.2">
      <c r="C107" t="s">
        <v>1884</v>
      </c>
      <c r="D107" t="s">
        <v>143</v>
      </c>
      <c r="E107" t="s">
        <v>502</v>
      </c>
      <c r="H107">
        <v>201707071452</v>
      </c>
      <c r="I107">
        <v>201707080252</v>
      </c>
      <c r="J107">
        <v>42923</v>
      </c>
      <c r="K107">
        <v>0.61944444444444446</v>
      </c>
      <c r="L107">
        <v>42923.619444444441</v>
      </c>
      <c r="M107">
        <v>43109</v>
      </c>
      <c r="N107" t="s">
        <v>503</v>
      </c>
      <c r="O107">
        <v>43109.490972222222</v>
      </c>
      <c r="P107">
        <v>6033</v>
      </c>
      <c r="Q107" t="s">
        <v>99</v>
      </c>
      <c r="R107">
        <v>91</v>
      </c>
      <c r="S107">
        <v>10</v>
      </c>
      <c r="T107">
        <v>0</v>
      </c>
      <c r="U107">
        <v>39.453519999999997</v>
      </c>
      <c r="V107">
        <v>-121.41222</v>
      </c>
      <c r="W107" t="s">
        <v>88</v>
      </c>
      <c r="X107" t="s">
        <v>1775</v>
      </c>
      <c r="Y107" t="s">
        <v>100</v>
      </c>
      <c r="AF107">
        <v>2224009</v>
      </c>
      <c r="AG107" t="b">
        <v>1</v>
      </c>
      <c r="AH107" t="b">
        <v>1</v>
      </c>
      <c r="AI107" t="b">
        <v>0</v>
      </c>
      <c r="AJ107">
        <v>2017</v>
      </c>
      <c r="AK107">
        <v>7</v>
      </c>
      <c r="AL107" t="b">
        <v>0</v>
      </c>
      <c r="AM107">
        <v>0</v>
      </c>
      <c r="AN107" t="b">
        <v>0</v>
      </c>
      <c r="AO107" t="b">
        <v>0</v>
      </c>
      <c r="AP107" t="b">
        <v>0</v>
      </c>
      <c r="AQ107" t="s">
        <v>1783</v>
      </c>
      <c r="AR107">
        <v>1</v>
      </c>
      <c r="AS107">
        <v>0</v>
      </c>
      <c r="AT107" t="s">
        <v>1771</v>
      </c>
      <c r="AU107" t="s">
        <v>1772</v>
      </c>
      <c r="AV107">
        <v>91</v>
      </c>
      <c r="AW107" t="b">
        <v>1</v>
      </c>
      <c r="AX107" t="b">
        <v>0</v>
      </c>
      <c r="AY107" t="b">
        <v>1</v>
      </c>
      <c r="AZ107" t="b">
        <v>1</v>
      </c>
      <c r="BA107" t="b">
        <v>0</v>
      </c>
      <c r="BB107" t="b">
        <v>1</v>
      </c>
      <c r="BC107" t="b">
        <v>1</v>
      </c>
      <c r="BJ107">
        <v>0</v>
      </c>
      <c r="BK107">
        <v>0</v>
      </c>
      <c r="BL107" t="s">
        <v>147</v>
      </c>
      <c r="BM107" t="s">
        <v>82</v>
      </c>
      <c r="BN107">
        <v>5.22</v>
      </c>
      <c r="BO107" t="s">
        <v>504</v>
      </c>
      <c r="BP107">
        <v>15.99</v>
      </c>
      <c r="BQ107">
        <v>2</v>
      </c>
    </row>
    <row r="108" spans="1:69" x14ac:dyDescent="0.2">
      <c r="C108" t="s">
        <v>1885</v>
      </c>
      <c r="D108" t="s">
        <v>257</v>
      </c>
      <c r="E108" t="s">
        <v>505</v>
      </c>
      <c r="H108">
        <v>201707081343</v>
      </c>
      <c r="I108">
        <v>201707090143</v>
      </c>
      <c r="J108">
        <v>42924</v>
      </c>
      <c r="K108">
        <v>0.57152777777777775</v>
      </c>
      <c r="L108">
        <v>42924.571527777778</v>
      </c>
      <c r="M108">
        <v>43109</v>
      </c>
      <c r="N108" t="s">
        <v>506</v>
      </c>
      <c r="O108">
        <v>43109.492361111108</v>
      </c>
      <c r="P108">
        <v>18430</v>
      </c>
      <c r="Q108" t="s">
        <v>80</v>
      </c>
      <c r="R108">
        <v>40</v>
      </c>
      <c r="S108">
        <v>7</v>
      </c>
      <c r="T108">
        <v>0</v>
      </c>
      <c r="U108">
        <v>34.550960000000003</v>
      </c>
      <c r="V108">
        <v>-119.9494</v>
      </c>
      <c r="W108" t="s">
        <v>88</v>
      </c>
      <c r="X108" t="s">
        <v>1775</v>
      </c>
      <c r="AF108">
        <v>1437268</v>
      </c>
      <c r="AG108" t="b">
        <v>1</v>
      </c>
      <c r="AH108" t="b">
        <v>1</v>
      </c>
      <c r="AI108" t="b">
        <v>0</v>
      </c>
      <c r="AJ108">
        <v>2017</v>
      </c>
      <c r="AK108">
        <v>7</v>
      </c>
      <c r="AL108" t="b">
        <v>0</v>
      </c>
      <c r="AM108">
        <v>0</v>
      </c>
      <c r="AN108" t="b">
        <v>0</v>
      </c>
      <c r="AO108" t="b">
        <v>0</v>
      </c>
      <c r="AP108" t="b">
        <v>0</v>
      </c>
      <c r="AQ108" t="s">
        <v>1783</v>
      </c>
      <c r="AR108">
        <v>1</v>
      </c>
      <c r="AS108">
        <v>0</v>
      </c>
      <c r="AT108" t="s">
        <v>1771</v>
      </c>
      <c r="AU108" t="s">
        <v>1772</v>
      </c>
      <c r="AV108">
        <v>40</v>
      </c>
      <c r="AW108" t="b">
        <v>0</v>
      </c>
      <c r="AX108" t="b">
        <v>1</v>
      </c>
      <c r="AY108" t="b">
        <v>1</v>
      </c>
      <c r="AZ108" t="b">
        <v>1</v>
      </c>
      <c r="BA108" t="b">
        <v>0</v>
      </c>
      <c r="BB108" t="b">
        <v>1</v>
      </c>
      <c r="BC108" t="b">
        <v>1</v>
      </c>
      <c r="BF108" t="s">
        <v>507</v>
      </c>
      <c r="BG108" t="s">
        <v>508</v>
      </c>
      <c r="BH108">
        <v>2.35</v>
      </c>
      <c r="BI108" t="s">
        <v>509</v>
      </c>
      <c r="BJ108">
        <v>12.01</v>
      </c>
      <c r="BK108">
        <v>9</v>
      </c>
      <c r="BL108" t="s">
        <v>510</v>
      </c>
      <c r="BM108" t="s">
        <v>511</v>
      </c>
      <c r="BN108">
        <v>8.15</v>
      </c>
      <c r="BO108" t="s">
        <v>512</v>
      </c>
      <c r="BP108">
        <v>20.71</v>
      </c>
      <c r="BQ108">
        <v>183</v>
      </c>
    </row>
    <row r="109" spans="1:69" x14ac:dyDescent="0.2">
      <c r="C109" t="s">
        <v>1886</v>
      </c>
      <c r="D109" t="s">
        <v>105</v>
      </c>
      <c r="E109" t="s">
        <v>133</v>
      </c>
      <c r="H109">
        <v>201707081526</v>
      </c>
      <c r="I109">
        <v>201707090326</v>
      </c>
      <c r="J109">
        <v>42924</v>
      </c>
      <c r="K109">
        <v>0.6430555555555556</v>
      </c>
      <c r="L109">
        <v>42924.643055555563</v>
      </c>
      <c r="M109">
        <v>43109</v>
      </c>
      <c r="N109" t="s">
        <v>513</v>
      </c>
      <c r="O109">
        <v>43109.491666666669</v>
      </c>
      <c r="P109">
        <v>370</v>
      </c>
      <c r="Q109" t="s">
        <v>438</v>
      </c>
      <c r="U109">
        <v>38.029290000000003</v>
      </c>
      <c r="V109">
        <v>-122.25543999999999</v>
      </c>
      <c r="W109" t="s">
        <v>73</v>
      </c>
      <c r="X109" t="s">
        <v>1769</v>
      </c>
      <c r="AG109" t="b">
        <v>0</v>
      </c>
      <c r="AH109" t="b">
        <v>0</v>
      </c>
      <c r="AI109" t="b">
        <v>0</v>
      </c>
      <c r="AJ109">
        <v>2017</v>
      </c>
      <c r="AK109">
        <v>7</v>
      </c>
      <c r="AL109" t="b">
        <v>0</v>
      </c>
      <c r="AM109">
        <v>0</v>
      </c>
      <c r="AN109" t="b">
        <v>0</v>
      </c>
      <c r="AO109" t="b">
        <v>0</v>
      </c>
      <c r="AP109" t="b">
        <v>0</v>
      </c>
      <c r="AQ109" t="s">
        <v>1770</v>
      </c>
      <c r="AR109">
        <v>0</v>
      </c>
      <c r="AS109">
        <v>0</v>
      </c>
      <c r="AT109" t="s">
        <v>1771</v>
      </c>
      <c r="AU109" t="s">
        <v>1772</v>
      </c>
      <c r="AV109">
        <v>0</v>
      </c>
      <c r="AW109" t="b">
        <v>0</v>
      </c>
      <c r="AX109" t="b">
        <v>0</v>
      </c>
      <c r="AY109" t="b">
        <v>0</v>
      </c>
      <c r="AZ109" t="b">
        <v>0</v>
      </c>
      <c r="BA109" t="b">
        <v>0</v>
      </c>
      <c r="BB109" t="b">
        <v>0</v>
      </c>
      <c r="BC109" t="b">
        <v>0</v>
      </c>
      <c r="BF109" t="s">
        <v>514</v>
      </c>
      <c r="BG109" t="s">
        <v>110</v>
      </c>
      <c r="BH109">
        <v>1.91</v>
      </c>
      <c r="BI109" t="s">
        <v>515</v>
      </c>
      <c r="BJ109">
        <v>20</v>
      </c>
      <c r="BK109">
        <v>27</v>
      </c>
      <c r="BL109" t="s">
        <v>516</v>
      </c>
      <c r="BM109" t="s">
        <v>110</v>
      </c>
      <c r="BN109">
        <v>7.37</v>
      </c>
      <c r="BO109" t="s">
        <v>517</v>
      </c>
      <c r="BP109">
        <v>27.98</v>
      </c>
      <c r="BQ109">
        <v>224</v>
      </c>
    </row>
    <row r="110" spans="1:69" x14ac:dyDescent="0.2">
      <c r="C110" t="s">
        <v>1887</v>
      </c>
      <c r="D110" t="s">
        <v>218</v>
      </c>
      <c r="E110" t="s">
        <v>518</v>
      </c>
      <c r="H110">
        <v>201707081830</v>
      </c>
      <c r="I110">
        <v>201707090630</v>
      </c>
      <c r="J110">
        <v>42924</v>
      </c>
      <c r="K110">
        <v>0.77083333333333337</v>
      </c>
      <c r="L110">
        <v>42924.770833333343</v>
      </c>
      <c r="M110">
        <v>43109</v>
      </c>
      <c r="N110" t="s">
        <v>519</v>
      </c>
      <c r="O110">
        <v>43109.493055555547</v>
      </c>
      <c r="P110">
        <v>1816</v>
      </c>
      <c r="Q110" t="s">
        <v>99</v>
      </c>
      <c r="S110">
        <v>1</v>
      </c>
      <c r="T110">
        <v>0</v>
      </c>
      <c r="U110">
        <v>35.869489999999999</v>
      </c>
      <c r="V110">
        <v>-120.57894</v>
      </c>
      <c r="W110" t="s">
        <v>88</v>
      </c>
      <c r="X110" t="s">
        <v>1775</v>
      </c>
      <c r="Y110" t="s">
        <v>100</v>
      </c>
      <c r="Z110" t="s">
        <v>100</v>
      </c>
      <c r="AA110" t="s">
        <v>520</v>
      </c>
      <c r="AB110" t="s">
        <v>521</v>
      </c>
      <c r="AC110" t="s">
        <v>522</v>
      </c>
      <c r="AD110" t="s">
        <v>523</v>
      </c>
      <c r="AF110">
        <v>19209</v>
      </c>
      <c r="AG110" t="b">
        <v>0</v>
      </c>
      <c r="AH110" t="b">
        <v>0</v>
      </c>
      <c r="AI110" t="b">
        <v>0</v>
      </c>
      <c r="AJ110">
        <v>2017</v>
      </c>
      <c r="AK110">
        <v>7</v>
      </c>
      <c r="AL110" t="b">
        <v>0</v>
      </c>
      <c r="AM110">
        <v>0</v>
      </c>
      <c r="AN110" t="b">
        <v>0</v>
      </c>
      <c r="AO110" t="b">
        <v>0</v>
      </c>
      <c r="AP110" t="b">
        <v>0</v>
      </c>
      <c r="AQ110" t="s">
        <v>1770</v>
      </c>
      <c r="AR110">
        <v>0</v>
      </c>
      <c r="AS110">
        <v>0</v>
      </c>
      <c r="AT110" t="s">
        <v>1771</v>
      </c>
      <c r="AU110" t="s">
        <v>1772</v>
      </c>
      <c r="AV110">
        <v>0</v>
      </c>
      <c r="AW110" t="b">
        <v>1</v>
      </c>
      <c r="AX110" t="b">
        <v>0</v>
      </c>
      <c r="AY110" t="b">
        <v>1</v>
      </c>
      <c r="AZ110" t="b">
        <v>1</v>
      </c>
      <c r="BA110" t="b">
        <v>0</v>
      </c>
      <c r="BB110" t="b">
        <v>1</v>
      </c>
      <c r="BC110" t="b">
        <v>1</v>
      </c>
      <c r="BJ110">
        <v>0</v>
      </c>
      <c r="BK110">
        <v>0</v>
      </c>
      <c r="BL110" t="s">
        <v>524</v>
      </c>
      <c r="BM110" t="s">
        <v>82</v>
      </c>
      <c r="BN110">
        <v>8.39</v>
      </c>
      <c r="BO110" t="s">
        <v>525</v>
      </c>
      <c r="BP110">
        <v>14.99</v>
      </c>
      <c r="BQ110">
        <v>2</v>
      </c>
    </row>
    <row r="111" spans="1:69" x14ac:dyDescent="0.2">
      <c r="C111" t="s">
        <v>1888</v>
      </c>
      <c r="D111" t="s">
        <v>103</v>
      </c>
      <c r="E111" t="s">
        <v>526</v>
      </c>
      <c r="H111">
        <v>201707091349</v>
      </c>
      <c r="I111">
        <v>201707100149</v>
      </c>
      <c r="J111">
        <v>42925</v>
      </c>
      <c r="K111">
        <v>0.5756944444444444</v>
      </c>
      <c r="L111">
        <v>42925.575694444437</v>
      </c>
      <c r="M111">
        <v>43109</v>
      </c>
      <c r="N111" t="s">
        <v>527</v>
      </c>
      <c r="O111">
        <v>43109.493750000001</v>
      </c>
      <c r="P111">
        <v>340</v>
      </c>
      <c r="Q111" t="s">
        <v>432</v>
      </c>
      <c r="R111">
        <v>3</v>
      </c>
      <c r="T111">
        <v>0</v>
      </c>
      <c r="U111">
        <v>35.424329999999998</v>
      </c>
      <c r="V111">
        <v>-120.47322</v>
      </c>
      <c r="W111" t="s">
        <v>88</v>
      </c>
      <c r="X111" t="s">
        <v>1775</v>
      </c>
      <c r="AF111">
        <v>62932</v>
      </c>
      <c r="AG111" t="b">
        <v>0</v>
      </c>
      <c r="AH111" t="b">
        <v>0</v>
      </c>
      <c r="AI111" t="b">
        <v>0</v>
      </c>
      <c r="AJ111">
        <v>2017</v>
      </c>
      <c r="AK111">
        <v>7</v>
      </c>
      <c r="AL111" t="b">
        <v>0</v>
      </c>
      <c r="AM111">
        <v>0</v>
      </c>
      <c r="AN111" t="b">
        <v>0</v>
      </c>
      <c r="AO111" t="b">
        <v>0</v>
      </c>
      <c r="AP111" t="b">
        <v>0</v>
      </c>
      <c r="AQ111" t="s">
        <v>1770</v>
      </c>
      <c r="AR111">
        <v>0</v>
      </c>
      <c r="AS111">
        <v>0</v>
      </c>
      <c r="AT111" t="s">
        <v>1771</v>
      </c>
      <c r="AU111" t="s">
        <v>1772</v>
      </c>
      <c r="AV111">
        <v>3</v>
      </c>
      <c r="AW111" t="b">
        <v>1</v>
      </c>
      <c r="AX111" t="b">
        <v>0</v>
      </c>
      <c r="AY111" t="b">
        <v>1</v>
      </c>
      <c r="AZ111" t="b">
        <v>1</v>
      </c>
      <c r="BA111" t="b">
        <v>0</v>
      </c>
      <c r="BB111" t="b">
        <v>1</v>
      </c>
      <c r="BC111" t="b">
        <v>1</v>
      </c>
      <c r="BJ111">
        <v>0</v>
      </c>
      <c r="BK111">
        <v>0</v>
      </c>
      <c r="BL111" t="s">
        <v>474</v>
      </c>
      <c r="BM111" t="s">
        <v>95</v>
      </c>
      <c r="BN111">
        <v>8.9600000000000009</v>
      </c>
      <c r="BO111" t="s">
        <v>528</v>
      </c>
      <c r="BP111">
        <v>18.989999999999998</v>
      </c>
      <c r="BQ111">
        <v>10</v>
      </c>
    </row>
    <row r="112" spans="1:69" x14ac:dyDescent="0.2">
      <c r="C112" t="s">
        <v>1889</v>
      </c>
      <c r="D112" t="s">
        <v>529</v>
      </c>
      <c r="E112" t="s">
        <v>530</v>
      </c>
      <c r="H112">
        <v>201707091510</v>
      </c>
      <c r="I112">
        <v>201707100310</v>
      </c>
      <c r="J112">
        <v>42925</v>
      </c>
      <c r="K112">
        <v>0.63194444444444442</v>
      </c>
      <c r="L112">
        <v>42925.631944444453</v>
      </c>
      <c r="M112">
        <v>43109</v>
      </c>
      <c r="N112" t="s">
        <v>527</v>
      </c>
      <c r="O112">
        <v>43109.493750000001</v>
      </c>
      <c r="P112">
        <v>48889</v>
      </c>
      <c r="Q112" t="s">
        <v>432</v>
      </c>
      <c r="R112">
        <v>1</v>
      </c>
      <c r="T112">
        <v>0</v>
      </c>
      <c r="U112">
        <v>35.932729999999999</v>
      </c>
      <c r="V112">
        <v>-120.20014</v>
      </c>
      <c r="W112" t="s">
        <v>73</v>
      </c>
      <c r="X112" t="s">
        <v>1775</v>
      </c>
      <c r="AG112" t="b">
        <v>1</v>
      </c>
      <c r="AH112" t="b">
        <v>1</v>
      </c>
      <c r="AI112" t="b">
        <v>0</v>
      </c>
      <c r="AJ112">
        <v>2017</v>
      </c>
      <c r="AK112">
        <v>7</v>
      </c>
      <c r="AL112" t="b">
        <v>0</v>
      </c>
      <c r="AM112">
        <v>0</v>
      </c>
      <c r="AN112" t="b">
        <v>0</v>
      </c>
      <c r="AO112" t="b">
        <v>0</v>
      </c>
      <c r="AP112" t="b">
        <v>0</v>
      </c>
      <c r="AQ112" t="s">
        <v>1783</v>
      </c>
      <c r="AR112">
        <v>1</v>
      </c>
      <c r="AS112">
        <v>0</v>
      </c>
      <c r="AT112" t="s">
        <v>1771</v>
      </c>
      <c r="AU112" t="s">
        <v>1772</v>
      </c>
      <c r="AV112">
        <v>1</v>
      </c>
      <c r="AW112" t="b">
        <v>0</v>
      </c>
      <c r="AX112" t="b">
        <v>0</v>
      </c>
      <c r="AY112" t="b">
        <v>1</v>
      </c>
      <c r="AZ112" t="b">
        <v>1</v>
      </c>
      <c r="BA112" t="b">
        <v>1</v>
      </c>
      <c r="BB112" t="b">
        <v>0</v>
      </c>
      <c r="BC112" t="b">
        <v>1</v>
      </c>
      <c r="BJ112">
        <v>0</v>
      </c>
      <c r="BK112">
        <v>0</v>
      </c>
      <c r="BL112" t="s">
        <v>433</v>
      </c>
      <c r="BM112" t="s">
        <v>95</v>
      </c>
      <c r="BN112">
        <v>6.13</v>
      </c>
      <c r="BO112" t="s">
        <v>531</v>
      </c>
      <c r="BP112">
        <v>12.01</v>
      </c>
      <c r="BQ112">
        <v>21</v>
      </c>
    </row>
    <row r="113" spans="1:69" x14ac:dyDescent="0.2">
      <c r="C113" t="s">
        <v>1890</v>
      </c>
      <c r="D113" t="s">
        <v>138</v>
      </c>
      <c r="E113" t="s">
        <v>532</v>
      </c>
      <c r="H113">
        <v>201707101302</v>
      </c>
      <c r="I113">
        <v>201707110102</v>
      </c>
      <c r="J113">
        <v>42926</v>
      </c>
      <c r="K113">
        <v>0.54305555555555551</v>
      </c>
      <c r="L113">
        <v>42926.543055555558</v>
      </c>
      <c r="M113">
        <v>43109</v>
      </c>
      <c r="N113" t="s">
        <v>527</v>
      </c>
      <c r="O113">
        <v>43109.493750000001</v>
      </c>
      <c r="P113">
        <v>747</v>
      </c>
      <c r="Q113" t="s">
        <v>80</v>
      </c>
      <c r="T113">
        <v>0</v>
      </c>
      <c r="U113">
        <v>39.439722000000003</v>
      </c>
      <c r="V113">
        <v>-120.02722199999999</v>
      </c>
      <c r="W113" t="s">
        <v>88</v>
      </c>
      <c r="X113" t="s">
        <v>1775</v>
      </c>
      <c r="AG113" t="b">
        <v>0</v>
      </c>
      <c r="AH113" t="b">
        <v>0</v>
      </c>
      <c r="AI113" t="b">
        <v>0</v>
      </c>
      <c r="AJ113">
        <v>2017</v>
      </c>
      <c r="AK113">
        <v>7</v>
      </c>
      <c r="AL113" t="b">
        <v>0</v>
      </c>
      <c r="AM113">
        <v>0</v>
      </c>
      <c r="AN113" t="b">
        <v>0</v>
      </c>
      <c r="AO113" t="b">
        <v>0</v>
      </c>
      <c r="AP113" t="b">
        <v>0</v>
      </c>
      <c r="AQ113" t="s">
        <v>1770</v>
      </c>
      <c r="AR113">
        <v>0</v>
      </c>
      <c r="AS113">
        <v>0</v>
      </c>
      <c r="AT113" t="s">
        <v>1771</v>
      </c>
      <c r="AU113" t="s">
        <v>1772</v>
      </c>
      <c r="AV113">
        <v>0</v>
      </c>
      <c r="AW113" t="b">
        <v>1</v>
      </c>
      <c r="AX113" t="b">
        <v>0</v>
      </c>
      <c r="AY113" t="b">
        <v>1</v>
      </c>
      <c r="AZ113" t="b">
        <v>1</v>
      </c>
      <c r="BA113" t="b">
        <v>0</v>
      </c>
      <c r="BB113" t="b">
        <v>0</v>
      </c>
      <c r="BC113" t="b">
        <v>1</v>
      </c>
      <c r="BF113" t="s">
        <v>533</v>
      </c>
      <c r="BG113" t="s">
        <v>82</v>
      </c>
      <c r="BH113">
        <v>3.86</v>
      </c>
      <c r="BI113" t="s">
        <v>534</v>
      </c>
      <c r="BJ113">
        <v>21</v>
      </c>
      <c r="BK113">
        <v>2</v>
      </c>
      <c r="BL113" t="s">
        <v>535</v>
      </c>
      <c r="BM113" t="s">
        <v>95</v>
      </c>
      <c r="BN113">
        <v>8.39</v>
      </c>
      <c r="BO113" t="s">
        <v>536</v>
      </c>
      <c r="BP113">
        <v>30</v>
      </c>
      <c r="BQ113">
        <v>29</v>
      </c>
    </row>
    <row r="114" spans="1:69" x14ac:dyDescent="0.2">
      <c r="C114" t="s">
        <v>1891</v>
      </c>
      <c r="D114" t="s">
        <v>180</v>
      </c>
      <c r="E114" t="s">
        <v>537</v>
      </c>
      <c r="H114">
        <v>201707111415</v>
      </c>
      <c r="I114">
        <v>201707120215</v>
      </c>
      <c r="J114">
        <v>42927</v>
      </c>
      <c r="K114">
        <v>0.59375</v>
      </c>
      <c r="L114">
        <v>42927.59375</v>
      </c>
      <c r="M114">
        <v>43109</v>
      </c>
      <c r="N114" t="s">
        <v>538</v>
      </c>
      <c r="O114">
        <v>43109.494444444441</v>
      </c>
      <c r="P114">
        <v>83733</v>
      </c>
      <c r="Q114" t="s">
        <v>80</v>
      </c>
      <c r="R114">
        <v>8</v>
      </c>
      <c r="S114">
        <v>3</v>
      </c>
      <c r="T114">
        <v>0</v>
      </c>
      <c r="U114">
        <v>40.070450000000001</v>
      </c>
      <c r="V114">
        <v>-120.14013</v>
      </c>
      <c r="W114" t="s">
        <v>73</v>
      </c>
      <c r="X114" t="s">
        <v>1769</v>
      </c>
      <c r="AG114" t="b">
        <v>1</v>
      </c>
      <c r="AH114" t="b">
        <v>1</v>
      </c>
      <c r="AI114" t="b">
        <v>0</v>
      </c>
      <c r="AJ114">
        <v>2017</v>
      </c>
      <c r="AK114">
        <v>7</v>
      </c>
      <c r="AL114" t="b">
        <v>0</v>
      </c>
      <c r="AM114">
        <v>0</v>
      </c>
      <c r="AN114" t="b">
        <v>0</v>
      </c>
      <c r="AO114" t="b">
        <v>0</v>
      </c>
      <c r="AP114" t="b">
        <v>0</v>
      </c>
      <c r="AQ114" t="s">
        <v>1783</v>
      </c>
      <c r="AR114">
        <v>1</v>
      </c>
      <c r="AS114">
        <v>0</v>
      </c>
      <c r="AT114" t="s">
        <v>1771</v>
      </c>
      <c r="AU114" t="s">
        <v>1772</v>
      </c>
      <c r="AV114">
        <v>8</v>
      </c>
      <c r="AW114" t="b">
        <v>0</v>
      </c>
      <c r="AX114" t="b">
        <v>0</v>
      </c>
      <c r="AY114" t="b">
        <v>0</v>
      </c>
      <c r="AZ114" t="b">
        <v>0</v>
      </c>
      <c r="BA114" t="b">
        <v>0</v>
      </c>
      <c r="BB114" t="b">
        <v>0</v>
      </c>
      <c r="BC114" t="b">
        <v>0</v>
      </c>
      <c r="BF114" t="s">
        <v>539</v>
      </c>
      <c r="BG114" t="s">
        <v>82</v>
      </c>
      <c r="BH114">
        <v>2.58</v>
      </c>
      <c r="BI114" t="s">
        <v>540</v>
      </c>
      <c r="BJ114">
        <v>20</v>
      </c>
      <c r="BK114">
        <v>2</v>
      </c>
      <c r="BL114" t="s">
        <v>539</v>
      </c>
      <c r="BM114" t="s">
        <v>82</v>
      </c>
      <c r="BN114">
        <v>2.58</v>
      </c>
      <c r="BO114" t="s">
        <v>540</v>
      </c>
      <c r="BP114">
        <v>20</v>
      </c>
      <c r="BQ114">
        <v>11</v>
      </c>
    </row>
    <row r="115" spans="1:69" x14ac:dyDescent="0.2">
      <c r="C115" t="s">
        <v>1892</v>
      </c>
      <c r="D115" t="s">
        <v>541</v>
      </c>
      <c r="E115" t="s">
        <v>367</v>
      </c>
      <c r="H115">
        <v>201707161451</v>
      </c>
      <c r="I115">
        <v>201707170251</v>
      </c>
      <c r="J115">
        <v>42932</v>
      </c>
      <c r="K115">
        <v>0.61875000000000002</v>
      </c>
      <c r="L115">
        <v>42932.618750000001</v>
      </c>
      <c r="M115">
        <v>43109</v>
      </c>
      <c r="N115" t="s">
        <v>542</v>
      </c>
      <c r="O115">
        <v>43109.49722222222</v>
      </c>
      <c r="P115">
        <v>900</v>
      </c>
      <c r="Q115" t="s">
        <v>72</v>
      </c>
      <c r="R115">
        <v>1</v>
      </c>
      <c r="T115">
        <v>0</v>
      </c>
      <c r="U115">
        <v>39.301250000000003</v>
      </c>
      <c r="V115">
        <v>-123.28825000000001</v>
      </c>
      <c r="W115" t="s">
        <v>88</v>
      </c>
      <c r="X115" t="s">
        <v>1775</v>
      </c>
      <c r="AF115">
        <v>16812</v>
      </c>
      <c r="AG115" t="b">
        <v>0</v>
      </c>
      <c r="AH115" t="b">
        <v>0</v>
      </c>
      <c r="AI115" t="b">
        <v>0</v>
      </c>
      <c r="AJ115">
        <v>2017</v>
      </c>
      <c r="AK115">
        <v>7</v>
      </c>
      <c r="AL115" t="b">
        <v>0</v>
      </c>
      <c r="AM115">
        <v>0</v>
      </c>
      <c r="AN115" t="b">
        <v>0</v>
      </c>
      <c r="AO115" t="b">
        <v>0</v>
      </c>
      <c r="AP115" t="b">
        <v>0</v>
      </c>
      <c r="AQ115" t="s">
        <v>1770</v>
      </c>
      <c r="AR115">
        <v>0</v>
      </c>
      <c r="AS115">
        <v>0</v>
      </c>
      <c r="AT115" t="s">
        <v>1771</v>
      </c>
      <c r="AU115" t="s">
        <v>1772</v>
      </c>
      <c r="AV115">
        <v>1</v>
      </c>
      <c r="AW115" t="b">
        <v>1</v>
      </c>
      <c r="AX115" t="b">
        <v>0</v>
      </c>
      <c r="AY115" t="b">
        <v>1</v>
      </c>
      <c r="AZ115" t="b">
        <v>1</v>
      </c>
      <c r="BA115" t="b">
        <v>0</v>
      </c>
      <c r="BB115" t="b">
        <v>1</v>
      </c>
      <c r="BC115" t="b">
        <v>1</v>
      </c>
      <c r="BF115" t="s">
        <v>543</v>
      </c>
      <c r="BG115" t="s">
        <v>95</v>
      </c>
      <c r="BH115">
        <v>2.41</v>
      </c>
      <c r="BI115" t="s">
        <v>544</v>
      </c>
      <c r="BJ115">
        <v>27</v>
      </c>
      <c r="BK115">
        <v>28</v>
      </c>
      <c r="BL115" t="s">
        <v>543</v>
      </c>
      <c r="BM115" t="s">
        <v>95</v>
      </c>
      <c r="BN115">
        <v>2.41</v>
      </c>
      <c r="BO115" t="s">
        <v>544</v>
      </c>
      <c r="BP115">
        <v>27</v>
      </c>
      <c r="BQ115">
        <v>92</v>
      </c>
    </row>
    <row r="116" spans="1:69" x14ac:dyDescent="0.2">
      <c r="C116" t="s">
        <v>1893</v>
      </c>
      <c r="D116" t="s">
        <v>203</v>
      </c>
      <c r="E116" t="s">
        <v>545</v>
      </c>
      <c r="H116">
        <v>201707161556</v>
      </c>
      <c r="I116">
        <v>201707170356</v>
      </c>
      <c r="J116">
        <v>42932</v>
      </c>
      <c r="K116">
        <v>0.66388888888888886</v>
      </c>
      <c r="L116">
        <v>42932.663888888892</v>
      </c>
      <c r="M116">
        <v>43109</v>
      </c>
      <c r="N116" t="s">
        <v>546</v>
      </c>
      <c r="O116">
        <v>43109.497916666667</v>
      </c>
      <c r="P116">
        <v>81826</v>
      </c>
      <c r="Q116" t="s">
        <v>455</v>
      </c>
      <c r="R116">
        <v>131</v>
      </c>
      <c r="S116">
        <v>21</v>
      </c>
      <c r="T116">
        <v>0</v>
      </c>
      <c r="U116">
        <v>37.617570000000001</v>
      </c>
      <c r="V116">
        <v>-120.21321</v>
      </c>
      <c r="W116" t="s">
        <v>88</v>
      </c>
      <c r="X116" t="s">
        <v>1775</v>
      </c>
      <c r="AF116">
        <v>31657488</v>
      </c>
      <c r="AG116" t="b">
        <v>1</v>
      </c>
      <c r="AH116" t="b">
        <v>0</v>
      </c>
      <c r="AI116" t="b">
        <v>1</v>
      </c>
      <c r="AJ116">
        <v>2017</v>
      </c>
      <c r="AK116">
        <v>7</v>
      </c>
      <c r="AL116" t="b">
        <v>0</v>
      </c>
      <c r="AM116">
        <v>0</v>
      </c>
      <c r="AN116" t="b">
        <v>0</v>
      </c>
      <c r="AO116" t="b">
        <v>1</v>
      </c>
      <c r="AP116" t="b">
        <v>1</v>
      </c>
      <c r="AQ116" t="s">
        <v>1894</v>
      </c>
      <c r="AR116">
        <v>1</v>
      </c>
      <c r="AS116">
        <v>0</v>
      </c>
      <c r="AT116" t="s">
        <v>1820</v>
      </c>
      <c r="AU116" t="s">
        <v>1772</v>
      </c>
      <c r="AV116">
        <v>131</v>
      </c>
      <c r="AW116" t="b">
        <v>1</v>
      </c>
      <c r="AX116" t="b">
        <v>0</v>
      </c>
      <c r="AY116" t="b">
        <v>1</v>
      </c>
      <c r="AZ116" t="b">
        <v>1</v>
      </c>
      <c r="BA116" t="b">
        <v>0</v>
      </c>
      <c r="BB116" t="b">
        <v>1</v>
      </c>
      <c r="BC116" t="b">
        <v>1</v>
      </c>
      <c r="BJ116">
        <v>0</v>
      </c>
      <c r="BK116">
        <v>0</v>
      </c>
      <c r="BP116">
        <v>0</v>
      </c>
      <c r="BQ116">
        <v>0</v>
      </c>
    </row>
    <row r="117" spans="1:69" x14ac:dyDescent="0.2">
      <c r="C117" t="s">
        <v>1895</v>
      </c>
      <c r="D117" t="s">
        <v>169</v>
      </c>
      <c r="E117" t="s">
        <v>547</v>
      </c>
      <c r="H117">
        <v>201707171315</v>
      </c>
      <c r="I117">
        <v>201707180115</v>
      </c>
      <c r="J117">
        <v>42933</v>
      </c>
      <c r="K117">
        <v>0.55208333333333337</v>
      </c>
      <c r="L117">
        <v>42933.552083333343</v>
      </c>
      <c r="M117">
        <v>43109</v>
      </c>
      <c r="N117" t="s">
        <v>548</v>
      </c>
      <c r="O117">
        <v>43109.498611111107</v>
      </c>
      <c r="P117">
        <v>1649</v>
      </c>
      <c r="Q117" t="s">
        <v>432</v>
      </c>
      <c r="R117">
        <v>0</v>
      </c>
      <c r="T117">
        <v>0</v>
      </c>
      <c r="U117">
        <v>35.959110000000003</v>
      </c>
      <c r="V117">
        <v>-120.55579</v>
      </c>
      <c r="W117" t="s">
        <v>88</v>
      </c>
      <c r="X117" t="s">
        <v>1775</v>
      </c>
      <c r="AG117" t="b">
        <v>0</v>
      </c>
      <c r="AH117" t="b">
        <v>0</v>
      </c>
      <c r="AI117" t="b">
        <v>0</v>
      </c>
      <c r="AJ117">
        <v>2017</v>
      </c>
      <c r="AK117">
        <v>7</v>
      </c>
      <c r="AL117" t="b">
        <v>0</v>
      </c>
      <c r="AM117">
        <v>0</v>
      </c>
      <c r="AN117" t="b">
        <v>0</v>
      </c>
      <c r="AO117" t="b">
        <v>0</v>
      </c>
      <c r="AP117" t="b">
        <v>0</v>
      </c>
      <c r="AQ117" t="s">
        <v>1770</v>
      </c>
      <c r="AR117">
        <v>0</v>
      </c>
      <c r="AS117">
        <v>0</v>
      </c>
      <c r="AT117" t="s">
        <v>1771</v>
      </c>
      <c r="AU117" t="s">
        <v>1772</v>
      </c>
      <c r="AV117">
        <v>0</v>
      </c>
      <c r="AW117" t="b">
        <v>1</v>
      </c>
      <c r="AX117" t="b">
        <v>0</v>
      </c>
      <c r="AY117" t="b">
        <v>1</v>
      </c>
      <c r="AZ117" t="b">
        <v>1</v>
      </c>
      <c r="BA117" t="b">
        <v>0</v>
      </c>
      <c r="BB117" t="b">
        <v>1</v>
      </c>
      <c r="BC117" t="b">
        <v>1</v>
      </c>
      <c r="BJ117">
        <v>0</v>
      </c>
      <c r="BK117">
        <v>0</v>
      </c>
      <c r="BL117" t="s">
        <v>524</v>
      </c>
      <c r="BM117" t="s">
        <v>82</v>
      </c>
      <c r="BN117">
        <v>8.0399999999999991</v>
      </c>
      <c r="BO117" t="s">
        <v>549</v>
      </c>
      <c r="BP117">
        <v>11.01</v>
      </c>
      <c r="BQ117">
        <v>2</v>
      </c>
    </row>
    <row r="118" spans="1:69" x14ac:dyDescent="0.2">
      <c r="C118" t="s">
        <v>1896</v>
      </c>
      <c r="D118" t="s">
        <v>260</v>
      </c>
      <c r="E118" t="s">
        <v>550</v>
      </c>
      <c r="H118">
        <v>201707181145</v>
      </c>
      <c r="I118">
        <v>201707182345</v>
      </c>
      <c r="J118">
        <v>42934</v>
      </c>
      <c r="K118">
        <v>0.48958333333333331</v>
      </c>
      <c r="L118">
        <v>42934.489583333343</v>
      </c>
      <c r="M118">
        <v>43109</v>
      </c>
      <c r="N118" t="s">
        <v>551</v>
      </c>
      <c r="O118">
        <v>43109.499305555553</v>
      </c>
      <c r="P118">
        <v>1083</v>
      </c>
      <c r="Q118" t="s">
        <v>80</v>
      </c>
      <c r="R118">
        <v>0</v>
      </c>
      <c r="T118">
        <v>0</v>
      </c>
      <c r="U118">
        <v>34.943730000000002</v>
      </c>
      <c r="V118">
        <v>-119.44750999999999</v>
      </c>
      <c r="W118" t="s">
        <v>73</v>
      </c>
      <c r="X118" t="s">
        <v>1769</v>
      </c>
      <c r="AG118" t="b">
        <v>0</v>
      </c>
      <c r="AH118" t="b">
        <v>0</v>
      </c>
      <c r="AI118" t="b">
        <v>0</v>
      </c>
      <c r="AJ118">
        <v>2017</v>
      </c>
      <c r="AK118">
        <v>7</v>
      </c>
      <c r="AL118" t="b">
        <v>0</v>
      </c>
      <c r="AM118">
        <v>0</v>
      </c>
      <c r="AN118" t="b">
        <v>0</v>
      </c>
      <c r="AO118" t="b">
        <v>0</v>
      </c>
      <c r="AP118" t="b">
        <v>0</v>
      </c>
      <c r="AQ118" t="s">
        <v>1770</v>
      </c>
      <c r="AR118">
        <v>0</v>
      </c>
      <c r="AS118">
        <v>0</v>
      </c>
      <c r="AT118" t="s">
        <v>1771</v>
      </c>
      <c r="AU118" t="s">
        <v>1772</v>
      </c>
      <c r="AV118">
        <v>0</v>
      </c>
      <c r="AW118" t="b">
        <v>0</v>
      </c>
      <c r="AX118" t="b">
        <v>0</v>
      </c>
      <c r="AY118" t="b">
        <v>0</v>
      </c>
      <c r="AZ118" t="b">
        <v>0</v>
      </c>
      <c r="BA118" t="b">
        <v>0</v>
      </c>
      <c r="BB118" t="b">
        <v>0</v>
      </c>
      <c r="BC118" t="b">
        <v>0</v>
      </c>
      <c r="BF118" t="s">
        <v>552</v>
      </c>
      <c r="BG118" t="s">
        <v>553</v>
      </c>
      <c r="BH118">
        <v>2.5299999999999998</v>
      </c>
      <c r="BI118" t="s">
        <v>554</v>
      </c>
      <c r="BJ118">
        <v>13.6</v>
      </c>
      <c r="BK118">
        <v>2</v>
      </c>
      <c r="BL118" t="s">
        <v>552</v>
      </c>
      <c r="BM118" t="s">
        <v>553</v>
      </c>
      <c r="BN118">
        <v>2.5299999999999998</v>
      </c>
      <c r="BO118" t="s">
        <v>554</v>
      </c>
      <c r="BP118">
        <v>13.6</v>
      </c>
      <c r="BQ118">
        <v>2</v>
      </c>
    </row>
    <row r="119" spans="1:69" x14ac:dyDescent="0.2">
      <c r="C119" t="s">
        <v>1897</v>
      </c>
      <c r="D119" t="s">
        <v>119</v>
      </c>
      <c r="E119" t="s">
        <v>555</v>
      </c>
      <c r="H119">
        <v>201707201916</v>
      </c>
      <c r="I119">
        <v>201707210716</v>
      </c>
      <c r="J119">
        <v>42936</v>
      </c>
      <c r="K119">
        <v>0.80277777777777781</v>
      </c>
      <c r="L119">
        <v>42936.802777777782</v>
      </c>
      <c r="M119">
        <v>43109</v>
      </c>
      <c r="N119" t="s">
        <v>556</v>
      </c>
      <c r="O119">
        <v>43109.501388888893</v>
      </c>
      <c r="P119">
        <v>416</v>
      </c>
      <c r="Q119" t="s">
        <v>114</v>
      </c>
      <c r="R119">
        <v>0</v>
      </c>
      <c r="T119">
        <v>0</v>
      </c>
      <c r="U119">
        <v>36.222650000000002</v>
      </c>
      <c r="V119">
        <v>-119.06598</v>
      </c>
      <c r="W119" t="s">
        <v>73</v>
      </c>
      <c r="X119" t="s">
        <v>1769</v>
      </c>
      <c r="AG119" t="b">
        <v>0</v>
      </c>
      <c r="AH119" t="b">
        <v>0</v>
      </c>
      <c r="AI119" t="b">
        <v>0</v>
      </c>
      <c r="AJ119">
        <v>2017</v>
      </c>
      <c r="AK119">
        <v>7</v>
      </c>
      <c r="AL119" t="b">
        <v>0</v>
      </c>
      <c r="AM119">
        <v>0</v>
      </c>
      <c r="AN119" t="b">
        <v>0</v>
      </c>
      <c r="AO119" t="b">
        <v>0</v>
      </c>
      <c r="AP119" t="b">
        <v>0</v>
      </c>
      <c r="AQ119" t="s">
        <v>1770</v>
      </c>
      <c r="AR119">
        <v>0</v>
      </c>
      <c r="AS119">
        <v>0</v>
      </c>
      <c r="AT119" t="s">
        <v>1771</v>
      </c>
      <c r="AU119" t="s">
        <v>1772</v>
      </c>
      <c r="AV119">
        <v>0</v>
      </c>
      <c r="AW119" t="b">
        <v>0</v>
      </c>
      <c r="AX119" t="b">
        <v>0</v>
      </c>
      <c r="AY119" t="b">
        <v>0</v>
      </c>
      <c r="AZ119" t="b">
        <v>0</v>
      </c>
      <c r="BA119" t="b">
        <v>0</v>
      </c>
      <c r="BB119" t="b">
        <v>0</v>
      </c>
      <c r="BC119" t="b">
        <v>0</v>
      </c>
      <c r="BJ119">
        <v>0</v>
      </c>
      <c r="BK119">
        <v>0</v>
      </c>
      <c r="BL119" t="s">
        <v>557</v>
      </c>
      <c r="BM119" t="s">
        <v>95</v>
      </c>
      <c r="BN119">
        <v>9.64</v>
      </c>
      <c r="BO119" t="s">
        <v>558</v>
      </c>
      <c r="BP119">
        <v>8.99</v>
      </c>
      <c r="BQ119">
        <v>21</v>
      </c>
    </row>
    <row r="120" spans="1:69" x14ac:dyDescent="0.2">
      <c r="C120" t="s">
        <v>1898</v>
      </c>
      <c r="D120" t="s">
        <v>276</v>
      </c>
      <c r="E120" t="s">
        <v>559</v>
      </c>
      <c r="H120">
        <v>201707261445</v>
      </c>
      <c r="I120">
        <v>201707270245</v>
      </c>
      <c r="J120">
        <v>42942</v>
      </c>
      <c r="K120">
        <v>0.61458333333333337</v>
      </c>
      <c r="L120">
        <v>42942.614583333343</v>
      </c>
      <c r="M120">
        <v>43109</v>
      </c>
      <c r="N120" t="s">
        <v>560</v>
      </c>
      <c r="O120">
        <v>43109.504166666673</v>
      </c>
      <c r="P120">
        <v>1268</v>
      </c>
      <c r="Q120" t="s">
        <v>146</v>
      </c>
      <c r="R120">
        <v>0</v>
      </c>
      <c r="T120">
        <v>0</v>
      </c>
      <c r="U120">
        <v>38.518099999999997</v>
      </c>
      <c r="V120">
        <v>-121.104</v>
      </c>
      <c r="W120" t="s">
        <v>73</v>
      </c>
      <c r="X120" t="s">
        <v>1769</v>
      </c>
      <c r="AG120" t="b">
        <v>0</v>
      </c>
      <c r="AH120" t="b">
        <v>0</v>
      </c>
      <c r="AI120" t="b">
        <v>0</v>
      </c>
      <c r="AJ120">
        <v>2017</v>
      </c>
      <c r="AK120">
        <v>7</v>
      </c>
      <c r="AL120" t="b">
        <v>0</v>
      </c>
      <c r="AM120">
        <v>0</v>
      </c>
      <c r="AN120" t="b">
        <v>0</v>
      </c>
      <c r="AO120" t="b">
        <v>0</v>
      </c>
      <c r="AP120" t="b">
        <v>0</v>
      </c>
      <c r="AQ120" t="s">
        <v>1770</v>
      </c>
      <c r="AR120">
        <v>0</v>
      </c>
      <c r="AS120">
        <v>0</v>
      </c>
      <c r="AT120" t="s">
        <v>1771</v>
      </c>
      <c r="AU120" t="s">
        <v>1772</v>
      </c>
      <c r="AV120">
        <v>0</v>
      </c>
      <c r="AW120" t="b">
        <v>0</v>
      </c>
      <c r="AX120" t="b">
        <v>0</v>
      </c>
      <c r="AY120" t="b">
        <v>0</v>
      </c>
      <c r="AZ120" t="b">
        <v>0</v>
      </c>
      <c r="BA120" t="b">
        <v>0</v>
      </c>
      <c r="BB120" t="b">
        <v>0</v>
      </c>
      <c r="BC120" t="b">
        <v>0</v>
      </c>
      <c r="BF120" t="s">
        <v>561</v>
      </c>
      <c r="BG120" t="s">
        <v>562</v>
      </c>
      <c r="BH120">
        <v>3.47</v>
      </c>
      <c r="BI120" t="s">
        <v>563</v>
      </c>
      <c r="BJ120">
        <v>13.8</v>
      </c>
      <c r="BK120">
        <v>2</v>
      </c>
      <c r="BL120" t="s">
        <v>561</v>
      </c>
      <c r="BM120" t="s">
        <v>562</v>
      </c>
      <c r="BN120">
        <v>3.47</v>
      </c>
      <c r="BO120" t="s">
        <v>563</v>
      </c>
      <c r="BP120">
        <v>13.8</v>
      </c>
      <c r="BQ120">
        <v>42</v>
      </c>
    </row>
    <row r="121" spans="1:69" x14ac:dyDescent="0.2">
      <c r="A121" t="s">
        <v>251</v>
      </c>
      <c r="C121" t="s">
        <v>1899</v>
      </c>
      <c r="D121" t="s">
        <v>252</v>
      </c>
      <c r="E121" t="s">
        <v>564</v>
      </c>
      <c r="H121">
        <v>201707261800</v>
      </c>
      <c r="I121">
        <v>201707270600</v>
      </c>
      <c r="J121">
        <v>42942</v>
      </c>
      <c r="K121">
        <v>0.75</v>
      </c>
      <c r="L121">
        <v>42942.75</v>
      </c>
      <c r="M121">
        <v>43109</v>
      </c>
      <c r="N121" t="s">
        <v>565</v>
      </c>
      <c r="O121">
        <v>43109.504861111112</v>
      </c>
      <c r="P121">
        <v>27276</v>
      </c>
      <c r="Q121" t="s">
        <v>87</v>
      </c>
      <c r="R121">
        <v>0</v>
      </c>
      <c r="T121">
        <v>0</v>
      </c>
      <c r="U121">
        <v>41.59</v>
      </c>
      <c r="V121">
        <v>-123.501</v>
      </c>
      <c r="W121" t="s">
        <v>88</v>
      </c>
      <c r="X121" t="s">
        <v>1775</v>
      </c>
      <c r="AG121" t="b">
        <v>1</v>
      </c>
      <c r="AH121" t="b">
        <v>1</v>
      </c>
      <c r="AI121" t="b">
        <v>0</v>
      </c>
      <c r="AJ121">
        <v>2017</v>
      </c>
      <c r="AK121">
        <v>7</v>
      </c>
      <c r="AL121" t="b">
        <v>0</v>
      </c>
      <c r="AM121">
        <v>0</v>
      </c>
      <c r="AN121" t="b">
        <v>0</v>
      </c>
      <c r="AO121" t="b">
        <v>0</v>
      </c>
      <c r="AP121" t="b">
        <v>0</v>
      </c>
      <c r="AQ121" t="s">
        <v>1783</v>
      </c>
      <c r="AR121">
        <v>1</v>
      </c>
      <c r="AS121">
        <v>0</v>
      </c>
      <c r="AT121" t="s">
        <v>1771</v>
      </c>
      <c r="AU121" t="s">
        <v>1772</v>
      </c>
      <c r="AV121">
        <v>0</v>
      </c>
      <c r="AW121" t="b">
        <v>1</v>
      </c>
      <c r="AX121" t="b">
        <v>0</v>
      </c>
      <c r="AY121" t="b">
        <v>1</v>
      </c>
      <c r="AZ121" t="b">
        <v>1</v>
      </c>
      <c r="BA121" t="b">
        <v>0</v>
      </c>
      <c r="BB121" t="b">
        <v>0</v>
      </c>
      <c r="BC121" t="b">
        <v>1</v>
      </c>
      <c r="BF121" t="s">
        <v>255</v>
      </c>
      <c r="BG121" t="s">
        <v>82</v>
      </c>
      <c r="BH121">
        <v>4.7300000000000004</v>
      </c>
      <c r="BI121" t="s">
        <v>566</v>
      </c>
      <c r="BJ121">
        <v>11.01</v>
      </c>
      <c r="BK121">
        <v>2</v>
      </c>
      <c r="BL121" t="s">
        <v>255</v>
      </c>
      <c r="BM121" t="s">
        <v>82</v>
      </c>
      <c r="BN121">
        <v>4.7300000000000004</v>
      </c>
      <c r="BO121" t="s">
        <v>566</v>
      </c>
      <c r="BP121">
        <v>11.01</v>
      </c>
      <c r="BQ121">
        <v>2</v>
      </c>
    </row>
    <row r="122" spans="1:69" x14ac:dyDescent="0.2">
      <c r="C122" t="s">
        <v>1900</v>
      </c>
      <c r="D122" t="s">
        <v>409</v>
      </c>
      <c r="E122" t="s">
        <v>567</v>
      </c>
      <c r="H122">
        <v>201707291350</v>
      </c>
      <c r="I122">
        <v>201707300150</v>
      </c>
      <c r="J122">
        <v>42945</v>
      </c>
      <c r="K122">
        <v>0.57638888888888884</v>
      </c>
      <c r="L122">
        <v>42945.576388888891</v>
      </c>
      <c r="M122">
        <v>43109</v>
      </c>
      <c r="N122" t="s">
        <v>568</v>
      </c>
      <c r="O122">
        <v>43109.506249999999</v>
      </c>
      <c r="P122">
        <v>690</v>
      </c>
      <c r="Q122" t="s">
        <v>438</v>
      </c>
      <c r="T122">
        <v>0</v>
      </c>
      <c r="U122">
        <v>37.905544999999996</v>
      </c>
      <c r="V122">
        <v>-120.408135</v>
      </c>
      <c r="W122" t="s">
        <v>88</v>
      </c>
      <c r="X122" t="s">
        <v>1775</v>
      </c>
      <c r="AF122">
        <v>34899</v>
      </c>
      <c r="AG122" t="b">
        <v>0</v>
      </c>
      <c r="AH122" t="b">
        <v>0</v>
      </c>
      <c r="AI122" t="b">
        <v>0</v>
      </c>
      <c r="AJ122">
        <v>2017</v>
      </c>
      <c r="AK122">
        <v>7</v>
      </c>
      <c r="AL122" t="b">
        <v>0</v>
      </c>
      <c r="AM122">
        <v>0</v>
      </c>
      <c r="AN122" t="b">
        <v>0</v>
      </c>
      <c r="AO122" t="b">
        <v>0</v>
      </c>
      <c r="AP122" t="b">
        <v>0</v>
      </c>
      <c r="AQ122" t="s">
        <v>1770</v>
      </c>
      <c r="AR122">
        <v>0</v>
      </c>
      <c r="AS122">
        <v>0</v>
      </c>
      <c r="AT122" t="s">
        <v>1771</v>
      </c>
      <c r="AU122" t="s">
        <v>1772</v>
      </c>
      <c r="AV122">
        <v>0</v>
      </c>
      <c r="AW122" t="b">
        <v>1</v>
      </c>
      <c r="AX122" t="b">
        <v>0</v>
      </c>
      <c r="AY122" t="b">
        <v>1</v>
      </c>
      <c r="AZ122" t="b">
        <v>1</v>
      </c>
      <c r="BA122" t="b">
        <v>0</v>
      </c>
      <c r="BB122" t="b">
        <v>1</v>
      </c>
      <c r="BC122" t="b">
        <v>1</v>
      </c>
      <c r="BJ122">
        <v>0</v>
      </c>
      <c r="BK122">
        <v>0</v>
      </c>
      <c r="BL122" t="s">
        <v>569</v>
      </c>
      <c r="BM122" t="s">
        <v>511</v>
      </c>
      <c r="BN122">
        <v>8.6199999999999992</v>
      </c>
      <c r="BO122" t="s">
        <v>570</v>
      </c>
      <c r="BP122">
        <v>16.11</v>
      </c>
      <c r="BQ122">
        <v>32</v>
      </c>
    </row>
    <row r="123" spans="1:69" x14ac:dyDescent="0.2">
      <c r="C123" t="s">
        <v>1901</v>
      </c>
      <c r="D123" t="s">
        <v>571</v>
      </c>
      <c r="E123" t="s">
        <v>572</v>
      </c>
      <c r="H123">
        <v>201707291855</v>
      </c>
      <c r="I123">
        <v>201707300655</v>
      </c>
      <c r="J123">
        <v>42945</v>
      </c>
      <c r="K123">
        <v>0.78819444444444442</v>
      </c>
      <c r="L123">
        <v>42945.788194444453</v>
      </c>
      <c r="M123">
        <v>43109</v>
      </c>
      <c r="N123" t="s">
        <v>573</v>
      </c>
      <c r="O123">
        <v>43109.505555555559</v>
      </c>
      <c r="P123">
        <v>4310</v>
      </c>
      <c r="Q123" t="s">
        <v>80</v>
      </c>
      <c r="R123">
        <v>0</v>
      </c>
      <c r="T123">
        <v>0</v>
      </c>
      <c r="U123">
        <v>39.903399999999998</v>
      </c>
      <c r="V123">
        <v>-120.9761</v>
      </c>
      <c r="W123" t="s">
        <v>88</v>
      </c>
      <c r="X123" t="s">
        <v>1775</v>
      </c>
      <c r="AG123" t="b">
        <v>0</v>
      </c>
      <c r="AH123" t="b">
        <v>0</v>
      </c>
      <c r="AI123" t="b">
        <v>0</v>
      </c>
      <c r="AJ123">
        <v>2017</v>
      </c>
      <c r="AK123">
        <v>7</v>
      </c>
      <c r="AL123" t="b">
        <v>0</v>
      </c>
      <c r="AM123">
        <v>0</v>
      </c>
      <c r="AN123" t="b">
        <v>0</v>
      </c>
      <c r="AO123" t="b">
        <v>0</v>
      </c>
      <c r="AP123" t="b">
        <v>0</v>
      </c>
      <c r="AQ123" t="s">
        <v>1770</v>
      </c>
      <c r="AR123">
        <v>0</v>
      </c>
      <c r="AS123">
        <v>0</v>
      </c>
      <c r="AT123" t="s">
        <v>1771</v>
      </c>
      <c r="AU123" t="s">
        <v>1772</v>
      </c>
      <c r="AV123">
        <v>0</v>
      </c>
      <c r="AW123" t="b">
        <v>0</v>
      </c>
      <c r="AX123" t="b">
        <v>1</v>
      </c>
      <c r="AY123" t="b">
        <v>1</v>
      </c>
      <c r="AZ123" t="b">
        <v>1</v>
      </c>
      <c r="BA123" t="b">
        <v>0</v>
      </c>
      <c r="BB123" t="b">
        <v>1</v>
      </c>
      <c r="BC123" t="b">
        <v>1</v>
      </c>
      <c r="BJ123">
        <v>0</v>
      </c>
      <c r="BK123">
        <v>0</v>
      </c>
      <c r="BL123" t="s">
        <v>574</v>
      </c>
      <c r="BM123" t="s">
        <v>82</v>
      </c>
      <c r="BN123">
        <v>7.54</v>
      </c>
      <c r="BO123" t="s">
        <v>575</v>
      </c>
      <c r="BP123">
        <v>17</v>
      </c>
      <c r="BQ123">
        <v>12</v>
      </c>
    </row>
    <row r="124" spans="1:69" x14ac:dyDescent="0.2">
      <c r="C124" t="s">
        <v>1902</v>
      </c>
      <c r="D124" t="s">
        <v>260</v>
      </c>
      <c r="E124" t="s">
        <v>576</v>
      </c>
      <c r="H124">
        <v>201707301617</v>
      </c>
      <c r="I124">
        <v>201707310417</v>
      </c>
      <c r="J124">
        <v>42946</v>
      </c>
      <c r="K124">
        <v>0.67847222222222225</v>
      </c>
      <c r="L124">
        <v>42946.678472222222</v>
      </c>
      <c r="M124">
        <v>43109</v>
      </c>
      <c r="N124" t="s">
        <v>577</v>
      </c>
      <c r="O124">
        <v>43109.509722222218</v>
      </c>
      <c r="P124">
        <v>1350</v>
      </c>
      <c r="Q124" t="s">
        <v>353</v>
      </c>
      <c r="R124">
        <v>0</v>
      </c>
      <c r="T124">
        <v>0</v>
      </c>
      <c r="U124">
        <v>35.542999999999999</v>
      </c>
      <c r="V124">
        <v>-118.654</v>
      </c>
      <c r="W124" t="s">
        <v>88</v>
      </c>
      <c r="X124" t="s">
        <v>1775</v>
      </c>
      <c r="AG124" t="b">
        <v>0</v>
      </c>
      <c r="AH124" t="b">
        <v>0</v>
      </c>
      <c r="AI124" t="b">
        <v>0</v>
      </c>
      <c r="AJ124">
        <v>2017</v>
      </c>
      <c r="AK124">
        <v>7</v>
      </c>
      <c r="AL124" t="b">
        <v>0</v>
      </c>
      <c r="AM124">
        <v>0</v>
      </c>
      <c r="AN124" t="b">
        <v>0</v>
      </c>
      <c r="AO124" t="b">
        <v>0</v>
      </c>
      <c r="AP124" t="b">
        <v>0</v>
      </c>
      <c r="AQ124" t="s">
        <v>1770</v>
      </c>
      <c r="AR124">
        <v>0</v>
      </c>
      <c r="AS124">
        <v>0</v>
      </c>
      <c r="AT124" t="s">
        <v>1771</v>
      </c>
      <c r="AU124" t="s">
        <v>1772</v>
      </c>
      <c r="AV124">
        <v>0</v>
      </c>
      <c r="AW124" t="b">
        <v>1</v>
      </c>
      <c r="AX124" t="b">
        <v>0</v>
      </c>
      <c r="AY124" t="b">
        <v>1</v>
      </c>
      <c r="AZ124" t="b">
        <v>1</v>
      </c>
      <c r="BA124" t="b">
        <v>0</v>
      </c>
      <c r="BB124" t="b">
        <v>1</v>
      </c>
      <c r="BC124" t="b">
        <v>1</v>
      </c>
      <c r="BF124" t="s">
        <v>460</v>
      </c>
      <c r="BG124" t="s">
        <v>82</v>
      </c>
      <c r="BH124">
        <v>1.52</v>
      </c>
      <c r="BI124" t="s">
        <v>578</v>
      </c>
      <c r="BJ124">
        <v>17</v>
      </c>
      <c r="BK124">
        <v>2</v>
      </c>
      <c r="BL124" t="s">
        <v>460</v>
      </c>
      <c r="BM124" t="s">
        <v>82</v>
      </c>
      <c r="BN124">
        <v>1.52</v>
      </c>
      <c r="BO124" t="s">
        <v>578</v>
      </c>
      <c r="BP124">
        <v>17</v>
      </c>
      <c r="BQ124">
        <v>4</v>
      </c>
    </row>
    <row r="125" spans="1:69" x14ac:dyDescent="0.2">
      <c r="C125" t="s">
        <v>1903</v>
      </c>
      <c r="D125" t="s">
        <v>119</v>
      </c>
      <c r="E125" t="s">
        <v>579</v>
      </c>
      <c r="H125">
        <v>201707301743</v>
      </c>
      <c r="I125">
        <v>201707310543</v>
      </c>
      <c r="J125">
        <v>42946</v>
      </c>
      <c r="K125">
        <v>0.73819444444444449</v>
      </c>
      <c r="L125">
        <v>42946.738194444442</v>
      </c>
      <c r="M125">
        <v>43109</v>
      </c>
      <c r="N125" t="s">
        <v>71</v>
      </c>
      <c r="O125">
        <v>43109.510416666657</v>
      </c>
      <c r="P125">
        <v>2289</v>
      </c>
      <c r="Q125" t="s">
        <v>114</v>
      </c>
      <c r="R125">
        <v>0</v>
      </c>
      <c r="T125">
        <v>0</v>
      </c>
      <c r="U125">
        <v>36.022599999999997</v>
      </c>
      <c r="V125">
        <v>-118.94252</v>
      </c>
      <c r="W125" t="s">
        <v>88</v>
      </c>
      <c r="X125" t="s">
        <v>1775</v>
      </c>
      <c r="AG125" t="b">
        <v>0</v>
      </c>
      <c r="AH125" t="b">
        <v>0</v>
      </c>
      <c r="AI125" t="b">
        <v>0</v>
      </c>
      <c r="AJ125">
        <v>2017</v>
      </c>
      <c r="AK125">
        <v>7</v>
      </c>
      <c r="AL125" t="b">
        <v>0</v>
      </c>
      <c r="AM125">
        <v>0</v>
      </c>
      <c r="AN125" t="b">
        <v>0</v>
      </c>
      <c r="AO125" t="b">
        <v>0</v>
      </c>
      <c r="AP125" t="b">
        <v>0</v>
      </c>
      <c r="AQ125" t="s">
        <v>1770</v>
      </c>
      <c r="AR125">
        <v>0</v>
      </c>
      <c r="AS125">
        <v>0</v>
      </c>
      <c r="AT125" t="s">
        <v>1771</v>
      </c>
      <c r="AU125" t="s">
        <v>1772</v>
      </c>
      <c r="AV125">
        <v>0</v>
      </c>
      <c r="AW125" t="b">
        <v>1</v>
      </c>
      <c r="AX125" t="b">
        <v>0</v>
      </c>
      <c r="AY125" t="b">
        <v>1</v>
      </c>
      <c r="AZ125" t="b">
        <v>1</v>
      </c>
      <c r="BA125" t="b">
        <v>0</v>
      </c>
      <c r="BB125" t="b">
        <v>1</v>
      </c>
      <c r="BC125" t="b">
        <v>1</v>
      </c>
      <c r="BJ125">
        <v>0</v>
      </c>
      <c r="BK125">
        <v>0</v>
      </c>
      <c r="BL125" t="s">
        <v>580</v>
      </c>
      <c r="BM125" t="s">
        <v>82</v>
      </c>
      <c r="BN125">
        <v>9.2100000000000009</v>
      </c>
      <c r="BO125" t="s">
        <v>581</v>
      </c>
      <c r="BP125">
        <v>14</v>
      </c>
      <c r="BQ125">
        <v>24</v>
      </c>
    </row>
    <row r="126" spans="1:69" x14ac:dyDescent="0.2">
      <c r="C126" t="s">
        <v>1904</v>
      </c>
      <c r="D126" t="s">
        <v>409</v>
      </c>
      <c r="E126" t="s">
        <v>582</v>
      </c>
      <c r="H126">
        <v>201707311344</v>
      </c>
      <c r="I126">
        <v>201707320144</v>
      </c>
      <c r="J126">
        <v>42947</v>
      </c>
      <c r="K126">
        <v>0.57222222222222219</v>
      </c>
      <c r="L126">
        <v>42947.572222222218</v>
      </c>
      <c r="M126">
        <v>43109</v>
      </c>
      <c r="N126" t="s">
        <v>71</v>
      </c>
      <c r="O126">
        <v>43109.510416666657</v>
      </c>
      <c r="P126">
        <v>5248</v>
      </c>
      <c r="Q126" t="s">
        <v>80</v>
      </c>
      <c r="R126">
        <v>0</v>
      </c>
      <c r="T126">
        <v>0</v>
      </c>
      <c r="U126">
        <v>38.329000000000001</v>
      </c>
      <c r="V126">
        <v>-119.782</v>
      </c>
      <c r="W126" t="s">
        <v>73</v>
      </c>
      <c r="X126" t="s">
        <v>1769</v>
      </c>
      <c r="AG126" t="b">
        <v>1</v>
      </c>
      <c r="AH126" t="b">
        <v>1</v>
      </c>
      <c r="AI126" t="b">
        <v>0</v>
      </c>
      <c r="AJ126">
        <v>2017</v>
      </c>
      <c r="AK126">
        <v>7</v>
      </c>
      <c r="AL126" t="b">
        <v>0</v>
      </c>
      <c r="AM126">
        <v>0</v>
      </c>
      <c r="AN126" t="b">
        <v>0</v>
      </c>
      <c r="AO126" t="b">
        <v>0</v>
      </c>
      <c r="AP126" t="b">
        <v>0</v>
      </c>
      <c r="AQ126" t="s">
        <v>1783</v>
      </c>
      <c r="AR126">
        <v>1</v>
      </c>
      <c r="AS126">
        <v>0</v>
      </c>
      <c r="AT126" t="s">
        <v>1771</v>
      </c>
      <c r="AU126" t="s">
        <v>1772</v>
      </c>
      <c r="AV126">
        <v>0</v>
      </c>
      <c r="AW126" t="b">
        <v>0</v>
      </c>
      <c r="AX126" t="b">
        <v>0</v>
      </c>
      <c r="AY126" t="b">
        <v>0</v>
      </c>
      <c r="AZ126" t="b">
        <v>0</v>
      </c>
      <c r="BA126" t="b">
        <v>0</v>
      </c>
      <c r="BB126" t="b">
        <v>0</v>
      </c>
      <c r="BC126" t="b">
        <v>0</v>
      </c>
      <c r="BJ126">
        <v>0</v>
      </c>
      <c r="BK126">
        <v>0</v>
      </c>
      <c r="BL126" t="s">
        <v>583</v>
      </c>
      <c r="BM126" t="s">
        <v>584</v>
      </c>
      <c r="BN126">
        <v>6.99</v>
      </c>
      <c r="BO126" t="s">
        <v>585</v>
      </c>
      <c r="BP126">
        <v>11.01</v>
      </c>
      <c r="BQ126">
        <v>1</v>
      </c>
    </row>
    <row r="127" spans="1:69" x14ac:dyDescent="0.2">
      <c r="C127" t="s">
        <v>1905</v>
      </c>
      <c r="D127" t="s">
        <v>203</v>
      </c>
      <c r="E127" t="s">
        <v>586</v>
      </c>
      <c r="H127">
        <v>201708010845</v>
      </c>
      <c r="I127">
        <v>201708012045</v>
      </c>
      <c r="J127">
        <v>42948</v>
      </c>
      <c r="K127">
        <v>0.36458333333333331</v>
      </c>
      <c r="L127">
        <v>42948.364583333343</v>
      </c>
      <c r="M127">
        <v>43109</v>
      </c>
      <c r="N127" t="s">
        <v>587</v>
      </c>
      <c r="O127">
        <v>43109.511111111111</v>
      </c>
      <c r="P127">
        <v>8094</v>
      </c>
      <c r="Q127" t="s">
        <v>87</v>
      </c>
      <c r="R127">
        <v>0</v>
      </c>
      <c r="T127">
        <v>0</v>
      </c>
      <c r="U127">
        <v>37.643999999999998</v>
      </c>
      <c r="V127">
        <v>-119.61799999999999</v>
      </c>
      <c r="W127" t="s">
        <v>88</v>
      </c>
      <c r="X127" t="s">
        <v>1775</v>
      </c>
      <c r="AG127" t="b">
        <v>1</v>
      </c>
      <c r="AH127" t="b">
        <v>1</v>
      </c>
      <c r="AI127" t="b">
        <v>0</v>
      </c>
      <c r="AJ127">
        <v>2017</v>
      </c>
      <c r="AK127">
        <v>8</v>
      </c>
      <c r="AL127" t="b">
        <v>0</v>
      </c>
      <c r="AM127">
        <v>0</v>
      </c>
      <c r="AN127" t="b">
        <v>0</v>
      </c>
      <c r="AO127" t="b">
        <v>0</v>
      </c>
      <c r="AP127" t="b">
        <v>0</v>
      </c>
      <c r="AQ127" t="s">
        <v>1783</v>
      </c>
      <c r="AR127">
        <v>1</v>
      </c>
      <c r="AS127">
        <v>0</v>
      </c>
      <c r="AT127" t="s">
        <v>1771</v>
      </c>
      <c r="AU127" t="s">
        <v>1772</v>
      </c>
      <c r="AV127">
        <v>0</v>
      </c>
      <c r="AW127" t="b">
        <v>1</v>
      </c>
      <c r="AX127" t="b">
        <v>0</v>
      </c>
      <c r="AY127" t="b">
        <v>1</v>
      </c>
      <c r="AZ127" t="b">
        <v>1</v>
      </c>
      <c r="BA127" t="b">
        <v>0</v>
      </c>
      <c r="BB127" t="b">
        <v>1</v>
      </c>
      <c r="BC127" t="b">
        <v>1</v>
      </c>
      <c r="BJ127">
        <v>0</v>
      </c>
      <c r="BK127">
        <v>0</v>
      </c>
      <c r="BL127" t="s">
        <v>588</v>
      </c>
      <c r="BM127" t="s">
        <v>589</v>
      </c>
      <c r="BN127">
        <v>6.81</v>
      </c>
      <c r="BO127" t="s">
        <v>590</v>
      </c>
      <c r="BP127">
        <v>7</v>
      </c>
      <c r="BQ127">
        <v>16</v>
      </c>
    </row>
    <row r="128" spans="1:69" x14ac:dyDescent="0.2">
      <c r="C128" t="s">
        <v>1906</v>
      </c>
      <c r="D128" t="s">
        <v>103</v>
      </c>
      <c r="E128" t="s">
        <v>591</v>
      </c>
      <c r="H128">
        <v>201708021015</v>
      </c>
      <c r="I128">
        <v>201708022215</v>
      </c>
      <c r="J128">
        <v>42949</v>
      </c>
      <c r="K128">
        <v>0.42708333333333331</v>
      </c>
      <c r="L128">
        <v>42949.427083333343</v>
      </c>
      <c r="M128">
        <v>43109</v>
      </c>
      <c r="N128" t="s">
        <v>592</v>
      </c>
      <c r="O128">
        <v>43109.511805555558</v>
      </c>
      <c r="P128">
        <v>460</v>
      </c>
      <c r="Q128" t="s">
        <v>80</v>
      </c>
      <c r="R128">
        <v>0</v>
      </c>
      <c r="T128">
        <v>0</v>
      </c>
      <c r="U128">
        <v>35.403570000000002</v>
      </c>
      <c r="V128">
        <v>-120.28037</v>
      </c>
      <c r="W128" t="s">
        <v>88</v>
      </c>
      <c r="X128" t="s">
        <v>1775</v>
      </c>
      <c r="AG128" t="b">
        <v>0</v>
      </c>
      <c r="AH128" t="b">
        <v>0</v>
      </c>
      <c r="AI128" t="b">
        <v>0</v>
      </c>
      <c r="AJ128">
        <v>2017</v>
      </c>
      <c r="AK128">
        <v>8</v>
      </c>
      <c r="AL128" t="b">
        <v>0</v>
      </c>
      <c r="AM128">
        <v>0</v>
      </c>
      <c r="AN128" t="b">
        <v>0</v>
      </c>
      <c r="AO128" t="b">
        <v>0</v>
      </c>
      <c r="AP128" t="b">
        <v>0</v>
      </c>
      <c r="AQ128" t="s">
        <v>1770</v>
      </c>
      <c r="AR128">
        <v>0</v>
      </c>
      <c r="AS128">
        <v>0</v>
      </c>
      <c r="AT128" t="s">
        <v>1771</v>
      </c>
      <c r="AU128" t="s">
        <v>1772</v>
      </c>
      <c r="AV128">
        <v>0</v>
      </c>
      <c r="AW128" t="b">
        <v>1</v>
      </c>
      <c r="AX128" t="b">
        <v>0</v>
      </c>
      <c r="AY128" t="b">
        <v>1</v>
      </c>
      <c r="AZ128" t="b">
        <v>1</v>
      </c>
      <c r="BA128" t="b">
        <v>0</v>
      </c>
      <c r="BB128" t="b">
        <v>1</v>
      </c>
      <c r="BC128" t="b">
        <v>1</v>
      </c>
      <c r="BJ128">
        <v>0</v>
      </c>
      <c r="BK128">
        <v>0</v>
      </c>
      <c r="BL128" t="s">
        <v>593</v>
      </c>
      <c r="BM128" t="s">
        <v>82</v>
      </c>
      <c r="BN128">
        <v>5.43</v>
      </c>
      <c r="BO128" t="s">
        <v>594</v>
      </c>
      <c r="BP128">
        <v>12.01</v>
      </c>
      <c r="BQ128">
        <v>2</v>
      </c>
    </row>
    <row r="129" spans="1:69" x14ac:dyDescent="0.2">
      <c r="C129" t="s">
        <v>1907</v>
      </c>
      <c r="D129" t="s">
        <v>119</v>
      </c>
      <c r="E129" t="s">
        <v>595</v>
      </c>
      <c r="H129">
        <v>201708021800</v>
      </c>
      <c r="I129">
        <v>201708030600</v>
      </c>
      <c r="J129">
        <v>42949</v>
      </c>
      <c r="K129">
        <v>0.75</v>
      </c>
      <c r="L129">
        <v>42949.75</v>
      </c>
      <c r="M129">
        <v>43109</v>
      </c>
      <c r="N129" t="s">
        <v>592</v>
      </c>
      <c r="O129">
        <v>43109.511805555558</v>
      </c>
      <c r="P129">
        <v>2295</v>
      </c>
      <c r="Q129" t="s">
        <v>87</v>
      </c>
      <c r="R129">
        <v>0</v>
      </c>
      <c r="T129">
        <v>0</v>
      </c>
      <c r="U129">
        <v>36.256999999999998</v>
      </c>
      <c r="V129">
        <v>-118.29600000000001</v>
      </c>
      <c r="W129" t="s">
        <v>88</v>
      </c>
      <c r="X129" t="s">
        <v>1775</v>
      </c>
      <c r="AG129" t="b">
        <v>0</v>
      </c>
      <c r="AH129" t="b">
        <v>0</v>
      </c>
      <c r="AI129" t="b">
        <v>0</v>
      </c>
      <c r="AJ129">
        <v>2017</v>
      </c>
      <c r="AK129">
        <v>8</v>
      </c>
      <c r="AL129" t="b">
        <v>0</v>
      </c>
      <c r="AM129">
        <v>0</v>
      </c>
      <c r="AN129" t="b">
        <v>0</v>
      </c>
      <c r="AO129" t="b">
        <v>0</v>
      </c>
      <c r="AP129" t="b">
        <v>0</v>
      </c>
      <c r="AQ129" t="s">
        <v>1770</v>
      </c>
      <c r="AR129">
        <v>0</v>
      </c>
      <c r="AS129">
        <v>0</v>
      </c>
      <c r="AT129" t="s">
        <v>1771</v>
      </c>
      <c r="AU129" t="s">
        <v>1772</v>
      </c>
      <c r="AV129">
        <v>0</v>
      </c>
      <c r="AW129" t="b">
        <v>1</v>
      </c>
      <c r="AX129" t="b">
        <v>0</v>
      </c>
      <c r="AY129" t="b">
        <v>1</v>
      </c>
      <c r="AZ129" t="b">
        <v>1</v>
      </c>
      <c r="BA129" t="b">
        <v>0</v>
      </c>
      <c r="BB129" t="b">
        <v>1</v>
      </c>
      <c r="BC129" t="b">
        <v>1</v>
      </c>
      <c r="BJ129">
        <v>0</v>
      </c>
      <c r="BK129">
        <v>0</v>
      </c>
      <c r="BP129">
        <v>0</v>
      </c>
      <c r="BQ129">
        <v>0</v>
      </c>
    </row>
    <row r="130" spans="1:69" x14ac:dyDescent="0.2">
      <c r="C130" t="s">
        <v>1908</v>
      </c>
      <c r="D130" t="s">
        <v>180</v>
      </c>
      <c r="E130" t="s">
        <v>596</v>
      </c>
      <c r="H130">
        <v>201708061529</v>
      </c>
      <c r="I130">
        <v>201708070329</v>
      </c>
      <c r="J130">
        <v>42953</v>
      </c>
      <c r="K130">
        <v>0.64513888888888893</v>
      </c>
      <c r="L130">
        <v>42953.645138888889</v>
      </c>
      <c r="M130">
        <v>43109</v>
      </c>
      <c r="N130" t="s">
        <v>597</v>
      </c>
      <c r="O130">
        <v>43109.513888888891</v>
      </c>
      <c r="P130">
        <v>530</v>
      </c>
      <c r="Q130" t="s">
        <v>438</v>
      </c>
      <c r="U130">
        <v>41.119889999999998</v>
      </c>
      <c r="V130">
        <v>-120.74968</v>
      </c>
      <c r="W130" t="s">
        <v>88</v>
      </c>
      <c r="X130" t="s">
        <v>1775</v>
      </c>
      <c r="AG130" t="b">
        <v>0</v>
      </c>
      <c r="AH130" t="b">
        <v>0</v>
      </c>
      <c r="AI130" t="b">
        <v>0</v>
      </c>
      <c r="AJ130">
        <v>2017</v>
      </c>
      <c r="AK130">
        <v>8</v>
      </c>
      <c r="AL130" t="b">
        <v>0</v>
      </c>
      <c r="AM130">
        <v>0</v>
      </c>
      <c r="AN130" t="b">
        <v>0</v>
      </c>
      <c r="AO130" t="b">
        <v>0</v>
      </c>
      <c r="AP130" t="b">
        <v>0</v>
      </c>
      <c r="AQ130" t="s">
        <v>1770</v>
      </c>
      <c r="AR130">
        <v>0</v>
      </c>
      <c r="AS130">
        <v>0</v>
      </c>
      <c r="AT130" t="s">
        <v>1771</v>
      </c>
      <c r="AU130" t="s">
        <v>1772</v>
      </c>
      <c r="AV130">
        <v>0</v>
      </c>
      <c r="AW130" t="b">
        <v>1</v>
      </c>
      <c r="AX130" t="b">
        <v>0</v>
      </c>
      <c r="AY130" t="b">
        <v>1</v>
      </c>
      <c r="AZ130" t="b">
        <v>1</v>
      </c>
      <c r="BA130" t="b">
        <v>0</v>
      </c>
      <c r="BB130" t="b">
        <v>1</v>
      </c>
      <c r="BC130" t="b">
        <v>1</v>
      </c>
      <c r="BJ130">
        <v>0</v>
      </c>
      <c r="BK130">
        <v>0</v>
      </c>
      <c r="BL130" t="s">
        <v>598</v>
      </c>
      <c r="BM130" t="s">
        <v>553</v>
      </c>
      <c r="BN130">
        <v>5.71</v>
      </c>
      <c r="BO130" t="s">
        <v>599</v>
      </c>
      <c r="BP130">
        <v>23.6</v>
      </c>
      <c r="BQ130">
        <v>2</v>
      </c>
    </row>
    <row r="131" spans="1:69" x14ac:dyDescent="0.2">
      <c r="C131" t="s">
        <v>1909</v>
      </c>
      <c r="D131" t="s">
        <v>571</v>
      </c>
      <c r="E131" t="s">
        <v>600</v>
      </c>
      <c r="H131">
        <v>201708061532</v>
      </c>
      <c r="I131">
        <v>201708070332</v>
      </c>
      <c r="J131">
        <v>42953</v>
      </c>
      <c r="K131">
        <v>0.64722222222222225</v>
      </c>
      <c r="L131">
        <v>42953.647222222222</v>
      </c>
      <c r="M131">
        <v>43109</v>
      </c>
      <c r="N131" t="s">
        <v>597</v>
      </c>
      <c r="O131">
        <v>43109.513888888891</v>
      </c>
      <c r="P131">
        <v>1020</v>
      </c>
      <c r="Q131" t="s">
        <v>87</v>
      </c>
      <c r="R131">
        <v>0</v>
      </c>
      <c r="T131">
        <v>0</v>
      </c>
      <c r="U131">
        <v>39.753709999999998</v>
      </c>
      <c r="V131">
        <v>-120.1397</v>
      </c>
      <c r="W131" t="s">
        <v>88</v>
      </c>
      <c r="X131" t="s">
        <v>1775</v>
      </c>
      <c r="AG131" t="b">
        <v>0</v>
      </c>
      <c r="AH131" t="b">
        <v>0</v>
      </c>
      <c r="AI131" t="b">
        <v>0</v>
      </c>
      <c r="AJ131">
        <v>2017</v>
      </c>
      <c r="AK131">
        <v>8</v>
      </c>
      <c r="AL131" t="b">
        <v>0</v>
      </c>
      <c r="AM131">
        <v>0</v>
      </c>
      <c r="AN131" t="b">
        <v>0</v>
      </c>
      <c r="AO131" t="b">
        <v>0</v>
      </c>
      <c r="AP131" t="b">
        <v>0</v>
      </c>
      <c r="AQ131" t="s">
        <v>1770</v>
      </c>
      <c r="AR131">
        <v>0</v>
      </c>
      <c r="AS131">
        <v>0</v>
      </c>
      <c r="AT131" t="s">
        <v>1771</v>
      </c>
      <c r="AU131" t="s">
        <v>1772</v>
      </c>
      <c r="AV131">
        <v>0</v>
      </c>
      <c r="AW131" t="b">
        <v>1</v>
      </c>
      <c r="AX131" t="b">
        <v>0</v>
      </c>
      <c r="AY131" t="b">
        <v>1</v>
      </c>
      <c r="AZ131" t="b">
        <v>1</v>
      </c>
      <c r="BA131" t="b">
        <v>0</v>
      </c>
      <c r="BB131" t="b">
        <v>0</v>
      </c>
      <c r="BC131" t="b">
        <v>1</v>
      </c>
      <c r="BJ131">
        <v>0</v>
      </c>
      <c r="BK131">
        <v>0</v>
      </c>
      <c r="BP131">
        <v>0</v>
      </c>
      <c r="BQ131">
        <v>0</v>
      </c>
    </row>
    <row r="132" spans="1:69" x14ac:dyDescent="0.2">
      <c r="C132" t="s">
        <v>1910</v>
      </c>
      <c r="D132" t="s">
        <v>180</v>
      </c>
      <c r="E132" t="s">
        <v>601</v>
      </c>
      <c r="H132">
        <v>201708061952</v>
      </c>
      <c r="I132">
        <v>201708070752</v>
      </c>
      <c r="J132">
        <v>42953</v>
      </c>
      <c r="K132">
        <v>0.82777777777777772</v>
      </c>
      <c r="L132">
        <v>42953.827777777777</v>
      </c>
      <c r="M132">
        <v>43109</v>
      </c>
      <c r="N132" t="s">
        <v>602</v>
      </c>
      <c r="O132">
        <v>43109.51458333333</v>
      </c>
      <c r="P132">
        <v>859</v>
      </c>
      <c r="Q132" t="s">
        <v>87</v>
      </c>
      <c r="R132">
        <v>0</v>
      </c>
      <c r="T132">
        <v>0</v>
      </c>
      <c r="U132">
        <v>39.887999999999998</v>
      </c>
      <c r="V132">
        <v>-120.066</v>
      </c>
      <c r="W132" t="s">
        <v>88</v>
      </c>
      <c r="X132" t="s">
        <v>1775</v>
      </c>
      <c r="AG132" t="b">
        <v>0</v>
      </c>
      <c r="AH132" t="b">
        <v>0</v>
      </c>
      <c r="AI132" t="b">
        <v>0</v>
      </c>
      <c r="AJ132">
        <v>2017</v>
      </c>
      <c r="AK132">
        <v>8</v>
      </c>
      <c r="AL132" t="b">
        <v>0</v>
      </c>
      <c r="AM132">
        <v>0</v>
      </c>
      <c r="AN132" t="b">
        <v>0</v>
      </c>
      <c r="AO132" t="b">
        <v>0</v>
      </c>
      <c r="AP132" t="b">
        <v>0</v>
      </c>
      <c r="AQ132" t="s">
        <v>1770</v>
      </c>
      <c r="AR132">
        <v>0</v>
      </c>
      <c r="AS132">
        <v>0</v>
      </c>
      <c r="AT132" t="s">
        <v>1771</v>
      </c>
      <c r="AU132" t="s">
        <v>1772</v>
      </c>
      <c r="AV132">
        <v>0</v>
      </c>
      <c r="AW132" t="b">
        <v>1</v>
      </c>
      <c r="AX132" t="b">
        <v>0</v>
      </c>
      <c r="AY132" t="b">
        <v>1</v>
      </c>
      <c r="AZ132" t="b">
        <v>1</v>
      </c>
      <c r="BA132" t="b">
        <v>0</v>
      </c>
      <c r="BB132" t="b">
        <v>0</v>
      </c>
      <c r="BC132" t="b">
        <v>1</v>
      </c>
      <c r="BJ132">
        <v>0</v>
      </c>
      <c r="BK132">
        <v>0</v>
      </c>
      <c r="BL132" t="s">
        <v>603</v>
      </c>
      <c r="BM132" t="s">
        <v>75</v>
      </c>
      <c r="BN132">
        <v>7.85</v>
      </c>
      <c r="BO132" t="s">
        <v>604</v>
      </c>
      <c r="BP132">
        <v>22.37</v>
      </c>
      <c r="BQ132">
        <v>33</v>
      </c>
    </row>
    <row r="133" spans="1:69" x14ac:dyDescent="0.2">
      <c r="A133" t="s">
        <v>251</v>
      </c>
      <c r="C133" t="s">
        <v>1911</v>
      </c>
      <c r="D133" t="s">
        <v>252</v>
      </c>
      <c r="E133" t="s">
        <v>605</v>
      </c>
      <c r="H133">
        <v>201708071745</v>
      </c>
      <c r="I133">
        <v>201708080545</v>
      </c>
      <c r="J133">
        <v>42954</v>
      </c>
      <c r="K133">
        <v>0.73958333333333337</v>
      </c>
      <c r="L133">
        <v>42954.739583333343</v>
      </c>
      <c r="M133">
        <v>43109</v>
      </c>
      <c r="N133" t="s">
        <v>606</v>
      </c>
      <c r="O133">
        <v>43109.518055555563</v>
      </c>
      <c r="P133">
        <v>3142</v>
      </c>
      <c r="Q133" t="s">
        <v>438</v>
      </c>
      <c r="U133">
        <v>41.853000000000002</v>
      </c>
      <c r="V133">
        <v>-123.676</v>
      </c>
      <c r="W133" t="s">
        <v>88</v>
      </c>
      <c r="X133" t="s">
        <v>1775</v>
      </c>
      <c r="AG133" t="b">
        <v>0</v>
      </c>
      <c r="AH133" t="b">
        <v>0</v>
      </c>
      <c r="AI133" t="b">
        <v>0</v>
      </c>
      <c r="AJ133">
        <v>2017</v>
      </c>
      <c r="AK133">
        <v>8</v>
      </c>
      <c r="AL133" t="b">
        <v>1</v>
      </c>
      <c r="AM133">
        <v>0</v>
      </c>
      <c r="AN133" t="b">
        <v>0</v>
      </c>
      <c r="AO133" t="b">
        <v>0</v>
      </c>
      <c r="AP133" t="b">
        <v>0</v>
      </c>
      <c r="AQ133" t="s">
        <v>1770</v>
      </c>
      <c r="AR133">
        <v>0</v>
      </c>
      <c r="AS133">
        <v>0</v>
      </c>
      <c r="AT133" t="s">
        <v>1771</v>
      </c>
      <c r="AU133" t="s">
        <v>1772</v>
      </c>
      <c r="AV133">
        <v>0</v>
      </c>
      <c r="AW133" t="b">
        <v>1</v>
      </c>
      <c r="AX133" t="b">
        <v>0</v>
      </c>
      <c r="AY133" t="b">
        <v>1</v>
      </c>
      <c r="AZ133" t="b">
        <v>1</v>
      </c>
      <c r="BA133" t="b">
        <v>0</v>
      </c>
      <c r="BB133" t="b">
        <v>0</v>
      </c>
      <c r="BC133" t="b">
        <v>1</v>
      </c>
      <c r="BJ133">
        <v>0</v>
      </c>
      <c r="BK133">
        <v>0</v>
      </c>
      <c r="BL133" t="s">
        <v>607</v>
      </c>
      <c r="BM133" t="s">
        <v>82</v>
      </c>
      <c r="BN133">
        <v>9.1300000000000008</v>
      </c>
      <c r="BO133" t="s">
        <v>608</v>
      </c>
      <c r="BP133">
        <v>11.01</v>
      </c>
      <c r="BQ133">
        <v>2</v>
      </c>
    </row>
    <row r="134" spans="1:69" x14ac:dyDescent="0.2">
      <c r="C134" t="s">
        <v>1912</v>
      </c>
      <c r="D134" t="s">
        <v>84</v>
      </c>
      <c r="E134" t="s">
        <v>609</v>
      </c>
      <c r="H134">
        <v>201708072230</v>
      </c>
      <c r="I134">
        <v>201708081030</v>
      </c>
      <c r="J134">
        <v>42954</v>
      </c>
      <c r="K134">
        <v>0.9375</v>
      </c>
      <c r="L134">
        <v>42954.9375</v>
      </c>
      <c r="M134">
        <v>43109</v>
      </c>
      <c r="N134" t="s">
        <v>610</v>
      </c>
      <c r="O134">
        <v>43109.518750000003</v>
      </c>
      <c r="P134">
        <v>4736</v>
      </c>
      <c r="Q134" t="s">
        <v>87</v>
      </c>
      <c r="R134">
        <v>0</v>
      </c>
      <c r="T134">
        <v>0</v>
      </c>
      <c r="U134">
        <v>40.175980000000003</v>
      </c>
      <c r="V134">
        <v>-123.36882</v>
      </c>
      <c r="W134" t="s">
        <v>88</v>
      </c>
      <c r="X134" t="s">
        <v>1775</v>
      </c>
      <c r="AG134" t="b">
        <v>0</v>
      </c>
      <c r="AH134" t="b">
        <v>0</v>
      </c>
      <c r="AI134" t="b">
        <v>0</v>
      </c>
      <c r="AJ134">
        <v>2017</v>
      </c>
      <c r="AK134">
        <v>8</v>
      </c>
      <c r="AL134" t="b">
        <v>0</v>
      </c>
      <c r="AM134">
        <v>0</v>
      </c>
      <c r="AN134" t="b">
        <v>0</v>
      </c>
      <c r="AO134" t="b">
        <v>0</v>
      </c>
      <c r="AP134" t="b">
        <v>0</v>
      </c>
      <c r="AQ134" t="s">
        <v>1770</v>
      </c>
      <c r="AR134">
        <v>0</v>
      </c>
      <c r="AS134">
        <v>0</v>
      </c>
      <c r="AT134" t="s">
        <v>1771</v>
      </c>
      <c r="AU134" t="s">
        <v>1772</v>
      </c>
      <c r="AV134">
        <v>0</v>
      </c>
      <c r="AW134" t="b">
        <v>1</v>
      </c>
      <c r="AX134" t="b">
        <v>0</v>
      </c>
      <c r="AY134" t="b">
        <v>1</v>
      </c>
      <c r="AZ134" t="b">
        <v>1</v>
      </c>
      <c r="BA134" t="b">
        <v>0</v>
      </c>
      <c r="BB134" t="b">
        <v>1</v>
      </c>
      <c r="BC134" t="b">
        <v>1</v>
      </c>
      <c r="BJ134">
        <v>0</v>
      </c>
      <c r="BK134">
        <v>0</v>
      </c>
      <c r="BL134" t="s">
        <v>156</v>
      </c>
      <c r="BM134" t="s">
        <v>82</v>
      </c>
      <c r="BN134">
        <v>5.78</v>
      </c>
      <c r="BO134" t="s">
        <v>611</v>
      </c>
      <c r="BP134">
        <v>4.99</v>
      </c>
      <c r="BQ134">
        <v>2</v>
      </c>
    </row>
    <row r="135" spans="1:69" x14ac:dyDescent="0.2">
      <c r="C135" t="s">
        <v>1913</v>
      </c>
      <c r="D135" t="s">
        <v>260</v>
      </c>
      <c r="E135" t="s">
        <v>612</v>
      </c>
      <c r="H135">
        <v>201708101432</v>
      </c>
      <c r="I135">
        <v>201708110232</v>
      </c>
      <c r="J135">
        <v>42957</v>
      </c>
      <c r="K135">
        <v>0.60555555555555551</v>
      </c>
      <c r="L135">
        <v>42957.605555555558</v>
      </c>
      <c r="M135">
        <v>43109</v>
      </c>
      <c r="N135" t="s">
        <v>613</v>
      </c>
      <c r="O135">
        <v>43109.521527777782</v>
      </c>
      <c r="P135">
        <v>338</v>
      </c>
      <c r="Q135" t="s">
        <v>353</v>
      </c>
      <c r="R135">
        <v>0</v>
      </c>
      <c r="T135">
        <v>0</v>
      </c>
      <c r="U135">
        <v>34.929070000000003</v>
      </c>
      <c r="V135">
        <v>-118.9267</v>
      </c>
      <c r="W135" t="s">
        <v>73</v>
      </c>
      <c r="X135" t="s">
        <v>1769</v>
      </c>
      <c r="AG135" t="b">
        <v>0</v>
      </c>
      <c r="AH135" t="b">
        <v>0</v>
      </c>
      <c r="AI135" t="b">
        <v>0</v>
      </c>
      <c r="AJ135">
        <v>2017</v>
      </c>
      <c r="AK135">
        <v>8</v>
      </c>
      <c r="AL135" t="b">
        <v>0</v>
      </c>
      <c r="AM135">
        <v>0</v>
      </c>
      <c r="AN135" t="b">
        <v>0</v>
      </c>
      <c r="AO135" t="b">
        <v>0</v>
      </c>
      <c r="AP135" t="b">
        <v>0</v>
      </c>
      <c r="AQ135" t="s">
        <v>1770</v>
      </c>
      <c r="AR135">
        <v>0</v>
      </c>
      <c r="AS135">
        <v>0</v>
      </c>
      <c r="AT135" t="s">
        <v>1771</v>
      </c>
      <c r="AU135" t="s">
        <v>1772</v>
      </c>
      <c r="AV135">
        <v>0</v>
      </c>
      <c r="AW135" t="b">
        <v>0</v>
      </c>
      <c r="AX135" t="b">
        <v>0</v>
      </c>
      <c r="AY135" t="b">
        <v>0</v>
      </c>
      <c r="AZ135" t="b">
        <v>0</v>
      </c>
      <c r="BA135" t="b">
        <v>0</v>
      </c>
      <c r="BB135" t="b">
        <v>0</v>
      </c>
      <c r="BC135" t="b">
        <v>0</v>
      </c>
      <c r="BF135" t="s">
        <v>614</v>
      </c>
      <c r="BG135" t="s">
        <v>95</v>
      </c>
      <c r="BH135">
        <v>2.2799999999999998</v>
      </c>
      <c r="BI135" t="s">
        <v>615</v>
      </c>
      <c r="BJ135">
        <v>18.010000000000002</v>
      </c>
      <c r="BK135">
        <v>29</v>
      </c>
      <c r="BL135" t="s">
        <v>614</v>
      </c>
      <c r="BM135" t="s">
        <v>95</v>
      </c>
      <c r="BN135">
        <v>2.2799999999999998</v>
      </c>
      <c r="BO135" t="s">
        <v>615</v>
      </c>
      <c r="BP135">
        <v>18.010000000000002</v>
      </c>
      <c r="BQ135">
        <v>36</v>
      </c>
    </row>
    <row r="136" spans="1:69" x14ac:dyDescent="0.2">
      <c r="C136" t="s">
        <v>1914</v>
      </c>
      <c r="D136" t="s">
        <v>103</v>
      </c>
      <c r="E136" t="s">
        <v>616</v>
      </c>
      <c r="H136">
        <v>201708111606</v>
      </c>
      <c r="I136">
        <v>201708120406</v>
      </c>
      <c r="J136">
        <v>42958</v>
      </c>
      <c r="K136">
        <v>0.67083333333333328</v>
      </c>
      <c r="L136">
        <v>42958.67083333333</v>
      </c>
      <c r="M136">
        <v>43109</v>
      </c>
      <c r="N136" t="s">
        <v>617</v>
      </c>
      <c r="O136">
        <v>43109.525000000001</v>
      </c>
      <c r="P136">
        <v>775</v>
      </c>
      <c r="Q136" t="s">
        <v>438</v>
      </c>
      <c r="U136">
        <v>35.790799999999997</v>
      </c>
      <c r="V136">
        <v>-120.77485</v>
      </c>
      <c r="W136" t="s">
        <v>73</v>
      </c>
      <c r="X136" t="s">
        <v>1769</v>
      </c>
      <c r="AG136" t="b">
        <v>0</v>
      </c>
      <c r="AH136" t="b">
        <v>0</v>
      </c>
      <c r="AI136" t="b">
        <v>0</v>
      </c>
      <c r="AJ136">
        <v>2017</v>
      </c>
      <c r="AK136">
        <v>8</v>
      </c>
      <c r="AL136" t="b">
        <v>0</v>
      </c>
      <c r="AM136">
        <v>0</v>
      </c>
      <c r="AN136" t="b">
        <v>0</v>
      </c>
      <c r="AO136" t="b">
        <v>0</v>
      </c>
      <c r="AP136" t="b">
        <v>0</v>
      </c>
      <c r="AQ136" t="s">
        <v>1770</v>
      </c>
      <c r="AR136">
        <v>0</v>
      </c>
      <c r="AS136">
        <v>0</v>
      </c>
      <c r="AT136" t="s">
        <v>1771</v>
      </c>
      <c r="AU136" t="s">
        <v>1772</v>
      </c>
      <c r="AV136">
        <v>0</v>
      </c>
      <c r="AW136" t="b">
        <v>0</v>
      </c>
      <c r="AX136" t="b">
        <v>0</v>
      </c>
      <c r="AY136" t="b">
        <v>0</v>
      </c>
      <c r="AZ136" t="b">
        <v>0</v>
      </c>
      <c r="BA136" t="b">
        <v>0</v>
      </c>
      <c r="BB136" t="b">
        <v>0</v>
      </c>
      <c r="BC136" t="b">
        <v>0</v>
      </c>
      <c r="BJ136">
        <v>0</v>
      </c>
      <c r="BK136">
        <v>0</v>
      </c>
      <c r="BL136" t="s">
        <v>236</v>
      </c>
      <c r="BM136" t="s">
        <v>82</v>
      </c>
      <c r="BN136">
        <v>5.32</v>
      </c>
      <c r="BO136" t="s">
        <v>618</v>
      </c>
      <c r="BP136">
        <v>21</v>
      </c>
      <c r="BQ136">
        <v>10</v>
      </c>
    </row>
    <row r="137" spans="1:69" x14ac:dyDescent="0.2">
      <c r="A137" t="s">
        <v>251</v>
      </c>
      <c r="C137" t="s">
        <v>1915</v>
      </c>
      <c r="D137" t="s">
        <v>252</v>
      </c>
      <c r="E137" t="s">
        <v>619</v>
      </c>
      <c r="H137">
        <v>201708141400</v>
      </c>
      <c r="I137">
        <v>201708150200</v>
      </c>
      <c r="J137">
        <v>42961</v>
      </c>
      <c r="K137">
        <v>0.58333333333333337</v>
      </c>
      <c r="L137">
        <v>42961.583333333343</v>
      </c>
      <c r="M137">
        <v>43109</v>
      </c>
      <c r="N137" t="s">
        <v>620</v>
      </c>
      <c r="O137">
        <v>43109.529166666667</v>
      </c>
      <c r="P137">
        <v>39715</v>
      </c>
      <c r="Q137" t="s">
        <v>438</v>
      </c>
      <c r="U137">
        <v>42.039000000000001</v>
      </c>
      <c r="V137">
        <v>-123.218</v>
      </c>
      <c r="W137" t="s">
        <v>73</v>
      </c>
      <c r="X137" t="s">
        <v>1769</v>
      </c>
      <c r="AG137" t="b">
        <v>1</v>
      </c>
      <c r="AH137" t="b">
        <v>1</v>
      </c>
      <c r="AI137" t="b">
        <v>0</v>
      </c>
      <c r="AJ137">
        <v>2017</v>
      </c>
      <c r="AK137">
        <v>8</v>
      </c>
      <c r="AL137" t="b">
        <v>0</v>
      </c>
      <c r="AM137">
        <v>0</v>
      </c>
      <c r="AN137" t="b">
        <v>0</v>
      </c>
      <c r="AO137" t="b">
        <v>0</v>
      </c>
      <c r="AP137" t="b">
        <v>0</v>
      </c>
      <c r="AQ137" t="s">
        <v>1783</v>
      </c>
      <c r="AR137">
        <v>1</v>
      </c>
      <c r="AS137">
        <v>0</v>
      </c>
      <c r="AT137" t="s">
        <v>1771</v>
      </c>
      <c r="AU137" t="s">
        <v>1772</v>
      </c>
      <c r="AV137">
        <v>0</v>
      </c>
      <c r="AW137" t="b">
        <v>0</v>
      </c>
      <c r="AX137" t="b">
        <v>0</v>
      </c>
      <c r="AY137" t="b">
        <v>0</v>
      </c>
      <c r="AZ137" t="b">
        <v>0</v>
      </c>
      <c r="BA137" t="b">
        <v>0</v>
      </c>
      <c r="BB137" t="b">
        <v>0</v>
      </c>
      <c r="BC137" t="b">
        <v>0</v>
      </c>
      <c r="BJ137">
        <v>0</v>
      </c>
      <c r="BK137">
        <v>0</v>
      </c>
      <c r="BP137">
        <v>0</v>
      </c>
      <c r="BQ137">
        <v>0</v>
      </c>
    </row>
    <row r="138" spans="1:69" x14ac:dyDescent="0.2">
      <c r="C138" t="s">
        <v>1916</v>
      </c>
      <c r="D138" t="s">
        <v>203</v>
      </c>
      <c r="E138" t="s">
        <v>621</v>
      </c>
      <c r="H138">
        <v>201708141428</v>
      </c>
      <c r="I138">
        <v>201708150228</v>
      </c>
      <c r="J138">
        <v>42961</v>
      </c>
      <c r="K138">
        <v>0.60277777777777775</v>
      </c>
      <c r="L138">
        <v>42961.602777777778</v>
      </c>
      <c r="M138">
        <v>43109</v>
      </c>
      <c r="N138" t="s">
        <v>622</v>
      </c>
      <c r="O138">
        <v>43109.527083333327</v>
      </c>
      <c r="P138">
        <v>7000</v>
      </c>
      <c r="Q138" t="s">
        <v>80</v>
      </c>
      <c r="R138">
        <v>0</v>
      </c>
      <c r="T138">
        <v>0</v>
      </c>
      <c r="U138">
        <v>37.537999999999997</v>
      </c>
      <c r="V138">
        <v>-119.598</v>
      </c>
      <c r="W138" t="s">
        <v>88</v>
      </c>
      <c r="X138" t="s">
        <v>1775</v>
      </c>
      <c r="AG138" t="b">
        <v>1</v>
      </c>
      <c r="AH138" t="b">
        <v>1</v>
      </c>
      <c r="AI138" t="b">
        <v>0</v>
      </c>
      <c r="AJ138">
        <v>2017</v>
      </c>
      <c r="AK138">
        <v>8</v>
      </c>
      <c r="AL138" t="b">
        <v>0</v>
      </c>
      <c r="AM138">
        <v>0</v>
      </c>
      <c r="AN138" t="b">
        <v>0</v>
      </c>
      <c r="AO138" t="b">
        <v>0</v>
      </c>
      <c r="AP138" t="b">
        <v>0</v>
      </c>
      <c r="AQ138" t="s">
        <v>1783</v>
      </c>
      <c r="AR138">
        <v>1</v>
      </c>
      <c r="AS138">
        <v>0</v>
      </c>
      <c r="AT138" t="s">
        <v>1771</v>
      </c>
      <c r="AU138" t="s">
        <v>1772</v>
      </c>
      <c r="AV138">
        <v>0</v>
      </c>
      <c r="AW138" t="b">
        <v>1</v>
      </c>
      <c r="AX138" t="b">
        <v>0</v>
      </c>
      <c r="AY138" t="b">
        <v>1</v>
      </c>
      <c r="AZ138" t="b">
        <v>1</v>
      </c>
      <c r="BA138" t="b">
        <v>0</v>
      </c>
      <c r="BB138" t="b">
        <v>1</v>
      </c>
      <c r="BC138" t="b">
        <v>1</v>
      </c>
      <c r="BF138" t="s">
        <v>623</v>
      </c>
      <c r="BG138" t="s">
        <v>82</v>
      </c>
      <c r="BH138">
        <v>2.59</v>
      </c>
      <c r="BI138" t="s">
        <v>624</v>
      </c>
      <c r="BJ138">
        <v>11.01</v>
      </c>
      <c r="BK138">
        <v>6</v>
      </c>
      <c r="BL138" t="s">
        <v>625</v>
      </c>
      <c r="BM138" t="s">
        <v>584</v>
      </c>
      <c r="BN138">
        <v>7.25</v>
      </c>
      <c r="BO138" t="s">
        <v>626</v>
      </c>
      <c r="BP138">
        <v>78.78</v>
      </c>
      <c r="BQ138">
        <v>12</v>
      </c>
    </row>
    <row r="139" spans="1:69" x14ac:dyDescent="0.2">
      <c r="A139" t="s">
        <v>251</v>
      </c>
      <c r="C139" t="s">
        <v>1917</v>
      </c>
      <c r="D139" t="s">
        <v>252</v>
      </c>
      <c r="E139" t="s">
        <v>627</v>
      </c>
      <c r="H139">
        <v>201708150755</v>
      </c>
      <c r="I139">
        <v>201708151955</v>
      </c>
      <c r="J139">
        <v>42962</v>
      </c>
      <c r="K139">
        <v>0.3298611111111111</v>
      </c>
      <c r="L139">
        <v>42962.329861111109</v>
      </c>
      <c r="M139">
        <v>43109</v>
      </c>
      <c r="N139" t="s">
        <v>628</v>
      </c>
      <c r="O139">
        <v>43109.529861111107</v>
      </c>
      <c r="P139">
        <v>78698</v>
      </c>
      <c r="Q139" t="s">
        <v>87</v>
      </c>
      <c r="R139">
        <v>0</v>
      </c>
      <c r="T139">
        <v>0</v>
      </c>
      <c r="U139">
        <v>41.841000000000001</v>
      </c>
      <c r="V139">
        <v>-123.474</v>
      </c>
      <c r="W139" t="s">
        <v>88</v>
      </c>
      <c r="X139" t="s">
        <v>1775</v>
      </c>
      <c r="AG139" t="b">
        <v>1</v>
      </c>
      <c r="AH139" t="b">
        <v>1</v>
      </c>
      <c r="AI139" t="b">
        <v>0</v>
      </c>
      <c r="AJ139">
        <v>2017</v>
      </c>
      <c r="AK139">
        <v>8</v>
      </c>
      <c r="AL139" t="b">
        <v>0</v>
      </c>
      <c r="AM139">
        <v>0</v>
      </c>
      <c r="AN139" t="b">
        <v>0</v>
      </c>
      <c r="AO139" t="b">
        <v>0</v>
      </c>
      <c r="AP139" t="b">
        <v>0</v>
      </c>
      <c r="AQ139" t="s">
        <v>1783</v>
      </c>
      <c r="AR139">
        <v>1</v>
      </c>
      <c r="AS139">
        <v>0</v>
      </c>
      <c r="AT139" t="s">
        <v>1771</v>
      </c>
      <c r="AU139" t="s">
        <v>1772</v>
      </c>
      <c r="AV139">
        <v>0</v>
      </c>
      <c r="AW139" t="b">
        <v>1</v>
      </c>
      <c r="AX139" t="b">
        <v>0</v>
      </c>
      <c r="AY139" t="b">
        <v>1</v>
      </c>
      <c r="AZ139" t="b">
        <v>1</v>
      </c>
      <c r="BA139" t="b">
        <v>0</v>
      </c>
      <c r="BB139" t="b">
        <v>0</v>
      </c>
      <c r="BC139" t="b">
        <v>1</v>
      </c>
      <c r="BJ139">
        <v>0</v>
      </c>
      <c r="BK139">
        <v>0</v>
      </c>
      <c r="BL139" t="s">
        <v>629</v>
      </c>
      <c r="BM139" t="s">
        <v>82</v>
      </c>
      <c r="BN139">
        <v>6.31</v>
      </c>
      <c r="BO139" t="s">
        <v>630</v>
      </c>
      <c r="BP139">
        <v>5.99</v>
      </c>
      <c r="BQ139">
        <v>26</v>
      </c>
    </row>
    <row r="140" spans="1:69" x14ac:dyDescent="0.2">
      <c r="C140" t="s">
        <v>1918</v>
      </c>
      <c r="D140" t="s">
        <v>350</v>
      </c>
      <c r="E140" t="s">
        <v>351</v>
      </c>
      <c r="H140">
        <v>201708201444</v>
      </c>
      <c r="I140">
        <v>201708210244</v>
      </c>
      <c r="J140">
        <v>42967</v>
      </c>
      <c r="K140">
        <v>0.61388888888888893</v>
      </c>
      <c r="L140">
        <v>42967.613888888889</v>
      </c>
      <c r="M140">
        <v>43109</v>
      </c>
      <c r="N140" t="s">
        <v>628</v>
      </c>
      <c r="O140">
        <v>43109.529861111107</v>
      </c>
      <c r="P140">
        <v>867</v>
      </c>
      <c r="Q140" t="s">
        <v>80</v>
      </c>
      <c r="R140">
        <v>0</v>
      </c>
      <c r="T140">
        <v>0</v>
      </c>
      <c r="U140">
        <v>39.123399999999997</v>
      </c>
      <c r="V140">
        <v>-121.32957</v>
      </c>
      <c r="W140" t="s">
        <v>73</v>
      </c>
      <c r="X140" t="s">
        <v>1769</v>
      </c>
      <c r="AG140" t="b">
        <v>0</v>
      </c>
      <c r="AH140" t="b">
        <v>0</v>
      </c>
      <c r="AI140" t="b">
        <v>0</v>
      </c>
      <c r="AJ140">
        <v>2017</v>
      </c>
      <c r="AK140">
        <v>8</v>
      </c>
      <c r="AL140" t="b">
        <v>0</v>
      </c>
      <c r="AM140">
        <v>0</v>
      </c>
      <c r="AN140" t="b">
        <v>0</v>
      </c>
      <c r="AO140" t="b">
        <v>0</v>
      </c>
      <c r="AP140" t="b">
        <v>0</v>
      </c>
      <c r="AQ140" t="s">
        <v>1770</v>
      </c>
      <c r="AR140">
        <v>0</v>
      </c>
      <c r="AS140">
        <v>0</v>
      </c>
      <c r="AT140" t="s">
        <v>1771</v>
      </c>
      <c r="AU140" t="s">
        <v>1772</v>
      </c>
      <c r="AV140">
        <v>0</v>
      </c>
      <c r="AW140" t="b">
        <v>0</v>
      </c>
      <c r="AX140" t="b">
        <v>0</v>
      </c>
      <c r="AY140" t="b">
        <v>0</v>
      </c>
      <c r="AZ140" t="b">
        <v>0</v>
      </c>
      <c r="BA140" t="b">
        <v>0</v>
      </c>
      <c r="BB140" t="b">
        <v>0</v>
      </c>
      <c r="BC140" t="b">
        <v>0</v>
      </c>
      <c r="BJ140">
        <v>0</v>
      </c>
      <c r="BK140">
        <v>0</v>
      </c>
      <c r="BL140" t="s">
        <v>631</v>
      </c>
      <c r="BM140" t="s">
        <v>95</v>
      </c>
      <c r="BN140">
        <v>8.9600000000000009</v>
      </c>
      <c r="BO140" t="s">
        <v>632</v>
      </c>
      <c r="BP140">
        <v>12.01</v>
      </c>
      <c r="BQ140">
        <v>56</v>
      </c>
    </row>
    <row r="141" spans="1:69" x14ac:dyDescent="0.2">
      <c r="C141" t="s">
        <v>1919</v>
      </c>
      <c r="D141" t="s">
        <v>529</v>
      </c>
      <c r="E141" t="s">
        <v>633</v>
      </c>
      <c r="H141">
        <v>201708241813</v>
      </c>
      <c r="I141">
        <v>201708250613</v>
      </c>
      <c r="J141">
        <v>42971</v>
      </c>
      <c r="K141">
        <v>0.75902777777777775</v>
      </c>
      <c r="L141">
        <v>42971.759027777778</v>
      </c>
      <c r="M141">
        <v>43109</v>
      </c>
      <c r="N141" t="s">
        <v>634</v>
      </c>
      <c r="O141">
        <v>43109.530555555553</v>
      </c>
      <c r="P141">
        <v>2312</v>
      </c>
      <c r="Q141" t="s">
        <v>438</v>
      </c>
      <c r="U141">
        <v>36.051870000000001</v>
      </c>
      <c r="V141">
        <v>-120.05404</v>
      </c>
      <c r="W141" t="s">
        <v>73</v>
      </c>
      <c r="X141" t="s">
        <v>1769</v>
      </c>
      <c r="AF141">
        <v>3696</v>
      </c>
      <c r="AG141" t="b">
        <v>0</v>
      </c>
      <c r="AH141" t="b">
        <v>0</v>
      </c>
      <c r="AI141" t="b">
        <v>0</v>
      </c>
      <c r="AJ141">
        <v>2017</v>
      </c>
      <c r="AK141">
        <v>8</v>
      </c>
      <c r="AL141" t="b">
        <v>0</v>
      </c>
      <c r="AM141">
        <v>0</v>
      </c>
      <c r="AN141" t="b">
        <v>0</v>
      </c>
      <c r="AO141" t="b">
        <v>0</v>
      </c>
      <c r="AP141" t="b">
        <v>0</v>
      </c>
      <c r="AQ141" t="s">
        <v>1770</v>
      </c>
      <c r="AR141">
        <v>0</v>
      </c>
      <c r="AS141">
        <v>0</v>
      </c>
      <c r="AT141" t="s">
        <v>1771</v>
      </c>
      <c r="AU141" t="s">
        <v>1772</v>
      </c>
      <c r="AV141">
        <v>0</v>
      </c>
      <c r="AW141" t="b">
        <v>0</v>
      </c>
      <c r="AX141" t="b">
        <v>0</v>
      </c>
      <c r="AY141" t="b">
        <v>0</v>
      </c>
      <c r="AZ141" t="b">
        <v>0</v>
      </c>
      <c r="BA141" t="b">
        <v>0</v>
      </c>
      <c r="BB141" t="b">
        <v>0</v>
      </c>
      <c r="BC141" t="b">
        <v>0</v>
      </c>
      <c r="BF141" t="s">
        <v>635</v>
      </c>
      <c r="BG141" t="s">
        <v>82</v>
      </c>
      <c r="BH141">
        <v>1.43</v>
      </c>
      <c r="BI141" t="s">
        <v>636</v>
      </c>
      <c r="BJ141">
        <v>23</v>
      </c>
      <c r="BK141">
        <v>10</v>
      </c>
      <c r="BL141" t="s">
        <v>635</v>
      </c>
      <c r="BM141" t="s">
        <v>82</v>
      </c>
      <c r="BN141">
        <v>1.43</v>
      </c>
      <c r="BO141" t="s">
        <v>636</v>
      </c>
      <c r="BP141">
        <v>23</v>
      </c>
      <c r="BQ141">
        <v>61</v>
      </c>
    </row>
    <row r="142" spans="1:69" x14ac:dyDescent="0.2">
      <c r="C142" t="s">
        <v>1920</v>
      </c>
      <c r="D142" t="s">
        <v>119</v>
      </c>
      <c r="E142" t="s">
        <v>637</v>
      </c>
      <c r="H142">
        <v>201708290829</v>
      </c>
      <c r="I142">
        <v>201708292029</v>
      </c>
      <c r="J142">
        <v>42976</v>
      </c>
      <c r="K142">
        <v>0.35347222222222219</v>
      </c>
      <c r="L142">
        <v>42976.353472222218</v>
      </c>
      <c r="M142">
        <v>43109</v>
      </c>
      <c r="N142" t="s">
        <v>638</v>
      </c>
      <c r="O142">
        <v>43109.532638888893</v>
      </c>
      <c r="P142">
        <v>36556</v>
      </c>
      <c r="Q142" t="s">
        <v>353</v>
      </c>
      <c r="R142">
        <v>2</v>
      </c>
      <c r="T142">
        <v>0</v>
      </c>
      <c r="U142">
        <v>36.153559999999999</v>
      </c>
      <c r="V142">
        <v>-118.74102999999999</v>
      </c>
      <c r="W142" t="s">
        <v>88</v>
      </c>
      <c r="X142" t="s">
        <v>1775</v>
      </c>
      <c r="AG142" t="b">
        <v>1</v>
      </c>
      <c r="AH142" t="b">
        <v>1</v>
      </c>
      <c r="AI142" t="b">
        <v>0</v>
      </c>
      <c r="AJ142">
        <v>2017</v>
      </c>
      <c r="AK142">
        <v>8</v>
      </c>
      <c r="AL142" t="b">
        <v>0</v>
      </c>
      <c r="AM142">
        <v>0</v>
      </c>
      <c r="AN142" t="b">
        <v>0</v>
      </c>
      <c r="AO142" t="b">
        <v>0</v>
      </c>
      <c r="AP142" t="b">
        <v>0</v>
      </c>
      <c r="AQ142" t="s">
        <v>1783</v>
      </c>
      <c r="AR142">
        <v>1</v>
      </c>
      <c r="AS142">
        <v>0</v>
      </c>
      <c r="AT142" t="s">
        <v>1771</v>
      </c>
      <c r="AU142" t="s">
        <v>1772</v>
      </c>
      <c r="AV142">
        <v>2</v>
      </c>
      <c r="AW142" t="b">
        <v>1</v>
      </c>
      <c r="AX142" t="b">
        <v>0</v>
      </c>
      <c r="AY142" t="b">
        <v>1</v>
      </c>
      <c r="AZ142" t="b">
        <v>1</v>
      </c>
      <c r="BA142" t="b">
        <v>0</v>
      </c>
      <c r="BB142" t="b">
        <v>1</v>
      </c>
      <c r="BC142" t="b">
        <v>1</v>
      </c>
      <c r="BF142" t="s">
        <v>126</v>
      </c>
      <c r="BG142" t="s">
        <v>82</v>
      </c>
      <c r="BH142">
        <v>2.66</v>
      </c>
      <c r="BI142" t="s">
        <v>639</v>
      </c>
      <c r="BJ142">
        <v>10</v>
      </c>
      <c r="BK142">
        <v>2</v>
      </c>
      <c r="BL142" t="s">
        <v>126</v>
      </c>
      <c r="BM142" t="s">
        <v>82</v>
      </c>
      <c r="BN142">
        <v>2.66</v>
      </c>
      <c r="BO142" t="s">
        <v>639</v>
      </c>
      <c r="BP142">
        <v>10</v>
      </c>
      <c r="BQ142">
        <v>4</v>
      </c>
    </row>
    <row r="143" spans="1:69" x14ac:dyDescent="0.2">
      <c r="C143" t="s">
        <v>1921</v>
      </c>
      <c r="D143" t="s">
        <v>91</v>
      </c>
      <c r="E143" t="s">
        <v>640</v>
      </c>
      <c r="H143">
        <v>201708291219</v>
      </c>
      <c r="I143">
        <v>201708300019</v>
      </c>
      <c r="J143">
        <v>42976</v>
      </c>
      <c r="K143">
        <v>0.5131944444444444</v>
      </c>
      <c r="L143">
        <v>42976.513194444437</v>
      </c>
      <c r="M143">
        <v>43109</v>
      </c>
      <c r="N143" t="s">
        <v>641</v>
      </c>
      <c r="O143">
        <v>43109.531944444447</v>
      </c>
      <c r="P143">
        <v>12407</v>
      </c>
      <c r="Q143" t="s">
        <v>99</v>
      </c>
      <c r="R143">
        <v>8</v>
      </c>
      <c r="S143">
        <v>1</v>
      </c>
      <c r="T143">
        <v>1</v>
      </c>
      <c r="U143">
        <v>37.446629999999999</v>
      </c>
      <c r="V143">
        <v>-119.64622</v>
      </c>
      <c r="W143" t="s">
        <v>88</v>
      </c>
      <c r="X143" t="s">
        <v>1775</v>
      </c>
      <c r="Y143" t="s">
        <v>100</v>
      </c>
      <c r="Z143" t="s">
        <v>100</v>
      </c>
      <c r="AA143">
        <v>20170315</v>
      </c>
      <c r="AB143" t="s">
        <v>642</v>
      </c>
      <c r="AC143" t="s">
        <v>643</v>
      </c>
      <c r="AD143" t="s">
        <v>644</v>
      </c>
      <c r="AF143">
        <v>5894785</v>
      </c>
      <c r="AG143" t="b">
        <v>1</v>
      </c>
      <c r="AH143" t="b">
        <v>1</v>
      </c>
      <c r="AI143" t="b">
        <v>0</v>
      </c>
      <c r="AJ143">
        <v>2017</v>
      </c>
      <c r="AK143">
        <v>8</v>
      </c>
      <c r="AL143" t="b">
        <v>0</v>
      </c>
      <c r="AM143">
        <v>1</v>
      </c>
      <c r="AN143" t="b">
        <v>0</v>
      </c>
      <c r="AO143" t="b">
        <v>0</v>
      </c>
      <c r="AP143" t="b">
        <v>0</v>
      </c>
      <c r="AQ143" t="s">
        <v>1783</v>
      </c>
      <c r="AR143">
        <v>1</v>
      </c>
      <c r="AS143">
        <v>0</v>
      </c>
      <c r="AT143" t="s">
        <v>1771</v>
      </c>
      <c r="AU143" t="s">
        <v>1806</v>
      </c>
      <c r="AV143">
        <v>8</v>
      </c>
      <c r="AW143" t="b">
        <v>0</v>
      </c>
      <c r="AX143" t="b">
        <v>1</v>
      </c>
      <c r="AY143" t="b">
        <v>1</v>
      </c>
      <c r="AZ143" t="b">
        <v>1</v>
      </c>
      <c r="BA143" t="b">
        <v>0</v>
      </c>
      <c r="BB143" t="b">
        <v>1</v>
      </c>
      <c r="BC143" t="b">
        <v>1</v>
      </c>
      <c r="BF143" t="s">
        <v>645</v>
      </c>
      <c r="BG143" t="s">
        <v>82</v>
      </c>
      <c r="BH143">
        <v>4.8</v>
      </c>
      <c r="BI143" t="s">
        <v>646</v>
      </c>
      <c r="BJ143">
        <v>10</v>
      </c>
      <c r="BK143">
        <v>8</v>
      </c>
      <c r="BL143" t="s">
        <v>647</v>
      </c>
      <c r="BM143" t="s">
        <v>82</v>
      </c>
      <c r="BN143">
        <v>5.76</v>
      </c>
      <c r="BO143" t="s">
        <v>648</v>
      </c>
      <c r="BP143">
        <v>13</v>
      </c>
      <c r="BQ143">
        <v>76</v>
      </c>
    </row>
    <row r="144" spans="1:69" x14ac:dyDescent="0.2">
      <c r="C144" t="s">
        <v>1922</v>
      </c>
      <c r="D144" t="s">
        <v>143</v>
      </c>
      <c r="E144" t="s">
        <v>649</v>
      </c>
      <c r="H144">
        <v>201708291316</v>
      </c>
      <c r="I144">
        <v>201708300116</v>
      </c>
      <c r="J144">
        <v>42976</v>
      </c>
      <c r="K144">
        <v>0.55277777777777781</v>
      </c>
      <c r="L144">
        <v>42976.552777777782</v>
      </c>
      <c r="M144">
        <v>43342</v>
      </c>
      <c r="N144" t="s">
        <v>650</v>
      </c>
      <c r="O144">
        <v>43342.643750000003</v>
      </c>
      <c r="P144">
        <v>4016</v>
      </c>
      <c r="Q144" t="s">
        <v>317</v>
      </c>
      <c r="R144">
        <v>55</v>
      </c>
      <c r="T144">
        <v>0</v>
      </c>
      <c r="U144">
        <v>39.577010000000001</v>
      </c>
      <c r="V144">
        <v>-121.30209000000001</v>
      </c>
      <c r="W144" t="s">
        <v>88</v>
      </c>
      <c r="X144" t="s">
        <v>1775</v>
      </c>
      <c r="AF144">
        <v>643663</v>
      </c>
      <c r="AG144" t="b">
        <v>0</v>
      </c>
      <c r="AH144" t="b">
        <v>0</v>
      </c>
      <c r="AI144" t="b">
        <v>0</v>
      </c>
      <c r="AJ144">
        <v>2017</v>
      </c>
      <c r="AK144">
        <v>8</v>
      </c>
      <c r="AL144" t="b">
        <v>0</v>
      </c>
      <c r="AM144">
        <v>0</v>
      </c>
      <c r="AN144" t="b">
        <v>0</v>
      </c>
      <c r="AO144" t="b">
        <v>0</v>
      </c>
      <c r="AP144" t="b">
        <v>0</v>
      </c>
      <c r="AQ144" t="s">
        <v>1770</v>
      </c>
      <c r="AR144">
        <v>0</v>
      </c>
      <c r="AS144">
        <v>0</v>
      </c>
      <c r="AT144" t="s">
        <v>1771</v>
      </c>
      <c r="AU144" t="s">
        <v>1772</v>
      </c>
      <c r="AV144">
        <v>55</v>
      </c>
      <c r="AW144" t="b">
        <v>0</v>
      </c>
      <c r="AX144" t="b">
        <v>1</v>
      </c>
      <c r="AY144" t="b">
        <v>1</v>
      </c>
      <c r="AZ144" t="b">
        <v>1</v>
      </c>
      <c r="BA144" t="b">
        <v>0</v>
      </c>
      <c r="BB144" t="b">
        <v>1</v>
      </c>
      <c r="BC144" t="b">
        <v>1</v>
      </c>
      <c r="BJ144">
        <v>0</v>
      </c>
      <c r="BK144">
        <v>0</v>
      </c>
      <c r="BL144" t="s">
        <v>212</v>
      </c>
      <c r="BM144" t="s">
        <v>82</v>
      </c>
      <c r="BN144">
        <v>8.84</v>
      </c>
      <c r="BO144" t="s">
        <v>651</v>
      </c>
      <c r="BP144">
        <v>17</v>
      </c>
      <c r="BQ144">
        <v>2</v>
      </c>
    </row>
    <row r="145" spans="2:69" x14ac:dyDescent="0.2">
      <c r="C145" t="s">
        <v>1923</v>
      </c>
      <c r="D145" t="s">
        <v>180</v>
      </c>
      <c r="E145" t="s">
        <v>652</v>
      </c>
      <c r="H145">
        <v>201708291436</v>
      </c>
      <c r="I145">
        <v>201708300236</v>
      </c>
      <c r="J145">
        <v>42976</v>
      </c>
      <c r="K145">
        <v>0.60833333333333328</v>
      </c>
      <c r="L145">
        <v>42976.60833333333</v>
      </c>
      <c r="M145">
        <v>43109</v>
      </c>
      <c r="N145" t="s">
        <v>638</v>
      </c>
      <c r="O145">
        <v>43109.532638888893</v>
      </c>
      <c r="P145">
        <v>6042</v>
      </c>
      <c r="Q145" t="s">
        <v>87</v>
      </c>
      <c r="R145">
        <v>0</v>
      </c>
      <c r="T145">
        <v>0</v>
      </c>
      <c r="U145">
        <v>40.439619999999998</v>
      </c>
      <c r="V145">
        <v>-120.22215</v>
      </c>
      <c r="W145" t="s">
        <v>73</v>
      </c>
      <c r="X145" t="s">
        <v>1769</v>
      </c>
      <c r="AG145" t="b">
        <v>1</v>
      </c>
      <c r="AH145" t="b">
        <v>1</v>
      </c>
      <c r="AI145" t="b">
        <v>0</v>
      </c>
      <c r="AJ145">
        <v>2017</v>
      </c>
      <c r="AK145">
        <v>8</v>
      </c>
      <c r="AL145" t="b">
        <v>0</v>
      </c>
      <c r="AM145">
        <v>0</v>
      </c>
      <c r="AN145" t="b">
        <v>0</v>
      </c>
      <c r="AO145" t="b">
        <v>0</v>
      </c>
      <c r="AP145" t="b">
        <v>0</v>
      </c>
      <c r="AQ145" t="s">
        <v>1783</v>
      </c>
      <c r="AR145">
        <v>1</v>
      </c>
      <c r="AS145">
        <v>0</v>
      </c>
      <c r="AT145" t="s">
        <v>1771</v>
      </c>
      <c r="AU145" t="s">
        <v>1772</v>
      </c>
      <c r="AV145">
        <v>0</v>
      </c>
      <c r="AW145" t="b">
        <v>0</v>
      </c>
      <c r="AX145" t="b">
        <v>0</v>
      </c>
      <c r="AY145" t="b">
        <v>0</v>
      </c>
      <c r="AZ145" t="b">
        <v>0</v>
      </c>
      <c r="BA145" t="b">
        <v>0</v>
      </c>
      <c r="BB145" t="b">
        <v>0</v>
      </c>
      <c r="BC145" t="b">
        <v>0</v>
      </c>
      <c r="BJ145">
        <v>0</v>
      </c>
      <c r="BK145">
        <v>0</v>
      </c>
      <c r="BL145" t="s">
        <v>653</v>
      </c>
      <c r="BM145" t="s">
        <v>82</v>
      </c>
      <c r="BN145">
        <v>6.33</v>
      </c>
      <c r="BO145" t="s">
        <v>654</v>
      </c>
      <c r="BP145">
        <v>32.99</v>
      </c>
      <c r="BQ145">
        <v>4</v>
      </c>
    </row>
    <row r="146" spans="2:69" x14ac:dyDescent="0.2">
      <c r="C146" t="s">
        <v>1924</v>
      </c>
      <c r="D146" t="s">
        <v>180</v>
      </c>
      <c r="E146" t="s">
        <v>655</v>
      </c>
      <c r="H146">
        <v>201708300830</v>
      </c>
      <c r="I146">
        <v>201708302030</v>
      </c>
      <c r="J146">
        <v>42977</v>
      </c>
      <c r="K146">
        <v>0.35416666666666669</v>
      </c>
      <c r="L146">
        <v>42977.354166666657</v>
      </c>
      <c r="M146">
        <v>43109</v>
      </c>
      <c r="N146" t="s">
        <v>656</v>
      </c>
      <c r="O146">
        <v>43109.533333333333</v>
      </c>
      <c r="P146">
        <v>18618</v>
      </c>
      <c r="Q146" t="s">
        <v>438</v>
      </c>
      <c r="U146">
        <v>40.695729999999998</v>
      </c>
      <c r="V146">
        <v>-119.93499</v>
      </c>
      <c r="W146" t="s">
        <v>73</v>
      </c>
      <c r="X146" t="s">
        <v>1769</v>
      </c>
      <c r="AG146" t="b">
        <v>1</v>
      </c>
      <c r="AH146" t="b">
        <v>1</v>
      </c>
      <c r="AI146" t="b">
        <v>0</v>
      </c>
      <c r="AJ146">
        <v>2017</v>
      </c>
      <c r="AK146">
        <v>8</v>
      </c>
      <c r="AL146" t="b">
        <v>0</v>
      </c>
      <c r="AM146">
        <v>0</v>
      </c>
      <c r="AN146" t="b">
        <v>0</v>
      </c>
      <c r="AO146" t="b">
        <v>0</v>
      </c>
      <c r="AP146" t="b">
        <v>0</v>
      </c>
      <c r="AQ146" t="s">
        <v>1783</v>
      </c>
      <c r="AR146">
        <v>1</v>
      </c>
      <c r="AS146">
        <v>0</v>
      </c>
      <c r="AT146" t="s">
        <v>1771</v>
      </c>
      <c r="AU146" t="s">
        <v>1772</v>
      </c>
      <c r="AV146">
        <v>0</v>
      </c>
      <c r="AW146" t="b">
        <v>0</v>
      </c>
      <c r="AX146" t="b">
        <v>0</v>
      </c>
      <c r="AY146" t="b">
        <v>0</v>
      </c>
      <c r="AZ146" t="b">
        <v>0</v>
      </c>
      <c r="BA146" t="b">
        <v>0</v>
      </c>
      <c r="BB146" t="b">
        <v>0</v>
      </c>
      <c r="BC146" t="b">
        <v>0</v>
      </c>
      <c r="BJ146">
        <v>0</v>
      </c>
      <c r="BK146">
        <v>0</v>
      </c>
      <c r="BP146">
        <v>0</v>
      </c>
      <c r="BQ146">
        <v>0</v>
      </c>
    </row>
    <row r="147" spans="2:69" x14ac:dyDescent="0.2">
      <c r="C147" t="s">
        <v>1925</v>
      </c>
      <c r="D147" t="s">
        <v>138</v>
      </c>
      <c r="E147" t="s">
        <v>657</v>
      </c>
      <c r="H147">
        <v>201708301538</v>
      </c>
      <c r="I147">
        <v>201708310338</v>
      </c>
      <c r="J147">
        <v>42977</v>
      </c>
      <c r="K147">
        <v>0.65138888888888891</v>
      </c>
      <c r="L147">
        <v>42977.651388888888</v>
      </c>
      <c r="M147">
        <v>43109</v>
      </c>
      <c r="N147" t="s">
        <v>656</v>
      </c>
      <c r="O147">
        <v>43109.533333333333</v>
      </c>
      <c r="P147">
        <v>392</v>
      </c>
      <c r="Q147" t="s">
        <v>80</v>
      </c>
      <c r="R147">
        <v>1</v>
      </c>
      <c r="S147">
        <v>1</v>
      </c>
      <c r="T147">
        <v>0</v>
      </c>
      <c r="U147">
        <v>39.342919999999999</v>
      </c>
      <c r="V147">
        <v>-121.12004</v>
      </c>
      <c r="W147" t="s">
        <v>88</v>
      </c>
      <c r="X147" t="s">
        <v>1775</v>
      </c>
      <c r="AF147">
        <v>47103</v>
      </c>
      <c r="AG147" t="b">
        <v>0</v>
      </c>
      <c r="AH147" t="b">
        <v>0</v>
      </c>
      <c r="AI147" t="b">
        <v>0</v>
      </c>
      <c r="AJ147">
        <v>2017</v>
      </c>
      <c r="AK147">
        <v>8</v>
      </c>
      <c r="AL147" t="b">
        <v>0</v>
      </c>
      <c r="AM147">
        <v>0</v>
      </c>
      <c r="AN147" t="b">
        <v>0</v>
      </c>
      <c r="AO147" t="b">
        <v>0</v>
      </c>
      <c r="AP147" t="b">
        <v>0</v>
      </c>
      <c r="AQ147" t="s">
        <v>1770</v>
      </c>
      <c r="AR147">
        <v>0</v>
      </c>
      <c r="AS147">
        <v>0</v>
      </c>
      <c r="AT147" t="s">
        <v>1771</v>
      </c>
      <c r="AU147" t="s">
        <v>1772</v>
      </c>
      <c r="AV147">
        <v>1</v>
      </c>
      <c r="AW147" t="b">
        <v>0</v>
      </c>
      <c r="AX147" t="b">
        <v>1</v>
      </c>
      <c r="AY147" t="b">
        <v>1</v>
      </c>
      <c r="AZ147" t="b">
        <v>1</v>
      </c>
      <c r="BA147" t="b">
        <v>0</v>
      </c>
      <c r="BB147" t="b">
        <v>1</v>
      </c>
      <c r="BC147" t="b">
        <v>1</v>
      </c>
      <c r="BF147" t="s">
        <v>658</v>
      </c>
      <c r="BG147" t="s">
        <v>82</v>
      </c>
      <c r="BH147">
        <v>2.73</v>
      </c>
      <c r="BI147" t="s">
        <v>659</v>
      </c>
      <c r="BJ147">
        <v>17</v>
      </c>
      <c r="BK147">
        <v>24</v>
      </c>
      <c r="BL147" t="s">
        <v>658</v>
      </c>
      <c r="BM147" t="s">
        <v>82</v>
      </c>
      <c r="BN147">
        <v>2.73</v>
      </c>
      <c r="BO147" t="s">
        <v>659</v>
      </c>
      <c r="BP147">
        <v>17</v>
      </c>
      <c r="BQ147">
        <v>91</v>
      </c>
    </row>
    <row r="148" spans="2:69" x14ac:dyDescent="0.2">
      <c r="C148" t="s">
        <v>1926</v>
      </c>
      <c r="D148" t="s">
        <v>84</v>
      </c>
      <c r="E148" t="s">
        <v>660</v>
      </c>
      <c r="H148">
        <v>201708301800</v>
      </c>
      <c r="I148">
        <v>201708310600</v>
      </c>
      <c r="J148">
        <v>42977</v>
      </c>
      <c r="K148">
        <v>0.75</v>
      </c>
      <c r="L148">
        <v>42977.75</v>
      </c>
      <c r="M148">
        <v>43109</v>
      </c>
      <c r="N148" t="s">
        <v>661</v>
      </c>
      <c r="O148">
        <v>43109.53402777778</v>
      </c>
      <c r="P148">
        <v>21846</v>
      </c>
      <c r="Q148" t="s">
        <v>353</v>
      </c>
      <c r="R148">
        <v>131</v>
      </c>
      <c r="T148">
        <v>0</v>
      </c>
      <c r="U148">
        <v>40.760249999999999</v>
      </c>
      <c r="V148">
        <v>-123.10003</v>
      </c>
      <c r="W148" t="s">
        <v>88</v>
      </c>
      <c r="X148" t="s">
        <v>1775</v>
      </c>
      <c r="AG148" t="b">
        <v>1</v>
      </c>
      <c r="AH148" t="b">
        <v>0</v>
      </c>
      <c r="AI148" t="b">
        <v>1</v>
      </c>
      <c r="AJ148">
        <v>2017</v>
      </c>
      <c r="AK148">
        <v>8</v>
      </c>
      <c r="AL148" t="b">
        <v>0</v>
      </c>
      <c r="AM148">
        <v>0</v>
      </c>
      <c r="AN148" t="b">
        <v>0</v>
      </c>
      <c r="AO148" t="b">
        <v>1</v>
      </c>
      <c r="AP148" t="b">
        <v>1</v>
      </c>
      <c r="AQ148" t="s">
        <v>1894</v>
      </c>
      <c r="AR148">
        <v>1</v>
      </c>
      <c r="AS148">
        <v>0</v>
      </c>
      <c r="AT148" t="s">
        <v>1820</v>
      </c>
      <c r="AU148" t="s">
        <v>1772</v>
      </c>
      <c r="AV148">
        <v>131</v>
      </c>
      <c r="AW148" t="b">
        <v>1</v>
      </c>
      <c r="AX148" t="b">
        <v>0</v>
      </c>
      <c r="AY148" t="b">
        <v>1</v>
      </c>
      <c r="AZ148" t="b">
        <v>1</v>
      </c>
      <c r="BA148" t="b">
        <v>0</v>
      </c>
      <c r="BB148" t="b">
        <v>1</v>
      </c>
      <c r="BC148" t="b">
        <v>1</v>
      </c>
      <c r="BJ148">
        <v>0</v>
      </c>
      <c r="BK148">
        <v>0</v>
      </c>
      <c r="BL148" t="s">
        <v>662</v>
      </c>
      <c r="BM148" t="s">
        <v>82</v>
      </c>
      <c r="BN148">
        <v>8.8000000000000007</v>
      </c>
      <c r="BO148" t="s">
        <v>663</v>
      </c>
      <c r="BP148">
        <v>24.99</v>
      </c>
      <c r="BQ148">
        <v>13</v>
      </c>
    </row>
    <row r="149" spans="2:69" x14ac:dyDescent="0.2">
      <c r="C149" t="s">
        <v>1927</v>
      </c>
      <c r="D149" t="s">
        <v>260</v>
      </c>
      <c r="E149" t="s">
        <v>664</v>
      </c>
      <c r="H149">
        <v>201709011437</v>
      </c>
      <c r="I149">
        <v>201709020237</v>
      </c>
      <c r="J149">
        <v>42979</v>
      </c>
      <c r="K149">
        <v>0.60902777777777772</v>
      </c>
      <c r="L149">
        <v>42979.609027777777</v>
      </c>
      <c r="M149">
        <v>43109</v>
      </c>
      <c r="N149" t="s">
        <v>665</v>
      </c>
      <c r="O149">
        <v>43109.534722222219</v>
      </c>
      <c r="P149">
        <v>1319</v>
      </c>
      <c r="Q149" t="s">
        <v>87</v>
      </c>
      <c r="R149">
        <v>0</v>
      </c>
      <c r="T149">
        <v>0</v>
      </c>
      <c r="U149">
        <v>35.76</v>
      </c>
      <c r="V149">
        <v>-118.40600000000001</v>
      </c>
      <c r="W149" t="s">
        <v>88</v>
      </c>
      <c r="X149" t="s">
        <v>1775</v>
      </c>
      <c r="AG149" t="b">
        <v>0</v>
      </c>
      <c r="AH149" t="b">
        <v>0</v>
      </c>
      <c r="AI149" t="b">
        <v>0</v>
      </c>
      <c r="AJ149">
        <v>2017</v>
      </c>
      <c r="AK149">
        <v>9</v>
      </c>
      <c r="AL149" t="b">
        <v>0</v>
      </c>
      <c r="AM149">
        <v>0</v>
      </c>
      <c r="AN149" t="b">
        <v>0</v>
      </c>
      <c r="AO149" t="b">
        <v>0</v>
      </c>
      <c r="AP149" t="b">
        <v>0</v>
      </c>
      <c r="AQ149" t="s">
        <v>1770</v>
      </c>
      <c r="AR149">
        <v>0</v>
      </c>
      <c r="AS149">
        <v>0</v>
      </c>
      <c r="AT149" t="s">
        <v>1771</v>
      </c>
      <c r="AU149" t="s">
        <v>1772</v>
      </c>
      <c r="AV149">
        <v>0</v>
      </c>
      <c r="AW149" t="b">
        <v>0</v>
      </c>
      <c r="AX149" t="b">
        <v>1</v>
      </c>
      <c r="AY149" t="b">
        <v>1</v>
      </c>
      <c r="AZ149" t="b">
        <v>1</v>
      </c>
      <c r="BA149" t="b">
        <v>0</v>
      </c>
      <c r="BB149" t="b">
        <v>1</v>
      </c>
      <c r="BC149" t="b">
        <v>1</v>
      </c>
      <c r="BF149" t="s">
        <v>343</v>
      </c>
      <c r="BG149" t="s">
        <v>82</v>
      </c>
      <c r="BH149">
        <v>1.96</v>
      </c>
      <c r="BI149" t="s">
        <v>666</v>
      </c>
      <c r="BJ149">
        <v>23</v>
      </c>
      <c r="BK149">
        <v>10</v>
      </c>
      <c r="BL149" t="s">
        <v>343</v>
      </c>
      <c r="BM149" t="s">
        <v>82</v>
      </c>
      <c r="BN149">
        <v>1.96</v>
      </c>
      <c r="BO149" t="s">
        <v>666</v>
      </c>
      <c r="BP149">
        <v>23</v>
      </c>
      <c r="BQ149">
        <v>12</v>
      </c>
    </row>
    <row r="150" spans="2:69" x14ac:dyDescent="0.2">
      <c r="C150" t="s">
        <v>1928</v>
      </c>
      <c r="D150" t="s">
        <v>91</v>
      </c>
      <c r="E150" t="s">
        <v>667</v>
      </c>
      <c r="H150">
        <v>201709031306</v>
      </c>
      <c r="I150">
        <v>201709040106</v>
      </c>
      <c r="J150">
        <v>42981</v>
      </c>
      <c r="K150">
        <v>0.54583333333333328</v>
      </c>
      <c r="L150">
        <v>42981.54583333333</v>
      </c>
      <c r="M150">
        <v>43109</v>
      </c>
      <c r="N150" t="s">
        <v>668</v>
      </c>
      <c r="O150">
        <v>43109.554166666669</v>
      </c>
      <c r="P150">
        <v>1035</v>
      </c>
      <c r="Q150" t="s">
        <v>99</v>
      </c>
      <c r="R150">
        <v>4</v>
      </c>
      <c r="S150">
        <v>4</v>
      </c>
      <c r="T150">
        <v>0</v>
      </c>
      <c r="U150">
        <v>37.216160000000002</v>
      </c>
      <c r="V150">
        <v>-119.48067</v>
      </c>
      <c r="W150" t="s">
        <v>88</v>
      </c>
      <c r="X150" t="s">
        <v>1775</v>
      </c>
      <c r="Y150" t="s">
        <v>100</v>
      </c>
      <c r="Z150" t="s">
        <v>100</v>
      </c>
      <c r="AA150">
        <v>20170337</v>
      </c>
      <c r="AB150" t="s">
        <v>669</v>
      </c>
      <c r="AC150" t="s">
        <v>670</v>
      </c>
      <c r="AD150" t="s">
        <v>671</v>
      </c>
      <c r="AF150">
        <v>1372356</v>
      </c>
      <c r="AG150" t="b">
        <v>0</v>
      </c>
      <c r="AH150" t="b">
        <v>0</v>
      </c>
      <c r="AI150" t="b">
        <v>0</v>
      </c>
      <c r="AJ150">
        <v>2017</v>
      </c>
      <c r="AK150">
        <v>9</v>
      </c>
      <c r="AL150" t="b">
        <v>0</v>
      </c>
      <c r="AM150">
        <v>0</v>
      </c>
      <c r="AN150" t="b">
        <v>0</v>
      </c>
      <c r="AO150" t="b">
        <v>0</v>
      </c>
      <c r="AP150" t="b">
        <v>0</v>
      </c>
      <c r="AQ150" t="s">
        <v>1770</v>
      </c>
      <c r="AR150">
        <v>0</v>
      </c>
      <c r="AS150">
        <v>0</v>
      </c>
      <c r="AT150" t="s">
        <v>1771</v>
      </c>
      <c r="AU150" t="s">
        <v>1772</v>
      </c>
      <c r="AV150">
        <v>4</v>
      </c>
      <c r="AW150" t="b">
        <v>0</v>
      </c>
      <c r="AX150" t="b">
        <v>1</v>
      </c>
      <c r="AY150" t="b">
        <v>1</v>
      </c>
      <c r="AZ150" t="b">
        <v>1</v>
      </c>
      <c r="BA150" t="b">
        <v>0</v>
      </c>
      <c r="BB150" t="b">
        <v>1</v>
      </c>
      <c r="BC150" t="b">
        <v>1</v>
      </c>
      <c r="BF150" t="s">
        <v>134</v>
      </c>
      <c r="BG150" t="s">
        <v>82</v>
      </c>
      <c r="BH150">
        <v>1.81</v>
      </c>
      <c r="BI150" t="s">
        <v>672</v>
      </c>
      <c r="BJ150">
        <v>12.01</v>
      </c>
      <c r="BK150">
        <v>8</v>
      </c>
      <c r="BL150" t="s">
        <v>134</v>
      </c>
      <c r="BM150" t="s">
        <v>82</v>
      </c>
      <c r="BN150">
        <v>1.81</v>
      </c>
      <c r="BO150" t="s">
        <v>672</v>
      </c>
      <c r="BP150">
        <v>12.01</v>
      </c>
      <c r="BQ150">
        <v>32</v>
      </c>
    </row>
    <row r="151" spans="2:69" x14ac:dyDescent="0.2">
      <c r="C151" t="s">
        <v>1929</v>
      </c>
      <c r="D151" t="s">
        <v>91</v>
      </c>
      <c r="E151" t="s">
        <v>673</v>
      </c>
      <c r="H151">
        <v>201709031310</v>
      </c>
      <c r="I151">
        <v>201709040110</v>
      </c>
      <c r="J151">
        <v>42981</v>
      </c>
      <c r="K151">
        <v>0.54861111111111116</v>
      </c>
      <c r="L151">
        <v>42981.548611111109</v>
      </c>
      <c r="M151">
        <v>43109</v>
      </c>
      <c r="N151" t="s">
        <v>674</v>
      </c>
      <c r="O151">
        <v>43109.535416666673</v>
      </c>
      <c r="P151">
        <v>680</v>
      </c>
      <c r="Q151" t="s">
        <v>72</v>
      </c>
      <c r="R151">
        <v>4</v>
      </c>
      <c r="T151">
        <v>0</v>
      </c>
      <c r="U151">
        <v>37.37397</v>
      </c>
      <c r="V151">
        <v>-119.83556</v>
      </c>
      <c r="W151" t="s">
        <v>88</v>
      </c>
      <c r="X151" t="s">
        <v>1775</v>
      </c>
      <c r="AF151">
        <v>187353</v>
      </c>
      <c r="AG151" t="b">
        <v>0</v>
      </c>
      <c r="AH151" t="b">
        <v>0</v>
      </c>
      <c r="AI151" t="b">
        <v>0</v>
      </c>
      <c r="AJ151">
        <v>2017</v>
      </c>
      <c r="AK151">
        <v>9</v>
      </c>
      <c r="AL151" t="b">
        <v>0</v>
      </c>
      <c r="AM151">
        <v>0</v>
      </c>
      <c r="AN151" t="b">
        <v>0</v>
      </c>
      <c r="AO151" t="b">
        <v>0</v>
      </c>
      <c r="AP151" t="b">
        <v>0</v>
      </c>
      <c r="AQ151" t="s">
        <v>1770</v>
      </c>
      <c r="AR151">
        <v>0</v>
      </c>
      <c r="AS151">
        <v>0</v>
      </c>
      <c r="AT151" t="s">
        <v>1771</v>
      </c>
      <c r="AU151" t="s">
        <v>1772</v>
      </c>
      <c r="AV151">
        <v>4</v>
      </c>
      <c r="AW151" t="b">
        <v>1</v>
      </c>
      <c r="AX151" t="b">
        <v>0</v>
      </c>
      <c r="AY151" t="b">
        <v>1</v>
      </c>
      <c r="AZ151" t="b">
        <v>1</v>
      </c>
      <c r="BA151" t="b">
        <v>0</v>
      </c>
      <c r="BB151" t="b">
        <v>1</v>
      </c>
      <c r="BC151" t="b">
        <v>1</v>
      </c>
      <c r="BF151" t="s">
        <v>675</v>
      </c>
      <c r="BG151" t="s">
        <v>95</v>
      </c>
      <c r="BH151">
        <v>3.83</v>
      </c>
      <c r="BI151" t="s">
        <v>676</v>
      </c>
      <c r="BJ151">
        <v>13</v>
      </c>
      <c r="BK151">
        <v>14</v>
      </c>
      <c r="BL151" t="s">
        <v>647</v>
      </c>
      <c r="BM151" t="s">
        <v>82</v>
      </c>
      <c r="BN151">
        <v>5.85</v>
      </c>
      <c r="BO151" t="s">
        <v>677</v>
      </c>
      <c r="BP151">
        <v>14</v>
      </c>
      <c r="BQ151">
        <v>79</v>
      </c>
    </row>
    <row r="152" spans="2:69" x14ac:dyDescent="0.2">
      <c r="C152" t="s">
        <v>1930</v>
      </c>
      <c r="D152" t="s">
        <v>409</v>
      </c>
      <c r="E152" t="s">
        <v>175</v>
      </c>
      <c r="H152">
        <v>201709031623</v>
      </c>
      <c r="I152">
        <v>201709040423</v>
      </c>
      <c r="J152">
        <v>42981</v>
      </c>
      <c r="K152">
        <v>0.68263888888888891</v>
      </c>
      <c r="L152">
        <v>42981.682638888888</v>
      </c>
      <c r="M152">
        <v>43109</v>
      </c>
      <c r="N152" t="s">
        <v>665</v>
      </c>
      <c r="O152">
        <v>43109.534722222219</v>
      </c>
      <c r="P152">
        <v>1749</v>
      </c>
      <c r="Q152" t="s">
        <v>87</v>
      </c>
      <c r="R152">
        <v>0</v>
      </c>
      <c r="T152">
        <v>0</v>
      </c>
      <c r="U152">
        <v>38.119999999999997</v>
      </c>
      <c r="V152">
        <v>-119.941</v>
      </c>
      <c r="W152" t="s">
        <v>73</v>
      </c>
      <c r="X152" t="s">
        <v>1769</v>
      </c>
      <c r="AG152" t="b">
        <v>0</v>
      </c>
      <c r="AH152" t="b">
        <v>0</v>
      </c>
      <c r="AI152" t="b">
        <v>0</v>
      </c>
      <c r="AJ152">
        <v>2017</v>
      </c>
      <c r="AK152">
        <v>9</v>
      </c>
      <c r="AL152" t="b">
        <v>0</v>
      </c>
      <c r="AM152">
        <v>0</v>
      </c>
      <c r="AN152" t="b">
        <v>0</v>
      </c>
      <c r="AO152" t="b">
        <v>0</v>
      </c>
      <c r="AP152" t="b">
        <v>0</v>
      </c>
      <c r="AQ152" t="s">
        <v>1770</v>
      </c>
      <c r="AR152">
        <v>0</v>
      </c>
      <c r="AS152">
        <v>0</v>
      </c>
      <c r="AT152" t="s">
        <v>1771</v>
      </c>
      <c r="AU152" t="s">
        <v>1772</v>
      </c>
      <c r="AV152">
        <v>0</v>
      </c>
      <c r="AW152" t="b">
        <v>0</v>
      </c>
      <c r="AX152" t="b">
        <v>0</v>
      </c>
      <c r="AY152" t="b">
        <v>0</v>
      </c>
      <c r="AZ152" t="b">
        <v>0</v>
      </c>
      <c r="BA152" t="b">
        <v>0</v>
      </c>
      <c r="BB152" t="b">
        <v>0</v>
      </c>
      <c r="BC152" t="b">
        <v>0</v>
      </c>
      <c r="BJ152">
        <v>0</v>
      </c>
      <c r="BK152">
        <v>0</v>
      </c>
      <c r="BL152" t="s">
        <v>678</v>
      </c>
      <c r="BM152" t="s">
        <v>82</v>
      </c>
      <c r="BN152">
        <v>5.93</v>
      </c>
      <c r="BO152" t="s">
        <v>679</v>
      </c>
      <c r="BP152">
        <v>32.99</v>
      </c>
      <c r="BQ152">
        <v>6</v>
      </c>
    </row>
    <row r="153" spans="2:69" x14ac:dyDescent="0.2">
      <c r="C153" t="s">
        <v>1931</v>
      </c>
      <c r="D153" t="s">
        <v>571</v>
      </c>
      <c r="E153" t="s">
        <v>680</v>
      </c>
      <c r="H153">
        <v>201709051838</v>
      </c>
      <c r="I153">
        <v>201709060638</v>
      </c>
      <c r="J153">
        <v>42983</v>
      </c>
      <c r="K153">
        <v>0.77638888888888891</v>
      </c>
      <c r="L153">
        <v>42983.776388888888</v>
      </c>
      <c r="M153">
        <v>43109</v>
      </c>
      <c r="N153" t="s">
        <v>668</v>
      </c>
      <c r="O153">
        <v>43109.554166666669</v>
      </c>
      <c r="P153">
        <v>2575</v>
      </c>
      <c r="Q153" t="s">
        <v>87</v>
      </c>
      <c r="R153">
        <v>0</v>
      </c>
      <c r="T153">
        <v>0</v>
      </c>
      <c r="U153">
        <v>39.753120000000003</v>
      </c>
      <c r="V153">
        <v>-120.75485</v>
      </c>
      <c r="W153" t="s">
        <v>88</v>
      </c>
      <c r="X153" t="s">
        <v>1775</v>
      </c>
      <c r="AG153" t="b">
        <v>0</v>
      </c>
      <c r="AH153" t="b">
        <v>0</v>
      </c>
      <c r="AI153" t="b">
        <v>0</v>
      </c>
      <c r="AJ153">
        <v>2017</v>
      </c>
      <c r="AK153">
        <v>9</v>
      </c>
      <c r="AL153" t="b">
        <v>0</v>
      </c>
      <c r="AM153">
        <v>0</v>
      </c>
      <c r="AN153" t="b">
        <v>0</v>
      </c>
      <c r="AO153" t="b">
        <v>0</v>
      </c>
      <c r="AP153" t="b">
        <v>0</v>
      </c>
      <c r="AQ153" t="s">
        <v>1770</v>
      </c>
      <c r="AR153">
        <v>0</v>
      </c>
      <c r="AS153">
        <v>0</v>
      </c>
      <c r="AT153" t="s">
        <v>1771</v>
      </c>
      <c r="AU153" t="s">
        <v>1772</v>
      </c>
      <c r="AV153">
        <v>0</v>
      </c>
      <c r="AW153" t="b">
        <v>1</v>
      </c>
      <c r="AX153" t="b">
        <v>0</v>
      </c>
      <c r="AY153" t="b">
        <v>1</v>
      </c>
      <c r="AZ153" t="b">
        <v>1</v>
      </c>
      <c r="BA153" t="b">
        <v>0</v>
      </c>
      <c r="BB153" t="b">
        <v>1</v>
      </c>
      <c r="BC153" t="b">
        <v>1</v>
      </c>
      <c r="BF153" t="s">
        <v>681</v>
      </c>
      <c r="BG153" t="s">
        <v>584</v>
      </c>
      <c r="BH153">
        <v>3.14</v>
      </c>
      <c r="BI153" t="s">
        <v>682</v>
      </c>
      <c r="BJ153">
        <v>14.99</v>
      </c>
      <c r="BK153">
        <v>2</v>
      </c>
      <c r="BL153" t="s">
        <v>683</v>
      </c>
      <c r="BM153" t="s">
        <v>82</v>
      </c>
      <c r="BN153">
        <v>9.9499999999999993</v>
      </c>
      <c r="BO153" t="s">
        <v>684</v>
      </c>
      <c r="BP153">
        <v>24.99</v>
      </c>
      <c r="BQ153">
        <v>8</v>
      </c>
    </row>
    <row r="154" spans="2:69" x14ac:dyDescent="0.2">
      <c r="C154" t="s">
        <v>1932</v>
      </c>
      <c r="D154" t="s">
        <v>307</v>
      </c>
      <c r="E154" t="s">
        <v>685</v>
      </c>
      <c r="H154">
        <v>201709120658</v>
      </c>
      <c r="I154">
        <v>201709121858</v>
      </c>
      <c r="J154">
        <v>42990</v>
      </c>
      <c r="K154">
        <v>0.2902777777777778</v>
      </c>
      <c r="L154">
        <v>42990.290277777778</v>
      </c>
      <c r="M154">
        <v>43109</v>
      </c>
      <c r="N154" t="s">
        <v>686</v>
      </c>
      <c r="O154">
        <v>43109.556250000001</v>
      </c>
      <c r="P154">
        <v>995</v>
      </c>
      <c r="Q154" t="s">
        <v>87</v>
      </c>
      <c r="R154">
        <v>0</v>
      </c>
      <c r="T154">
        <v>0</v>
      </c>
      <c r="U154">
        <v>40.983519999999999</v>
      </c>
      <c r="V154">
        <v>-121.81623</v>
      </c>
      <c r="W154" t="s">
        <v>88</v>
      </c>
      <c r="X154" t="s">
        <v>1775</v>
      </c>
      <c r="AG154" t="b">
        <v>0</v>
      </c>
      <c r="AH154" t="b">
        <v>0</v>
      </c>
      <c r="AI154" t="b">
        <v>0</v>
      </c>
      <c r="AJ154">
        <v>2017</v>
      </c>
      <c r="AK154">
        <v>9</v>
      </c>
      <c r="AL154" t="b">
        <v>0</v>
      </c>
      <c r="AM154">
        <v>0</v>
      </c>
      <c r="AN154" t="b">
        <v>0</v>
      </c>
      <c r="AO154" t="b">
        <v>0</v>
      </c>
      <c r="AP154" t="b">
        <v>0</v>
      </c>
      <c r="AQ154" t="s">
        <v>1770</v>
      </c>
      <c r="AR154">
        <v>0</v>
      </c>
      <c r="AS154">
        <v>0</v>
      </c>
      <c r="AT154" t="s">
        <v>1771</v>
      </c>
      <c r="AU154" t="s">
        <v>1772</v>
      </c>
      <c r="AV154">
        <v>0</v>
      </c>
      <c r="AW154" t="b">
        <v>1</v>
      </c>
      <c r="AX154" t="b">
        <v>0</v>
      </c>
      <c r="AY154" t="b">
        <v>1</v>
      </c>
      <c r="AZ154" t="b">
        <v>1</v>
      </c>
      <c r="BA154" t="b">
        <v>0</v>
      </c>
      <c r="BB154" t="b">
        <v>1</v>
      </c>
      <c r="BC154" t="b">
        <v>1</v>
      </c>
      <c r="BJ154">
        <v>0</v>
      </c>
      <c r="BK154">
        <v>0</v>
      </c>
      <c r="BL154" t="s">
        <v>687</v>
      </c>
      <c r="BM154" t="s">
        <v>82</v>
      </c>
      <c r="BN154">
        <v>8.91</v>
      </c>
      <c r="BO154" t="s">
        <v>688</v>
      </c>
      <c r="BP154">
        <v>10</v>
      </c>
      <c r="BQ154">
        <v>21</v>
      </c>
    </row>
    <row r="155" spans="2:69" x14ac:dyDescent="0.2">
      <c r="C155" t="s">
        <v>1933</v>
      </c>
      <c r="D155" t="s">
        <v>84</v>
      </c>
      <c r="E155" t="s">
        <v>689</v>
      </c>
      <c r="H155">
        <v>201709121742</v>
      </c>
      <c r="I155">
        <v>201709130542</v>
      </c>
      <c r="J155">
        <v>42990</v>
      </c>
      <c r="K155">
        <v>0.73750000000000004</v>
      </c>
      <c r="L155">
        <v>42990.737500000003</v>
      </c>
      <c r="M155">
        <v>43109</v>
      </c>
      <c r="N155" t="s">
        <v>686</v>
      </c>
      <c r="O155">
        <v>43109.556250000001</v>
      </c>
      <c r="P155">
        <v>13417</v>
      </c>
      <c r="Q155" t="s">
        <v>87</v>
      </c>
      <c r="R155">
        <v>0</v>
      </c>
      <c r="T155">
        <v>0</v>
      </c>
      <c r="U155">
        <v>40.227499999999999</v>
      </c>
      <c r="V155">
        <v>-123.03583</v>
      </c>
      <c r="W155" t="s">
        <v>88</v>
      </c>
      <c r="X155" t="s">
        <v>1775</v>
      </c>
      <c r="AG155" t="b">
        <v>1</v>
      </c>
      <c r="AH155" t="b">
        <v>1</v>
      </c>
      <c r="AI155" t="b">
        <v>0</v>
      </c>
      <c r="AJ155">
        <v>2017</v>
      </c>
      <c r="AK155">
        <v>9</v>
      </c>
      <c r="AL155" t="b">
        <v>0</v>
      </c>
      <c r="AM155">
        <v>0</v>
      </c>
      <c r="AN155" t="b">
        <v>0</v>
      </c>
      <c r="AO155" t="b">
        <v>0</v>
      </c>
      <c r="AP155" t="b">
        <v>0</v>
      </c>
      <c r="AQ155" t="s">
        <v>1783</v>
      </c>
      <c r="AR155">
        <v>1</v>
      </c>
      <c r="AS155">
        <v>0</v>
      </c>
      <c r="AT155" t="s">
        <v>1771</v>
      </c>
      <c r="AU155" t="s">
        <v>1772</v>
      </c>
      <c r="AV155">
        <v>0</v>
      </c>
      <c r="AW155" t="b">
        <v>1</v>
      </c>
      <c r="AX155" t="b">
        <v>0</v>
      </c>
      <c r="AY155" t="b">
        <v>1</v>
      </c>
      <c r="AZ155" t="b">
        <v>1</v>
      </c>
      <c r="BA155" t="b">
        <v>0</v>
      </c>
      <c r="BB155" t="b">
        <v>1</v>
      </c>
      <c r="BC155" t="b">
        <v>1</v>
      </c>
      <c r="BJ155">
        <v>0</v>
      </c>
      <c r="BK155">
        <v>0</v>
      </c>
      <c r="BL155" t="s">
        <v>690</v>
      </c>
      <c r="BM155" t="s">
        <v>82</v>
      </c>
      <c r="BN155">
        <v>9.41</v>
      </c>
      <c r="BO155" t="s">
        <v>691</v>
      </c>
      <c r="BP155">
        <v>14.99</v>
      </c>
      <c r="BQ155">
        <v>4</v>
      </c>
    </row>
    <row r="156" spans="2:69" x14ac:dyDescent="0.2">
      <c r="C156" t="s">
        <v>1934</v>
      </c>
      <c r="D156" t="s">
        <v>91</v>
      </c>
      <c r="E156" t="s">
        <v>692</v>
      </c>
      <c r="H156">
        <v>201709181604</v>
      </c>
      <c r="I156">
        <v>201709190404</v>
      </c>
      <c r="J156">
        <v>42996</v>
      </c>
      <c r="K156">
        <v>0.6694444444444444</v>
      </c>
      <c r="L156">
        <v>42996.669444444437</v>
      </c>
      <c r="M156">
        <v>43109</v>
      </c>
      <c r="N156" t="s">
        <v>686</v>
      </c>
      <c r="O156">
        <v>43109.556250000001</v>
      </c>
      <c r="P156">
        <v>429</v>
      </c>
      <c r="Q156" t="s">
        <v>99</v>
      </c>
      <c r="R156">
        <v>0</v>
      </c>
      <c r="T156">
        <v>0</v>
      </c>
      <c r="U156">
        <v>37.146239999999999</v>
      </c>
      <c r="V156">
        <v>-120.01550899999999</v>
      </c>
      <c r="W156" t="s">
        <v>73</v>
      </c>
      <c r="X156" t="s">
        <v>1769</v>
      </c>
      <c r="Y156" t="s">
        <v>100</v>
      </c>
      <c r="AG156" t="b">
        <v>0</v>
      </c>
      <c r="AH156" t="b">
        <v>0</v>
      </c>
      <c r="AI156" t="b">
        <v>0</v>
      </c>
      <c r="AJ156">
        <v>2017</v>
      </c>
      <c r="AK156">
        <v>9</v>
      </c>
      <c r="AL156" t="b">
        <v>0</v>
      </c>
      <c r="AM156">
        <v>0</v>
      </c>
      <c r="AN156" t="b">
        <v>0</v>
      </c>
      <c r="AO156" t="b">
        <v>0</v>
      </c>
      <c r="AP156" t="b">
        <v>0</v>
      </c>
      <c r="AQ156" t="s">
        <v>1770</v>
      </c>
      <c r="AR156">
        <v>0</v>
      </c>
      <c r="AS156">
        <v>0</v>
      </c>
      <c r="AT156" t="s">
        <v>1771</v>
      </c>
      <c r="AU156" t="s">
        <v>1772</v>
      </c>
      <c r="AV156">
        <v>0</v>
      </c>
      <c r="AW156" t="b">
        <v>0</v>
      </c>
      <c r="AX156" t="b">
        <v>0</v>
      </c>
      <c r="AY156" t="b">
        <v>0</v>
      </c>
      <c r="AZ156" t="b">
        <v>0</v>
      </c>
      <c r="BA156" t="b">
        <v>0</v>
      </c>
      <c r="BB156" t="b">
        <v>0</v>
      </c>
      <c r="BC156" t="b">
        <v>0</v>
      </c>
      <c r="BJ156">
        <v>0</v>
      </c>
      <c r="BK156">
        <v>0</v>
      </c>
      <c r="BP156">
        <v>0</v>
      </c>
      <c r="BQ156">
        <v>0</v>
      </c>
    </row>
    <row r="157" spans="2:69" x14ac:dyDescent="0.2">
      <c r="C157" t="s">
        <v>1935</v>
      </c>
      <c r="D157" t="s">
        <v>119</v>
      </c>
      <c r="E157" t="s">
        <v>693</v>
      </c>
      <c r="H157">
        <v>201709271400</v>
      </c>
      <c r="I157">
        <v>201709280200</v>
      </c>
      <c r="J157">
        <v>43005</v>
      </c>
      <c r="K157">
        <v>0.58333333333333337</v>
      </c>
      <c r="L157">
        <v>43005.583333333343</v>
      </c>
      <c r="M157">
        <v>43109</v>
      </c>
      <c r="N157" t="s">
        <v>694</v>
      </c>
      <c r="O157">
        <v>43109.560416666667</v>
      </c>
      <c r="P157">
        <v>18900</v>
      </c>
      <c r="Q157" t="s">
        <v>87</v>
      </c>
      <c r="R157">
        <v>0</v>
      </c>
      <c r="T157">
        <v>0</v>
      </c>
      <c r="U157">
        <v>36.271380000000001</v>
      </c>
      <c r="V157">
        <v>-118.48555</v>
      </c>
      <c r="W157" t="s">
        <v>88</v>
      </c>
      <c r="X157" t="s">
        <v>1775</v>
      </c>
      <c r="AG157" t="b">
        <v>1</v>
      </c>
      <c r="AH157" t="b">
        <v>1</v>
      </c>
      <c r="AI157" t="b">
        <v>0</v>
      </c>
      <c r="AJ157">
        <v>2017</v>
      </c>
      <c r="AK157">
        <v>9</v>
      </c>
      <c r="AL157" t="b">
        <v>0</v>
      </c>
      <c r="AM157">
        <v>0</v>
      </c>
      <c r="AN157" t="b">
        <v>0</v>
      </c>
      <c r="AO157" t="b">
        <v>0</v>
      </c>
      <c r="AP157" t="b">
        <v>0</v>
      </c>
      <c r="AQ157" t="s">
        <v>1783</v>
      </c>
      <c r="AR157">
        <v>1</v>
      </c>
      <c r="AS157">
        <v>0</v>
      </c>
      <c r="AT157" t="s">
        <v>1771</v>
      </c>
      <c r="AU157" t="s">
        <v>1772</v>
      </c>
      <c r="AV157">
        <v>0</v>
      </c>
      <c r="AW157" t="b">
        <v>1</v>
      </c>
      <c r="AX157" t="b">
        <v>0</v>
      </c>
      <c r="AY157" t="b">
        <v>1</v>
      </c>
      <c r="AZ157" t="b">
        <v>1</v>
      </c>
      <c r="BA157" t="b">
        <v>0</v>
      </c>
      <c r="BB157" t="b">
        <v>1</v>
      </c>
      <c r="BC157" t="b">
        <v>1</v>
      </c>
      <c r="BJ157">
        <v>0</v>
      </c>
      <c r="BK157">
        <v>0</v>
      </c>
      <c r="BP157">
        <v>0</v>
      </c>
      <c r="BQ157">
        <v>0</v>
      </c>
    </row>
    <row r="158" spans="2:69" x14ac:dyDescent="0.2">
      <c r="C158" t="s">
        <v>1936</v>
      </c>
      <c r="D158" t="s">
        <v>257</v>
      </c>
      <c r="E158" t="s">
        <v>695</v>
      </c>
      <c r="H158">
        <v>201709291442</v>
      </c>
      <c r="I158">
        <v>201709300242</v>
      </c>
      <c r="J158">
        <v>43007</v>
      </c>
      <c r="K158">
        <v>0.61250000000000004</v>
      </c>
      <c r="L158">
        <v>43007.612500000003</v>
      </c>
      <c r="M158">
        <v>43109</v>
      </c>
      <c r="N158" t="s">
        <v>696</v>
      </c>
      <c r="O158">
        <v>43109.561111111107</v>
      </c>
      <c r="P158">
        <v>444</v>
      </c>
      <c r="Q158" t="s">
        <v>353</v>
      </c>
      <c r="R158">
        <v>0</v>
      </c>
      <c r="T158">
        <v>0</v>
      </c>
      <c r="U158">
        <v>34.674030000000002</v>
      </c>
      <c r="V158">
        <v>-120.4393</v>
      </c>
      <c r="W158" t="s">
        <v>73</v>
      </c>
      <c r="X158" t="s">
        <v>1769</v>
      </c>
      <c r="AF158">
        <v>592603</v>
      </c>
      <c r="AG158" t="b">
        <v>0</v>
      </c>
      <c r="AH158" t="b">
        <v>0</v>
      </c>
      <c r="AI158" t="b">
        <v>0</v>
      </c>
      <c r="AJ158">
        <v>2017</v>
      </c>
      <c r="AK158">
        <v>9</v>
      </c>
      <c r="AL158" t="b">
        <v>0</v>
      </c>
      <c r="AM158">
        <v>0</v>
      </c>
      <c r="AN158" t="b">
        <v>0</v>
      </c>
      <c r="AO158" t="b">
        <v>0</v>
      </c>
      <c r="AP158" t="b">
        <v>0</v>
      </c>
      <c r="AQ158" t="s">
        <v>1770</v>
      </c>
      <c r="AR158">
        <v>0</v>
      </c>
      <c r="AS158">
        <v>0</v>
      </c>
      <c r="AT158" t="s">
        <v>1771</v>
      </c>
      <c r="AU158" t="s">
        <v>1772</v>
      </c>
      <c r="AV158">
        <v>0</v>
      </c>
      <c r="AW158" t="b">
        <v>0</v>
      </c>
      <c r="AX158" t="b">
        <v>0</v>
      </c>
      <c r="AY158" t="b">
        <v>0</v>
      </c>
      <c r="AZ158" t="b">
        <v>0</v>
      </c>
      <c r="BA158" t="b">
        <v>0</v>
      </c>
      <c r="BB158" t="b">
        <v>1</v>
      </c>
      <c r="BC158" t="b">
        <v>0</v>
      </c>
      <c r="BF158" t="s">
        <v>697</v>
      </c>
      <c r="BG158" t="s">
        <v>511</v>
      </c>
      <c r="BH158">
        <v>1.64</v>
      </c>
      <c r="BI158" t="s">
        <v>698</v>
      </c>
      <c r="BJ158">
        <v>23.02</v>
      </c>
      <c r="BK158">
        <v>13</v>
      </c>
      <c r="BL158" t="s">
        <v>395</v>
      </c>
      <c r="BM158" t="s">
        <v>95</v>
      </c>
      <c r="BN158">
        <v>5.64</v>
      </c>
      <c r="BO158" t="s">
        <v>699</v>
      </c>
      <c r="BP158">
        <v>24.99</v>
      </c>
      <c r="BQ158">
        <v>25</v>
      </c>
    </row>
    <row r="159" spans="2:69" x14ac:dyDescent="0.2">
      <c r="B159" t="s">
        <v>700</v>
      </c>
      <c r="C159" t="s">
        <v>1937</v>
      </c>
      <c r="D159" t="s">
        <v>403</v>
      </c>
      <c r="E159" t="s">
        <v>701</v>
      </c>
      <c r="G159" t="s">
        <v>702</v>
      </c>
      <c r="H159">
        <v>201710080000</v>
      </c>
      <c r="I159">
        <v>201710081200</v>
      </c>
      <c r="J159">
        <v>43016</v>
      </c>
      <c r="K159">
        <v>0</v>
      </c>
      <c r="L159">
        <v>43016</v>
      </c>
      <c r="M159">
        <v>43039</v>
      </c>
      <c r="P159">
        <v>17357</v>
      </c>
      <c r="Q159" t="s">
        <v>99</v>
      </c>
      <c r="R159">
        <v>6</v>
      </c>
      <c r="S159">
        <v>2</v>
      </c>
      <c r="T159">
        <v>0</v>
      </c>
      <c r="U159">
        <v>38.76549</v>
      </c>
      <c r="V159">
        <v>-122.90939</v>
      </c>
      <c r="W159" t="s">
        <v>88</v>
      </c>
      <c r="X159" t="s">
        <v>1775</v>
      </c>
      <c r="Y159" t="s">
        <v>100</v>
      </c>
      <c r="Z159" t="s">
        <v>100</v>
      </c>
      <c r="AA159" t="s">
        <v>703</v>
      </c>
      <c r="AB159" t="s">
        <v>704</v>
      </c>
      <c r="AC159" t="s">
        <v>705</v>
      </c>
      <c r="AD159" t="s">
        <v>706</v>
      </c>
      <c r="AF159">
        <v>515996</v>
      </c>
      <c r="AG159" t="b">
        <v>1</v>
      </c>
      <c r="AH159" t="b">
        <v>1</v>
      </c>
      <c r="AI159" t="b">
        <v>0</v>
      </c>
      <c r="AJ159">
        <v>2017</v>
      </c>
      <c r="AK159">
        <v>10</v>
      </c>
      <c r="AL159" t="b">
        <v>1</v>
      </c>
      <c r="AM159">
        <v>0</v>
      </c>
      <c r="AN159" t="b">
        <v>0</v>
      </c>
      <c r="AO159" t="b">
        <v>0</v>
      </c>
      <c r="AP159" t="b">
        <v>0</v>
      </c>
      <c r="AQ159" t="s">
        <v>1783</v>
      </c>
      <c r="AR159">
        <v>1</v>
      </c>
      <c r="AS159">
        <v>0</v>
      </c>
      <c r="AT159" t="s">
        <v>1771</v>
      </c>
      <c r="AU159" t="s">
        <v>1772</v>
      </c>
      <c r="AV159">
        <v>6</v>
      </c>
      <c r="AW159" t="b">
        <v>0</v>
      </c>
      <c r="AX159" t="b">
        <v>1</v>
      </c>
      <c r="AY159" t="b">
        <v>1</v>
      </c>
      <c r="AZ159" t="b">
        <v>1</v>
      </c>
      <c r="BA159" t="b">
        <v>0</v>
      </c>
      <c r="BB159" t="b">
        <v>1</v>
      </c>
      <c r="BC159" t="b">
        <v>1</v>
      </c>
      <c r="BF159" t="s">
        <v>707</v>
      </c>
      <c r="BG159" t="s">
        <v>708</v>
      </c>
      <c r="BH159">
        <v>4.21</v>
      </c>
      <c r="BI159" t="s">
        <v>709</v>
      </c>
      <c r="BJ159">
        <v>20.89</v>
      </c>
      <c r="BK159">
        <v>22</v>
      </c>
      <c r="BL159" t="s">
        <v>707</v>
      </c>
      <c r="BM159" t="s">
        <v>708</v>
      </c>
      <c r="BN159">
        <v>4.21</v>
      </c>
      <c r="BO159" t="s">
        <v>709</v>
      </c>
      <c r="BP159">
        <v>20.89</v>
      </c>
      <c r="BQ159">
        <v>45</v>
      </c>
    </row>
    <row r="160" spans="2:69" x14ac:dyDescent="0.2">
      <c r="C160" t="s">
        <v>1938</v>
      </c>
      <c r="D160" t="s">
        <v>138</v>
      </c>
      <c r="E160" t="s">
        <v>710</v>
      </c>
      <c r="G160" t="s">
        <v>711</v>
      </c>
      <c r="H160">
        <v>201710080001</v>
      </c>
      <c r="I160">
        <v>201710081201</v>
      </c>
      <c r="J160">
        <v>43016</v>
      </c>
      <c r="K160">
        <v>6.9444444444444447E-4</v>
      </c>
      <c r="L160">
        <v>43016.000694444447</v>
      </c>
      <c r="M160">
        <v>43030</v>
      </c>
      <c r="P160">
        <v>821</v>
      </c>
      <c r="Q160" t="s">
        <v>99</v>
      </c>
      <c r="R160">
        <v>48</v>
      </c>
      <c r="S160">
        <v>2</v>
      </c>
      <c r="T160">
        <v>0</v>
      </c>
      <c r="U160">
        <v>39.245489999999997</v>
      </c>
      <c r="V160">
        <v>-121.12792</v>
      </c>
      <c r="W160" t="s">
        <v>88</v>
      </c>
      <c r="X160" t="s">
        <v>1775</v>
      </c>
      <c r="Y160" t="s">
        <v>100</v>
      </c>
      <c r="Z160" t="s">
        <v>100</v>
      </c>
      <c r="AA160" t="s">
        <v>712</v>
      </c>
      <c r="AB160" t="s">
        <v>713</v>
      </c>
      <c r="AG160" t="b">
        <v>0</v>
      </c>
      <c r="AH160" t="b">
        <v>0</v>
      </c>
      <c r="AI160" t="b">
        <v>0</v>
      </c>
      <c r="AJ160">
        <v>2017</v>
      </c>
      <c r="AK160">
        <v>10</v>
      </c>
      <c r="AL160" t="b">
        <v>0</v>
      </c>
      <c r="AM160">
        <v>0</v>
      </c>
      <c r="AN160" t="b">
        <v>0</v>
      </c>
      <c r="AO160" t="b">
        <v>0</v>
      </c>
      <c r="AP160" t="b">
        <v>0</v>
      </c>
      <c r="AQ160" t="s">
        <v>1770</v>
      </c>
      <c r="AR160">
        <v>0</v>
      </c>
      <c r="AS160">
        <v>0</v>
      </c>
      <c r="AT160" t="s">
        <v>1771</v>
      </c>
      <c r="AU160" t="s">
        <v>1772</v>
      </c>
      <c r="AV160">
        <v>48</v>
      </c>
      <c r="AW160" t="b">
        <v>1</v>
      </c>
      <c r="AX160" t="b">
        <v>0</v>
      </c>
      <c r="AY160" t="b">
        <v>1</v>
      </c>
      <c r="AZ160" t="b">
        <v>1</v>
      </c>
      <c r="BA160" t="b">
        <v>0</v>
      </c>
      <c r="BB160" t="b">
        <v>1</v>
      </c>
      <c r="BC160" t="b">
        <v>1</v>
      </c>
      <c r="BF160" t="s">
        <v>658</v>
      </c>
      <c r="BG160" t="s">
        <v>82</v>
      </c>
      <c r="BH160">
        <v>4.05</v>
      </c>
      <c r="BI160" t="s">
        <v>714</v>
      </c>
      <c r="BJ160">
        <v>8.99</v>
      </c>
      <c r="BK160">
        <v>63</v>
      </c>
      <c r="BL160" t="s">
        <v>658</v>
      </c>
      <c r="BM160" t="s">
        <v>82</v>
      </c>
      <c r="BN160">
        <v>4.05</v>
      </c>
      <c r="BO160" t="s">
        <v>714</v>
      </c>
      <c r="BP160">
        <v>8.99</v>
      </c>
      <c r="BQ160">
        <v>158</v>
      </c>
    </row>
    <row r="161" spans="2:69" x14ac:dyDescent="0.2">
      <c r="C161" t="s">
        <v>1939</v>
      </c>
      <c r="D161" t="s">
        <v>143</v>
      </c>
      <c r="E161" t="s">
        <v>715</v>
      </c>
      <c r="H161">
        <v>201710082145</v>
      </c>
      <c r="I161">
        <v>201710090945</v>
      </c>
      <c r="J161">
        <v>43016</v>
      </c>
      <c r="K161">
        <v>0.90625</v>
      </c>
      <c r="L161">
        <v>43016.90625</v>
      </c>
      <c r="M161">
        <v>43140</v>
      </c>
      <c r="N161" t="s">
        <v>716</v>
      </c>
      <c r="O161">
        <v>43140.408333333333</v>
      </c>
      <c r="P161">
        <v>8417</v>
      </c>
      <c r="Q161" t="s">
        <v>99</v>
      </c>
      <c r="R161">
        <v>6</v>
      </c>
      <c r="S161">
        <v>1</v>
      </c>
      <c r="T161">
        <v>0</v>
      </c>
      <c r="U161">
        <v>39.624960000000002</v>
      </c>
      <c r="V161">
        <v>-121.52966000000001</v>
      </c>
      <c r="W161" t="s">
        <v>88</v>
      </c>
      <c r="X161" t="s">
        <v>1775</v>
      </c>
      <c r="Y161" t="s">
        <v>100</v>
      </c>
      <c r="Z161" t="s">
        <v>100</v>
      </c>
      <c r="AA161" t="s">
        <v>717</v>
      </c>
      <c r="AB161" t="s">
        <v>718</v>
      </c>
      <c r="AC161" t="s">
        <v>719</v>
      </c>
      <c r="AD161" t="s">
        <v>720</v>
      </c>
      <c r="AF161">
        <v>160479</v>
      </c>
      <c r="AG161" t="b">
        <v>1</v>
      </c>
      <c r="AH161" t="b">
        <v>1</v>
      </c>
      <c r="AI161" t="b">
        <v>0</v>
      </c>
      <c r="AJ161">
        <v>2017</v>
      </c>
      <c r="AK161">
        <v>10</v>
      </c>
      <c r="AL161" t="b">
        <v>1</v>
      </c>
      <c r="AM161">
        <v>0</v>
      </c>
      <c r="AN161" t="b">
        <v>0</v>
      </c>
      <c r="AO161" t="b">
        <v>0</v>
      </c>
      <c r="AP161" t="b">
        <v>0</v>
      </c>
      <c r="AQ161" t="s">
        <v>1783</v>
      </c>
      <c r="AR161">
        <v>1</v>
      </c>
      <c r="AS161">
        <v>0</v>
      </c>
      <c r="AT161" t="s">
        <v>1771</v>
      </c>
      <c r="AU161" t="s">
        <v>1772</v>
      </c>
      <c r="AV161">
        <v>6</v>
      </c>
      <c r="AW161" t="b">
        <v>1</v>
      </c>
      <c r="AX161" t="b">
        <v>0</v>
      </c>
      <c r="AY161" t="b">
        <v>1</v>
      </c>
      <c r="AZ161" t="b">
        <v>1</v>
      </c>
      <c r="BA161" t="b">
        <v>0</v>
      </c>
      <c r="BB161" t="b">
        <v>1</v>
      </c>
      <c r="BC161" t="b">
        <v>1</v>
      </c>
      <c r="BJ161">
        <v>0</v>
      </c>
      <c r="BK161">
        <v>0</v>
      </c>
      <c r="BL161" t="s">
        <v>721</v>
      </c>
      <c r="BM161" t="s">
        <v>82</v>
      </c>
      <c r="BN161">
        <v>7.97</v>
      </c>
      <c r="BO161" t="s">
        <v>722</v>
      </c>
      <c r="BP161">
        <v>65.989999999999995</v>
      </c>
      <c r="BQ161">
        <v>4</v>
      </c>
    </row>
    <row r="162" spans="2:69" x14ac:dyDescent="0.2">
      <c r="C162" t="s">
        <v>1940</v>
      </c>
      <c r="D162" t="s">
        <v>128</v>
      </c>
      <c r="E162" t="s">
        <v>723</v>
      </c>
      <c r="G162" t="s">
        <v>702</v>
      </c>
      <c r="H162">
        <v>201710082145</v>
      </c>
      <c r="I162">
        <v>201710090945</v>
      </c>
      <c r="J162">
        <v>43016</v>
      </c>
      <c r="K162">
        <v>0.90625</v>
      </c>
      <c r="L162">
        <v>43016.90625</v>
      </c>
      <c r="M162">
        <v>43039</v>
      </c>
      <c r="P162">
        <v>36807</v>
      </c>
      <c r="Q162" t="s">
        <v>99</v>
      </c>
      <c r="R162">
        <v>5636</v>
      </c>
      <c r="S162">
        <v>317</v>
      </c>
      <c r="T162">
        <v>22</v>
      </c>
      <c r="U162">
        <v>38.60895</v>
      </c>
      <c r="V162">
        <v>-122.62879</v>
      </c>
      <c r="W162" t="s">
        <v>88</v>
      </c>
      <c r="X162" t="s">
        <v>1775</v>
      </c>
      <c r="Y162" t="s">
        <v>100</v>
      </c>
      <c r="AA162" t="s">
        <v>724</v>
      </c>
      <c r="AC162">
        <v>1894671</v>
      </c>
      <c r="AF162">
        <v>317148822</v>
      </c>
      <c r="AG162" t="b">
        <v>1</v>
      </c>
      <c r="AH162" t="b">
        <v>0</v>
      </c>
      <c r="AI162" t="b">
        <v>1</v>
      </c>
      <c r="AJ162">
        <v>2017</v>
      </c>
      <c r="AK162">
        <v>10</v>
      </c>
      <c r="AL162" t="b">
        <v>1</v>
      </c>
      <c r="AM162">
        <v>1</v>
      </c>
      <c r="AN162" t="b">
        <v>1</v>
      </c>
      <c r="AO162" t="b">
        <v>1</v>
      </c>
      <c r="AP162" t="b">
        <v>0</v>
      </c>
      <c r="AQ162" t="s">
        <v>1804</v>
      </c>
      <c r="AR162">
        <v>1</v>
      </c>
      <c r="AS162">
        <v>1</v>
      </c>
      <c r="AT162" t="s">
        <v>1805</v>
      </c>
      <c r="AU162" t="s">
        <v>1806</v>
      </c>
      <c r="AV162">
        <v>5636</v>
      </c>
      <c r="AW162" t="b">
        <v>0</v>
      </c>
      <c r="AX162" t="b">
        <v>1</v>
      </c>
      <c r="AY162" t="b">
        <v>1</v>
      </c>
      <c r="AZ162" t="b">
        <v>1</v>
      </c>
      <c r="BA162" t="b">
        <v>0</v>
      </c>
      <c r="BB162" t="b">
        <v>1</v>
      </c>
      <c r="BC162" t="b">
        <v>1</v>
      </c>
      <c r="BF162" t="s">
        <v>725</v>
      </c>
      <c r="BG162" t="s">
        <v>95</v>
      </c>
      <c r="BH162">
        <v>1.67</v>
      </c>
      <c r="BI162" t="s">
        <v>726</v>
      </c>
      <c r="BJ162">
        <v>32.99</v>
      </c>
      <c r="BK162">
        <v>16</v>
      </c>
      <c r="BL162" t="s">
        <v>725</v>
      </c>
      <c r="BM162" t="s">
        <v>95</v>
      </c>
      <c r="BN162">
        <v>1.67</v>
      </c>
      <c r="BO162" t="s">
        <v>726</v>
      </c>
      <c r="BP162">
        <v>32.99</v>
      </c>
      <c r="BQ162">
        <v>55</v>
      </c>
    </row>
    <row r="163" spans="2:69" x14ac:dyDescent="0.2">
      <c r="B163" t="s">
        <v>727</v>
      </c>
      <c r="C163" t="s">
        <v>1941</v>
      </c>
      <c r="D163" t="s">
        <v>128</v>
      </c>
      <c r="E163" t="s">
        <v>728</v>
      </c>
      <c r="G163" t="s">
        <v>729</v>
      </c>
      <c r="H163">
        <v>201710082151</v>
      </c>
      <c r="I163">
        <v>201710090951</v>
      </c>
      <c r="J163">
        <v>43016</v>
      </c>
      <c r="K163">
        <v>0.91041666666666665</v>
      </c>
      <c r="L163">
        <v>43016.910416666673</v>
      </c>
      <c r="M163">
        <v>43036</v>
      </c>
      <c r="P163">
        <v>51624</v>
      </c>
      <c r="Q163" t="s">
        <v>99</v>
      </c>
      <c r="R163">
        <v>120</v>
      </c>
      <c r="S163">
        <v>120</v>
      </c>
      <c r="T163">
        <v>6</v>
      </c>
      <c r="U163">
        <v>38.409796999999998</v>
      </c>
      <c r="V163">
        <v>-122.24623200000001</v>
      </c>
      <c r="W163" t="s">
        <v>88</v>
      </c>
      <c r="X163" t="s">
        <v>1775</v>
      </c>
      <c r="Y163" t="s">
        <v>100</v>
      </c>
      <c r="Z163" t="s">
        <v>100</v>
      </c>
      <c r="AA163" t="s">
        <v>730</v>
      </c>
      <c r="AB163" t="s">
        <v>731</v>
      </c>
      <c r="AC163" t="s">
        <v>732</v>
      </c>
      <c r="AD163" t="s">
        <v>733</v>
      </c>
      <c r="AF163">
        <v>494025</v>
      </c>
      <c r="AG163" t="b">
        <v>1</v>
      </c>
      <c r="AH163" t="b">
        <v>0</v>
      </c>
      <c r="AI163" t="b">
        <v>1</v>
      </c>
      <c r="AJ163">
        <v>2017</v>
      </c>
      <c r="AK163">
        <v>10</v>
      </c>
      <c r="AL163" t="b">
        <v>1</v>
      </c>
      <c r="AM163">
        <v>1</v>
      </c>
      <c r="AN163" t="b">
        <v>1</v>
      </c>
      <c r="AO163" t="b">
        <v>1</v>
      </c>
      <c r="AP163" t="b">
        <v>0</v>
      </c>
      <c r="AQ163" t="s">
        <v>1804</v>
      </c>
      <c r="AR163">
        <v>1</v>
      </c>
      <c r="AS163">
        <v>0</v>
      </c>
      <c r="AT163" t="s">
        <v>1820</v>
      </c>
      <c r="AU163" t="s">
        <v>1806</v>
      </c>
      <c r="AV163">
        <v>120</v>
      </c>
      <c r="AW163" t="b">
        <v>1</v>
      </c>
      <c r="AX163" t="b">
        <v>0</v>
      </c>
      <c r="AY163" t="b">
        <v>1</v>
      </c>
      <c r="AZ163" t="b">
        <v>1</v>
      </c>
      <c r="BA163" t="b">
        <v>0</v>
      </c>
      <c r="BB163" t="b">
        <v>1</v>
      </c>
      <c r="BC163" t="b">
        <v>1</v>
      </c>
      <c r="BF163" t="s">
        <v>131</v>
      </c>
      <c r="BG163" t="s">
        <v>82</v>
      </c>
      <c r="BH163">
        <v>4.6100000000000003</v>
      </c>
      <c r="BI163" t="s">
        <v>734</v>
      </c>
      <c r="BJ163">
        <v>32.01</v>
      </c>
      <c r="BK163">
        <v>10</v>
      </c>
      <c r="BL163" t="s">
        <v>131</v>
      </c>
      <c r="BM163" t="s">
        <v>82</v>
      </c>
      <c r="BN163">
        <v>4.6100000000000003</v>
      </c>
      <c r="BO163" t="s">
        <v>734</v>
      </c>
      <c r="BP163">
        <v>32.01</v>
      </c>
      <c r="BQ163">
        <v>17</v>
      </c>
    </row>
    <row r="164" spans="2:69" x14ac:dyDescent="0.2">
      <c r="B164" t="s">
        <v>735</v>
      </c>
      <c r="C164" t="s">
        <v>1942</v>
      </c>
      <c r="D164" t="s">
        <v>403</v>
      </c>
      <c r="E164" t="s">
        <v>736</v>
      </c>
      <c r="F164" t="s">
        <v>737</v>
      </c>
      <c r="G164" t="s">
        <v>702</v>
      </c>
      <c r="H164">
        <v>201710082200</v>
      </c>
      <c r="I164">
        <v>201710091000</v>
      </c>
      <c r="J164">
        <v>43016</v>
      </c>
      <c r="K164">
        <v>0.91666666666666663</v>
      </c>
      <c r="L164">
        <v>43016.916666666657</v>
      </c>
      <c r="P164">
        <v>1836</v>
      </c>
      <c r="Q164" t="s">
        <v>99</v>
      </c>
      <c r="U164">
        <v>38.330500000000001</v>
      </c>
      <c r="V164">
        <v>-122.44580000000001</v>
      </c>
      <c r="W164" t="s">
        <v>88</v>
      </c>
      <c r="X164" t="s">
        <v>1775</v>
      </c>
      <c r="Y164" t="s">
        <v>100</v>
      </c>
      <c r="Z164" t="s">
        <v>100</v>
      </c>
      <c r="AA164" t="s">
        <v>738</v>
      </c>
      <c r="AB164" t="s">
        <v>739</v>
      </c>
      <c r="AC164" t="s">
        <v>740</v>
      </c>
      <c r="AD164" t="s">
        <v>741</v>
      </c>
      <c r="AF164">
        <v>24938</v>
      </c>
      <c r="AG164" t="b">
        <v>0</v>
      </c>
      <c r="AH164" t="b">
        <v>0</v>
      </c>
      <c r="AI164" t="b">
        <v>0</v>
      </c>
      <c r="AL164" t="b">
        <v>1</v>
      </c>
      <c r="AM164">
        <v>0</v>
      </c>
      <c r="AN164" t="b">
        <v>0</v>
      </c>
      <c r="AO164" t="b">
        <v>0</v>
      </c>
      <c r="AP164" t="b">
        <v>0</v>
      </c>
      <c r="AQ164" t="s">
        <v>1770</v>
      </c>
      <c r="AR164">
        <v>0</v>
      </c>
      <c r="AS164">
        <v>0</v>
      </c>
      <c r="AT164" t="s">
        <v>1771</v>
      </c>
      <c r="AU164" t="s">
        <v>1772</v>
      </c>
      <c r="AV164">
        <v>0</v>
      </c>
      <c r="AW164" t="b">
        <v>0</v>
      </c>
      <c r="AX164" t="b">
        <v>1</v>
      </c>
      <c r="AY164" t="b">
        <v>1</v>
      </c>
      <c r="AZ164" t="b">
        <v>1</v>
      </c>
      <c r="BA164" t="b">
        <v>0</v>
      </c>
      <c r="BB164" t="b">
        <v>1</v>
      </c>
      <c r="BC164" t="b">
        <v>1</v>
      </c>
      <c r="BF164" t="s">
        <v>742</v>
      </c>
      <c r="BG164" t="s">
        <v>708</v>
      </c>
      <c r="BH164">
        <v>3.27</v>
      </c>
      <c r="BI164" t="s">
        <v>743</v>
      </c>
      <c r="BJ164">
        <v>40.31</v>
      </c>
      <c r="BK164">
        <v>6</v>
      </c>
      <c r="BL164" t="s">
        <v>744</v>
      </c>
      <c r="BM164" t="s">
        <v>708</v>
      </c>
      <c r="BN164">
        <v>7.44</v>
      </c>
      <c r="BO164" t="s">
        <v>743</v>
      </c>
      <c r="BP164">
        <v>45.7</v>
      </c>
      <c r="BQ164">
        <v>40</v>
      </c>
    </row>
    <row r="165" spans="2:69" x14ac:dyDescent="0.2">
      <c r="B165" t="s">
        <v>745</v>
      </c>
      <c r="C165" t="s">
        <v>1943</v>
      </c>
      <c r="D165" t="s">
        <v>403</v>
      </c>
      <c r="E165" t="s">
        <v>737</v>
      </c>
      <c r="G165" t="s">
        <v>702</v>
      </c>
      <c r="H165">
        <v>201710082218</v>
      </c>
      <c r="I165">
        <v>201710091018</v>
      </c>
      <c r="J165">
        <v>43016</v>
      </c>
      <c r="K165">
        <v>0.9291666666666667</v>
      </c>
      <c r="L165">
        <v>43016.929166666669</v>
      </c>
      <c r="M165">
        <v>43039</v>
      </c>
      <c r="P165">
        <v>56556</v>
      </c>
      <c r="Q165" t="s">
        <v>99</v>
      </c>
      <c r="R165">
        <v>1355</v>
      </c>
      <c r="S165">
        <v>172</v>
      </c>
      <c r="T165">
        <v>3</v>
      </c>
      <c r="U165">
        <v>38.394886999999997</v>
      </c>
      <c r="V165">
        <v>-122.515959</v>
      </c>
      <c r="W165" t="s">
        <v>88</v>
      </c>
      <c r="X165" t="s">
        <v>1775</v>
      </c>
      <c r="Y165" t="s">
        <v>100</v>
      </c>
      <c r="Z165" t="s">
        <v>100</v>
      </c>
      <c r="AA165" t="s">
        <v>746</v>
      </c>
      <c r="AB165" t="s">
        <v>747</v>
      </c>
      <c r="AC165" t="s">
        <v>748</v>
      </c>
      <c r="AD165" t="s">
        <v>749</v>
      </c>
      <c r="AF165">
        <v>14260788</v>
      </c>
      <c r="AG165" t="b">
        <v>1</v>
      </c>
      <c r="AH165" t="b">
        <v>0</v>
      </c>
      <c r="AI165" t="b">
        <v>1</v>
      </c>
      <c r="AJ165">
        <v>2017</v>
      </c>
      <c r="AK165">
        <v>10</v>
      </c>
      <c r="AL165" t="b">
        <v>1</v>
      </c>
      <c r="AM165">
        <v>1</v>
      </c>
      <c r="AN165" t="b">
        <v>1</v>
      </c>
      <c r="AO165" t="b">
        <v>1</v>
      </c>
      <c r="AP165" t="b">
        <v>0</v>
      </c>
      <c r="AQ165" t="s">
        <v>1804</v>
      </c>
      <c r="AR165">
        <v>1</v>
      </c>
      <c r="AS165">
        <v>1</v>
      </c>
      <c r="AT165" t="s">
        <v>1805</v>
      </c>
      <c r="AU165" t="s">
        <v>1806</v>
      </c>
      <c r="AV165">
        <v>1355</v>
      </c>
      <c r="AW165" t="b">
        <v>0</v>
      </c>
      <c r="AX165" t="b">
        <v>1</v>
      </c>
      <c r="AY165" t="b">
        <v>1</v>
      </c>
      <c r="AZ165" t="b">
        <v>1</v>
      </c>
      <c r="BA165" t="b">
        <v>0</v>
      </c>
      <c r="BB165" t="b">
        <v>1</v>
      </c>
      <c r="BC165" t="b">
        <v>1</v>
      </c>
      <c r="BF165" t="s">
        <v>744</v>
      </c>
      <c r="BG165" t="s">
        <v>708</v>
      </c>
      <c r="BH165">
        <v>1.65</v>
      </c>
      <c r="BI165" t="s">
        <v>743</v>
      </c>
      <c r="BJ165">
        <v>45.7</v>
      </c>
      <c r="BK165">
        <v>12</v>
      </c>
      <c r="BL165" t="s">
        <v>744</v>
      </c>
      <c r="BM165" t="s">
        <v>708</v>
      </c>
      <c r="BN165">
        <v>1.65</v>
      </c>
      <c r="BO165" t="s">
        <v>743</v>
      </c>
      <c r="BP165">
        <v>45.7</v>
      </c>
      <c r="BQ165">
        <v>58</v>
      </c>
    </row>
    <row r="166" spans="2:69" x14ac:dyDescent="0.2">
      <c r="B166" t="s">
        <v>700</v>
      </c>
      <c r="C166" t="s">
        <v>1944</v>
      </c>
      <c r="D166" t="s">
        <v>143</v>
      </c>
      <c r="E166" t="s">
        <v>750</v>
      </c>
      <c r="G166" t="s">
        <v>711</v>
      </c>
      <c r="H166">
        <v>201710082230</v>
      </c>
      <c r="I166">
        <v>201710091030</v>
      </c>
      <c r="J166">
        <v>43016</v>
      </c>
      <c r="K166">
        <v>0.9375</v>
      </c>
      <c r="L166">
        <v>43016.9375</v>
      </c>
      <c r="M166">
        <v>43028</v>
      </c>
      <c r="P166">
        <v>6151</v>
      </c>
      <c r="Q166" t="s">
        <v>99</v>
      </c>
      <c r="R166">
        <v>74</v>
      </c>
      <c r="S166">
        <v>2</v>
      </c>
      <c r="T166">
        <v>0</v>
      </c>
      <c r="U166">
        <v>39.394550000000002</v>
      </c>
      <c r="V166">
        <v>-121.40613</v>
      </c>
      <c r="W166" t="s">
        <v>88</v>
      </c>
      <c r="X166" t="s">
        <v>1775</v>
      </c>
      <c r="Y166" t="s">
        <v>100</v>
      </c>
      <c r="Z166" t="s">
        <v>100</v>
      </c>
      <c r="AA166" t="s">
        <v>751</v>
      </c>
      <c r="AB166" t="s">
        <v>752</v>
      </c>
      <c r="AC166" t="s">
        <v>753</v>
      </c>
      <c r="AD166" t="s">
        <v>754</v>
      </c>
      <c r="AF166">
        <v>168232</v>
      </c>
      <c r="AG166" t="b">
        <v>1</v>
      </c>
      <c r="AH166" t="b">
        <v>1</v>
      </c>
      <c r="AI166" t="b">
        <v>0</v>
      </c>
      <c r="AJ166">
        <v>2017</v>
      </c>
      <c r="AK166">
        <v>10</v>
      </c>
      <c r="AL166" t="b">
        <v>1</v>
      </c>
      <c r="AM166">
        <v>0</v>
      </c>
      <c r="AN166" t="b">
        <v>0</v>
      </c>
      <c r="AO166" t="b">
        <v>0</v>
      </c>
      <c r="AP166" t="b">
        <v>0</v>
      </c>
      <c r="AQ166" t="s">
        <v>1783</v>
      </c>
      <c r="AR166">
        <v>1</v>
      </c>
      <c r="AS166">
        <v>0</v>
      </c>
      <c r="AT166" t="s">
        <v>1771</v>
      </c>
      <c r="AU166" t="s">
        <v>1772</v>
      </c>
      <c r="AV166">
        <v>74</v>
      </c>
      <c r="AW166" t="b">
        <v>1</v>
      </c>
      <c r="AX166" t="b">
        <v>0</v>
      </c>
      <c r="AY166" t="b">
        <v>1</v>
      </c>
      <c r="AZ166" t="b">
        <v>1</v>
      </c>
      <c r="BA166" t="b">
        <v>0</v>
      </c>
      <c r="BB166" t="b">
        <v>1</v>
      </c>
      <c r="BC166" t="b">
        <v>1</v>
      </c>
      <c r="BF166" t="s">
        <v>147</v>
      </c>
      <c r="BG166" t="s">
        <v>82</v>
      </c>
      <c r="BH166">
        <v>1.43</v>
      </c>
      <c r="BI166" t="s">
        <v>755</v>
      </c>
      <c r="BJ166">
        <v>25.99</v>
      </c>
      <c r="BK166">
        <v>2</v>
      </c>
      <c r="BL166" t="s">
        <v>147</v>
      </c>
      <c r="BM166" t="s">
        <v>82</v>
      </c>
      <c r="BN166">
        <v>1.43</v>
      </c>
      <c r="BO166" t="s">
        <v>755</v>
      </c>
      <c r="BP166">
        <v>25.99</v>
      </c>
      <c r="BQ166">
        <v>2</v>
      </c>
    </row>
    <row r="167" spans="2:69" x14ac:dyDescent="0.2">
      <c r="B167" t="s">
        <v>756</v>
      </c>
      <c r="C167" t="s">
        <v>1945</v>
      </c>
      <c r="D167" t="s">
        <v>403</v>
      </c>
      <c r="E167" t="s">
        <v>757</v>
      </c>
      <c r="F167" t="s">
        <v>737</v>
      </c>
      <c r="H167">
        <v>201710082234</v>
      </c>
      <c r="I167">
        <v>201710091034</v>
      </c>
      <c r="J167">
        <v>43016</v>
      </c>
      <c r="K167">
        <v>0.94027777777777777</v>
      </c>
      <c r="L167">
        <v>43016.94027777778</v>
      </c>
      <c r="M167">
        <v>43109</v>
      </c>
      <c r="N167" t="s">
        <v>758</v>
      </c>
      <c r="O167">
        <v>43109.564583333333</v>
      </c>
      <c r="P167">
        <v>3700</v>
      </c>
      <c r="Q167" t="s">
        <v>99</v>
      </c>
      <c r="T167">
        <v>1</v>
      </c>
      <c r="U167">
        <v>38.428359</v>
      </c>
      <c r="V167">
        <v>-122.548957</v>
      </c>
      <c r="W167" t="s">
        <v>88</v>
      </c>
      <c r="X167" t="s">
        <v>1775</v>
      </c>
      <c r="Y167" t="s">
        <v>100</v>
      </c>
      <c r="Z167" t="s">
        <v>100</v>
      </c>
      <c r="AA167" t="s">
        <v>759</v>
      </c>
      <c r="AB167" t="s">
        <v>760</v>
      </c>
      <c r="AC167" t="s">
        <v>761</v>
      </c>
      <c r="AD167" t="s">
        <v>762</v>
      </c>
      <c r="AF167">
        <v>978489</v>
      </c>
      <c r="AG167" t="b">
        <v>1</v>
      </c>
      <c r="AH167" t="b">
        <v>1</v>
      </c>
      <c r="AI167" t="b">
        <v>0</v>
      </c>
      <c r="AJ167">
        <v>2017</v>
      </c>
      <c r="AK167">
        <v>10</v>
      </c>
      <c r="AL167" t="b">
        <v>1</v>
      </c>
      <c r="AM167">
        <v>1</v>
      </c>
      <c r="AN167" t="b">
        <v>0</v>
      </c>
      <c r="AO167" t="b">
        <v>0</v>
      </c>
      <c r="AP167" t="b">
        <v>0</v>
      </c>
      <c r="AQ167" t="s">
        <v>1783</v>
      </c>
      <c r="AR167">
        <v>0</v>
      </c>
      <c r="AS167">
        <v>0</v>
      </c>
      <c r="AT167" t="s">
        <v>1771</v>
      </c>
      <c r="AU167" t="s">
        <v>1806</v>
      </c>
      <c r="AV167">
        <v>0</v>
      </c>
      <c r="AW167" t="b">
        <v>1</v>
      </c>
      <c r="AX167" t="b">
        <v>0</v>
      </c>
      <c r="AY167" t="b">
        <v>1</v>
      </c>
      <c r="AZ167" t="b">
        <v>1</v>
      </c>
      <c r="BA167" t="b">
        <v>0</v>
      </c>
      <c r="BB167" t="b">
        <v>1</v>
      </c>
      <c r="BC167" t="b">
        <v>1</v>
      </c>
      <c r="BF167" t="s">
        <v>744</v>
      </c>
      <c r="BG167" t="s">
        <v>708</v>
      </c>
      <c r="BH167">
        <v>1.49</v>
      </c>
      <c r="BI167" t="s">
        <v>743</v>
      </c>
      <c r="BJ167">
        <v>45.7</v>
      </c>
      <c r="BK167">
        <v>22</v>
      </c>
      <c r="BL167" t="s">
        <v>744</v>
      </c>
      <c r="BM167" t="s">
        <v>708</v>
      </c>
      <c r="BN167">
        <v>1.49</v>
      </c>
      <c r="BO167" t="s">
        <v>743</v>
      </c>
      <c r="BP167">
        <v>45.7</v>
      </c>
      <c r="BQ167">
        <v>72</v>
      </c>
    </row>
    <row r="168" spans="2:69" x14ac:dyDescent="0.2">
      <c r="C168" t="s">
        <v>1946</v>
      </c>
      <c r="D168" t="s">
        <v>350</v>
      </c>
      <c r="E168" t="s">
        <v>763</v>
      </c>
      <c r="G168" t="s">
        <v>711</v>
      </c>
      <c r="H168">
        <v>201710082303</v>
      </c>
      <c r="I168">
        <v>201710091103</v>
      </c>
      <c r="J168">
        <v>43016</v>
      </c>
      <c r="K168">
        <v>0.9604166666666667</v>
      </c>
      <c r="L168">
        <v>43016.960416666669</v>
      </c>
      <c r="M168">
        <v>43027</v>
      </c>
      <c r="P168">
        <v>9989</v>
      </c>
      <c r="Q168" t="s">
        <v>99</v>
      </c>
      <c r="R168">
        <v>264</v>
      </c>
      <c r="S168">
        <v>10</v>
      </c>
      <c r="T168">
        <v>4</v>
      </c>
      <c r="U168">
        <v>39.321980000000003</v>
      </c>
      <c r="V168">
        <v>-121.4021</v>
      </c>
      <c r="W168" t="s">
        <v>88</v>
      </c>
      <c r="X168" t="s">
        <v>1775</v>
      </c>
      <c r="Y168" t="s">
        <v>100</v>
      </c>
      <c r="Z168" t="s">
        <v>100</v>
      </c>
      <c r="AA168" t="s">
        <v>764</v>
      </c>
      <c r="AB168" t="s">
        <v>765</v>
      </c>
      <c r="AC168" t="s">
        <v>766</v>
      </c>
      <c r="AD168" t="s">
        <v>767</v>
      </c>
      <c r="AF168">
        <v>10521</v>
      </c>
      <c r="AG168" t="b">
        <v>1</v>
      </c>
      <c r="AH168" t="b">
        <v>0</v>
      </c>
      <c r="AI168" t="b">
        <v>1</v>
      </c>
      <c r="AJ168">
        <v>2017</v>
      </c>
      <c r="AK168">
        <v>10</v>
      </c>
      <c r="AL168" t="b">
        <v>1</v>
      </c>
      <c r="AM168">
        <v>1</v>
      </c>
      <c r="AN168" t="b">
        <v>1</v>
      </c>
      <c r="AO168" t="b">
        <v>1</v>
      </c>
      <c r="AP168" t="b">
        <v>0</v>
      </c>
      <c r="AQ168" t="s">
        <v>1804</v>
      </c>
      <c r="AR168">
        <v>1</v>
      </c>
      <c r="AS168">
        <v>0</v>
      </c>
      <c r="AT168" t="s">
        <v>1820</v>
      </c>
      <c r="AU168" t="s">
        <v>1806</v>
      </c>
      <c r="AV168">
        <v>264</v>
      </c>
      <c r="AW168" t="b">
        <v>1</v>
      </c>
      <c r="AX168" t="b">
        <v>0</v>
      </c>
      <c r="AY168" t="b">
        <v>1</v>
      </c>
      <c r="AZ168" t="b">
        <v>1</v>
      </c>
      <c r="BA168" t="b">
        <v>0</v>
      </c>
      <c r="BB168" t="b">
        <v>1</v>
      </c>
      <c r="BC168" t="b">
        <v>1</v>
      </c>
      <c r="BF168" t="s">
        <v>147</v>
      </c>
      <c r="BG168" t="s">
        <v>82</v>
      </c>
      <c r="BH168">
        <v>4.1500000000000004</v>
      </c>
      <c r="BI168" t="s">
        <v>768</v>
      </c>
      <c r="BJ168">
        <v>28.99</v>
      </c>
      <c r="BK168">
        <v>2</v>
      </c>
      <c r="BL168" t="s">
        <v>147</v>
      </c>
      <c r="BM168" t="s">
        <v>82</v>
      </c>
      <c r="BN168">
        <v>4.1500000000000004</v>
      </c>
      <c r="BO168" t="s">
        <v>768</v>
      </c>
      <c r="BP168">
        <v>28.99</v>
      </c>
      <c r="BQ168">
        <v>2</v>
      </c>
    </row>
    <row r="169" spans="2:69" x14ac:dyDescent="0.2">
      <c r="B169" t="s">
        <v>769</v>
      </c>
      <c r="C169" t="s">
        <v>1947</v>
      </c>
      <c r="D169" t="s">
        <v>541</v>
      </c>
      <c r="E169" t="s">
        <v>770</v>
      </c>
      <c r="G169" t="s">
        <v>771</v>
      </c>
      <c r="H169">
        <v>201710082336</v>
      </c>
      <c r="I169">
        <v>201710091136</v>
      </c>
      <c r="J169">
        <v>43016</v>
      </c>
      <c r="K169">
        <v>0.98333333333333328</v>
      </c>
      <c r="L169">
        <v>43016.98333333333</v>
      </c>
      <c r="M169">
        <v>43034</v>
      </c>
      <c r="P169">
        <v>36523</v>
      </c>
      <c r="Q169" t="s">
        <v>99</v>
      </c>
      <c r="R169">
        <v>546</v>
      </c>
      <c r="S169">
        <v>41</v>
      </c>
      <c r="T169">
        <v>9</v>
      </c>
      <c r="U169">
        <v>39.349217000000003</v>
      </c>
      <c r="V169">
        <v>-123.131367</v>
      </c>
      <c r="W169" t="s">
        <v>88</v>
      </c>
      <c r="X169" t="s">
        <v>1775</v>
      </c>
      <c r="Y169" t="s">
        <v>100</v>
      </c>
      <c r="Z169" t="s">
        <v>100</v>
      </c>
      <c r="AA169" t="s">
        <v>772</v>
      </c>
      <c r="AB169" t="s">
        <v>773</v>
      </c>
      <c r="AE169" t="s">
        <v>774</v>
      </c>
      <c r="AF169">
        <v>0</v>
      </c>
      <c r="AG169" t="b">
        <v>1</v>
      </c>
      <c r="AH169" t="b">
        <v>0</v>
      </c>
      <c r="AI169" t="b">
        <v>1</v>
      </c>
      <c r="AJ169">
        <v>2017</v>
      </c>
      <c r="AK169">
        <v>10</v>
      </c>
      <c r="AL169" t="b">
        <v>1</v>
      </c>
      <c r="AM169">
        <v>1</v>
      </c>
      <c r="AN169" t="b">
        <v>1</v>
      </c>
      <c r="AO169" t="b">
        <v>1</v>
      </c>
      <c r="AP169" t="b">
        <v>0</v>
      </c>
      <c r="AQ169" t="s">
        <v>1804</v>
      </c>
      <c r="AR169">
        <v>1</v>
      </c>
      <c r="AS169">
        <v>1</v>
      </c>
      <c r="AT169" t="s">
        <v>1805</v>
      </c>
      <c r="AU169" t="s">
        <v>1806</v>
      </c>
      <c r="AV169">
        <v>546</v>
      </c>
      <c r="AW169" t="b">
        <v>0</v>
      </c>
      <c r="AX169" t="b">
        <v>0</v>
      </c>
      <c r="AY169" t="b">
        <v>0</v>
      </c>
      <c r="AZ169" t="b">
        <v>0</v>
      </c>
      <c r="BA169" t="b">
        <v>0</v>
      </c>
      <c r="BB169" t="b">
        <v>1</v>
      </c>
      <c r="BC169" t="b">
        <v>0</v>
      </c>
      <c r="BF169" t="s">
        <v>775</v>
      </c>
      <c r="BG169" t="s">
        <v>95</v>
      </c>
      <c r="BH169">
        <v>1.52</v>
      </c>
      <c r="BI169" t="s">
        <v>776</v>
      </c>
      <c r="BJ169">
        <v>24</v>
      </c>
      <c r="BK169">
        <v>4</v>
      </c>
      <c r="BL169" t="s">
        <v>775</v>
      </c>
      <c r="BM169" t="s">
        <v>95</v>
      </c>
      <c r="BN169">
        <v>1.52</v>
      </c>
      <c r="BO169" t="s">
        <v>776</v>
      </c>
      <c r="BP169">
        <v>24</v>
      </c>
      <c r="BQ169">
        <v>63</v>
      </c>
    </row>
    <row r="170" spans="2:69" x14ac:dyDescent="0.2">
      <c r="B170" t="s">
        <v>777</v>
      </c>
      <c r="C170" t="s">
        <v>1948</v>
      </c>
      <c r="D170" t="s">
        <v>128</v>
      </c>
      <c r="E170" t="s">
        <v>778</v>
      </c>
      <c r="F170" t="s">
        <v>737</v>
      </c>
      <c r="G170" t="s">
        <v>702</v>
      </c>
      <c r="H170">
        <v>201710082348</v>
      </c>
      <c r="I170">
        <v>201710091148</v>
      </c>
      <c r="J170">
        <v>43016</v>
      </c>
      <c r="K170">
        <v>0.9916666666666667</v>
      </c>
      <c r="L170">
        <v>43016.991666666669</v>
      </c>
      <c r="M170">
        <v>43109</v>
      </c>
      <c r="N170" t="s">
        <v>758</v>
      </c>
      <c r="O170">
        <v>43109.564583333333</v>
      </c>
      <c r="P170">
        <v>8283</v>
      </c>
      <c r="Q170" t="s">
        <v>99</v>
      </c>
      <c r="T170">
        <v>0</v>
      </c>
      <c r="U170">
        <v>38.314587292269202</v>
      </c>
      <c r="V170">
        <v>-122.373184764968</v>
      </c>
      <c r="W170" t="s">
        <v>88</v>
      </c>
      <c r="X170" t="s">
        <v>1775</v>
      </c>
      <c r="Y170" t="s">
        <v>100</v>
      </c>
      <c r="Z170" t="s">
        <v>100</v>
      </c>
      <c r="AA170" t="s">
        <v>779</v>
      </c>
      <c r="AB170" t="s">
        <v>780</v>
      </c>
      <c r="AG170" t="b">
        <v>1</v>
      </c>
      <c r="AH170" t="b">
        <v>1</v>
      </c>
      <c r="AI170" t="b">
        <v>0</v>
      </c>
      <c r="AJ170">
        <v>2017</v>
      </c>
      <c r="AK170">
        <v>10</v>
      </c>
      <c r="AL170" t="b">
        <v>1</v>
      </c>
      <c r="AM170">
        <v>0</v>
      </c>
      <c r="AN170" t="b">
        <v>0</v>
      </c>
      <c r="AO170" t="b">
        <v>0</v>
      </c>
      <c r="AP170" t="b">
        <v>0</v>
      </c>
      <c r="AQ170" t="s">
        <v>1783</v>
      </c>
      <c r="AR170">
        <v>1</v>
      </c>
      <c r="AS170">
        <v>0</v>
      </c>
      <c r="AT170" t="s">
        <v>1771</v>
      </c>
      <c r="AU170" t="s">
        <v>1772</v>
      </c>
      <c r="AV170">
        <v>0</v>
      </c>
      <c r="AW170" t="b">
        <v>1</v>
      </c>
      <c r="AX170" t="b">
        <v>0</v>
      </c>
      <c r="AY170" t="b">
        <v>1</v>
      </c>
      <c r="AZ170" t="b">
        <v>1</v>
      </c>
      <c r="BA170" t="b">
        <v>0</v>
      </c>
      <c r="BB170" t="b">
        <v>1</v>
      </c>
      <c r="BC170" t="b">
        <v>1</v>
      </c>
      <c r="BF170" t="s">
        <v>781</v>
      </c>
      <c r="BG170" t="s">
        <v>708</v>
      </c>
      <c r="BH170">
        <v>4.13</v>
      </c>
      <c r="BI170" t="s">
        <v>743</v>
      </c>
      <c r="BJ170">
        <v>32.909999999999997</v>
      </c>
      <c r="BK170">
        <v>18</v>
      </c>
      <c r="BL170" t="s">
        <v>782</v>
      </c>
      <c r="BM170" t="s">
        <v>511</v>
      </c>
      <c r="BN170">
        <v>8.98</v>
      </c>
      <c r="BO170" t="s">
        <v>783</v>
      </c>
      <c r="BP170">
        <v>42.57</v>
      </c>
      <c r="BQ170">
        <v>50</v>
      </c>
    </row>
    <row r="171" spans="2:69" x14ac:dyDescent="0.2">
      <c r="C171" t="s">
        <v>1949</v>
      </c>
      <c r="D171" t="s">
        <v>403</v>
      </c>
      <c r="E171">
        <v>37</v>
      </c>
      <c r="H171">
        <v>201710091400</v>
      </c>
      <c r="I171">
        <v>201710100200</v>
      </c>
      <c r="J171">
        <v>43017</v>
      </c>
      <c r="K171">
        <v>0.58333333333333337</v>
      </c>
      <c r="L171">
        <v>43017.583333333343</v>
      </c>
      <c r="M171">
        <v>43020</v>
      </c>
      <c r="P171">
        <v>1660</v>
      </c>
      <c r="Q171" t="s">
        <v>99</v>
      </c>
      <c r="R171">
        <v>3</v>
      </c>
      <c r="S171">
        <v>1</v>
      </c>
      <c r="T171">
        <v>0</v>
      </c>
      <c r="U171">
        <v>38.142420000000001</v>
      </c>
      <c r="V171">
        <v>-122.473</v>
      </c>
      <c r="W171" t="s">
        <v>73</v>
      </c>
      <c r="X171" t="s">
        <v>1769</v>
      </c>
      <c r="Y171" t="s">
        <v>100</v>
      </c>
      <c r="AA171" t="s">
        <v>784</v>
      </c>
      <c r="AC171" t="s">
        <v>785</v>
      </c>
      <c r="AD171" t="s">
        <v>786</v>
      </c>
      <c r="AF171">
        <v>126752</v>
      </c>
      <c r="AG171" t="b">
        <v>0</v>
      </c>
      <c r="AH171" t="b">
        <v>0</v>
      </c>
      <c r="AI171" t="b">
        <v>0</v>
      </c>
      <c r="AJ171">
        <v>2017</v>
      </c>
      <c r="AK171">
        <v>10</v>
      </c>
      <c r="AL171" t="b">
        <v>1</v>
      </c>
      <c r="AM171">
        <v>0</v>
      </c>
      <c r="AN171" t="b">
        <v>0</v>
      </c>
      <c r="AO171" t="b">
        <v>0</v>
      </c>
      <c r="AP171" t="b">
        <v>0</v>
      </c>
      <c r="AQ171" t="s">
        <v>1770</v>
      </c>
      <c r="AR171">
        <v>0</v>
      </c>
      <c r="AS171">
        <v>0</v>
      </c>
      <c r="AT171" t="s">
        <v>1771</v>
      </c>
      <c r="AU171" t="s">
        <v>1772</v>
      </c>
      <c r="AV171">
        <v>3</v>
      </c>
      <c r="AW171" t="b">
        <v>0</v>
      </c>
      <c r="AX171" t="b">
        <v>0</v>
      </c>
      <c r="AY171" t="b">
        <v>0</v>
      </c>
      <c r="AZ171" t="b">
        <v>0</v>
      </c>
      <c r="BA171" t="b">
        <v>0</v>
      </c>
      <c r="BB171" t="b">
        <v>0</v>
      </c>
      <c r="BC171" t="b">
        <v>0</v>
      </c>
      <c r="BF171" t="s">
        <v>787</v>
      </c>
      <c r="BG171" t="s">
        <v>511</v>
      </c>
      <c r="BH171">
        <v>4.4400000000000004</v>
      </c>
      <c r="BI171" t="s">
        <v>788</v>
      </c>
      <c r="BJ171">
        <v>16.11</v>
      </c>
      <c r="BK171">
        <v>6</v>
      </c>
      <c r="BL171" t="s">
        <v>789</v>
      </c>
      <c r="BM171" t="s">
        <v>82</v>
      </c>
      <c r="BN171">
        <v>8.86</v>
      </c>
      <c r="BO171" t="s">
        <v>790</v>
      </c>
      <c r="BP171">
        <v>21</v>
      </c>
      <c r="BQ171">
        <v>44</v>
      </c>
    </row>
    <row r="172" spans="2:69" x14ac:dyDescent="0.2">
      <c r="C172" t="s">
        <v>1950</v>
      </c>
      <c r="D172" t="s">
        <v>149</v>
      </c>
      <c r="E172" t="s">
        <v>791</v>
      </c>
      <c r="G172" t="s">
        <v>771</v>
      </c>
      <c r="H172">
        <v>201710092359</v>
      </c>
      <c r="I172">
        <v>201710101159</v>
      </c>
      <c r="J172">
        <v>43016</v>
      </c>
      <c r="K172">
        <v>0.99930555555555556</v>
      </c>
      <c r="L172">
        <v>43017.999305555553</v>
      </c>
      <c r="M172">
        <v>43034</v>
      </c>
      <c r="P172">
        <v>2207</v>
      </c>
      <c r="Q172" t="s">
        <v>99</v>
      </c>
      <c r="R172">
        <v>162</v>
      </c>
      <c r="S172">
        <v>8</v>
      </c>
      <c r="T172">
        <v>0</v>
      </c>
      <c r="U172">
        <v>39.013869999999997</v>
      </c>
      <c r="V172">
        <v>-122.64543</v>
      </c>
      <c r="W172" t="s">
        <v>73</v>
      </c>
      <c r="X172" t="s">
        <v>1769</v>
      </c>
      <c r="Y172" t="s">
        <v>100</v>
      </c>
      <c r="Z172" t="s">
        <v>100</v>
      </c>
      <c r="AA172" t="s">
        <v>792</v>
      </c>
      <c r="AB172" t="s">
        <v>793</v>
      </c>
      <c r="AC172" t="s">
        <v>794</v>
      </c>
      <c r="AD172" t="s">
        <v>795</v>
      </c>
      <c r="AF172">
        <v>8208</v>
      </c>
      <c r="AG172" t="b">
        <v>0</v>
      </c>
      <c r="AH172" t="b">
        <v>0</v>
      </c>
      <c r="AI172" t="b">
        <v>0</v>
      </c>
      <c r="AJ172">
        <v>2017</v>
      </c>
      <c r="AK172">
        <v>10</v>
      </c>
      <c r="AL172" t="b">
        <v>1</v>
      </c>
      <c r="AM172">
        <v>0</v>
      </c>
      <c r="AN172" t="b">
        <v>0</v>
      </c>
      <c r="AO172" t="b">
        <v>1</v>
      </c>
      <c r="AP172" t="b">
        <v>1</v>
      </c>
      <c r="AQ172" t="s">
        <v>1838</v>
      </c>
      <c r="AR172">
        <v>0</v>
      </c>
      <c r="AS172">
        <v>0</v>
      </c>
      <c r="AT172" t="s">
        <v>1820</v>
      </c>
      <c r="AU172" t="s">
        <v>1772</v>
      </c>
      <c r="AV172">
        <v>162</v>
      </c>
      <c r="AW172" t="b">
        <v>0</v>
      </c>
      <c r="AX172" t="b">
        <v>0</v>
      </c>
      <c r="AY172" t="b">
        <v>0</v>
      </c>
      <c r="AZ172" t="b">
        <v>0</v>
      </c>
      <c r="BA172" t="b">
        <v>0</v>
      </c>
      <c r="BB172" t="b">
        <v>1</v>
      </c>
      <c r="BC172" t="b">
        <v>0</v>
      </c>
      <c r="BJ172">
        <v>0</v>
      </c>
      <c r="BK172">
        <v>0</v>
      </c>
      <c r="BL172" t="s">
        <v>216</v>
      </c>
      <c r="BM172" t="s">
        <v>82</v>
      </c>
      <c r="BN172">
        <v>7.77</v>
      </c>
      <c r="BO172" t="s">
        <v>796</v>
      </c>
      <c r="BP172">
        <v>4.99</v>
      </c>
      <c r="BQ172">
        <v>2</v>
      </c>
    </row>
    <row r="173" spans="2:69" x14ac:dyDescent="0.2">
      <c r="C173" t="s">
        <v>1951</v>
      </c>
      <c r="D173" t="s">
        <v>435</v>
      </c>
      <c r="E173" t="s">
        <v>797</v>
      </c>
      <c r="H173">
        <v>201710131316</v>
      </c>
      <c r="I173">
        <v>201710140116</v>
      </c>
      <c r="J173">
        <v>43021</v>
      </c>
      <c r="K173">
        <v>0.55277777777777781</v>
      </c>
      <c r="L173">
        <v>43021.552777777782</v>
      </c>
      <c r="M173">
        <v>43109</v>
      </c>
      <c r="N173" t="s">
        <v>798</v>
      </c>
      <c r="O173">
        <v>43109.566666666673</v>
      </c>
      <c r="P173">
        <v>426</v>
      </c>
      <c r="Q173" t="s">
        <v>80</v>
      </c>
      <c r="R173">
        <v>0</v>
      </c>
      <c r="T173">
        <v>0</v>
      </c>
      <c r="U173">
        <v>38.847999999999999</v>
      </c>
      <c r="V173">
        <v>-120.28700000000001</v>
      </c>
      <c r="W173" t="s">
        <v>88</v>
      </c>
      <c r="X173" t="s">
        <v>1775</v>
      </c>
      <c r="AG173" t="b">
        <v>0</v>
      </c>
      <c r="AH173" t="b">
        <v>0</v>
      </c>
      <c r="AI173" t="b">
        <v>0</v>
      </c>
      <c r="AJ173">
        <v>2017</v>
      </c>
      <c r="AK173">
        <v>10</v>
      </c>
      <c r="AL173" t="b">
        <v>1</v>
      </c>
      <c r="AM173">
        <v>0</v>
      </c>
      <c r="AN173" t="b">
        <v>0</v>
      </c>
      <c r="AO173" t="b">
        <v>0</v>
      </c>
      <c r="AP173" t="b">
        <v>0</v>
      </c>
      <c r="AQ173" t="s">
        <v>1770</v>
      </c>
      <c r="AR173">
        <v>0</v>
      </c>
      <c r="AS173">
        <v>0</v>
      </c>
      <c r="AT173" t="s">
        <v>1771</v>
      </c>
      <c r="AU173" t="s">
        <v>1772</v>
      </c>
      <c r="AV173">
        <v>0</v>
      </c>
      <c r="AW173" t="b">
        <v>1</v>
      </c>
      <c r="AX173" t="b">
        <v>0</v>
      </c>
      <c r="AY173" t="b">
        <v>1</v>
      </c>
      <c r="AZ173" t="b">
        <v>1</v>
      </c>
      <c r="BA173" t="b">
        <v>0</v>
      </c>
      <c r="BB173" t="b">
        <v>1</v>
      </c>
      <c r="BC173" t="b">
        <v>1</v>
      </c>
      <c r="BJ173">
        <v>0</v>
      </c>
      <c r="BK173">
        <v>0</v>
      </c>
      <c r="BL173" t="s">
        <v>799</v>
      </c>
      <c r="BM173" t="s">
        <v>82</v>
      </c>
      <c r="BN173">
        <v>8.19</v>
      </c>
      <c r="BO173" t="s">
        <v>800</v>
      </c>
      <c r="BP173">
        <v>11.01</v>
      </c>
      <c r="BQ173">
        <v>33</v>
      </c>
    </row>
    <row r="174" spans="2:69" x14ac:dyDescent="0.2">
      <c r="B174" t="s">
        <v>735</v>
      </c>
      <c r="C174" t="s">
        <v>1952</v>
      </c>
      <c r="D174" t="s">
        <v>403</v>
      </c>
      <c r="E174" t="s">
        <v>801</v>
      </c>
      <c r="F174" t="s">
        <v>737</v>
      </c>
      <c r="G174" t="s">
        <v>702</v>
      </c>
      <c r="H174">
        <v>201710131555</v>
      </c>
      <c r="I174">
        <v>201710140355</v>
      </c>
      <c r="J174">
        <v>43021</v>
      </c>
      <c r="K174">
        <v>0.66319444444444442</v>
      </c>
      <c r="L174">
        <v>43021.663194444453</v>
      </c>
      <c r="Q174" t="s">
        <v>99</v>
      </c>
      <c r="U174">
        <v>38.452759999999998</v>
      </c>
      <c r="V174">
        <v>-122.57286000000001</v>
      </c>
      <c r="W174" t="s">
        <v>88</v>
      </c>
      <c r="X174" t="s">
        <v>1775</v>
      </c>
      <c r="Y174" t="s">
        <v>100</v>
      </c>
      <c r="Z174" t="s">
        <v>100</v>
      </c>
      <c r="AA174" t="s">
        <v>802</v>
      </c>
      <c r="AC174" t="s">
        <v>803</v>
      </c>
      <c r="AD174" t="s">
        <v>804</v>
      </c>
      <c r="AF174">
        <v>202160</v>
      </c>
      <c r="AG174" t="b">
        <v>0</v>
      </c>
      <c r="AH174" t="b">
        <v>0</v>
      </c>
      <c r="AI174" t="b">
        <v>0</v>
      </c>
      <c r="AL174" t="b">
        <v>1</v>
      </c>
      <c r="AM174">
        <v>0</v>
      </c>
      <c r="AN174" t="b">
        <v>0</v>
      </c>
      <c r="AO174" t="b">
        <v>0</v>
      </c>
      <c r="AP174" t="b">
        <v>0</v>
      </c>
      <c r="AQ174" t="s">
        <v>1770</v>
      </c>
      <c r="AR174">
        <v>0</v>
      </c>
      <c r="AS174">
        <v>0</v>
      </c>
      <c r="AT174" t="s">
        <v>1771</v>
      </c>
      <c r="AU174" t="s">
        <v>1772</v>
      </c>
      <c r="AV174">
        <v>0</v>
      </c>
      <c r="AW174" t="b">
        <v>0</v>
      </c>
      <c r="AX174" t="b">
        <v>1</v>
      </c>
      <c r="AY174" t="b">
        <v>1</v>
      </c>
      <c r="AZ174" t="b">
        <v>1</v>
      </c>
      <c r="BA174" t="b">
        <v>0</v>
      </c>
      <c r="BB174" t="b">
        <v>1</v>
      </c>
      <c r="BC174" t="b">
        <v>1</v>
      </c>
      <c r="BF174" t="s">
        <v>744</v>
      </c>
      <c r="BG174" t="s">
        <v>708</v>
      </c>
      <c r="BH174">
        <v>3.55</v>
      </c>
      <c r="BI174" t="s">
        <v>805</v>
      </c>
      <c r="BJ174">
        <v>8.2100000000000009</v>
      </c>
      <c r="BK174">
        <v>18</v>
      </c>
      <c r="BL174" t="s">
        <v>806</v>
      </c>
      <c r="BM174" t="s">
        <v>82</v>
      </c>
      <c r="BN174">
        <v>7.72</v>
      </c>
      <c r="BO174" t="s">
        <v>807</v>
      </c>
      <c r="BP174">
        <v>17</v>
      </c>
      <c r="BQ174">
        <v>64</v>
      </c>
    </row>
    <row r="175" spans="2:69" x14ac:dyDescent="0.2">
      <c r="C175" t="s">
        <v>1953</v>
      </c>
      <c r="D175" t="s">
        <v>808</v>
      </c>
      <c r="E175" t="s">
        <v>809</v>
      </c>
      <c r="H175">
        <v>201710162230</v>
      </c>
      <c r="I175">
        <v>201710171030</v>
      </c>
      <c r="J175">
        <v>43024</v>
      </c>
      <c r="K175">
        <v>0.9375</v>
      </c>
      <c r="L175">
        <v>43024.9375</v>
      </c>
      <c r="M175">
        <v>43109</v>
      </c>
      <c r="N175" t="s">
        <v>810</v>
      </c>
      <c r="O175">
        <v>43109.570138888892</v>
      </c>
      <c r="P175">
        <v>391</v>
      </c>
      <c r="Q175" t="s">
        <v>114</v>
      </c>
      <c r="R175">
        <v>6</v>
      </c>
      <c r="T175">
        <v>0</v>
      </c>
      <c r="U175">
        <v>37.18356</v>
      </c>
      <c r="V175">
        <v>-122.07012</v>
      </c>
      <c r="W175" t="s">
        <v>88</v>
      </c>
      <c r="X175" t="s">
        <v>1775</v>
      </c>
      <c r="AG175" t="b">
        <v>0</v>
      </c>
      <c r="AH175" t="b">
        <v>0</v>
      </c>
      <c r="AI175" t="b">
        <v>0</v>
      </c>
      <c r="AJ175">
        <v>2017</v>
      </c>
      <c r="AK175">
        <v>10</v>
      </c>
      <c r="AL175" t="b">
        <v>0</v>
      </c>
      <c r="AM175">
        <v>0</v>
      </c>
      <c r="AN175" t="b">
        <v>0</v>
      </c>
      <c r="AO175" t="b">
        <v>0</v>
      </c>
      <c r="AP175" t="b">
        <v>0</v>
      </c>
      <c r="AQ175" t="s">
        <v>1770</v>
      </c>
      <c r="AR175">
        <v>0</v>
      </c>
      <c r="AS175">
        <v>0</v>
      </c>
      <c r="AT175" t="s">
        <v>1771</v>
      </c>
      <c r="AU175" t="s">
        <v>1772</v>
      </c>
      <c r="AV175">
        <v>6</v>
      </c>
      <c r="AW175" t="b">
        <v>0</v>
      </c>
      <c r="AX175" t="b">
        <v>1</v>
      </c>
      <c r="AY175" t="b">
        <v>1</v>
      </c>
      <c r="AZ175" t="b">
        <v>1</v>
      </c>
      <c r="BA175" t="b">
        <v>0</v>
      </c>
      <c r="BB175" t="b">
        <v>1</v>
      </c>
      <c r="BC175" t="b">
        <v>1</v>
      </c>
      <c r="BF175" t="s">
        <v>811</v>
      </c>
      <c r="BG175" t="s">
        <v>95</v>
      </c>
      <c r="BH175">
        <v>4.07</v>
      </c>
      <c r="BI175" t="s">
        <v>812</v>
      </c>
      <c r="BJ175">
        <v>2.0099999999999998</v>
      </c>
      <c r="BK175">
        <v>56</v>
      </c>
      <c r="BL175" t="s">
        <v>813</v>
      </c>
      <c r="BM175" t="s">
        <v>95</v>
      </c>
      <c r="BN175">
        <v>7.53</v>
      </c>
      <c r="BO175" t="s">
        <v>814</v>
      </c>
      <c r="BP175">
        <v>7</v>
      </c>
      <c r="BQ175">
        <v>378</v>
      </c>
    </row>
    <row r="176" spans="2:69" x14ac:dyDescent="0.2">
      <c r="B176" t="s">
        <v>815</v>
      </c>
      <c r="C176" t="s">
        <v>1954</v>
      </c>
      <c r="D176" t="s">
        <v>529</v>
      </c>
      <c r="E176" t="s">
        <v>816</v>
      </c>
      <c r="H176">
        <v>201710201236</v>
      </c>
      <c r="I176">
        <v>201710210036</v>
      </c>
      <c r="J176">
        <v>43028</v>
      </c>
      <c r="K176">
        <v>0.52500000000000002</v>
      </c>
      <c r="L176">
        <v>43028.525000000001</v>
      </c>
      <c r="P176">
        <v>700</v>
      </c>
      <c r="Q176" t="s">
        <v>99</v>
      </c>
      <c r="U176">
        <v>36.035986000000001</v>
      </c>
      <c r="V176">
        <v>-120.05797099999999</v>
      </c>
      <c r="W176" t="s">
        <v>73</v>
      </c>
      <c r="X176" t="s">
        <v>1769</v>
      </c>
      <c r="Y176" t="s">
        <v>100</v>
      </c>
      <c r="Z176" t="s">
        <v>100</v>
      </c>
      <c r="AA176">
        <v>20170449</v>
      </c>
      <c r="AC176" t="s">
        <v>817</v>
      </c>
      <c r="AE176" t="s">
        <v>818</v>
      </c>
      <c r="AF176">
        <v>603172</v>
      </c>
      <c r="AG176" t="b">
        <v>0</v>
      </c>
      <c r="AH176" t="b">
        <v>0</v>
      </c>
      <c r="AI176" t="b">
        <v>0</v>
      </c>
      <c r="AJ176">
        <v>2017</v>
      </c>
      <c r="AK176">
        <v>10</v>
      </c>
      <c r="AL176" t="b">
        <v>0</v>
      </c>
      <c r="AM176">
        <v>0</v>
      </c>
      <c r="AN176" t="b">
        <v>0</v>
      </c>
      <c r="AO176" t="b">
        <v>0</v>
      </c>
      <c r="AP176" t="b">
        <v>0</v>
      </c>
      <c r="AQ176" t="s">
        <v>1770</v>
      </c>
      <c r="AR176">
        <v>0</v>
      </c>
      <c r="AS176">
        <v>0</v>
      </c>
      <c r="AT176" t="s">
        <v>1771</v>
      </c>
      <c r="AU176" t="s">
        <v>1772</v>
      </c>
      <c r="AV176">
        <v>0</v>
      </c>
      <c r="AW176" t="b">
        <v>0</v>
      </c>
      <c r="AX176" t="b">
        <v>0</v>
      </c>
      <c r="AY176" t="b">
        <v>0</v>
      </c>
      <c r="AZ176" t="b">
        <v>0</v>
      </c>
      <c r="BA176" t="b">
        <v>0</v>
      </c>
      <c r="BB176" t="b">
        <v>0</v>
      </c>
      <c r="BC176" t="b">
        <v>0</v>
      </c>
      <c r="BF176" t="s">
        <v>635</v>
      </c>
      <c r="BG176" t="s">
        <v>82</v>
      </c>
      <c r="BH176">
        <v>0.38</v>
      </c>
      <c r="BI176" t="s">
        <v>819</v>
      </c>
      <c r="BJ176">
        <v>28.99</v>
      </c>
      <c r="BK176">
        <v>31</v>
      </c>
      <c r="BL176" t="s">
        <v>635</v>
      </c>
      <c r="BM176" t="s">
        <v>82</v>
      </c>
      <c r="BN176">
        <v>0.38</v>
      </c>
      <c r="BO176" t="s">
        <v>819</v>
      </c>
      <c r="BP176">
        <v>28.99</v>
      </c>
      <c r="BQ176">
        <v>37</v>
      </c>
    </row>
    <row r="177" spans="1:69" x14ac:dyDescent="0.2">
      <c r="A177" t="s">
        <v>251</v>
      </c>
      <c r="C177" t="s">
        <v>1955</v>
      </c>
      <c r="D177" t="s">
        <v>820</v>
      </c>
      <c r="E177" t="s">
        <v>821</v>
      </c>
      <c r="H177">
        <v>201712041828</v>
      </c>
      <c r="I177">
        <v>201712050628</v>
      </c>
      <c r="J177">
        <v>43073</v>
      </c>
      <c r="K177">
        <v>0.76944444444444449</v>
      </c>
      <c r="L177">
        <v>43073.769444444442</v>
      </c>
      <c r="M177">
        <v>43112</v>
      </c>
      <c r="N177" t="s">
        <v>822</v>
      </c>
      <c r="O177">
        <v>43112.474999999999</v>
      </c>
      <c r="P177">
        <v>281893</v>
      </c>
      <c r="Q177" t="s">
        <v>823</v>
      </c>
      <c r="R177">
        <v>1063</v>
      </c>
      <c r="S177">
        <v>280</v>
      </c>
      <c r="T177">
        <v>2</v>
      </c>
      <c r="U177">
        <v>34.415210000000002</v>
      </c>
      <c r="V177">
        <v>-119.09124</v>
      </c>
      <c r="X177" t="s">
        <v>1775</v>
      </c>
      <c r="Y177" t="s">
        <v>100</v>
      </c>
      <c r="AG177" t="b">
        <v>1</v>
      </c>
      <c r="AH177" t="b">
        <v>0</v>
      </c>
      <c r="AI177" t="b">
        <v>1</v>
      </c>
      <c r="AJ177">
        <v>2017</v>
      </c>
      <c r="AK177">
        <v>12</v>
      </c>
      <c r="AL177" t="b">
        <v>1</v>
      </c>
      <c r="AM177">
        <v>1</v>
      </c>
      <c r="AN177" t="b">
        <v>1</v>
      </c>
      <c r="AO177" t="b">
        <v>1</v>
      </c>
      <c r="AP177" t="b">
        <v>0</v>
      </c>
      <c r="AQ177" t="s">
        <v>1804</v>
      </c>
      <c r="AR177">
        <v>1</v>
      </c>
      <c r="AS177">
        <v>1</v>
      </c>
      <c r="AT177" t="s">
        <v>1805</v>
      </c>
      <c r="AU177" t="s">
        <v>1806</v>
      </c>
      <c r="AV177">
        <v>1063</v>
      </c>
      <c r="AW177" t="b">
        <v>0</v>
      </c>
      <c r="AX177" t="b">
        <v>1</v>
      </c>
      <c r="AY177" t="b">
        <v>1</v>
      </c>
      <c r="AZ177" t="b">
        <v>1</v>
      </c>
      <c r="BA177" t="b">
        <v>0</v>
      </c>
      <c r="BB177" t="b">
        <v>0</v>
      </c>
      <c r="BC177" t="b">
        <v>1</v>
      </c>
      <c r="BF177" t="s">
        <v>824</v>
      </c>
      <c r="BG177" t="s">
        <v>95</v>
      </c>
      <c r="BH177">
        <v>3.89</v>
      </c>
      <c r="BI177" t="s">
        <v>825</v>
      </c>
      <c r="BJ177">
        <v>24</v>
      </c>
      <c r="BK177">
        <v>152</v>
      </c>
      <c r="BL177" t="s">
        <v>826</v>
      </c>
      <c r="BM177" t="s">
        <v>95</v>
      </c>
      <c r="BN177">
        <v>6.91</v>
      </c>
      <c r="BO177" t="s">
        <v>825</v>
      </c>
      <c r="BP177">
        <v>65.989999999999995</v>
      </c>
      <c r="BQ177">
        <v>173</v>
      </c>
    </row>
    <row r="178" spans="1:69" x14ac:dyDescent="0.2">
      <c r="C178" t="s">
        <v>1956</v>
      </c>
      <c r="D178" t="s">
        <v>69</v>
      </c>
      <c r="E178" t="s">
        <v>827</v>
      </c>
      <c r="H178">
        <v>201805021600</v>
      </c>
      <c r="I178">
        <v>201805030400</v>
      </c>
      <c r="J178">
        <v>43222</v>
      </c>
      <c r="K178">
        <v>0.66666666666666663</v>
      </c>
      <c r="L178">
        <v>43222.666666666657</v>
      </c>
      <c r="M178">
        <v>43469</v>
      </c>
      <c r="N178" t="s">
        <v>828</v>
      </c>
      <c r="O178">
        <v>43469.43472222222</v>
      </c>
      <c r="P178">
        <v>1756</v>
      </c>
      <c r="Q178" t="s">
        <v>80</v>
      </c>
      <c r="R178">
        <v>0</v>
      </c>
      <c r="T178">
        <v>0</v>
      </c>
      <c r="U178">
        <v>36.851559999999999</v>
      </c>
      <c r="V178">
        <v>-120.77206</v>
      </c>
      <c r="W178" t="s">
        <v>73</v>
      </c>
      <c r="X178" t="s">
        <v>1769</v>
      </c>
      <c r="AG178" t="b">
        <v>0</v>
      </c>
      <c r="AH178" t="b">
        <v>0</v>
      </c>
      <c r="AI178" t="b">
        <v>0</v>
      </c>
      <c r="AJ178">
        <v>2018</v>
      </c>
      <c r="AK178">
        <v>5</v>
      </c>
      <c r="AL178" t="b">
        <v>0</v>
      </c>
      <c r="AM178">
        <v>0</v>
      </c>
      <c r="AN178" t="b">
        <v>0</v>
      </c>
      <c r="AO178" t="b">
        <v>0</v>
      </c>
      <c r="AP178" t="b">
        <v>0</v>
      </c>
      <c r="AQ178" t="s">
        <v>1770</v>
      </c>
      <c r="AR178">
        <v>0</v>
      </c>
      <c r="AS178">
        <v>0</v>
      </c>
      <c r="AT178" t="s">
        <v>1771</v>
      </c>
      <c r="AU178" t="s">
        <v>1772</v>
      </c>
      <c r="AV178">
        <v>0</v>
      </c>
      <c r="AW178" t="b">
        <v>0</v>
      </c>
      <c r="AX178" t="b">
        <v>0</v>
      </c>
      <c r="AY178" t="b">
        <v>0</v>
      </c>
      <c r="AZ178" t="b">
        <v>0</v>
      </c>
      <c r="BA178" t="b">
        <v>0</v>
      </c>
      <c r="BB178" t="b">
        <v>0</v>
      </c>
      <c r="BC178" t="b">
        <v>0</v>
      </c>
      <c r="BJ178">
        <v>0</v>
      </c>
      <c r="BK178">
        <v>0</v>
      </c>
      <c r="BL178" t="s">
        <v>829</v>
      </c>
      <c r="BM178" t="s">
        <v>82</v>
      </c>
      <c r="BN178">
        <v>8.6</v>
      </c>
      <c r="BO178" t="s">
        <v>830</v>
      </c>
      <c r="BP178">
        <v>20</v>
      </c>
      <c r="BQ178">
        <v>2</v>
      </c>
    </row>
    <row r="179" spans="1:69" x14ac:dyDescent="0.2">
      <c r="C179" t="s">
        <v>1957</v>
      </c>
      <c r="D179" t="s">
        <v>78</v>
      </c>
      <c r="E179" t="s">
        <v>831</v>
      </c>
      <c r="H179">
        <v>201805301321</v>
      </c>
      <c r="I179">
        <v>201805310121</v>
      </c>
      <c r="J179">
        <v>43250</v>
      </c>
      <c r="K179">
        <v>0.55625000000000002</v>
      </c>
      <c r="L179">
        <v>43250.556250000001</v>
      </c>
      <c r="M179">
        <v>43469</v>
      </c>
      <c r="N179" t="s">
        <v>832</v>
      </c>
      <c r="O179">
        <v>43469.430555555547</v>
      </c>
      <c r="P179">
        <v>640</v>
      </c>
      <c r="Q179" t="s">
        <v>80</v>
      </c>
      <c r="R179">
        <v>1</v>
      </c>
      <c r="T179">
        <v>0</v>
      </c>
      <c r="U179">
        <v>37.753749999999997</v>
      </c>
      <c r="V179">
        <v>-121.57917999999999</v>
      </c>
      <c r="W179" t="s">
        <v>73</v>
      </c>
      <c r="X179" t="s">
        <v>1769</v>
      </c>
      <c r="AG179" t="b">
        <v>0</v>
      </c>
      <c r="AH179" t="b">
        <v>0</v>
      </c>
      <c r="AI179" t="b">
        <v>0</v>
      </c>
      <c r="AJ179">
        <v>2018</v>
      </c>
      <c r="AK179">
        <v>5</v>
      </c>
      <c r="AL179" t="b">
        <v>0</v>
      </c>
      <c r="AM179">
        <v>0</v>
      </c>
      <c r="AN179" t="b">
        <v>0</v>
      </c>
      <c r="AO179" t="b">
        <v>0</v>
      </c>
      <c r="AP179" t="b">
        <v>0</v>
      </c>
      <c r="AQ179" t="s">
        <v>1770</v>
      </c>
      <c r="AR179">
        <v>0</v>
      </c>
      <c r="AS179">
        <v>0</v>
      </c>
      <c r="AT179" t="s">
        <v>1771</v>
      </c>
      <c r="AU179" t="s">
        <v>1772</v>
      </c>
      <c r="AV179">
        <v>1</v>
      </c>
      <c r="AW179" t="b">
        <v>0</v>
      </c>
      <c r="AX179" t="b">
        <v>0</v>
      </c>
      <c r="AY179" t="b">
        <v>0</v>
      </c>
      <c r="AZ179" t="b">
        <v>0</v>
      </c>
      <c r="BA179" t="b">
        <v>0</v>
      </c>
      <c r="BB179" t="b">
        <v>0</v>
      </c>
      <c r="BC179" t="b">
        <v>0</v>
      </c>
      <c r="BF179" t="s">
        <v>81</v>
      </c>
      <c r="BG179" t="s">
        <v>82</v>
      </c>
      <c r="BH179">
        <v>4.51</v>
      </c>
      <c r="BI179" t="s">
        <v>833</v>
      </c>
      <c r="BJ179">
        <v>44.98</v>
      </c>
      <c r="BK179">
        <v>22</v>
      </c>
      <c r="BL179" t="s">
        <v>834</v>
      </c>
      <c r="BM179" t="s">
        <v>82</v>
      </c>
      <c r="BN179">
        <v>8.83</v>
      </c>
      <c r="BO179" t="s">
        <v>835</v>
      </c>
      <c r="BP179">
        <v>45.99</v>
      </c>
      <c r="BQ179">
        <v>64</v>
      </c>
    </row>
    <row r="180" spans="1:69" x14ac:dyDescent="0.2">
      <c r="C180" t="s">
        <v>1958</v>
      </c>
      <c r="D180" t="s">
        <v>228</v>
      </c>
      <c r="E180" t="s">
        <v>836</v>
      </c>
      <c r="H180">
        <v>201806041701</v>
      </c>
      <c r="I180">
        <v>201806050501</v>
      </c>
      <c r="J180">
        <v>43255</v>
      </c>
      <c r="K180">
        <v>0.70902777777777781</v>
      </c>
      <c r="L180">
        <v>43255.709027777782</v>
      </c>
      <c r="M180">
        <v>43469</v>
      </c>
      <c r="N180" t="s">
        <v>254</v>
      </c>
      <c r="O180">
        <v>43469.427083333343</v>
      </c>
      <c r="P180">
        <v>1314</v>
      </c>
      <c r="Q180" t="s">
        <v>80</v>
      </c>
      <c r="R180">
        <v>0</v>
      </c>
      <c r="T180">
        <v>0</v>
      </c>
      <c r="U180">
        <v>36.407550000000001</v>
      </c>
      <c r="V180">
        <v>-120.99321999999999</v>
      </c>
      <c r="W180" t="s">
        <v>73</v>
      </c>
      <c r="X180" t="s">
        <v>1775</v>
      </c>
      <c r="Y180" t="s">
        <v>100</v>
      </c>
      <c r="Z180" t="s">
        <v>100</v>
      </c>
      <c r="AA180">
        <v>20180235</v>
      </c>
      <c r="AB180" t="s">
        <v>837</v>
      </c>
      <c r="AC180" t="s">
        <v>838</v>
      </c>
      <c r="AD180" t="s">
        <v>839</v>
      </c>
      <c r="AF180">
        <v>319671</v>
      </c>
      <c r="AG180" t="b">
        <v>0</v>
      </c>
      <c r="AH180" t="b">
        <v>0</v>
      </c>
      <c r="AI180" t="b">
        <v>0</v>
      </c>
      <c r="AJ180">
        <v>2018</v>
      </c>
      <c r="AK180">
        <v>6</v>
      </c>
      <c r="AL180" t="b">
        <v>0</v>
      </c>
      <c r="AM180">
        <v>0</v>
      </c>
      <c r="AN180" t="b">
        <v>0</v>
      </c>
      <c r="AO180" t="b">
        <v>0</v>
      </c>
      <c r="AP180" t="b">
        <v>0</v>
      </c>
      <c r="AQ180" t="s">
        <v>1770</v>
      </c>
      <c r="AR180">
        <v>0</v>
      </c>
      <c r="AS180">
        <v>0</v>
      </c>
      <c r="AT180" t="s">
        <v>1771</v>
      </c>
      <c r="AU180" t="s">
        <v>1772</v>
      </c>
      <c r="AV180">
        <v>0</v>
      </c>
      <c r="AW180" t="b">
        <v>0</v>
      </c>
      <c r="AX180" t="b">
        <v>0</v>
      </c>
      <c r="AY180" t="b">
        <v>1</v>
      </c>
      <c r="AZ180" t="b">
        <v>1</v>
      </c>
      <c r="BA180" t="b">
        <v>1</v>
      </c>
      <c r="BB180" t="b">
        <v>0</v>
      </c>
      <c r="BC180" t="b">
        <v>1</v>
      </c>
      <c r="BJ180">
        <v>0</v>
      </c>
      <c r="BK180">
        <v>0</v>
      </c>
      <c r="BL180" t="s">
        <v>239</v>
      </c>
      <c r="BM180" t="s">
        <v>82</v>
      </c>
      <c r="BN180">
        <v>9.61</v>
      </c>
      <c r="BO180" t="s">
        <v>840</v>
      </c>
      <c r="BP180">
        <v>27</v>
      </c>
      <c r="BQ180">
        <v>4</v>
      </c>
    </row>
    <row r="181" spans="1:69" x14ac:dyDescent="0.2">
      <c r="C181" t="s">
        <v>1959</v>
      </c>
      <c r="D181" t="s">
        <v>228</v>
      </c>
      <c r="E181" t="s">
        <v>841</v>
      </c>
      <c r="H181">
        <v>201806041730</v>
      </c>
      <c r="I181">
        <v>201806050530</v>
      </c>
      <c r="J181">
        <v>43255</v>
      </c>
      <c r="K181">
        <v>0.72916666666666663</v>
      </c>
      <c r="L181">
        <v>43255.729166666657</v>
      </c>
      <c r="M181">
        <v>43469</v>
      </c>
      <c r="N181" t="s">
        <v>842</v>
      </c>
      <c r="O181">
        <v>43469.426388888889</v>
      </c>
      <c r="P181">
        <v>513</v>
      </c>
      <c r="Q181" t="s">
        <v>80</v>
      </c>
      <c r="R181">
        <v>0</v>
      </c>
      <c r="T181">
        <v>0</v>
      </c>
      <c r="U181">
        <v>36.378332999999998</v>
      </c>
      <c r="V181">
        <v>-120.901167</v>
      </c>
      <c r="W181" t="s">
        <v>73</v>
      </c>
      <c r="X181" t="s">
        <v>1775</v>
      </c>
      <c r="Y181" t="s">
        <v>100</v>
      </c>
      <c r="Z181" t="s">
        <v>100</v>
      </c>
      <c r="AA181" t="s">
        <v>843</v>
      </c>
      <c r="AB181" t="s">
        <v>844</v>
      </c>
      <c r="AC181" t="s">
        <v>838</v>
      </c>
      <c r="AD181" t="s">
        <v>839</v>
      </c>
      <c r="AF181">
        <v>319671</v>
      </c>
      <c r="AG181" t="b">
        <v>0</v>
      </c>
      <c r="AH181" t="b">
        <v>0</v>
      </c>
      <c r="AI181" t="b">
        <v>0</v>
      </c>
      <c r="AJ181">
        <v>2018</v>
      </c>
      <c r="AK181">
        <v>6</v>
      </c>
      <c r="AL181" t="b">
        <v>0</v>
      </c>
      <c r="AM181">
        <v>0</v>
      </c>
      <c r="AN181" t="b">
        <v>0</v>
      </c>
      <c r="AO181" t="b">
        <v>0</v>
      </c>
      <c r="AP181" t="b">
        <v>0</v>
      </c>
      <c r="AQ181" t="s">
        <v>1770</v>
      </c>
      <c r="AR181">
        <v>0</v>
      </c>
      <c r="AS181">
        <v>0</v>
      </c>
      <c r="AT181" t="s">
        <v>1771</v>
      </c>
      <c r="AU181" t="s">
        <v>1772</v>
      </c>
      <c r="AV181">
        <v>0</v>
      </c>
      <c r="AW181" t="b">
        <v>0</v>
      </c>
      <c r="AX181" t="b">
        <v>0</v>
      </c>
      <c r="AY181" t="b">
        <v>1</v>
      </c>
      <c r="AZ181" t="b">
        <v>1</v>
      </c>
      <c r="BA181" t="b">
        <v>1</v>
      </c>
      <c r="BB181" t="b">
        <v>0</v>
      </c>
      <c r="BC181" t="b">
        <v>1</v>
      </c>
      <c r="BF181" t="s">
        <v>845</v>
      </c>
      <c r="BG181" t="s">
        <v>82</v>
      </c>
      <c r="BH181">
        <v>2.54</v>
      </c>
      <c r="BI181" t="s">
        <v>846</v>
      </c>
      <c r="BJ181">
        <v>23</v>
      </c>
      <c r="BK181">
        <v>2</v>
      </c>
      <c r="BL181" t="s">
        <v>845</v>
      </c>
      <c r="BM181" t="s">
        <v>82</v>
      </c>
      <c r="BN181">
        <v>2.54</v>
      </c>
      <c r="BO181" t="s">
        <v>846</v>
      </c>
      <c r="BP181">
        <v>23</v>
      </c>
      <c r="BQ181">
        <v>4</v>
      </c>
    </row>
    <row r="182" spans="1:69" x14ac:dyDescent="0.2">
      <c r="C182" t="s">
        <v>1960</v>
      </c>
      <c r="D182" t="s">
        <v>91</v>
      </c>
      <c r="E182" t="s">
        <v>847</v>
      </c>
      <c r="H182">
        <v>201806041744</v>
      </c>
      <c r="I182">
        <v>201806050544</v>
      </c>
      <c r="J182">
        <v>43255</v>
      </c>
      <c r="K182">
        <v>0.73888888888888893</v>
      </c>
      <c r="L182">
        <v>43255.738888888889</v>
      </c>
      <c r="M182">
        <v>43469</v>
      </c>
      <c r="N182" t="s">
        <v>842</v>
      </c>
      <c r="O182">
        <v>43469.426388888889</v>
      </c>
      <c r="P182">
        <v>300</v>
      </c>
      <c r="Q182" t="s">
        <v>80</v>
      </c>
      <c r="R182">
        <v>0</v>
      </c>
      <c r="T182">
        <v>0</v>
      </c>
      <c r="U182">
        <v>37.10181</v>
      </c>
      <c r="V182">
        <v>-119.623981</v>
      </c>
      <c r="W182" t="s">
        <v>88</v>
      </c>
      <c r="X182" t="s">
        <v>1775</v>
      </c>
      <c r="AG182" t="b">
        <v>0</v>
      </c>
      <c r="AH182" t="b">
        <v>0</v>
      </c>
      <c r="AI182" t="b">
        <v>0</v>
      </c>
      <c r="AJ182">
        <v>2018</v>
      </c>
      <c r="AK182">
        <v>6</v>
      </c>
      <c r="AL182" t="b">
        <v>0</v>
      </c>
      <c r="AM182">
        <v>0</v>
      </c>
      <c r="AN182" t="b">
        <v>0</v>
      </c>
      <c r="AO182" t="b">
        <v>0</v>
      </c>
      <c r="AP182" t="b">
        <v>0</v>
      </c>
      <c r="AQ182" t="s">
        <v>1770</v>
      </c>
      <c r="AR182">
        <v>0</v>
      </c>
      <c r="AS182">
        <v>0</v>
      </c>
      <c r="AT182" t="s">
        <v>1771</v>
      </c>
      <c r="AU182" t="s">
        <v>1772</v>
      </c>
      <c r="AV182">
        <v>0</v>
      </c>
      <c r="AW182" t="b">
        <v>1</v>
      </c>
      <c r="AX182" t="b">
        <v>0</v>
      </c>
      <c r="AY182" t="b">
        <v>1</v>
      </c>
      <c r="AZ182" t="b">
        <v>1</v>
      </c>
      <c r="BA182" t="b">
        <v>0</v>
      </c>
      <c r="BB182" t="b">
        <v>1</v>
      </c>
      <c r="BC182" t="b">
        <v>1</v>
      </c>
      <c r="BJ182">
        <v>0</v>
      </c>
      <c r="BK182">
        <v>0</v>
      </c>
      <c r="BL182" t="s">
        <v>321</v>
      </c>
      <c r="BM182" t="s">
        <v>82</v>
      </c>
      <c r="BN182">
        <v>6.74</v>
      </c>
      <c r="BO182" t="s">
        <v>848</v>
      </c>
      <c r="BP182">
        <v>17</v>
      </c>
      <c r="BQ182">
        <v>9</v>
      </c>
    </row>
    <row r="183" spans="1:69" x14ac:dyDescent="0.2">
      <c r="C183" t="s">
        <v>1961</v>
      </c>
      <c r="D183" t="s">
        <v>281</v>
      </c>
      <c r="E183" t="s">
        <v>849</v>
      </c>
      <c r="H183">
        <v>201806091410</v>
      </c>
      <c r="I183">
        <v>201806100210</v>
      </c>
      <c r="J183">
        <v>43260</v>
      </c>
      <c r="K183">
        <v>0.59027777777777779</v>
      </c>
      <c r="L183">
        <v>43260.590277777781</v>
      </c>
      <c r="M183">
        <v>43469</v>
      </c>
      <c r="N183" t="s">
        <v>850</v>
      </c>
      <c r="O183">
        <v>43469.423611111109</v>
      </c>
      <c r="P183">
        <v>2956</v>
      </c>
      <c r="Q183" t="s">
        <v>80</v>
      </c>
      <c r="R183">
        <v>5</v>
      </c>
      <c r="T183">
        <v>0</v>
      </c>
      <c r="U183">
        <v>39.943550000000002</v>
      </c>
      <c r="V183">
        <v>-122.3571</v>
      </c>
      <c r="W183" t="s">
        <v>73</v>
      </c>
      <c r="X183" t="s">
        <v>1769</v>
      </c>
      <c r="AG183" t="b">
        <v>0</v>
      </c>
      <c r="AH183" t="b">
        <v>0</v>
      </c>
      <c r="AI183" t="b">
        <v>0</v>
      </c>
      <c r="AJ183">
        <v>2018</v>
      </c>
      <c r="AK183">
        <v>6</v>
      </c>
      <c r="AL183" t="b">
        <v>0</v>
      </c>
      <c r="AM183">
        <v>0</v>
      </c>
      <c r="AN183" t="b">
        <v>0</v>
      </c>
      <c r="AO183" t="b">
        <v>0</v>
      </c>
      <c r="AP183" t="b">
        <v>0</v>
      </c>
      <c r="AQ183" t="s">
        <v>1770</v>
      </c>
      <c r="AR183">
        <v>0</v>
      </c>
      <c r="AS183">
        <v>0</v>
      </c>
      <c r="AT183" t="s">
        <v>1771</v>
      </c>
      <c r="AU183" t="s">
        <v>1772</v>
      </c>
      <c r="AV183">
        <v>5</v>
      </c>
      <c r="AW183" t="b">
        <v>0</v>
      </c>
      <c r="AX183" t="b">
        <v>0</v>
      </c>
      <c r="AY183" t="b">
        <v>0</v>
      </c>
      <c r="AZ183" t="b">
        <v>0</v>
      </c>
      <c r="BA183" t="b">
        <v>0</v>
      </c>
      <c r="BB183" t="b">
        <v>0</v>
      </c>
      <c r="BC183" t="b">
        <v>0</v>
      </c>
      <c r="BJ183">
        <v>0</v>
      </c>
      <c r="BK183">
        <v>0</v>
      </c>
      <c r="BL183" t="s">
        <v>851</v>
      </c>
      <c r="BM183" t="s">
        <v>82</v>
      </c>
      <c r="BN183">
        <v>9.93</v>
      </c>
      <c r="BO183" t="s">
        <v>852</v>
      </c>
      <c r="BP183">
        <v>18.010000000000002</v>
      </c>
      <c r="BQ183">
        <v>2</v>
      </c>
    </row>
    <row r="184" spans="1:69" x14ac:dyDescent="0.2">
      <c r="C184" t="s">
        <v>1962</v>
      </c>
      <c r="D184" t="s">
        <v>853</v>
      </c>
      <c r="E184" t="s">
        <v>854</v>
      </c>
      <c r="H184">
        <v>201806091532</v>
      </c>
      <c r="I184">
        <v>201806100332</v>
      </c>
      <c r="J184">
        <v>43260</v>
      </c>
      <c r="K184">
        <v>0.64722222222222225</v>
      </c>
      <c r="L184">
        <v>43260.647222222222</v>
      </c>
      <c r="M184">
        <v>43469</v>
      </c>
      <c r="N184" t="s">
        <v>855</v>
      </c>
      <c r="O184">
        <v>43469.42291666667</v>
      </c>
      <c r="P184">
        <v>2290</v>
      </c>
      <c r="Q184" t="s">
        <v>80</v>
      </c>
      <c r="R184">
        <v>1</v>
      </c>
      <c r="T184">
        <v>0</v>
      </c>
      <c r="U184">
        <v>39.64978</v>
      </c>
      <c r="V184">
        <v>-122.58217999999999</v>
      </c>
      <c r="W184" t="s">
        <v>88</v>
      </c>
      <c r="X184" t="s">
        <v>1775</v>
      </c>
      <c r="AF184">
        <v>179721</v>
      </c>
      <c r="AG184" t="b">
        <v>0</v>
      </c>
      <c r="AH184" t="b">
        <v>0</v>
      </c>
      <c r="AI184" t="b">
        <v>0</v>
      </c>
      <c r="AJ184">
        <v>2018</v>
      </c>
      <c r="AK184">
        <v>6</v>
      </c>
      <c r="AL184" t="b">
        <v>0</v>
      </c>
      <c r="AM184">
        <v>0</v>
      </c>
      <c r="AN184" t="b">
        <v>0</v>
      </c>
      <c r="AO184" t="b">
        <v>0</v>
      </c>
      <c r="AP184" t="b">
        <v>0</v>
      </c>
      <c r="AQ184" t="s">
        <v>1770</v>
      </c>
      <c r="AR184">
        <v>0</v>
      </c>
      <c r="AS184">
        <v>0</v>
      </c>
      <c r="AT184" t="s">
        <v>1771</v>
      </c>
      <c r="AU184" t="s">
        <v>1772</v>
      </c>
      <c r="AV184">
        <v>1</v>
      </c>
      <c r="AW184" t="b">
        <v>1</v>
      </c>
      <c r="AX184" t="b">
        <v>0</v>
      </c>
      <c r="AY184" t="b">
        <v>1</v>
      </c>
      <c r="AZ184" t="b">
        <v>1</v>
      </c>
      <c r="BA184" t="b">
        <v>0</v>
      </c>
      <c r="BB184" t="b">
        <v>1</v>
      </c>
      <c r="BC184" t="b">
        <v>1</v>
      </c>
      <c r="BJ184">
        <v>0</v>
      </c>
      <c r="BK184">
        <v>0</v>
      </c>
      <c r="BL184" t="s">
        <v>856</v>
      </c>
      <c r="BM184" t="s">
        <v>82</v>
      </c>
      <c r="BN184">
        <v>7.57</v>
      </c>
      <c r="BO184" t="s">
        <v>857</v>
      </c>
      <c r="BP184">
        <v>22.01</v>
      </c>
      <c r="BQ184">
        <v>2</v>
      </c>
    </row>
    <row r="185" spans="1:69" x14ac:dyDescent="0.2">
      <c r="C185" t="s">
        <v>1963</v>
      </c>
      <c r="D185" t="s">
        <v>91</v>
      </c>
      <c r="E185" t="s">
        <v>858</v>
      </c>
      <c r="H185">
        <v>201806111200</v>
      </c>
      <c r="I185">
        <v>201806120000</v>
      </c>
      <c r="J185">
        <v>43262</v>
      </c>
      <c r="K185">
        <v>0.5</v>
      </c>
      <c r="L185">
        <v>43262.5</v>
      </c>
      <c r="M185">
        <v>43469</v>
      </c>
      <c r="N185" t="s">
        <v>859</v>
      </c>
      <c r="O185">
        <v>43469.418749999997</v>
      </c>
      <c r="P185">
        <v>4064</v>
      </c>
      <c r="Q185" t="s">
        <v>80</v>
      </c>
      <c r="R185">
        <v>0</v>
      </c>
      <c r="T185">
        <v>0</v>
      </c>
      <c r="U185">
        <v>37.570999999999998</v>
      </c>
      <c r="V185">
        <v>-119.11799999999999</v>
      </c>
      <c r="W185" t="s">
        <v>73</v>
      </c>
      <c r="X185" t="s">
        <v>1769</v>
      </c>
      <c r="AG185" t="b">
        <v>0</v>
      </c>
      <c r="AH185" t="b">
        <v>0</v>
      </c>
      <c r="AI185" t="b">
        <v>0</v>
      </c>
      <c r="AJ185">
        <v>2018</v>
      </c>
      <c r="AK185">
        <v>6</v>
      </c>
      <c r="AL185" t="b">
        <v>0</v>
      </c>
      <c r="AM185">
        <v>0</v>
      </c>
      <c r="AN185" t="b">
        <v>0</v>
      </c>
      <c r="AO185" t="b">
        <v>0</v>
      </c>
      <c r="AP185" t="b">
        <v>0</v>
      </c>
      <c r="AQ185" t="s">
        <v>1770</v>
      </c>
      <c r="AR185">
        <v>0</v>
      </c>
      <c r="AS185">
        <v>0</v>
      </c>
      <c r="AT185" t="s">
        <v>1771</v>
      </c>
      <c r="AU185" t="s">
        <v>1772</v>
      </c>
      <c r="AV185">
        <v>0</v>
      </c>
      <c r="AW185" t="b">
        <v>0</v>
      </c>
      <c r="AX185" t="b">
        <v>0</v>
      </c>
      <c r="AY185" t="b">
        <v>0</v>
      </c>
      <c r="AZ185" t="b">
        <v>0</v>
      </c>
      <c r="BA185" t="b">
        <v>0</v>
      </c>
      <c r="BB185" t="b">
        <v>0</v>
      </c>
      <c r="BC185" t="b">
        <v>0</v>
      </c>
      <c r="BJ185">
        <v>0</v>
      </c>
      <c r="BK185">
        <v>0</v>
      </c>
      <c r="BL185" t="s">
        <v>860</v>
      </c>
      <c r="BM185" t="s">
        <v>95</v>
      </c>
      <c r="BN185">
        <v>8.43</v>
      </c>
      <c r="BO185" t="s">
        <v>861</v>
      </c>
      <c r="BP185">
        <v>11.01</v>
      </c>
      <c r="BQ185">
        <v>8</v>
      </c>
    </row>
    <row r="186" spans="1:69" x14ac:dyDescent="0.2">
      <c r="C186" t="s">
        <v>1964</v>
      </c>
      <c r="D186" t="s">
        <v>180</v>
      </c>
      <c r="E186" t="s">
        <v>862</v>
      </c>
      <c r="H186">
        <v>201806141745</v>
      </c>
      <c r="I186">
        <v>201806150545</v>
      </c>
      <c r="J186">
        <v>43265</v>
      </c>
      <c r="K186">
        <v>0.73958333333333337</v>
      </c>
      <c r="L186">
        <v>43265.739583333343</v>
      </c>
      <c r="M186">
        <v>43469</v>
      </c>
      <c r="N186" t="s">
        <v>863</v>
      </c>
      <c r="O186">
        <v>43469.42083333333</v>
      </c>
      <c r="P186">
        <v>646</v>
      </c>
      <c r="Q186" t="s">
        <v>80</v>
      </c>
      <c r="R186">
        <v>0</v>
      </c>
      <c r="T186">
        <v>0</v>
      </c>
      <c r="U186">
        <v>40.376800000000003</v>
      </c>
      <c r="V186">
        <v>-120.36403</v>
      </c>
      <c r="W186" t="s">
        <v>73</v>
      </c>
      <c r="X186" t="s">
        <v>1769</v>
      </c>
      <c r="AG186" t="b">
        <v>0</v>
      </c>
      <c r="AH186" t="b">
        <v>0</v>
      </c>
      <c r="AI186" t="b">
        <v>0</v>
      </c>
      <c r="AJ186">
        <v>2018</v>
      </c>
      <c r="AK186">
        <v>6</v>
      </c>
      <c r="AL186" t="b">
        <v>0</v>
      </c>
      <c r="AM186">
        <v>0</v>
      </c>
      <c r="AN186" t="b">
        <v>0</v>
      </c>
      <c r="AO186" t="b">
        <v>0</v>
      </c>
      <c r="AP186" t="b">
        <v>0</v>
      </c>
      <c r="AQ186" t="s">
        <v>1770</v>
      </c>
      <c r="AR186">
        <v>0</v>
      </c>
      <c r="AS186">
        <v>0</v>
      </c>
      <c r="AT186" t="s">
        <v>1771</v>
      </c>
      <c r="AU186" t="s">
        <v>1772</v>
      </c>
      <c r="AV186">
        <v>0</v>
      </c>
      <c r="AW186" t="b">
        <v>0</v>
      </c>
      <c r="AX186" t="b">
        <v>0</v>
      </c>
      <c r="AY186" t="b">
        <v>0</v>
      </c>
      <c r="AZ186" t="b">
        <v>0</v>
      </c>
      <c r="BA186" t="b">
        <v>0</v>
      </c>
      <c r="BB186" t="b">
        <v>0</v>
      </c>
      <c r="BC186" t="b">
        <v>0</v>
      </c>
      <c r="BJ186">
        <v>0</v>
      </c>
      <c r="BK186">
        <v>0</v>
      </c>
      <c r="BL186" t="s">
        <v>864</v>
      </c>
      <c r="BM186" t="s">
        <v>75</v>
      </c>
      <c r="BN186">
        <v>9.51</v>
      </c>
      <c r="BO186" t="s">
        <v>865</v>
      </c>
      <c r="BP186">
        <v>16.149999999999999</v>
      </c>
      <c r="BQ186">
        <v>9</v>
      </c>
    </row>
    <row r="187" spans="1:69" x14ac:dyDescent="0.2">
      <c r="C187" t="s">
        <v>1965</v>
      </c>
      <c r="D187" t="s">
        <v>69</v>
      </c>
      <c r="E187" t="s">
        <v>866</v>
      </c>
      <c r="H187">
        <v>201806151034</v>
      </c>
      <c r="I187">
        <v>201806152234</v>
      </c>
      <c r="J187">
        <v>43266</v>
      </c>
      <c r="K187">
        <v>0.44027777777777782</v>
      </c>
      <c r="L187">
        <v>43266.44027777778</v>
      </c>
      <c r="M187">
        <v>43469</v>
      </c>
      <c r="N187" t="s">
        <v>863</v>
      </c>
      <c r="O187">
        <v>43469.42083333333</v>
      </c>
      <c r="P187">
        <v>4564</v>
      </c>
      <c r="Q187" t="s">
        <v>80</v>
      </c>
      <c r="R187">
        <v>0</v>
      </c>
      <c r="T187">
        <v>0</v>
      </c>
      <c r="U187">
        <v>37.393389999999997</v>
      </c>
      <c r="V187">
        <v>-120.34207000000001</v>
      </c>
      <c r="W187" t="s">
        <v>73</v>
      </c>
      <c r="X187" t="s">
        <v>1769</v>
      </c>
      <c r="AG187" t="b">
        <v>0</v>
      </c>
      <c r="AH187" t="b">
        <v>0</v>
      </c>
      <c r="AI187" t="b">
        <v>0</v>
      </c>
      <c r="AJ187">
        <v>2018</v>
      </c>
      <c r="AK187">
        <v>6</v>
      </c>
      <c r="AL187" t="b">
        <v>0</v>
      </c>
      <c r="AM187">
        <v>0</v>
      </c>
      <c r="AN187" t="b">
        <v>0</v>
      </c>
      <c r="AO187" t="b">
        <v>0</v>
      </c>
      <c r="AP187" t="b">
        <v>0</v>
      </c>
      <c r="AQ187" t="s">
        <v>1770</v>
      </c>
      <c r="AR187">
        <v>0</v>
      </c>
      <c r="AS187">
        <v>0</v>
      </c>
      <c r="AT187" t="s">
        <v>1771</v>
      </c>
      <c r="AU187" t="s">
        <v>1772</v>
      </c>
      <c r="AV187">
        <v>0</v>
      </c>
      <c r="AW187" t="b">
        <v>0</v>
      </c>
      <c r="AX187" t="b">
        <v>0</v>
      </c>
      <c r="AY187" t="b">
        <v>0</v>
      </c>
      <c r="AZ187" t="b">
        <v>0</v>
      </c>
      <c r="BA187" t="b">
        <v>0</v>
      </c>
      <c r="BB187" t="b">
        <v>0</v>
      </c>
      <c r="BC187" t="b">
        <v>0</v>
      </c>
      <c r="BJ187">
        <v>0</v>
      </c>
      <c r="BK187">
        <v>0</v>
      </c>
      <c r="BL187" t="s">
        <v>867</v>
      </c>
      <c r="BM187" t="s">
        <v>95</v>
      </c>
      <c r="BN187">
        <v>9.9600000000000009</v>
      </c>
      <c r="BO187" t="s">
        <v>868</v>
      </c>
      <c r="BP187">
        <v>10</v>
      </c>
      <c r="BQ187">
        <v>16</v>
      </c>
    </row>
    <row r="188" spans="1:69" x14ac:dyDescent="0.2">
      <c r="C188" t="s">
        <v>1966</v>
      </c>
      <c r="D188" t="s">
        <v>103</v>
      </c>
      <c r="E188" t="s">
        <v>616</v>
      </c>
      <c r="H188">
        <v>201806201822</v>
      </c>
      <c r="I188">
        <v>201806210622</v>
      </c>
      <c r="J188">
        <v>43271</v>
      </c>
      <c r="K188">
        <v>0.76527777777777772</v>
      </c>
      <c r="L188">
        <v>43271.765277777777</v>
      </c>
      <c r="M188">
        <v>43469</v>
      </c>
      <c r="N188" t="s">
        <v>859</v>
      </c>
      <c r="O188">
        <v>43469.418749999997</v>
      </c>
      <c r="P188">
        <v>1500</v>
      </c>
      <c r="Q188" t="s">
        <v>80</v>
      </c>
      <c r="R188">
        <v>0</v>
      </c>
      <c r="T188">
        <v>0</v>
      </c>
      <c r="U188">
        <v>35.736289999999997</v>
      </c>
      <c r="V188">
        <v>-120.75593000000001</v>
      </c>
      <c r="W188" t="s">
        <v>88</v>
      </c>
      <c r="X188" t="s">
        <v>1775</v>
      </c>
      <c r="AG188" t="b">
        <v>0</v>
      </c>
      <c r="AH188" t="b">
        <v>0</v>
      </c>
      <c r="AI188" t="b">
        <v>0</v>
      </c>
      <c r="AJ188">
        <v>2018</v>
      </c>
      <c r="AK188">
        <v>6</v>
      </c>
      <c r="AL188" t="b">
        <v>0</v>
      </c>
      <c r="AM188">
        <v>0</v>
      </c>
      <c r="AN188" t="b">
        <v>0</v>
      </c>
      <c r="AO188" t="b">
        <v>0</v>
      </c>
      <c r="AP188" t="b">
        <v>0</v>
      </c>
      <c r="AQ188" t="s">
        <v>1770</v>
      </c>
      <c r="AR188">
        <v>0</v>
      </c>
      <c r="AS188">
        <v>0</v>
      </c>
      <c r="AT188" t="s">
        <v>1771</v>
      </c>
      <c r="AU188" t="s">
        <v>1772</v>
      </c>
      <c r="AV188">
        <v>0</v>
      </c>
      <c r="AW188" t="b">
        <v>1</v>
      </c>
      <c r="AX188" t="b">
        <v>0</v>
      </c>
      <c r="AY188" t="b">
        <v>1</v>
      </c>
      <c r="AZ188" t="b">
        <v>1</v>
      </c>
      <c r="BA188" t="b">
        <v>0</v>
      </c>
      <c r="BB188" t="b">
        <v>1</v>
      </c>
      <c r="BC188" t="b">
        <v>1</v>
      </c>
      <c r="BJ188">
        <v>0</v>
      </c>
      <c r="BK188">
        <v>0</v>
      </c>
      <c r="BL188" t="s">
        <v>236</v>
      </c>
      <c r="BM188" t="s">
        <v>82</v>
      </c>
      <c r="BN188">
        <v>9.24</v>
      </c>
      <c r="BO188" t="s">
        <v>869</v>
      </c>
      <c r="BP188">
        <v>37</v>
      </c>
      <c r="BQ188">
        <v>12</v>
      </c>
    </row>
    <row r="189" spans="1:69" x14ac:dyDescent="0.2">
      <c r="C189" t="s">
        <v>1967</v>
      </c>
      <c r="D189" t="s">
        <v>281</v>
      </c>
      <c r="E189" t="s">
        <v>870</v>
      </c>
      <c r="H189">
        <v>201806231138</v>
      </c>
      <c r="I189">
        <v>201806232338</v>
      </c>
      <c r="J189">
        <v>43274</v>
      </c>
      <c r="K189">
        <v>0.48472222222222222</v>
      </c>
      <c r="L189">
        <v>43274.484722222223</v>
      </c>
      <c r="M189">
        <v>43469</v>
      </c>
      <c r="N189" t="s">
        <v>871</v>
      </c>
      <c r="O189">
        <v>43469.418055555558</v>
      </c>
      <c r="P189">
        <v>3716</v>
      </c>
      <c r="Q189" t="s">
        <v>80</v>
      </c>
      <c r="R189">
        <v>0</v>
      </c>
      <c r="T189">
        <v>0</v>
      </c>
      <c r="U189">
        <v>40.350679999999997</v>
      </c>
      <c r="V189">
        <v>-121.77867000000001</v>
      </c>
      <c r="W189" t="s">
        <v>88</v>
      </c>
      <c r="X189" t="s">
        <v>1775</v>
      </c>
      <c r="AG189" t="b">
        <v>0</v>
      </c>
      <c r="AH189" t="b">
        <v>0</v>
      </c>
      <c r="AI189" t="b">
        <v>0</v>
      </c>
      <c r="AJ189">
        <v>2018</v>
      </c>
      <c r="AK189">
        <v>6</v>
      </c>
      <c r="AL189" t="b">
        <v>0</v>
      </c>
      <c r="AM189">
        <v>0</v>
      </c>
      <c r="AN189" t="b">
        <v>0</v>
      </c>
      <c r="AO189" t="b">
        <v>0</v>
      </c>
      <c r="AP189" t="b">
        <v>0</v>
      </c>
      <c r="AQ189" t="s">
        <v>1770</v>
      </c>
      <c r="AR189">
        <v>0</v>
      </c>
      <c r="AS189">
        <v>0</v>
      </c>
      <c r="AT189" t="s">
        <v>1771</v>
      </c>
      <c r="AU189" t="s">
        <v>1772</v>
      </c>
      <c r="AV189">
        <v>0</v>
      </c>
      <c r="AW189" t="b">
        <v>1</v>
      </c>
      <c r="AX189" t="b">
        <v>0</v>
      </c>
      <c r="AY189" t="b">
        <v>1</v>
      </c>
      <c r="AZ189" t="b">
        <v>1</v>
      </c>
      <c r="BA189" t="b">
        <v>0</v>
      </c>
      <c r="BB189" t="b">
        <v>1</v>
      </c>
      <c r="BC189" t="b">
        <v>1</v>
      </c>
      <c r="BF189" t="s">
        <v>872</v>
      </c>
      <c r="BG189" t="s">
        <v>82</v>
      </c>
      <c r="BH189">
        <v>3.45</v>
      </c>
      <c r="BI189" t="s">
        <v>873</v>
      </c>
      <c r="BJ189">
        <v>8.99</v>
      </c>
      <c r="BK189">
        <v>2</v>
      </c>
      <c r="BL189" t="s">
        <v>874</v>
      </c>
      <c r="BM189" t="s">
        <v>82</v>
      </c>
      <c r="BN189">
        <v>7.33</v>
      </c>
      <c r="BO189" t="s">
        <v>875</v>
      </c>
      <c r="BP189">
        <v>18.010000000000002</v>
      </c>
      <c r="BQ189">
        <v>6</v>
      </c>
    </row>
    <row r="190" spans="1:69" x14ac:dyDescent="0.2">
      <c r="C190" t="s">
        <v>1968</v>
      </c>
      <c r="D190" t="s">
        <v>307</v>
      </c>
      <c r="E190" t="s">
        <v>876</v>
      </c>
      <c r="H190">
        <v>201806231254</v>
      </c>
      <c r="I190">
        <v>201806240054</v>
      </c>
      <c r="J190">
        <v>43274</v>
      </c>
      <c r="K190">
        <v>0.53749999999999998</v>
      </c>
      <c r="L190">
        <v>43274.537499999999</v>
      </c>
      <c r="M190">
        <v>43469</v>
      </c>
      <c r="N190" t="s">
        <v>871</v>
      </c>
      <c r="O190">
        <v>43469.418055555558</v>
      </c>
      <c r="P190">
        <v>328</v>
      </c>
      <c r="Q190" t="s">
        <v>80</v>
      </c>
      <c r="R190">
        <v>0</v>
      </c>
      <c r="T190">
        <v>0</v>
      </c>
      <c r="U190">
        <v>40.529089999999997</v>
      </c>
      <c r="V190">
        <v>-122.17457</v>
      </c>
      <c r="W190" t="s">
        <v>88</v>
      </c>
      <c r="X190" t="s">
        <v>1775</v>
      </c>
      <c r="AF190">
        <v>12408</v>
      </c>
      <c r="AG190" t="b">
        <v>0</v>
      </c>
      <c r="AH190" t="b">
        <v>0</v>
      </c>
      <c r="AI190" t="b">
        <v>0</v>
      </c>
      <c r="AJ190">
        <v>2018</v>
      </c>
      <c r="AK190">
        <v>6</v>
      </c>
      <c r="AL190" t="b">
        <v>1</v>
      </c>
      <c r="AM190">
        <v>0</v>
      </c>
      <c r="AN190" t="b">
        <v>0</v>
      </c>
      <c r="AO190" t="b">
        <v>0</v>
      </c>
      <c r="AP190" t="b">
        <v>0</v>
      </c>
      <c r="AQ190" t="s">
        <v>1770</v>
      </c>
      <c r="AR190">
        <v>0</v>
      </c>
      <c r="AS190">
        <v>0</v>
      </c>
      <c r="AT190" t="s">
        <v>1771</v>
      </c>
      <c r="AU190" t="s">
        <v>1772</v>
      </c>
      <c r="AV190">
        <v>0</v>
      </c>
      <c r="AW190" t="b">
        <v>1</v>
      </c>
      <c r="AX190" t="b">
        <v>0</v>
      </c>
      <c r="AY190" t="b">
        <v>1</v>
      </c>
      <c r="AZ190" t="b">
        <v>1</v>
      </c>
      <c r="BA190" t="b">
        <v>0</v>
      </c>
      <c r="BB190" t="b">
        <v>1</v>
      </c>
      <c r="BC190" t="b">
        <v>1</v>
      </c>
      <c r="BJ190">
        <v>0</v>
      </c>
      <c r="BK190">
        <v>0</v>
      </c>
      <c r="BL190" t="s">
        <v>877</v>
      </c>
      <c r="BM190" t="s">
        <v>511</v>
      </c>
      <c r="BN190">
        <v>6.54</v>
      </c>
      <c r="BO190" t="s">
        <v>878</v>
      </c>
      <c r="BP190">
        <v>33.380000000000003</v>
      </c>
      <c r="BQ190">
        <v>45</v>
      </c>
    </row>
    <row r="191" spans="1:69" x14ac:dyDescent="0.2">
      <c r="C191" t="s">
        <v>1969</v>
      </c>
      <c r="D191" t="s">
        <v>149</v>
      </c>
      <c r="E191" t="s">
        <v>879</v>
      </c>
      <c r="H191">
        <v>201806231721</v>
      </c>
      <c r="I191">
        <v>201806240521</v>
      </c>
      <c r="J191">
        <v>43274</v>
      </c>
      <c r="K191">
        <v>0.72291666666666665</v>
      </c>
      <c r="L191">
        <v>43274.722916666673</v>
      </c>
      <c r="M191">
        <v>43469</v>
      </c>
      <c r="N191" t="s">
        <v>880</v>
      </c>
      <c r="O191">
        <v>43469.417361111111</v>
      </c>
      <c r="P191">
        <v>15185</v>
      </c>
      <c r="Q191" t="s">
        <v>80</v>
      </c>
      <c r="R191">
        <v>22</v>
      </c>
      <c r="T191">
        <v>0</v>
      </c>
      <c r="U191">
        <v>39.067399999999999</v>
      </c>
      <c r="V191">
        <v>-122.59848</v>
      </c>
      <c r="W191" t="s">
        <v>73</v>
      </c>
      <c r="X191" t="s">
        <v>1769</v>
      </c>
      <c r="AF191">
        <v>170008</v>
      </c>
      <c r="AG191" t="b">
        <v>1</v>
      </c>
      <c r="AH191" t="b">
        <v>1</v>
      </c>
      <c r="AI191" t="b">
        <v>0</v>
      </c>
      <c r="AJ191">
        <v>2018</v>
      </c>
      <c r="AK191">
        <v>6</v>
      </c>
      <c r="AL191" t="b">
        <v>1</v>
      </c>
      <c r="AM191">
        <v>0</v>
      </c>
      <c r="AN191" t="b">
        <v>0</v>
      </c>
      <c r="AO191" t="b">
        <v>0</v>
      </c>
      <c r="AP191" t="b">
        <v>0</v>
      </c>
      <c r="AQ191" t="s">
        <v>1783</v>
      </c>
      <c r="AR191">
        <v>1</v>
      </c>
      <c r="AS191">
        <v>0</v>
      </c>
      <c r="AT191" t="s">
        <v>1771</v>
      </c>
      <c r="AU191" t="s">
        <v>1772</v>
      </c>
      <c r="AV191">
        <v>22</v>
      </c>
      <c r="AW191" t="b">
        <v>0</v>
      </c>
      <c r="AX191" t="b">
        <v>0</v>
      </c>
      <c r="AY191" t="b">
        <v>0</v>
      </c>
      <c r="AZ191" t="b">
        <v>0</v>
      </c>
      <c r="BA191" t="b">
        <v>0</v>
      </c>
      <c r="BB191" t="b">
        <v>1</v>
      </c>
      <c r="BC191" t="b">
        <v>0</v>
      </c>
      <c r="BJ191">
        <v>0</v>
      </c>
      <c r="BK191">
        <v>0</v>
      </c>
      <c r="BP191">
        <v>0</v>
      </c>
      <c r="BQ191">
        <v>0</v>
      </c>
    </row>
    <row r="192" spans="1:69" x14ac:dyDescent="0.2">
      <c r="C192" t="s">
        <v>1970</v>
      </c>
      <c r="D192" t="s">
        <v>307</v>
      </c>
      <c r="E192" t="s">
        <v>175</v>
      </c>
      <c r="H192">
        <v>201806241229</v>
      </c>
      <c r="I192">
        <v>201806250029</v>
      </c>
      <c r="J192">
        <v>43275</v>
      </c>
      <c r="K192">
        <v>0.52013888888888893</v>
      </c>
      <c r="L192">
        <v>43275.520138888889</v>
      </c>
      <c r="M192">
        <v>43469</v>
      </c>
      <c r="N192" t="s">
        <v>880</v>
      </c>
      <c r="O192">
        <v>43469.417361111111</v>
      </c>
      <c r="P192">
        <v>1678</v>
      </c>
      <c r="Q192" t="s">
        <v>80</v>
      </c>
      <c r="R192">
        <v>11</v>
      </c>
      <c r="T192">
        <v>0</v>
      </c>
      <c r="U192">
        <v>40.50318</v>
      </c>
      <c r="V192">
        <v>-122.42308</v>
      </c>
      <c r="W192" t="s">
        <v>73</v>
      </c>
      <c r="X192" t="s">
        <v>1769</v>
      </c>
      <c r="AG192" t="b">
        <v>0</v>
      </c>
      <c r="AH192" t="b">
        <v>0</v>
      </c>
      <c r="AI192" t="b">
        <v>0</v>
      </c>
      <c r="AJ192">
        <v>2018</v>
      </c>
      <c r="AK192">
        <v>6</v>
      </c>
      <c r="AL192" t="b">
        <v>1</v>
      </c>
      <c r="AM192">
        <v>0</v>
      </c>
      <c r="AN192" t="b">
        <v>0</v>
      </c>
      <c r="AO192" t="b">
        <v>0</v>
      </c>
      <c r="AP192" t="b">
        <v>0</v>
      </c>
      <c r="AQ192" t="s">
        <v>1770</v>
      </c>
      <c r="AR192">
        <v>0</v>
      </c>
      <c r="AS192">
        <v>0</v>
      </c>
      <c r="AT192" t="s">
        <v>1771</v>
      </c>
      <c r="AU192" t="s">
        <v>1772</v>
      </c>
      <c r="AV192">
        <v>11</v>
      </c>
      <c r="AW192" t="b">
        <v>0</v>
      </c>
      <c r="AX192" t="b">
        <v>0</v>
      </c>
      <c r="AY192" t="b">
        <v>0</v>
      </c>
      <c r="AZ192" t="b">
        <v>0</v>
      </c>
      <c r="BA192" t="b">
        <v>0</v>
      </c>
      <c r="BB192" t="b">
        <v>1</v>
      </c>
      <c r="BC192" t="b">
        <v>0</v>
      </c>
      <c r="BF192" t="s">
        <v>881</v>
      </c>
      <c r="BG192" t="s">
        <v>95</v>
      </c>
      <c r="BH192">
        <v>1.37</v>
      </c>
      <c r="BI192" t="s">
        <v>882</v>
      </c>
      <c r="BJ192">
        <v>14</v>
      </c>
      <c r="BK192">
        <v>8</v>
      </c>
      <c r="BL192" t="s">
        <v>883</v>
      </c>
      <c r="BM192" t="s">
        <v>82</v>
      </c>
      <c r="BN192">
        <v>6.93</v>
      </c>
      <c r="BO192" t="s">
        <v>884</v>
      </c>
      <c r="BP192">
        <v>18.989999999999998</v>
      </c>
      <c r="BQ192">
        <v>39</v>
      </c>
    </row>
    <row r="193" spans="1:69" x14ac:dyDescent="0.2">
      <c r="B193" t="s">
        <v>885</v>
      </c>
      <c r="C193" t="s">
        <v>1971</v>
      </c>
      <c r="D193" t="s">
        <v>218</v>
      </c>
      <c r="E193" t="s">
        <v>886</v>
      </c>
      <c r="H193">
        <v>201806260711</v>
      </c>
      <c r="I193">
        <v>201806261911</v>
      </c>
      <c r="J193">
        <v>43277</v>
      </c>
      <c r="K193">
        <v>0.29930555555555549</v>
      </c>
      <c r="L193">
        <v>43277.299305555563</v>
      </c>
      <c r="M193">
        <v>43637</v>
      </c>
      <c r="N193" t="s">
        <v>887</v>
      </c>
      <c r="O193">
        <v>43637.368750000001</v>
      </c>
      <c r="P193">
        <v>375</v>
      </c>
      <c r="Q193" t="s">
        <v>80</v>
      </c>
      <c r="U193">
        <v>39.955150000000003</v>
      </c>
      <c r="V193">
        <v>-120.86256</v>
      </c>
      <c r="W193" t="s">
        <v>88</v>
      </c>
      <c r="X193" t="s">
        <v>1775</v>
      </c>
      <c r="AG193" t="b">
        <v>0</v>
      </c>
      <c r="AH193" t="b">
        <v>0</v>
      </c>
      <c r="AI193" t="b">
        <v>0</v>
      </c>
      <c r="AJ193">
        <v>2018</v>
      </c>
      <c r="AK193">
        <v>6</v>
      </c>
      <c r="AL193" t="b">
        <v>0</v>
      </c>
      <c r="AM193">
        <v>0</v>
      </c>
      <c r="AN193" t="b">
        <v>0</v>
      </c>
      <c r="AO193" t="b">
        <v>0</v>
      </c>
      <c r="AP193" t="b">
        <v>0</v>
      </c>
      <c r="AQ193" t="s">
        <v>1770</v>
      </c>
      <c r="AR193">
        <v>0</v>
      </c>
      <c r="AS193">
        <v>0</v>
      </c>
      <c r="AT193" t="s">
        <v>1771</v>
      </c>
      <c r="AU193" t="s">
        <v>1772</v>
      </c>
      <c r="AV193">
        <v>0</v>
      </c>
      <c r="AW193" t="b">
        <v>1</v>
      </c>
      <c r="AX193" t="b">
        <v>0</v>
      </c>
      <c r="AY193" t="b">
        <v>1</v>
      </c>
      <c r="AZ193" t="b">
        <v>1</v>
      </c>
      <c r="BA193" t="b">
        <v>0</v>
      </c>
      <c r="BB193" t="b">
        <v>1</v>
      </c>
      <c r="BC193" t="b">
        <v>1</v>
      </c>
      <c r="BF193" t="s">
        <v>888</v>
      </c>
      <c r="BG193" t="s">
        <v>75</v>
      </c>
      <c r="BH193">
        <v>3.66</v>
      </c>
      <c r="BI193" t="s">
        <v>889</v>
      </c>
      <c r="BJ193">
        <v>3.11</v>
      </c>
      <c r="BK193">
        <v>12</v>
      </c>
      <c r="BL193" t="s">
        <v>888</v>
      </c>
      <c r="BM193" t="s">
        <v>75</v>
      </c>
      <c r="BN193">
        <v>3.66</v>
      </c>
      <c r="BO193" t="s">
        <v>889</v>
      </c>
      <c r="BP193">
        <v>3.11</v>
      </c>
      <c r="BQ193">
        <v>14</v>
      </c>
    </row>
    <row r="194" spans="1:69" x14ac:dyDescent="0.2">
      <c r="C194" t="s">
        <v>1972</v>
      </c>
      <c r="D194" t="s">
        <v>143</v>
      </c>
      <c r="E194" t="s">
        <v>890</v>
      </c>
      <c r="H194">
        <v>201806261256</v>
      </c>
      <c r="I194">
        <v>201806270056</v>
      </c>
      <c r="J194">
        <v>43277</v>
      </c>
      <c r="K194">
        <v>0.53888888888888886</v>
      </c>
      <c r="L194">
        <v>43277.538888888892</v>
      </c>
      <c r="M194">
        <v>43469</v>
      </c>
      <c r="N194" t="s">
        <v>891</v>
      </c>
      <c r="O194">
        <v>43469.415972222218</v>
      </c>
      <c r="P194">
        <v>347</v>
      </c>
      <c r="Q194" t="s">
        <v>80</v>
      </c>
      <c r="R194">
        <v>0</v>
      </c>
      <c r="T194">
        <v>0</v>
      </c>
      <c r="U194">
        <v>39.59872</v>
      </c>
      <c r="V194">
        <v>-121.78207999999999</v>
      </c>
      <c r="W194" t="s">
        <v>73</v>
      </c>
      <c r="X194" t="s">
        <v>1769</v>
      </c>
      <c r="Y194" t="s">
        <v>100</v>
      </c>
      <c r="Z194" t="s">
        <v>100</v>
      </c>
      <c r="AA194">
        <v>20180378</v>
      </c>
      <c r="AC194" t="s">
        <v>892</v>
      </c>
      <c r="AG194" t="b">
        <v>0</v>
      </c>
      <c r="AH194" t="b">
        <v>0</v>
      </c>
      <c r="AI194" t="b">
        <v>0</v>
      </c>
      <c r="AJ194">
        <v>2018</v>
      </c>
      <c r="AK194">
        <v>6</v>
      </c>
      <c r="AL194" t="b">
        <v>0</v>
      </c>
      <c r="AM194">
        <v>0</v>
      </c>
      <c r="AN194" t="b">
        <v>0</v>
      </c>
      <c r="AO194" t="b">
        <v>0</v>
      </c>
      <c r="AP194" t="b">
        <v>0</v>
      </c>
      <c r="AQ194" t="s">
        <v>1770</v>
      </c>
      <c r="AR194">
        <v>0</v>
      </c>
      <c r="AS194">
        <v>0</v>
      </c>
      <c r="AT194" t="s">
        <v>1771</v>
      </c>
      <c r="AU194" t="s">
        <v>1772</v>
      </c>
      <c r="AV194">
        <v>0</v>
      </c>
      <c r="AW194" t="b">
        <v>0</v>
      </c>
      <c r="AX194" t="b">
        <v>0</v>
      </c>
      <c r="AY194" t="b">
        <v>0</v>
      </c>
      <c r="AZ194" t="b">
        <v>0</v>
      </c>
      <c r="BA194" t="b">
        <v>0</v>
      </c>
      <c r="BB194" t="b">
        <v>0</v>
      </c>
      <c r="BC194" t="b">
        <v>0</v>
      </c>
      <c r="BJ194">
        <v>0</v>
      </c>
      <c r="BK194">
        <v>0</v>
      </c>
      <c r="BL194" t="s">
        <v>326</v>
      </c>
      <c r="BM194" t="s">
        <v>82</v>
      </c>
      <c r="BN194">
        <v>7.85</v>
      </c>
      <c r="BO194" t="s">
        <v>893</v>
      </c>
      <c r="BP194">
        <v>14.99</v>
      </c>
      <c r="BQ194">
        <v>2</v>
      </c>
    </row>
    <row r="195" spans="1:69" x14ac:dyDescent="0.2">
      <c r="C195" t="s">
        <v>1973</v>
      </c>
      <c r="D195" t="s">
        <v>180</v>
      </c>
      <c r="E195" t="s">
        <v>894</v>
      </c>
      <c r="H195">
        <v>201806271509</v>
      </c>
      <c r="I195">
        <v>201806280309</v>
      </c>
      <c r="J195">
        <v>43278</v>
      </c>
      <c r="K195">
        <v>0.63124999999999998</v>
      </c>
      <c r="L195">
        <v>43278.631249999999</v>
      </c>
      <c r="M195">
        <v>43469</v>
      </c>
      <c r="N195" t="s">
        <v>891</v>
      </c>
      <c r="O195">
        <v>43469.415972222218</v>
      </c>
      <c r="P195">
        <v>441</v>
      </c>
      <c r="Q195" t="s">
        <v>80</v>
      </c>
      <c r="R195">
        <v>4</v>
      </c>
      <c r="T195">
        <v>0</v>
      </c>
      <c r="U195">
        <v>40.316136999999998</v>
      </c>
      <c r="V195">
        <v>-120.45053</v>
      </c>
      <c r="W195" t="s">
        <v>88</v>
      </c>
      <c r="X195" t="s">
        <v>1775</v>
      </c>
      <c r="AG195" t="b">
        <v>0</v>
      </c>
      <c r="AH195" t="b">
        <v>0</v>
      </c>
      <c r="AI195" t="b">
        <v>0</v>
      </c>
      <c r="AJ195">
        <v>2018</v>
      </c>
      <c r="AK195">
        <v>6</v>
      </c>
      <c r="AL195" t="b">
        <v>0</v>
      </c>
      <c r="AM195">
        <v>0</v>
      </c>
      <c r="AN195" t="b">
        <v>0</v>
      </c>
      <c r="AO195" t="b">
        <v>0</v>
      </c>
      <c r="AP195" t="b">
        <v>0</v>
      </c>
      <c r="AQ195" t="s">
        <v>1770</v>
      </c>
      <c r="AR195">
        <v>0</v>
      </c>
      <c r="AS195">
        <v>0</v>
      </c>
      <c r="AT195" t="s">
        <v>1771</v>
      </c>
      <c r="AU195" t="s">
        <v>1772</v>
      </c>
      <c r="AV195">
        <v>4</v>
      </c>
      <c r="AW195" t="b">
        <v>1</v>
      </c>
      <c r="AX195" t="b">
        <v>0</v>
      </c>
      <c r="AY195" t="b">
        <v>1</v>
      </c>
      <c r="AZ195" t="b">
        <v>1</v>
      </c>
      <c r="BA195" t="b">
        <v>0</v>
      </c>
      <c r="BB195" t="b">
        <v>0</v>
      </c>
      <c r="BC195" t="b">
        <v>1</v>
      </c>
      <c r="BF195" t="s">
        <v>895</v>
      </c>
      <c r="BG195" t="s">
        <v>95</v>
      </c>
      <c r="BH195">
        <v>4.3499999999999996</v>
      </c>
      <c r="BI195" t="s">
        <v>896</v>
      </c>
      <c r="BJ195">
        <v>24.99</v>
      </c>
      <c r="BK195">
        <v>15</v>
      </c>
      <c r="BL195" t="s">
        <v>385</v>
      </c>
      <c r="BM195" t="s">
        <v>95</v>
      </c>
      <c r="BN195">
        <v>8.8000000000000007</v>
      </c>
      <c r="BO195" t="s">
        <v>897</v>
      </c>
      <c r="BP195">
        <v>31</v>
      </c>
      <c r="BQ195">
        <v>40</v>
      </c>
    </row>
    <row r="196" spans="1:69" x14ac:dyDescent="0.2">
      <c r="C196" t="s">
        <v>1974</v>
      </c>
      <c r="D196" t="s">
        <v>84</v>
      </c>
      <c r="E196" t="s">
        <v>400</v>
      </c>
      <c r="H196">
        <v>201806281801</v>
      </c>
      <c r="I196">
        <v>201806290601</v>
      </c>
      <c r="J196">
        <v>43279</v>
      </c>
      <c r="K196">
        <v>0.75069444444444444</v>
      </c>
      <c r="L196">
        <v>43279.750694444447</v>
      </c>
      <c r="M196">
        <v>43469</v>
      </c>
      <c r="N196" t="s">
        <v>891</v>
      </c>
      <c r="O196">
        <v>43469.415972222218</v>
      </c>
      <c r="P196">
        <v>300</v>
      </c>
      <c r="Q196" t="s">
        <v>80</v>
      </c>
      <c r="R196">
        <v>0</v>
      </c>
      <c r="T196">
        <v>0</v>
      </c>
      <c r="U196">
        <v>40.604019999999998</v>
      </c>
      <c r="V196">
        <v>-122.9144</v>
      </c>
      <c r="W196" t="s">
        <v>88</v>
      </c>
      <c r="X196" t="s">
        <v>1775</v>
      </c>
      <c r="AG196" t="b">
        <v>0</v>
      </c>
      <c r="AH196" t="b">
        <v>0</v>
      </c>
      <c r="AI196" t="b">
        <v>0</v>
      </c>
      <c r="AJ196">
        <v>2018</v>
      </c>
      <c r="AK196">
        <v>6</v>
      </c>
      <c r="AL196" t="b">
        <v>0</v>
      </c>
      <c r="AM196">
        <v>0</v>
      </c>
      <c r="AN196" t="b">
        <v>0</v>
      </c>
      <c r="AO196" t="b">
        <v>0</v>
      </c>
      <c r="AP196" t="b">
        <v>0</v>
      </c>
      <c r="AQ196" t="s">
        <v>1770</v>
      </c>
      <c r="AR196">
        <v>0</v>
      </c>
      <c r="AS196">
        <v>0</v>
      </c>
      <c r="AT196" t="s">
        <v>1771</v>
      </c>
      <c r="AU196" t="s">
        <v>1772</v>
      </c>
      <c r="AV196">
        <v>0</v>
      </c>
      <c r="AW196" t="b">
        <v>1</v>
      </c>
      <c r="AX196" t="b">
        <v>0</v>
      </c>
      <c r="AY196" t="b">
        <v>1</v>
      </c>
      <c r="AZ196" t="b">
        <v>1</v>
      </c>
      <c r="BA196" t="b">
        <v>0</v>
      </c>
      <c r="BB196" t="b">
        <v>1</v>
      </c>
      <c r="BC196" t="b">
        <v>1</v>
      </c>
      <c r="BJ196">
        <v>0</v>
      </c>
      <c r="BK196">
        <v>0</v>
      </c>
      <c r="BL196" t="s">
        <v>898</v>
      </c>
      <c r="BM196" t="s">
        <v>511</v>
      </c>
      <c r="BN196">
        <v>9.82</v>
      </c>
      <c r="BO196" t="s">
        <v>899</v>
      </c>
      <c r="BP196">
        <v>21.85</v>
      </c>
      <c r="BQ196">
        <v>14</v>
      </c>
    </row>
    <row r="197" spans="1:69" x14ac:dyDescent="0.2">
      <c r="C197" t="s">
        <v>1975</v>
      </c>
      <c r="D197" t="s">
        <v>900</v>
      </c>
      <c r="E197" t="s">
        <v>901</v>
      </c>
      <c r="H197">
        <v>201806291511</v>
      </c>
      <c r="I197">
        <v>201806300311</v>
      </c>
      <c r="J197">
        <v>43280</v>
      </c>
      <c r="K197">
        <v>0.63263888888888886</v>
      </c>
      <c r="L197">
        <v>43280.632638888892</v>
      </c>
      <c r="M197">
        <v>43469</v>
      </c>
      <c r="N197" t="s">
        <v>902</v>
      </c>
      <c r="O197">
        <v>43469.415277777778</v>
      </c>
      <c r="P197">
        <v>12300</v>
      </c>
      <c r="Q197" t="s">
        <v>80</v>
      </c>
      <c r="R197">
        <v>1</v>
      </c>
      <c r="T197">
        <v>0</v>
      </c>
      <c r="U197">
        <v>38.052055000000003</v>
      </c>
      <c r="V197">
        <v>-120.945482</v>
      </c>
      <c r="W197" t="s">
        <v>73</v>
      </c>
      <c r="X197" t="s">
        <v>1769</v>
      </c>
      <c r="Y197" t="s">
        <v>100</v>
      </c>
      <c r="Z197" t="s">
        <v>100</v>
      </c>
      <c r="AA197">
        <v>20180396</v>
      </c>
      <c r="AB197" t="s">
        <v>903</v>
      </c>
      <c r="AC197" t="s">
        <v>904</v>
      </c>
      <c r="AD197" t="s">
        <v>905</v>
      </c>
      <c r="AF197">
        <v>10065</v>
      </c>
      <c r="AG197" t="b">
        <v>1</v>
      </c>
      <c r="AH197" t="b">
        <v>1</v>
      </c>
      <c r="AI197" t="b">
        <v>0</v>
      </c>
      <c r="AJ197">
        <v>2018</v>
      </c>
      <c r="AK197">
        <v>6</v>
      </c>
      <c r="AL197" t="b">
        <v>0</v>
      </c>
      <c r="AM197">
        <v>0</v>
      </c>
      <c r="AN197" t="b">
        <v>0</v>
      </c>
      <c r="AO197" t="b">
        <v>0</v>
      </c>
      <c r="AP197" t="b">
        <v>0</v>
      </c>
      <c r="AQ197" t="s">
        <v>1783</v>
      </c>
      <c r="AR197">
        <v>1</v>
      </c>
      <c r="AS197">
        <v>0</v>
      </c>
      <c r="AT197" t="s">
        <v>1771</v>
      </c>
      <c r="AU197" t="s">
        <v>1772</v>
      </c>
      <c r="AV197">
        <v>1</v>
      </c>
      <c r="AW197" t="b">
        <v>0</v>
      </c>
      <c r="AX197" t="b">
        <v>0</v>
      </c>
      <c r="AY197" t="b">
        <v>0</v>
      </c>
      <c r="AZ197" t="b">
        <v>0</v>
      </c>
      <c r="BA197" t="b">
        <v>0</v>
      </c>
      <c r="BB197" t="b">
        <v>0</v>
      </c>
      <c r="BC197" t="b">
        <v>0</v>
      </c>
      <c r="BJ197">
        <v>0</v>
      </c>
      <c r="BK197">
        <v>0</v>
      </c>
      <c r="BL197" t="s">
        <v>906</v>
      </c>
      <c r="BM197" t="s">
        <v>562</v>
      </c>
      <c r="BN197">
        <v>7.52</v>
      </c>
      <c r="BO197" t="s">
        <v>907</v>
      </c>
      <c r="BP197">
        <v>15.7</v>
      </c>
      <c r="BQ197">
        <v>4</v>
      </c>
    </row>
    <row r="198" spans="1:69" x14ac:dyDescent="0.2">
      <c r="C198" t="s">
        <v>1976</v>
      </c>
      <c r="D198" t="s">
        <v>908</v>
      </c>
      <c r="E198" t="s">
        <v>909</v>
      </c>
      <c r="H198">
        <v>201806301412</v>
      </c>
      <c r="I198">
        <v>201806310212</v>
      </c>
      <c r="J198">
        <v>43281</v>
      </c>
      <c r="K198">
        <v>0.59166666666666667</v>
      </c>
      <c r="L198">
        <v>43281.591666666667</v>
      </c>
      <c r="M198">
        <v>43469</v>
      </c>
      <c r="N198" t="s">
        <v>910</v>
      </c>
      <c r="O198">
        <v>43469.414583333331</v>
      </c>
      <c r="P198">
        <v>90288</v>
      </c>
      <c r="Q198" t="s">
        <v>99</v>
      </c>
      <c r="R198">
        <v>29</v>
      </c>
      <c r="T198">
        <v>0</v>
      </c>
      <c r="U198">
        <v>38.80583</v>
      </c>
      <c r="V198">
        <v>-122.18183000000001</v>
      </c>
      <c r="W198" t="s">
        <v>73</v>
      </c>
      <c r="X198" t="s">
        <v>1769</v>
      </c>
      <c r="Y198" t="s">
        <v>100</v>
      </c>
      <c r="AF198">
        <v>651680</v>
      </c>
      <c r="AG198" t="b">
        <v>1</v>
      </c>
      <c r="AH198" t="b">
        <v>1</v>
      </c>
      <c r="AI198" t="b">
        <v>0</v>
      </c>
      <c r="AJ198">
        <v>2018</v>
      </c>
      <c r="AK198">
        <v>6</v>
      </c>
      <c r="AL198" t="b">
        <v>1</v>
      </c>
      <c r="AM198">
        <v>0</v>
      </c>
      <c r="AN198" t="b">
        <v>0</v>
      </c>
      <c r="AO198" t="b">
        <v>0</v>
      </c>
      <c r="AP198" t="b">
        <v>0</v>
      </c>
      <c r="AQ198" t="s">
        <v>1783</v>
      </c>
      <c r="AR198">
        <v>1</v>
      </c>
      <c r="AS198">
        <v>0</v>
      </c>
      <c r="AT198" t="s">
        <v>1771</v>
      </c>
      <c r="AU198" t="s">
        <v>1772</v>
      </c>
      <c r="AV198">
        <v>29</v>
      </c>
      <c r="AW198" t="b">
        <v>0</v>
      </c>
      <c r="AX198" t="b">
        <v>0</v>
      </c>
      <c r="AY198" t="b">
        <v>0</v>
      </c>
      <c r="AZ198" t="b">
        <v>0</v>
      </c>
      <c r="BA198" t="b">
        <v>0</v>
      </c>
      <c r="BB198" t="b">
        <v>0</v>
      </c>
      <c r="BC198" t="b">
        <v>0</v>
      </c>
      <c r="BJ198">
        <v>0</v>
      </c>
      <c r="BK198">
        <v>0</v>
      </c>
      <c r="BL198" t="s">
        <v>911</v>
      </c>
      <c r="BM198" t="s">
        <v>82</v>
      </c>
      <c r="BN198">
        <v>5.07</v>
      </c>
      <c r="BO198" t="s">
        <v>912</v>
      </c>
      <c r="BP198">
        <v>22.01</v>
      </c>
      <c r="BQ198">
        <v>2</v>
      </c>
    </row>
    <row r="199" spans="1:69" x14ac:dyDescent="0.2">
      <c r="C199" t="s">
        <v>1977</v>
      </c>
      <c r="D199" t="s">
        <v>435</v>
      </c>
      <c r="E199" t="s">
        <v>913</v>
      </c>
      <c r="H199">
        <v>201807041709</v>
      </c>
      <c r="I199">
        <v>201807050509</v>
      </c>
      <c r="J199">
        <v>43285</v>
      </c>
      <c r="K199">
        <v>0.71458333333333335</v>
      </c>
      <c r="L199">
        <v>43285.714583333327</v>
      </c>
      <c r="M199">
        <v>43469</v>
      </c>
      <c r="N199" t="s">
        <v>440</v>
      </c>
      <c r="O199">
        <v>43469.413888888892</v>
      </c>
      <c r="P199">
        <v>316</v>
      </c>
      <c r="Q199" t="s">
        <v>80</v>
      </c>
      <c r="R199">
        <v>0</v>
      </c>
      <c r="T199">
        <v>0</v>
      </c>
      <c r="U199">
        <v>38.539805999999999</v>
      </c>
      <c r="V199">
        <v>-121.059979</v>
      </c>
      <c r="W199" t="s">
        <v>73</v>
      </c>
      <c r="X199" t="s">
        <v>1769</v>
      </c>
      <c r="AG199" t="b">
        <v>0</v>
      </c>
      <c r="AH199" t="b">
        <v>0</v>
      </c>
      <c r="AI199" t="b">
        <v>0</v>
      </c>
      <c r="AJ199">
        <v>2018</v>
      </c>
      <c r="AK199">
        <v>7</v>
      </c>
      <c r="AL199" t="b">
        <v>0</v>
      </c>
      <c r="AM199">
        <v>0</v>
      </c>
      <c r="AN199" t="b">
        <v>0</v>
      </c>
      <c r="AO199" t="b">
        <v>0</v>
      </c>
      <c r="AP199" t="b">
        <v>0</v>
      </c>
      <c r="AQ199" t="s">
        <v>1770</v>
      </c>
      <c r="AR199">
        <v>0</v>
      </c>
      <c r="AS199">
        <v>0</v>
      </c>
      <c r="AT199" t="s">
        <v>1771</v>
      </c>
      <c r="AU199" t="s">
        <v>1772</v>
      </c>
      <c r="AV199">
        <v>0</v>
      </c>
      <c r="AW199" t="b">
        <v>0</v>
      </c>
      <c r="AX199" t="b">
        <v>0</v>
      </c>
      <c r="AY199" t="b">
        <v>0</v>
      </c>
      <c r="AZ199" t="b">
        <v>0</v>
      </c>
      <c r="BA199" t="b">
        <v>0</v>
      </c>
      <c r="BB199" t="b">
        <v>0</v>
      </c>
      <c r="BC199" t="b">
        <v>0</v>
      </c>
      <c r="BJ199">
        <v>0</v>
      </c>
      <c r="BK199">
        <v>0</v>
      </c>
      <c r="BL199" t="s">
        <v>561</v>
      </c>
      <c r="BM199" t="s">
        <v>562</v>
      </c>
      <c r="BN199">
        <v>6.28</v>
      </c>
      <c r="BO199" t="s">
        <v>914</v>
      </c>
      <c r="BP199">
        <v>17.2</v>
      </c>
      <c r="BQ199">
        <v>93</v>
      </c>
    </row>
    <row r="200" spans="1:69" x14ac:dyDescent="0.2">
      <c r="A200" t="s">
        <v>251</v>
      </c>
      <c r="C200" t="s">
        <v>1978</v>
      </c>
      <c r="D200" t="s">
        <v>252</v>
      </c>
      <c r="E200" t="s">
        <v>915</v>
      </c>
      <c r="H200">
        <v>201807051231</v>
      </c>
      <c r="I200">
        <v>201807060031</v>
      </c>
      <c r="J200">
        <v>43286</v>
      </c>
      <c r="K200">
        <v>0.52152777777777781</v>
      </c>
      <c r="L200">
        <v>43286.521527777782</v>
      </c>
      <c r="M200">
        <v>43469</v>
      </c>
      <c r="N200" t="s">
        <v>437</v>
      </c>
      <c r="O200">
        <v>43469.413194444453</v>
      </c>
      <c r="P200">
        <v>38008</v>
      </c>
      <c r="Q200" t="s">
        <v>80</v>
      </c>
      <c r="R200">
        <v>83</v>
      </c>
      <c r="T200">
        <v>1</v>
      </c>
      <c r="U200">
        <v>41.893332000000001</v>
      </c>
      <c r="V200">
        <v>-122.534655</v>
      </c>
      <c r="W200" t="s">
        <v>88</v>
      </c>
      <c r="X200" t="s">
        <v>1775</v>
      </c>
      <c r="AG200" t="b">
        <v>1</v>
      </c>
      <c r="AH200" t="b">
        <v>1</v>
      </c>
      <c r="AI200" t="b">
        <v>0</v>
      </c>
      <c r="AJ200">
        <v>2018</v>
      </c>
      <c r="AK200">
        <v>7</v>
      </c>
      <c r="AL200" t="b">
        <v>0</v>
      </c>
      <c r="AM200">
        <v>1</v>
      </c>
      <c r="AN200" t="b">
        <v>0</v>
      </c>
      <c r="AO200" t="b">
        <v>0</v>
      </c>
      <c r="AP200" t="b">
        <v>0</v>
      </c>
      <c r="AQ200" t="s">
        <v>1783</v>
      </c>
      <c r="AR200">
        <v>1</v>
      </c>
      <c r="AS200">
        <v>0</v>
      </c>
      <c r="AT200" t="s">
        <v>1771</v>
      </c>
      <c r="AU200" t="s">
        <v>1806</v>
      </c>
      <c r="AV200">
        <v>83</v>
      </c>
      <c r="AW200" t="b">
        <v>1</v>
      </c>
      <c r="AX200" t="b">
        <v>0</v>
      </c>
      <c r="AY200" t="b">
        <v>1</v>
      </c>
      <c r="AZ200" t="b">
        <v>1</v>
      </c>
      <c r="BA200" t="b">
        <v>0</v>
      </c>
      <c r="BB200" t="b">
        <v>0</v>
      </c>
      <c r="BC200" t="b">
        <v>1</v>
      </c>
      <c r="BF200" t="s">
        <v>916</v>
      </c>
      <c r="BG200" t="s">
        <v>75</v>
      </c>
      <c r="BH200">
        <v>1.92</v>
      </c>
      <c r="BI200" t="s">
        <v>917</v>
      </c>
      <c r="BJ200">
        <v>14.29</v>
      </c>
      <c r="BK200">
        <v>6</v>
      </c>
      <c r="BL200" t="s">
        <v>368</v>
      </c>
      <c r="BM200" t="s">
        <v>75</v>
      </c>
      <c r="BN200">
        <v>7.51</v>
      </c>
      <c r="BO200" t="s">
        <v>918</v>
      </c>
      <c r="BP200">
        <v>26.73</v>
      </c>
      <c r="BQ200">
        <v>26</v>
      </c>
    </row>
    <row r="201" spans="1:69" x14ac:dyDescent="0.2">
      <c r="C201" t="s">
        <v>1979</v>
      </c>
      <c r="D201" t="s">
        <v>112</v>
      </c>
      <c r="E201" t="s">
        <v>919</v>
      </c>
      <c r="H201">
        <v>201807061442</v>
      </c>
      <c r="I201">
        <v>201807070242</v>
      </c>
      <c r="J201">
        <v>43287</v>
      </c>
      <c r="K201">
        <v>0.61250000000000004</v>
      </c>
      <c r="L201">
        <v>43287.612500000003</v>
      </c>
      <c r="M201">
        <v>43469</v>
      </c>
      <c r="N201" t="s">
        <v>920</v>
      </c>
      <c r="O201">
        <v>43469.412499999999</v>
      </c>
      <c r="P201">
        <v>825</v>
      </c>
      <c r="Q201" t="s">
        <v>80</v>
      </c>
      <c r="R201">
        <v>1</v>
      </c>
      <c r="T201">
        <v>0</v>
      </c>
      <c r="U201">
        <v>38.426229999999997</v>
      </c>
      <c r="V201">
        <v>-120.95408</v>
      </c>
      <c r="W201" t="s">
        <v>88</v>
      </c>
      <c r="X201" t="s">
        <v>1775</v>
      </c>
      <c r="AG201" t="b">
        <v>0</v>
      </c>
      <c r="AH201" t="b">
        <v>0</v>
      </c>
      <c r="AI201" t="b">
        <v>0</v>
      </c>
      <c r="AJ201">
        <v>2018</v>
      </c>
      <c r="AK201">
        <v>7</v>
      </c>
      <c r="AL201" t="b">
        <v>0</v>
      </c>
      <c r="AM201">
        <v>0</v>
      </c>
      <c r="AN201" t="b">
        <v>0</v>
      </c>
      <c r="AO201" t="b">
        <v>0</v>
      </c>
      <c r="AP201" t="b">
        <v>0</v>
      </c>
      <c r="AQ201" t="s">
        <v>1770</v>
      </c>
      <c r="AR201">
        <v>0</v>
      </c>
      <c r="AS201">
        <v>0</v>
      </c>
      <c r="AT201" t="s">
        <v>1771</v>
      </c>
      <c r="AU201" t="s">
        <v>1772</v>
      </c>
      <c r="AV201">
        <v>1</v>
      </c>
      <c r="AW201" t="b">
        <v>1</v>
      </c>
      <c r="AX201" t="b">
        <v>0</v>
      </c>
      <c r="AY201" t="b">
        <v>1</v>
      </c>
      <c r="AZ201" t="b">
        <v>1</v>
      </c>
      <c r="BA201" t="b">
        <v>0</v>
      </c>
      <c r="BB201" t="b">
        <v>1</v>
      </c>
      <c r="BC201" t="b">
        <v>1</v>
      </c>
      <c r="BF201" t="s">
        <v>279</v>
      </c>
      <c r="BG201" t="s">
        <v>82</v>
      </c>
      <c r="BH201">
        <v>3.44</v>
      </c>
      <c r="BI201" t="s">
        <v>921</v>
      </c>
      <c r="BJ201">
        <v>18.010000000000002</v>
      </c>
      <c r="BK201">
        <v>2</v>
      </c>
      <c r="BL201" t="s">
        <v>279</v>
      </c>
      <c r="BM201" t="s">
        <v>82</v>
      </c>
      <c r="BN201">
        <v>3.44</v>
      </c>
      <c r="BO201" t="s">
        <v>921</v>
      </c>
      <c r="BP201">
        <v>18.010000000000002</v>
      </c>
      <c r="BQ201">
        <v>9</v>
      </c>
    </row>
    <row r="202" spans="1:69" x14ac:dyDescent="0.2">
      <c r="C202" t="s">
        <v>1980</v>
      </c>
      <c r="D202" t="s">
        <v>78</v>
      </c>
      <c r="E202" t="s">
        <v>831</v>
      </c>
      <c r="H202">
        <v>201807081738</v>
      </c>
      <c r="I202">
        <v>201807090538</v>
      </c>
      <c r="J202">
        <v>43289</v>
      </c>
      <c r="K202">
        <v>0.73472222222222228</v>
      </c>
      <c r="L202">
        <v>43289.734722222223</v>
      </c>
      <c r="M202">
        <v>43469</v>
      </c>
      <c r="N202" t="s">
        <v>922</v>
      </c>
      <c r="O202">
        <v>43469.411805555559</v>
      </c>
      <c r="P202">
        <v>640</v>
      </c>
      <c r="Q202" t="s">
        <v>80</v>
      </c>
      <c r="R202">
        <v>0</v>
      </c>
      <c r="T202">
        <v>0</v>
      </c>
      <c r="U202">
        <v>37.756459999999997</v>
      </c>
      <c r="V202">
        <v>-121.60646</v>
      </c>
      <c r="W202" t="s">
        <v>73</v>
      </c>
      <c r="X202" t="s">
        <v>1769</v>
      </c>
      <c r="AG202" t="b">
        <v>0</v>
      </c>
      <c r="AH202" t="b">
        <v>0</v>
      </c>
      <c r="AI202" t="b">
        <v>0</v>
      </c>
      <c r="AJ202">
        <v>2018</v>
      </c>
      <c r="AK202">
        <v>7</v>
      </c>
      <c r="AL202" t="b">
        <v>0</v>
      </c>
      <c r="AM202">
        <v>0</v>
      </c>
      <c r="AN202" t="b">
        <v>0</v>
      </c>
      <c r="AO202" t="b">
        <v>0</v>
      </c>
      <c r="AP202" t="b">
        <v>0</v>
      </c>
      <c r="AQ202" t="s">
        <v>1770</v>
      </c>
      <c r="AR202">
        <v>0</v>
      </c>
      <c r="AS202">
        <v>0</v>
      </c>
      <c r="AT202" t="s">
        <v>1771</v>
      </c>
      <c r="AU202" t="s">
        <v>1772</v>
      </c>
      <c r="AV202">
        <v>0</v>
      </c>
      <c r="AW202" t="b">
        <v>0</v>
      </c>
      <c r="AX202" t="b">
        <v>0</v>
      </c>
      <c r="AY202" t="b">
        <v>0</v>
      </c>
      <c r="AZ202" t="b">
        <v>0</v>
      </c>
      <c r="BA202" t="b">
        <v>0</v>
      </c>
      <c r="BB202" t="b">
        <v>0</v>
      </c>
      <c r="BC202" t="b">
        <v>0</v>
      </c>
      <c r="BF202" t="s">
        <v>81</v>
      </c>
      <c r="BG202" t="s">
        <v>82</v>
      </c>
      <c r="BH202">
        <v>4.3899999999999997</v>
      </c>
      <c r="BI202" t="s">
        <v>923</v>
      </c>
      <c r="BJ202">
        <v>32.01</v>
      </c>
      <c r="BK202">
        <v>14</v>
      </c>
      <c r="BL202" t="s">
        <v>81</v>
      </c>
      <c r="BM202" t="s">
        <v>82</v>
      </c>
      <c r="BN202">
        <v>4.3899999999999997</v>
      </c>
      <c r="BO202" t="s">
        <v>923</v>
      </c>
      <c r="BP202">
        <v>32.01</v>
      </c>
      <c r="BQ202">
        <v>54</v>
      </c>
    </row>
    <row r="203" spans="1:69" x14ac:dyDescent="0.2">
      <c r="C203" t="s">
        <v>1981</v>
      </c>
      <c r="D203" t="s">
        <v>281</v>
      </c>
      <c r="E203" t="s">
        <v>924</v>
      </c>
      <c r="H203">
        <v>201807091830</v>
      </c>
      <c r="I203">
        <v>201807100630</v>
      </c>
      <c r="J203">
        <v>43290</v>
      </c>
      <c r="K203">
        <v>0.77083333333333337</v>
      </c>
      <c r="L203">
        <v>43290.770833333343</v>
      </c>
      <c r="M203">
        <v>43469</v>
      </c>
      <c r="N203" t="s">
        <v>436</v>
      </c>
      <c r="O203">
        <v>43469.411111111112</v>
      </c>
      <c r="P203">
        <v>856</v>
      </c>
      <c r="Q203" t="s">
        <v>80</v>
      </c>
      <c r="R203">
        <v>0</v>
      </c>
      <c r="T203">
        <v>0</v>
      </c>
      <c r="U203">
        <v>40.336820000000003</v>
      </c>
      <c r="V203">
        <v>-121.93908</v>
      </c>
      <c r="W203" t="s">
        <v>88</v>
      </c>
      <c r="X203" t="s">
        <v>1775</v>
      </c>
      <c r="AG203" t="b">
        <v>0</v>
      </c>
      <c r="AH203" t="b">
        <v>0</v>
      </c>
      <c r="AI203" t="b">
        <v>0</v>
      </c>
      <c r="AJ203">
        <v>2018</v>
      </c>
      <c r="AK203">
        <v>7</v>
      </c>
      <c r="AL203" t="b">
        <v>0</v>
      </c>
      <c r="AM203">
        <v>0</v>
      </c>
      <c r="AN203" t="b">
        <v>0</v>
      </c>
      <c r="AO203" t="b">
        <v>0</v>
      </c>
      <c r="AP203" t="b">
        <v>0</v>
      </c>
      <c r="AQ203" t="s">
        <v>1770</v>
      </c>
      <c r="AR203">
        <v>0</v>
      </c>
      <c r="AS203">
        <v>0</v>
      </c>
      <c r="AT203" t="s">
        <v>1771</v>
      </c>
      <c r="AU203" t="s">
        <v>1772</v>
      </c>
      <c r="AV203">
        <v>0</v>
      </c>
      <c r="AW203" t="b">
        <v>1</v>
      </c>
      <c r="AX203" t="b">
        <v>0</v>
      </c>
      <c r="AY203" t="b">
        <v>1</v>
      </c>
      <c r="AZ203" t="b">
        <v>1</v>
      </c>
      <c r="BA203" t="b">
        <v>0</v>
      </c>
      <c r="BB203" t="b">
        <v>1</v>
      </c>
      <c r="BC203" t="b">
        <v>1</v>
      </c>
      <c r="BJ203">
        <v>0</v>
      </c>
      <c r="BK203">
        <v>0</v>
      </c>
      <c r="BL203" t="s">
        <v>874</v>
      </c>
      <c r="BM203" t="s">
        <v>82</v>
      </c>
      <c r="BN203">
        <v>5.98</v>
      </c>
      <c r="BO203" t="s">
        <v>925</v>
      </c>
      <c r="BP203">
        <v>12.01</v>
      </c>
      <c r="BQ203">
        <v>2</v>
      </c>
    </row>
    <row r="204" spans="1:69" x14ac:dyDescent="0.2">
      <c r="C204" t="s">
        <v>1982</v>
      </c>
      <c r="D204" t="s">
        <v>143</v>
      </c>
      <c r="E204" t="s">
        <v>926</v>
      </c>
      <c r="H204">
        <v>201807122245</v>
      </c>
      <c r="I204">
        <v>201807131045</v>
      </c>
      <c r="J204">
        <v>43293</v>
      </c>
      <c r="K204">
        <v>0.94791666666666663</v>
      </c>
      <c r="L204">
        <v>43293.947916666657</v>
      </c>
      <c r="M204">
        <v>43469</v>
      </c>
      <c r="N204" t="s">
        <v>716</v>
      </c>
      <c r="O204">
        <v>43469.408333333333</v>
      </c>
      <c r="P204">
        <v>962</v>
      </c>
      <c r="Q204" t="s">
        <v>80</v>
      </c>
      <c r="R204">
        <v>0</v>
      </c>
      <c r="T204">
        <v>0</v>
      </c>
      <c r="U204">
        <v>39.771239999999999</v>
      </c>
      <c r="V204">
        <v>-121.76859</v>
      </c>
      <c r="W204" t="s">
        <v>73</v>
      </c>
      <c r="X204" t="s">
        <v>1775</v>
      </c>
      <c r="AF204">
        <v>108693</v>
      </c>
      <c r="AG204" t="b">
        <v>0</v>
      </c>
      <c r="AH204" t="b">
        <v>0</v>
      </c>
      <c r="AI204" t="b">
        <v>0</v>
      </c>
      <c r="AJ204">
        <v>2018</v>
      </c>
      <c r="AK204">
        <v>7</v>
      </c>
      <c r="AL204" t="b">
        <v>0</v>
      </c>
      <c r="AM204">
        <v>0</v>
      </c>
      <c r="AN204" t="b">
        <v>0</v>
      </c>
      <c r="AO204" t="b">
        <v>0</v>
      </c>
      <c r="AP204" t="b">
        <v>0</v>
      </c>
      <c r="AQ204" t="s">
        <v>1770</v>
      </c>
      <c r="AR204">
        <v>0</v>
      </c>
      <c r="AS204">
        <v>0</v>
      </c>
      <c r="AT204" t="s">
        <v>1771</v>
      </c>
      <c r="AU204" t="s">
        <v>1772</v>
      </c>
      <c r="AV204">
        <v>0</v>
      </c>
      <c r="AW204" t="b">
        <v>0</v>
      </c>
      <c r="AX204" t="b">
        <v>0</v>
      </c>
      <c r="AY204" t="b">
        <v>1</v>
      </c>
      <c r="AZ204" t="b">
        <v>1</v>
      </c>
      <c r="BA204" t="b">
        <v>1</v>
      </c>
      <c r="BB204" t="b">
        <v>0</v>
      </c>
      <c r="BC204" t="b">
        <v>1</v>
      </c>
      <c r="BF204" t="s">
        <v>927</v>
      </c>
      <c r="BG204" t="s">
        <v>95</v>
      </c>
      <c r="BH204">
        <v>3.95</v>
      </c>
      <c r="BI204" t="s">
        <v>928</v>
      </c>
      <c r="BJ204">
        <v>13</v>
      </c>
      <c r="BK204">
        <v>40</v>
      </c>
      <c r="BL204" t="s">
        <v>927</v>
      </c>
      <c r="BM204" t="s">
        <v>95</v>
      </c>
      <c r="BN204">
        <v>3.95</v>
      </c>
      <c r="BO204" t="s">
        <v>928</v>
      </c>
      <c r="BP204">
        <v>13</v>
      </c>
      <c r="BQ204">
        <v>80</v>
      </c>
    </row>
    <row r="205" spans="1:69" x14ac:dyDescent="0.2">
      <c r="C205" t="s">
        <v>1983</v>
      </c>
      <c r="D205" t="s">
        <v>203</v>
      </c>
      <c r="E205" t="s">
        <v>929</v>
      </c>
      <c r="H205">
        <v>201807132136</v>
      </c>
      <c r="I205">
        <v>201807140936</v>
      </c>
      <c r="J205">
        <v>43294</v>
      </c>
      <c r="K205">
        <v>0.9</v>
      </c>
      <c r="L205">
        <v>43294.9</v>
      </c>
      <c r="M205">
        <v>43469</v>
      </c>
      <c r="N205" t="s">
        <v>716</v>
      </c>
      <c r="O205">
        <v>43469.408333333333</v>
      </c>
      <c r="P205">
        <v>96901</v>
      </c>
      <c r="Q205" t="s">
        <v>80</v>
      </c>
      <c r="R205">
        <v>10</v>
      </c>
      <c r="T205">
        <v>2</v>
      </c>
      <c r="U205">
        <v>37.652000000000001</v>
      </c>
      <c r="V205">
        <v>-119.881</v>
      </c>
      <c r="W205" t="s">
        <v>88</v>
      </c>
      <c r="X205" t="s">
        <v>1775</v>
      </c>
      <c r="AF205">
        <v>11291022</v>
      </c>
      <c r="AG205" t="b">
        <v>1</v>
      </c>
      <c r="AH205" t="b">
        <v>1</v>
      </c>
      <c r="AI205" t="b">
        <v>0</v>
      </c>
      <c r="AJ205">
        <v>2018</v>
      </c>
      <c r="AK205">
        <v>7</v>
      </c>
      <c r="AL205" t="b">
        <v>0</v>
      </c>
      <c r="AM205">
        <v>1</v>
      </c>
      <c r="AN205" t="b">
        <v>0</v>
      </c>
      <c r="AO205" t="b">
        <v>0</v>
      </c>
      <c r="AP205" t="b">
        <v>0</v>
      </c>
      <c r="AQ205" t="s">
        <v>1783</v>
      </c>
      <c r="AR205">
        <v>1</v>
      </c>
      <c r="AS205">
        <v>0</v>
      </c>
      <c r="AT205" t="s">
        <v>1771</v>
      </c>
      <c r="AU205" t="s">
        <v>1806</v>
      </c>
      <c r="AV205">
        <v>10</v>
      </c>
      <c r="AW205" t="b">
        <v>1</v>
      </c>
      <c r="AX205" t="b">
        <v>0</v>
      </c>
      <c r="AY205" t="b">
        <v>1</v>
      </c>
      <c r="AZ205" t="b">
        <v>1</v>
      </c>
      <c r="BA205" t="b">
        <v>0</v>
      </c>
      <c r="BB205" t="b">
        <v>1</v>
      </c>
      <c r="BC205" t="b">
        <v>1</v>
      </c>
      <c r="BD205">
        <v>118500000</v>
      </c>
      <c r="BE205" t="s">
        <v>930</v>
      </c>
      <c r="BJ205">
        <v>0</v>
      </c>
      <c r="BK205">
        <v>0</v>
      </c>
      <c r="BL205" t="s">
        <v>931</v>
      </c>
      <c r="BM205" t="s">
        <v>82</v>
      </c>
      <c r="BN205">
        <v>8.1300000000000008</v>
      </c>
      <c r="BO205" t="s">
        <v>932</v>
      </c>
      <c r="BP205">
        <v>8.99</v>
      </c>
      <c r="BQ205">
        <v>8</v>
      </c>
    </row>
    <row r="206" spans="1:69" x14ac:dyDescent="0.2">
      <c r="C206" t="s">
        <v>1984</v>
      </c>
      <c r="D206" t="s">
        <v>328</v>
      </c>
      <c r="E206" t="s">
        <v>933</v>
      </c>
      <c r="H206">
        <v>201807181424</v>
      </c>
      <c r="I206">
        <v>201807190224</v>
      </c>
      <c r="J206">
        <v>43299</v>
      </c>
      <c r="K206">
        <v>0.6</v>
      </c>
      <c r="L206">
        <v>43299.6</v>
      </c>
      <c r="M206">
        <v>43469</v>
      </c>
      <c r="N206" t="s">
        <v>262</v>
      </c>
      <c r="O206">
        <v>43469.402777777781</v>
      </c>
      <c r="P206">
        <v>822</v>
      </c>
      <c r="Q206" t="s">
        <v>80</v>
      </c>
      <c r="R206">
        <v>0</v>
      </c>
      <c r="T206">
        <v>0</v>
      </c>
      <c r="U206">
        <v>38.596944440000001</v>
      </c>
      <c r="V206">
        <v>-121.99388888999999</v>
      </c>
      <c r="W206" t="s">
        <v>73</v>
      </c>
      <c r="X206" t="s">
        <v>1769</v>
      </c>
      <c r="AG206" t="b">
        <v>0</v>
      </c>
      <c r="AH206" t="b">
        <v>0</v>
      </c>
      <c r="AI206" t="b">
        <v>0</v>
      </c>
      <c r="AJ206">
        <v>2018</v>
      </c>
      <c r="AK206">
        <v>7</v>
      </c>
      <c r="AL206" t="b">
        <v>0</v>
      </c>
      <c r="AM206">
        <v>0</v>
      </c>
      <c r="AN206" t="b">
        <v>0</v>
      </c>
      <c r="AO206" t="b">
        <v>0</v>
      </c>
      <c r="AP206" t="b">
        <v>0</v>
      </c>
      <c r="AQ206" t="s">
        <v>1770</v>
      </c>
      <c r="AR206">
        <v>0</v>
      </c>
      <c r="AS206">
        <v>0</v>
      </c>
      <c r="AT206" t="s">
        <v>1771</v>
      </c>
      <c r="AU206" t="s">
        <v>1772</v>
      </c>
      <c r="AV206">
        <v>0</v>
      </c>
      <c r="AW206" t="b">
        <v>0</v>
      </c>
      <c r="AX206" t="b">
        <v>0</v>
      </c>
      <c r="AY206" t="b">
        <v>0</v>
      </c>
      <c r="AZ206" t="b">
        <v>0</v>
      </c>
      <c r="BA206" t="b">
        <v>0</v>
      </c>
      <c r="BB206" t="b">
        <v>0</v>
      </c>
      <c r="BC206" t="b">
        <v>0</v>
      </c>
      <c r="BJ206">
        <v>0</v>
      </c>
      <c r="BK206">
        <v>0</v>
      </c>
      <c r="BP206">
        <v>0</v>
      </c>
      <c r="BQ206">
        <v>0</v>
      </c>
    </row>
    <row r="207" spans="1:69" x14ac:dyDescent="0.2">
      <c r="C207" t="s">
        <v>1985</v>
      </c>
      <c r="D207" t="s">
        <v>414</v>
      </c>
      <c r="E207" t="s">
        <v>934</v>
      </c>
      <c r="H207">
        <v>201807221306</v>
      </c>
      <c r="I207">
        <v>201807230106</v>
      </c>
      <c r="J207">
        <v>43303</v>
      </c>
      <c r="K207">
        <v>0.54583333333333328</v>
      </c>
      <c r="L207">
        <v>43303.54583333333</v>
      </c>
      <c r="M207">
        <v>43469</v>
      </c>
      <c r="N207" t="s">
        <v>935</v>
      </c>
      <c r="O207">
        <v>43469.400694444441</v>
      </c>
      <c r="P207">
        <v>320</v>
      </c>
      <c r="Q207" t="s">
        <v>80</v>
      </c>
      <c r="R207">
        <v>1</v>
      </c>
      <c r="T207">
        <v>0</v>
      </c>
      <c r="U207">
        <v>37.449424999999998</v>
      </c>
      <c r="V207">
        <v>-121.88807</v>
      </c>
      <c r="W207" t="s">
        <v>73</v>
      </c>
      <c r="X207" t="s">
        <v>1769</v>
      </c>
      <c r="AF207">
        <v>4992</v>
      </c>
      <c r="AG207" t="b">
        <v>0</v>
      </c>
      <c r="AH207" t="b">
        <v>0</v>
      </c>
      <c r="AI207" t="b">
        <v>0</v>
      </c>
      <c r="AJ207">
        <v>2018</v>
      </c>
      <c r="AK207">
        <v>7</v>
      </c>
      <c r="AL207" t="b">
        <v>0</v>
      </c>
      <c r="AM207">
        <v>0</v>
      </c>
      <c r="AN207" t="b">
        <v>0</v>
      </c>
      <c r="AO207" t="b">
        <v>0</v>
      </c>
      <c r="AP207" t="b">
        <v>0</v>
      </c>
      <c r="AQ207" t="s">
        <v>1770</v>
      </c>
      <c r="AR207">
        <v>0</v>
      </c>
      <c r="AS207">
        <v>0</v>
      </c>
      <c r="AT207" t="s">
        <v>1771</v>
      </c>
      <c r="AU207" t="s">
        <v>1772</v>
      </c>
      <c r="AV207">
        <v>1</v>
      </c>
      <c r="AW207" t="b">
        <v>0</v>
      </c>
      <c r="AX207" t="b">
        <v>0</v>
      </c>
      <c r="AY207" t="b">
        <v>0</v>
      </c>
      <c r="AZ207" t="b">
        <v>0</v>
      </c>
      <c r="BA207" t="b">
        <v>0</v>
      </c>
      <c r="BB207" t="b">
        <v>0</v>
      </c>
      <c r="BC207" t="b">
        <v>0</v>
      </c>
      <c r="BF207" t="s">
        <v>936</v>
      </c>
      <c r="BG207" t="s">
        <v>95</v>
      </c>
      <c r="BH207">
        <v>1.6</v>
      </c>
      <c r="BI207" t="s">
        <v>937</v>
      </c>
      <c r="BJ207">
        <v>14</v>
      </c>
      <c r="BK207">
        <v>9</v>
      </c>
      <c r="BL207" t="s">
        <v>938</v>
      </c>
      <c r="BM207" t="s">
        <v>82</v>
      </c>
      <c r="BN207">
        <v>7.56</v>
      </c>
      <c r="BO207" t="s">
        <v>939</v>
      </c>
      <c r="BP207">
        <v>18.989999999999998</v>
      </c>
      <c r="BQ207">
        <v>137</v>
      </c>
    </row>
    <row r="208" spans="1:69" x14ac:dyDescent="0.2">
      <c r="C208" t="s">
        <v>1986</v>
      </c>
      <c r="D208" t="s">
        <v>940</v>
      </c>
      <c r="E208" t="s">
        <v>941</v>
      </c>
      <c r="H208">
        <v>201807231315</v>
      </c>
      <c r="I208">
        <v>201807240115</v>
      </c>
      <c r="J208">
        <v>43304</v>
      </c>
      <c r="K208">
        <v>0.55208333333333337</v>
      </c>
      <c r="L208">
        <v>43304.552083333343</v>
      </c>
      <c r="M208">
        <v>43342</v>
      </c>
      <c r="N208" t="s">
        <v>935</v>
      </c>
      <c r="O208">
        <v>43342.400694444441</v>
      </c>
      <c r="P208">
        <v>229651</v>
      </c>
      <c r="Q208" t="s">
        <v>72</v>
      </c>
      <c r="R208">
        <v>1614</v>
      </c>
      <c r="T208">
        <v>3</v>
      </c>
      <c r="U208">
        <v>40.65428</v>
      </c>
      <c r="V208">
        <v>-122.62357</v>
      </c>
      <c r="W208" t="s">
        <v>88</v>
      </c>
      <c r="X208" t="s">
        <v>1775</v>
      </c>
      <c r="AF208">
        <v>40770919</v>
      </c>
      <c r="AG208" t="b">
        <v>1</v>
      </c>
      <c r="AH208" t="b">
        <v>0</v>
      </c>
      <c r="AI208" t="b">
        <v>1</v>
      </c>
      <c r="AJ208">
        <v>2018</v>
      </c>
      <c r="AK208">
        <v>7</v>
      </c>
      <c r="AL208" t="b">
        <v>0</v>
      </c>
      <c r="AM208">
        <v>1</v>
      </c>
      <c r="AN208" t="b">
        <v>1</v>
      </c>
      <c r="AO208" t="b">
        <v>1</v>
      </c>
      <c r="AP208" t="b">
        <v>0</v>
      </c>
      <c r="AQ208" t="s">
        <v>1804</v>
      </c>
      <c r="AR208">
        <v>1</v>
      </c>
      <c r="AS208">
        <v>1</v>
      </c>
      <c r="AT208" t="s">
        <v>1805</v>
      </c>
      <c r="AU208" t="s">
        <v>1806</v>
      </c>
      <c r="AV208">
        <v>1614</v>
      </c>
      <c r="AW208" t="b">
        <v>1</v>
      </c>
      <c r="AX208" t="b">
        <v>0</v>
      </c>
      <c r="AY208" t="b">
        <v>1</v>
      </c>
      <c r="AZ208" t="b">
        <v>1</v>
      </c>
      <c r="BA208" t="b">
        <v>0</v>
      </c>
      <c r="BB208" t="b">
        <v>1</v>
      </c>
      <c r="BC208" t="b">
        <v>1</v>
      </c>
      <c r="BF208" t="s">
        <v>942</v>
      </c>
      <c r="BG208" t="s">
        <v>943</v>
      </c>
      <c r="BH208">
        <v>0.92</v>
      </c>
      <c r="BI208" t="s">
        <v>944</v>
      </c>
      <c r="BJ208">
        <v>6.53</v>
      </c>
      <c r="BK208">
        <v>2</v>
      </c>
      <c r="BL208" t="s">
        <v>945</v>
      </c>
      <c r="BM208" t="s">
        <v>82</v>
      </c>
      <c r="BN208">
        <v>8.6300000000000008</v>
      </c>
      <c r="BO208" t="s">
        <v>944</v>
      </c>
      <c r="BP208">
        <v>12.01</v>
      </c>
      <c r="BQ208">
        <v>18</v>
      </c>
    </row>
    <row r="209" spans="3:69" x14ac:dyDescent="0.2">
      <c r="C209" t="s">
        <v>1987</v>
      </c>
      <c r="D209" t="s">
        <v>946</v>
      </c>
      <c r="E209" t="s">
        <v>947</v>
      </c>
      <c r="G209" t="s">
        <v>948</v>
      </c>
      <c r="H209">
        <v>201807271205</v>
      </c>
      <c r="I209">
        <v>201807280005</v>
      </c>
      <c r="J209">
        <v>43308</v>
      </c>
      <c r="K209">
        <v>0.50347222222222221</v>
      </c>
      <c r="L209">
        <v>43308.503472222219</v>
      </c>
      <c r="P209">
        <v>410203</v>
      </c>
      <c r="Q209" t="s">
        <v>183</v>
      </c>
      <c r="R209">
        <v>246</v>
      </c>
      <c r="T209">
        <v>1</v>
      </c>
      <c r="U209">
        <v>39.243282999999998</v>
      </c>
      <c r="V209">
        <v>-123.10336700000001</v>
      </c>
      <c r="W209" t="s">
        <v>88</v>
      </c>
      <c r="X209" t="s">
        <v>1775</v>
      </c>
      <c r="AF209">
        <v>13036262.24</v>
      </c>
      <c r="AG209" t="b">
        <v>1</v>
      </c>
      <c r="AH209" t="b">
        <v>0</v>
      </c>
      <c r="AI209" t="b">
        <v>1</v>
      </c>
      <c r="AJ209">
        <v>2018</v>
      </c>
      <c r="AK209">
        <v>7</v>
      </c>
      <c r="AL209" t="b">
        <v>0</v>
      </c>
      <c r="AM209">
        <v>1</v>
      </c>
      <c r="AN209" t="b">
        <v>1</v>
      </c>
      <c r="AO209" t="b">
        <v>1</v>
      </c>
      <c r="AP209" t="b">
        <v>0</v>
      </c>
      <c r="AQ209" t="s">
        <v>1804</v>
      </c>
      <c r="AR209">
        <v>1</v>
      </c>
      <c r="AS209">
        <v>0</v>
      </c>
      <c r="AT209" t="s">
        <v>1820</v>
      </c>
      <c r="AU209" t="s">
        <v>1806</v>
      </c>
      <c r="AV209">
        <v>246</v>
      </c>
      <c r="AW209" t="b">
        <v>1</v>
      </c>
      <c r="AX209" t="b">
        <v>0</v>
      </c>
      <c r="AY209" t="b">
        <v>1</v>
      </c>
      <c r="AZ209" t="b">
        <v>1</v>
      </c>
      <c r="BA209" t="b">
        <v>0</v>
      </c>
      <c r="BB209" t="b">
        <v>1</v>
      </c>
      <c r="BC209" t="b">
        <v>1</v>
      </c>
      <c r="BJ209">
        <v>0</v>
      </c>
      <c r="BK209">
        <v>0</v>
      </c>
      <c r="BL209" t="s">
        <v>949</v>
      </c>
      <c r="BM209" t="s">
        <v>82</v>
      </c>
      <c r="BN209">
        <v>8.27</v>
      </c>
      <c r="BO209" t="s">
        <v>950</v>
      </c>
      <c r="BP209">
        <v>28.99</v>
      </c>
      <c r="BQ209">
        <v>40</v>
      </c>
    </row>
    <row r="210" spans="3:69" x14ac:dyDescent="0.2">
      <c r="C210" t="s">
        <v>1988</v>
      </c>
      <c r="D210" t="s">
        <v>951</v>
      </c>
      <c r="E210" t="s">
        <v>952</v>
      </c>
      <c r="G210" t="s">
        <v>948</v>
      </c>
      <c r="H210">
        <v>201807271301</v>
      </c>
      <c r="I210">
        <v>201807280101</v>
      </c>
      <c r="J210">
        <v>43308</v>
      </c>
      <c r="K210">
        <v>0.54236111111111107</v>
      </c>
      <c r="L210">
        <v>43308.542361111111</v>
      </c>
      <c r="P210">
        <v>48920</v>
      </c>
      <c r="Q210" t="s">
        <v>80</v>
      </c>
      <c r="R210">
        <v>35</v>
      </c>
      <c r="T210">
        <v>0</v>
      </c>
      <c r="U210">
        <v>39.04786</v>
      </c>
      <c r="V210">
        <v>-123.11971</v>
      </c>
      <c r="W210" t="s">
        <v>88</v>
      </c>
      <c r="X210" t="s">
        <v>1775</v>
      </c>
      <c r="AF210">
        <v>1854752.7579999999</v>
      </c>
      <c r="AG210" t="b">
        <v>1</v>
      </c>
      <c r="AH210" t="b">
        <v>1</v>
      </c>
      <c r="AI210" t="b">
        <v>0</v>
      </c>
      <c r="AJ210">
        <v>2018</v>
      </c>
      <c r="AK210">
        <v>7</v>
      </c>
      <c r="AL210" t="b">
        <v>0</v>
      </c>
      <c r="AM210">
        <v>0</v>
      </c>
      <c r="AN210" t="b">
        <v>0</v>
      </c>
      <c r="AO210" t="b">
        <v>0</v>
      </c>
      <c r="AP210" t="b">
        <v>0</v>
      </c>
      <c r="AQ210" t="s">
        <v>1783</v>
      </c>
      <c r="AR210">
        <v>1</v>
      </c>
      <c r="AS210">
        <v>0</v>
      </c>
      <c r="AT210" t="s">
        <v>1771</v>
      </c>
      <c r="AU210" t="s">
        <v>1772</v>
      </c>
      <c r="AV210">
        <v>35</v>
      </c>
      <c r="AW210" t="b">
        <v>1</v>
      </c>
      <c r="AX210" t="b">
        <v>0</v>
      </c>
      <c r="AY210" t="b">
        <v>1</v>
      </c>
      <c r="AZ210" t="b">
        <v>1</v>
      </c>
      <c r="BA210" t="b">
        <v>0</v>
      </c>
      <c r="BB210" t="b">
        <v>1</v>
      </c>
      <c r="BC210" t="b">
        <v>1</v>
      </c>
      <c r="BF210" t="s">
        <v>953</v>
      </c>
      <c r="BG210" t="s">
        <v>82</v>
      </c>
      <c r="BH210">
        <v>2.41</v>
      </c>
      <c r="BI210" t="s">
        <v>954</v>
      </c>
      <c r="BJ210">
        <v>21</v>
      </c>
      <c r="BK210">
        <v>2</v>
      </c>
      <c r="BL210" t="s">
        <v>949</v>
      </c>
      <c r="BM210" t="s">
        <v>82</v>
      </c>
      <c r="BN210">
        <v>5.93</v>
      </c>
      <c r="BO210" t="s">
        <v>950</v>
      </c>
      <c r="BP210">
        <v>28.99</v>
      </c>
      <c r="BQ210">
        <v>9</v>
      </c>
    </row>
    <row r="211" spans="3:69" x14ac:dyDescent="0.2">
      <c r="C211" t="s">
        <v>1989</v>
      </c>
      <c r="D211" t="s">
        <v>180</v>
      </c>
      <c r="E211" t="s">
        <v>955</v>
      </c>
      <c r="H211">
        <v>201807271332</v>
      </c>
      <c r="I211">
        <v>201807280132</v>
      </c>
      <c r="J211">
        <v>43308</v>
      </c>
      <c r="K211">
        <v>0.56388888888888888</v>
      </c>
      <c r="L211">
        <v>43308.563888888893</v>
      </c>
      <c r="M211">
        <v>43469</v>
      </c>
      <c r="N211" t="s">
        <v>956</v>
      </c>
      <c r="O211">
        <v>43469.397222222222</v>
      </c>
      <c r="P211">
        <v>18703</v>
      </c>
      <c r="Q211" t="s">
        <v>80</v>
      </c>
      <c r="R211">
        <v>0</v>
      </c>
      <c r="T211">
        <v>0</v>
      </c>
      <c r="U211">
        <v>40.633535999999999</v>
      </c>
      <c r="V211">
        <v>-120.86809100000001</v>
      </c>
      <c r="W211" t="s">
        <v>88</v>
      </c>
      <c r="X211" t="s">
        <v>1775</v>
      </c>
      <c r="AG211" t="b">
        <v>1</v>
      </c>
      <c r="AH211" t="b">
        <v>1</v>
      </c>
      <c r="AI211" t="b">
        <v>0</v>
      </c>
      <c r="AJ211">
        <v>2018</v>
      </c>
      <c r="AK211">
        <v>7</v>
      </c>
      <c r="AL211" t="b">
        <v>0</v>
      </c>
      <c r="AM211">
        <v>0</v>
      </c>
      <c r="AN211" t="b">
        <v>0</v>
      </c>
      <c r="AO211" t="b">
        <v>0</v>
      </c>
      <c r="AP211" t="b">
        <v>0</v>
      </c>
      <c r="AQ211" t="s">
        <v>1783</v>
      </c>
      <c r="AR211">
        <v>1</v>
      </c>
      <c r="AS211">
        <v>0</v>
      </c>
      <c r="AT211" t="s">
        <v>1771</v>
      </c>
      <c r="AU211" t="s">
        <v>1772</v>
      </c>
      <c r="AV211">
        <v>0</v>
      </c>
      <c r="AW211" t="b">
        <v>1</v>
      </c>
      <c r="AX211" t="b">
        <v>0</v>
      </c>
      <c r="AY211" t="b">
        <v>1</v>
      </c>
      <c r="AZ211" t="b">
        <v>1</v>
      </c>
      <c r="BA211" t="b">
        <v>0</v>
      </c>
      <c r="BB211" t="b">
        <v>1</v>
      </c>
      <c r="BC211" t="b">
        <v>1</v>
      </c>
      <c r="BJ211">
        <v>0</v>
      </c>
      <c r="BK211">
        <v>0</v>
      </c>
      <c r="BL211" t="s">
        <v>957</v>
      </c>
      <c r="BM211" t="s">
        <v>82</v>
      </c>
      <c r="BN211">
        <v>8.57</v>
      </c>
      <c r="BO211" t="s">
        <v>958</v>
      </c>
      <c r="BP211">
        <v>13</v>
      </c>
      <c r="BQ211">
        <v>2</v>
      </c>
    </row>
    <row r="212" spans="3:69" x14ac:dyDescent="0.2">
      <c r="C212" t="s">
        <v>1990</v>
      </c>
      <c r="D212" t="s">
        <v>260</v>
      </c>
      <c r="E212" t="s">
        <v>959</v>
      </c>
      <c r="H212">
        <v>201807271612</v>
      </c>
      <c r="I212">
        <v>201807280412</v>
      </c>
      <c r="J212">
        <v>43308</v>
      </c>
      <c r="K212">
        <v>0.67500000000000004</v>
      </c>
      <c r="L212">
        <v>43308.675000000003</v>
      </c>
      <c r="M212">
        <v>43469</v>
      </c>
      <c r="N212" t="s">
        <v>956</v>
      </c>
      <c r="O212">
        <v>43469.397222222222</v>
      </c>
      <c r="P212">
        <v>993</v>
      </c>
      <c r="Q212" t="s">
        <v>80</v>
      </c>
      <c r="R212">
        <v>0</v>
      </c>
      <c r="T212">
        <v>0</v>
      </c>
      <c r="U212">
        <v>35.387408000000001</v>
      </c>
      <c r="V212">
        <v>-118.81793399999999</v>
      </c>
      <c r="W212" t="s">
        <v>73</v>
      </c>
      <c r="X212" t="s">
        <v>1775</v>
      </c>
      <c r="AG212" t="b">
        <v>0</v>
      </c>
      <c r="AH212" t="b">
        <v>0</v>
      </c>
      <c r="AI212" t="b">
        <v>0</v>
      </c>
      <c r="AJ212">
        <v>2018</v>
      </c>
      <c r="AK212">
        <v>7</v>
      </c>
      <c r="AL212" t="b">
        <v>0</v>
      </c>
      <c r="AM212">
        <v>0</v>
      </c>
      <c r="AN212" t="b">
        <v>0</v>
      </c>
      <c r="AO212" t="b">
        <v>0</v>
      </c>
      <c r="AP212" t="b">
        <v>0</v>
      </c>
      <c r="AQ212" t="s">
        <v>1770</v>
      </c>
      <c r="AR212">
        <v>0</v>
      </c>
      <c r="AS212">
        <v>0</v>
      </c>
      <c r="AT212" t="s">
        <v>1771</v>
      </c>
      <c r="AU212" t="s">
        <v>1772</v>
      </c>
      <c r="AV212">
        <v>0</v>
      </c>
      <c r="AW212" t="b">
        <v>0</v>
      </c>
      <c r="AX212" t="b">
        <v>0</v>
      </c>
      <c r="AY212" t="b">
        <v>1</v>
      </c>
      <c r="AZ212" t="b">
        <v>1</v>
      </c>
      <c r="BA212" t="b">
        <v>0</v>
      </c>
      <c r="BB212" t="b">
        <v>0</v>
      </c>
      <c r="BC212" t="b">
        <v>0</v>
      </c>
      <c r="BF212" t="s">
        <v>482</v>
      </c>
      <c r="BG212" t="s">
        <v>95</v>
      </c>
      <c r="BH212">
        <v>3.77</v>
      </c>
      <c r="BI212" t="s">
        <v>960</v>
      </c>
      <c r="BJ212">
        <v>14</v>
      </c>
      <c r="BK212">
        <v>18</v>
      </c>
      <c r="BL212" t="s">
        <v>484</v>
      </c>
      <c r="BM212" t="s">
        <v>95</v>
      </c>
      <c r="BN212">
        <v>7.14</v>
      </c>
      <c r="BO212" t="s">
        <v>961</v>
      </c>
      <c r="BP212">
        <v>14</v>
      </c>
      <c r="BQ212">
        <v>34</v>
      </c>
    </row>
    <row r="213" spans="3:69" x14ac:dyDescent="0.2">
      <c r="C213" t="s">
        <v>1991</v>
      </c>
      <c r="D213" t="s">
        <v>541</v>
      </c>
      <c r="E213" t="s">
        <v>962</v>
      </c>
      <c r="H213">
        <v>201807311528</v>
      </c>
      <c r="I213">
        <v>201807320328</v>
      </c>
      <c r="J213">
        <v>43312</v>
      </c>
      <c r="K213">
        <v>0.64444444444444449</v>
      </c>
      <c r="L213">
        <v>43312.644444444442</v>
      </c>
      <c r="M213">
        <v>43469</v>
      </c>
      <c r="N213" t="s">
        <v>963</v>
      </c>
      <c r="O213">
        <v>43469.395138888889</v>
      </c>
      <c r="P213">
        <v>972</v>
      </c>
      <c r="Q213" t="s">
        <v>80</v>
      </c>
      <c r="R213">
        <v>0</v>
      </c>
      <c r="T213">
        <v>0</v>
      </c>
      <c r="U213">
        <v>39.832000000000001</v>
      </c>
      <c r="V213">
        <v>-123.048</v>
      </c>
      <c r="W213" t="s">
        <v>88</v>
      </c>
      <c r="X213" t="s">
        <v>1775</v>
      </c>
      <c r="AG213" t="b">
        <v>0</v>
      </c>
      <c r="AH213" t="b">
        <v>0</v>
      </c>
      <c r="AI213" t="b">
        <v>0</v>
      </c>
      <c r="AJ213">
        <v>2018</v>
      </c>
      <c r="AK213">
        <v>7</v>
      </c>
      <c r="AL213" t="b">
        <v>0</v>
      </c>
      <c r="AM213">
        <v>0</v>
      </c>
      <c r="AN213" t="b">
        <v>0</v>
      </c>
      <c r="AO213" t="b">
        <v>0</v>
      </c>
      <c r="AP213" t="b">
        <v>0</v>
      </c>
      <c r="AQ213" t="s">
        <v>1770</v>
      </c>
      <c r="AR213">
        <v>0</v>
      </c>
      <c r="AS213">
        <v>0</v>
      </c>
      <c r="AT213" t="s">
        <v>1771</v>
      </c>
      <c r="AU213" t="s">
        <v>1772</v>
      </c>
      <c r="AV213">
        <v>0</v>
      </c>
      <c r="AW213" t="b">
        <v>1</v>
      </c>
      <c r="AX213" t="b">
        <v>0</v>
      </c>
      <c r="AY213" t="b">
        <v>1</v>
      </c>
      <c r="AZ213" t="b">
        <v>1</v>
      </c>
      <c r="BA213" t="b">
        <v>0</v>
      </c>
      <c r="BB213" t="b">
        <v>1</v>
      </c>
      <c r="BC213" t="b">
        <v>1</v>
      </c>
      <c r="BF213" t="s">
        <v>964</v>
      </c>
      <c r="BG213" t="s">
        <v>82</v>
      </c>
      <c r="BH213">
        <v>1.99</v>
      </c>
      <c r="BI213" t="s">
        <v>965</v>
      </c>
      <c r="BJ213">
        <v>12.01</v>
      </c>
      <c r="BK213">
        <v>2</v>
      </c>
      <c r="BL213" t="s">
        <v>966</v>
      </c>
      <c r="BM213" t="s">
        <v>82</v>
      </c>
      <c r="BN213">
        <v>5.72</v>
      </c>
      <c r="BO213" t="s">
        <v>967</v>
      </c>
      <c r="BP213">
        <v>20</v>
      </c>
      <c r="BQ213">
        <v>4</v>
      </c>
    </row>
    <row r="214" spans="3:69" x14ac:dyDescent="0.2">
      <c r="C214" t="s">
        <v>1992</v>
      </c>
      <c r="D214" t="s">
        <v>968</v>
      </c>
      <c r="E214" t="s">
        <v>143</v>
      </c>
      <c r="H214">
        <v>201807311734</v>
      </c>
      <c r="I214">
        <v>201807320534</v>
      </c>
      <c r="J214">
        <v>43312</v>
      </c>
      <c r="K214">
        <v>0.7319444444444444</v>
      </c>
      <c r="L214">
        <v>43312.731944444437</v>
      </c>
      <c r="M214">
        <v>43469</v>
      </c>
      <c r="N214" t="s">
        <v>969</v>
      </c>
      <c r="O214">
        <v>43469.394444444442</v>
      </c>
      <c r="P214">
        <v>1200</v>
      </c>
      <c r="Q214" t="s">
        <v>80</v>
      </c>
      <c r="R214">
        <v>0</v>
      </c>
      <c r="T214">
        <v>0</v>
      </c>
      <c r="U214">
        <v>39.186143999999999</v>
      </c>
      <c r="V214">
        <v>-121.79288</v>
      </c>
      <c r="W214" t="s">
        <v>73</v>
      </c>
      <c r="X214" t="s">
        <v>1769</v>
      </c>
      <c r="AG214" t="b">
        <v>0</v>
      </c>
      <c r="AH214" t="b">
        <v>0</v>
      </c>
      <c r="AI214" t="b">
        <v>0</v>
      </c>
      <c r="AJ214">
        <v>2018</v>
      </c>
      <c r="AK214">
        <v>7</v>
      </c>
      <c r="AL214" t="b">
        <v>0</v>
      </c>
      <c r="AM214">
        <v>0</v>
      </c>
      <c r="AN214" t="b">
        <v>0</v>
      </c>
      <c r="AO214" t="b">
        <v>0</v>
      </c>
      <c r="AP214" t="b">
        <v>0</v>
      </c>
      <c r="AQ214" t="s">
        <v>1770</v>
      </c>
      <c r="AR214">
        <v>0</v>
      </c>
      <c r="AS214">
        <v>0</v>
      </c>
      <c r="AT214" t="s">
        <v>1771</v>
      </c>
      <c r="AU214" t="s">
        <v>1772</v>
      </c>
      <c r="AV214">
        <v>0</v>
      </c>
      <c r="AW214" t="b">
        <v>0</v>
      </c>
      <c r="AX214" t="b">
        <v>0</v>
      </c>
      <c r="AY214" t="b">
        <v>0</v>
      </c>
      <c r="AZ214" t="b">
        <v>0</v>
      </c>
      <c r="BA214" t="b">
        <v>0</v>
      </c>
      <c r="BB214" t="b">
        <v>0</v>
      </c>
      <c r="BC214" t="b">
        <v>0</v>
      </c>
      <c r="BJ214">
        <v>0</v>
      </c>
      <c r="BK214">
        <v>0</v>
      </c>
      <c r="BL214" t="s">
        <v>970</v>
      </c>
      <c r="BM214" t="s">
        <v>95</v>
      </c>
      <c r="BN214">
        <v>8.58</v>
      </c>
      <c r="BO214" t="s">
        <v>971</v>
      </c>
      <c r="BP214">
        <v>7</v>
      </c>
      <c r="BQ214">
        <v>57</v>
      </c>
    </row>
    <row r="215" spans="3:69" x14ac:dyDescent="0.2">
      <c r="C215" t="s">
        <v>1993</v>
      </c>
      <c r="D215" t="s">
        <v>269</v>
      </c>
      <c r="E215" t="s">
        <v>972</v>
      </c>
      <c r="H215">
        <v>201808011311</v>
      </c>
      <c r="I215">
        <v>201808020111</v>
      </c>
      <c r="J215">
        <v>43313</v>
      </c>
      <c r="K215">
        <v>0.5493055555555556</v>
      </c>
      <c r="L215">
        <v>43313.549305555563</v>
      </c>
      <c r="M215">
        <v>43469</v>
      </c>
      <c r="N215" t="s">
        <v>969</v>
      </c>
      <c r="O215">
        <v>43469.394444444442</v>
      </c>
      <c r="P215">
        <v>700</v>
      </c>
      <c r="Q215" t="s">
        <v>80</v>
      </c>
      <c r="R215">
        <v>0</v>
      </c>
      <c r="T215">
        <v>0</v>
      </c>
      <c r="U215">
        <v>38.824260000000002</v>
      </c>
      <c r="V215">
        <v>-121.451307</v>
      </c>
      <c r="W215" t="s">
        <v>73</v>
      </c>
      <c r="X215" t="s">
        <v>1769</v>
      </c>
      <c r="AG215" t="b">
        <v>0</v>
      </c>
      <c r="AH215" t="b">
        <v>0</v>
      </c>
      <c r="AI215" t="b">
        <v>0</v>
      </c>
      <c r="AJ215">
        <v>2018</v>
      </c>
      <c r="AK215">
        <v>8</v>
      </c>
      <c r="AL215" t="b">
        <v>0</v>
      </c>
      <c r="AM215">
        <v>0</v>
      </c>
      <c r="AN215" t="b">
        <v>0</v>
      </c>
      <c r="AO215" t="b">
        <v>0</v>
      </c>
      <c r="AP215" t="b">
        <v>0</v>
      </c>
      <c r="AQ215" t="s">
        <v>1770</v>
      </c>
      <c r="AR215">
        <v>0</v>
      </c>
      <c r="AS215">
        <v>0</v>
      </c>
      <c r="AT215" t="s">
        <v>1771</v>
      </c>
      <c r="AU215" t="s">
        <v>1772</v>
      </c>
      <c r="AV215">
        <v>0</v>
      </c>
      <c r="AW215" t="b">
        <v>0</v>
      </c>
      <c r="AX215" t="b">
        <v>0</v>
      </c>
      <c r="AY215" t="b">
        <v>0</v>
      </c>
      <c r="AZ215" t="b">
        <v>0</v>
      </c>
      <c r="BA215" t="b">
        <v>0</v>
      </c>
      <c r="BB215" t="b">
        <v>0</v>
      </c>
      <c r="BC215" t="b">
        <v>0</v>
      </c>
      <c r="BJ215">
        <v>0</v>
      </c>
      <c r="BK215">
        <v>0</v>
      </c>
      <c r="BL215" t="s">
        <v>973</v>
      </c>
      <c r="BM215" t="s">
        <v>95</v>
      </c>
      <c r="BN215">
        <v>8.99</v>
      </c>
      <c r="BO215" t="s">
        <v>974</v>
      </c>
      <c r="BP215">
        <v>8.99</v>
      </c>
      <c r="BQ215">
        <v>8</v>
      </c>
    </row>
    <row r="216" spans="3:69" x14ac:dyDescent="0.2">
      <c r="C216" t="s">
        <v>1994</v>
      </c>
      <c r="D216" t="s">
        <v>409</v>
      </c>
      <c r="E216" t="s">
        <v>975</v>
      </c>
      <c r="H216">
        <v>201808011748</v>
      </c>
      <c r="I216">
        <v>201808020548</v>
      </c>
      <c r="J216">
        <v>43313</v>
      </c>
      <c r="K216">
        <v>0.7416666666666667</v>
      </c>
      <c r="L216">
        <v>43313.741666666669</v>
      </c>
      <c r="M216">
        <v>43469</v>
      </c>
      <c r="N216" t="s">
        <v>976</v>
      </c>
      <c r="O216">
        <v>43469.393055555563</v>
      </c>
      <c r="P216">
        <v>36450</v>
      </c>
      <c r="Q216" t="s">
        <v>80</v>
      </c>
      <c r="R216">
        <v>54</v>
      </c>
      <c r="T216">
        <v>0</v>
      </c>
      <c r="U216">
        <v>38.348999999999997</v>
      </c>
      <c r="V216">
        <v>-119.929</v>
      </c>
      <c r="W216" t="s">
        <v>88</v>
      </c>
      <c r="X216" t="s">
        <v>1775</v>
      </c>
      <c r="AG216" t="b">
        <v>1</v>
      </c>
      <c r="AH216" t="b">
        <v>1</v>
      </c>
      <c r="AI216" t="b">
        <v>0</v>
      </c>
      <c r="AJ216">
        <v>2018</v>
      </c>
      <c r="AK216">
        <v>8</v>
      </c>
      <c r="AL216" t="b">
        <v>0</v>
      </c>
      <c r="AM216">
        <v>0</v>
      </c>
      <c r="AN216" t="b">
        <v>0</v>
      </c>
      <c r="AO216" t="b">
        <v>0</v>
      </c>
      <c r="AP216" t="b">
        <v>0</v>
      </c>
      <c r="AQ216" t="s">
        <v>1783</v>
      </c>
      <c r="AR216">
        <v>1</v>
      </c>
      <c r="AS216">
        <v>0</v>
      </c>
      <c r="AT216" t="s">
        <v>1771</v>
      </c>
      <c r="AU216" t="s">
        <v>1772</v>
      </c>
      <c r="AV216">
        <v>54</v>
      </c>
      <c r="AW216" t="b">
        <v>1</v>
      </c>
      <c r="AX216" t="b">
        <v>0</v>
      </c>
      <c r="AY216" t="b">
        <v>1</v>
      </c>
      <c r="AZ216" t="b">
        <v>1</v>
      </c>
      <c r="BA216" t="b">
        <v>0</v>
      </c>
      <c r="BB216" t="b">
        <v>1</v>
      </c>
      <c r="BC216" t="b">
        <v>1</v>
      </c>
      <c r="BJ216">
        <v>0</v>
      </c>
      <c r="BK216">
        <v>0</v>
      </c>
      <c r="BP216">
        <v>0</v>
      </c>
      <c r="BQ216">
        <v>0</v>
      </c>
    </row>
    <row r="217" spans="3:69" x14ac:dyDescent="0.2">
      <c r="C217" t="s">
        <v>1995</v>
      </c>
      <c r="D217" t="s">
        <v>260</v>
      </c>
      <c r="E217" t="s">
        <v>480</v>
      </c>
      <c r="H217">
        <v>201808031448</v>
      </c>
      <c r="I217">
        <v>201808040248</v>
      </c>
      <c r="J217">
        <v>43315</v>
      </c>
      <c r="K217">
        <v>0.6166666666666667</v>
      </c>
      <c r="L217">
        <v>43315.616666666669</v>
      </c>
      <c r="M217">
        <v>43469</v>
      </c>
      <c r="N217" t="s">
        <v>976</v>
      </c>
      <c r="O217">
        <v>43469.393055555563</v>
      </c>
      <c r="P217">
        <v>2950</v>
      </c>
      <c r="Q217" t="s">
        <v>80</v>
      </c>
      <c r="R217">
        <v>0</v>
      </c>
      <c r="T217">
        <v>0</v>
      </c>
      <c r="U217">
        <v>35.37444</v>
      </c>
      <c r="V217">
        <v>-118.83556</v>
      </c>
      <c r="W217" t="s">
        <v>73</v>
      </c>
      <c r="X217" t="s">
        <v>1775</v>
      </c>
      <c r="AG217" t="b">
        <v>0</v>
      </c>
      <c r="AH217" t="b">
        <v>0</v>
      </c>
      <c r="AI217" t="b">
        <v>0</v>
      </c>
      <c r="AJ217">
        <v>2018</v>
      </c>
      <c r="AK217">
        <v>8</v>
      </c>
      <c r="AL217" t="b">
        <v>0</v>
      </c>
      <c r="AM217">
        <v>0</v>
      </c>
      <c r="AN217" t="b">
        <v>0</v>
      </c>
      <c r="AO217" t="b">
        <v>0</v>
      </c>
      <c r="AP217" t="b">
        <v>0</v>
      </c>
      <c r="AQ217" t="s">
        <v>1770</v>
      </c>
      <c r="AR217">
        <v>0</v>
      </c>
      <c r="AS217">
        <v>0</v>
      </c>
      <c r="AT217" t="s">
        <v>1771</v>
      </c>
      <c r="AU217" t="s">
        <v>1772</v>
      </c>
      <c r="AV217">
        <v>0</v>
      </c>
      <c r="AW217" t="b">
        <v>0</v>
      </c>
      <c r="AX217" t="b">
        <v>0</v>
      </c>
      <c r="AY217" t="b">
        <v>1</v>
      </c>
      <c r="AZ217" t="b">
        <v>1</v>
      </c>
      <c r="BA217" t="b">
        <v>0</v>
      </c>
      <c r="BB217" t="b">
        <v>0</v>
      </c>
      <c r="BC217" t="b">
        <v>0</v>
      </c>
      <c r="BF217" t="s">
        <v>448</v>
      </c>
      <c r="BG217" t="s">
        <v>95</v>
      </c>
      <c r="BH217">
        <v>4.04</v>
      </c>
      <c r="BI217" t="s">
        <v>977</v>
      </c>
      <c r="BJ217">
        <v>24</v>
      </c>
      <c r="BK217">
        <v>20</v>
      </c>
      <c r="BL217" t="s">
        <v>448</v>
      </c>
      <c r="BM217" t="s">
        <v>95</v>
      </c>
      <c r="BN217">
        <v>4.04</v>
      </c>
      <c r="BO217" t="s">
        <v>977</v>
      </c>
      <c r="BP217">
        <v>24</v>
      </c>
      <c r="BQ217">
        <v>41</v>
      </c>
    </row>
    <row r="218" spans="3:69" x14ac:dyDescent="0.2">
      <c r="C218" t="s">
        <v>1996</v>
      </c>
      <c r="D218" t="s">
        <v>218</v>
      </c>
      <c r="E218" t="s">
        <v>978</v>
      </c>
      <c r="H218">
        <v>201808061259</v>
      </c>
      <c r="I218">
        <v>201808070059</v>
      </c>
      <c r="J218">
        <v>43318</v>
      </c>
      <c r="K218">
        <v>0.54097222222222219</v>
      </c>
      <c r="L218">
        <v>43318.540972222218</v>
      </c>
      <c r="M218">
        <v>43469</v>
      </c>
      <c r="N218" t="s">
        <v>979</v>
      </c>
      <c r="O218">
        <v>43469.390972222223</v>
      </c>
      <c r="P218">
        <v>2225</v>
      </c>
      <c r="Q218" t="s">
        <v>80</v>
      </c>
      <c r="R218">
        <v>0</v>
      </c>
      <c r="T218">
        <v>0</v>
      </c>
      <c r="U218">
        <v>35.847777999999998</v>
      </c>
      <c r="V218">
        <v>-120.343056</v>
      </c>
      <c r="W218" t="s">
        <v>73</v>
      </c>
      <c r="X218" t="s">
        <v>1769</v>
      </c>
      <c r="AG218" t="b">
        <v>0</v>
      </c>
      <c r="AH218" t="b">
        <v>0</v>
      </c>
      <c r="AI218" t="b">
        <v>0</v>
      </c>
      <c r="AJ218">
        <v>2018</v>
      </c>
      <c r="AK218">
        <v>8</v>
      </c>
      <c r="AL218" t="b">
        <v>0</v>
      </c>
      <c r="AM218">
        <v>0</v>
      </c>
      <c r="AN218" t="b">
        <v>0</v>
      </c>
      <c r="AO218" t="b">
        <v>0</v>
      </c>
      <c r="AP218" t="b">
        <v>0</v>
      </c>
      <c r="AQ218" t="s">
        <v>1770</v>
      </c>
      <c r="AR218">
        <v>0</v>
      </c>
      <c r="AS218">
        <v>0</v>
      </c>
      <c r="AT218" t="s">
        <v>1771</v>
      </c>
      <c r="AU218" t="s">
        <v>1772</v>
      </c>
      <c r="AV218">
        <v>0</v>
      </c>
      <c r="AW218" t="b">
        <v>0</v>
      </c>
      <c r="AX218" t="b">
        <v>0</v>
      </c>
      <c r="AY218" t="b">
        <v>0</v>
      </c>
      <c r="AZ218" t="b">
        <v>0</v>
      </c>
      <c r="BA218" t="b">
        <v>0</v>
      </c>
      <c r="BB218" t="b">
        <v>0</v>
      </c>
      <c r="BC218" t="b">
        <v>0</v>
      </c>
      <c r="BJ218">
        <v>0</v>
      </c>
      <c r="BK218">
        <v>0</v>
      </c>
      <c r="BL218" t="s">
        <v>524</v>
      </c>
      <c r="BM218" t="s">
        <v>82</v>
      </c>
      <c r="BN218">
        <v>6.14</v>
      </c>
      <c r="BO218" t="s">
        <v>980</v>
      </c>
      <c r="BP218">
        <v>18.010000000000002</v>
      </c>
      <c r="BQ218">
        <v>2</v>
      </c>
    </row>
    <row r="219" spans="3:69" x14ac:dyDescent="0.2">
      <c r="C219" t="s">
        <v>1997</v>
      </c>
      <c r="D219" t="s">
        <v>529</v>
      </c>
      <c r="E219" t="s">
        <v>981</v>
      </c>
      <c r="H219">
        <v>201808061729</v>
      </c>
      <c r="I219">
        <v>201808070529</v>
      </c>
      <c r="J219">
        <v>43318</v>
      </c>
      <c r="K219">
        <v>0.72847222222222219</v>
      </c>
      <c r="L219">
        <v>43318.728472222218</v>
      </c>
      <c r="M219">
        <v>43469</v>
      </c>
      <c r="N219" t="s">
        <v>979</v>
      </c>
      <c r="O219">
        <v>43469.390972222223</v>
      </c>
      <c r="P219">
        <v>2995</v>
      </c>
      <c r="Q219" t="s">
        <v>80</v>
      </c>
      <c r="R219">
        <v>0</v>
      </c>
      <c r="T219">
        <v>0</v>
      </c>
      <c r="U219">
        <v>35.978960000000001</v>
      </c>
      <c r="V219">
        <v>-119.98329</v>
      </c>
      <c r="W219" t="s">
        <v>73</v>
      </c>
      <c r="X219" t="s">
        <v>1769</v>
      </c>
      <c r="AG219" t="b">
        <v>0</v>
      </c>
      <c r="AH219" t="b">
        <v>0</v>
      </c>
      <c r="AI219" t="b">
        <v>0</v>
      </c>
      <c r="AJ219">
        <v>2018</v>
      </c>
      <c r="AK219">
        <v>8</v>
      </c>
      <c r="AL219" t="b">
        <v>0</v>
      </c>
      <c r="AM219">
        <v>0</v>
      </c>
      <c r="AN219" t="b">
        <v>0</v>
      </c>
      <c r="AO219" t="b">
        <v>0</v>
      </c>
      <c r="AP219" t="b">
        <v>0</v>
      </c>
      <c r="AQ219" t="s">
        <v>1770</v>
      </c>
      <c r="AR219">
        <v>0</v>
      </c>
      <c r="AS219">
        <v>0</v>
      </c>
      <c r="AT219" t="s">
        <v>1771</v>
      </c>
      <c r="AU219" t="s">
        <v>1772</v>
      </c>
      <c r="AV219">
        <v>0</v>
      </c>
      <c r="AW219" t="b">
        <v>0</v>
      </c>
      <c r="AX219" t="b">
        <v>0</v>
      </c>
      <c r="AY219" t="b">
        <v>0</v>
      </c>
      <c r="AZ219" t="b">
        <v>0</v>
      </c>
      <c r="BA219" t="b">
        <v>0</v>
      </c>
      <c r="BB219" t="b">
        <v>0</v>
      </c>
      <c r="BC219" t="b">
        <v>0</v>
      </c>
      <c r="BF219" t="s">
        <v>982</v>
      </c>
      <c r="BG219" t="s">
        <v>75</v>
      </c>
      <c r="BH219">
        <v>2.0699999999999998</v>
      </c>
      <c r="BI219" t="s">
        <v>983</v>
      </c>
      <c r="BJ219">
        <v>21.74</v>
      </c>
      <c r="BK219">
        <v>11</v>
      </c>
      <c r="BL219" t="s">
        <v>635</v>
      </c>
      <c r="BM219" t="s">
        <v>82</v>
      </c>
      <c r="BN219">
        <v>5.38</v>
      </c>
      <c r="BO219" t="s">
        <v>984</v>
      </c>
      <c r="BP219">
        <v>25.99</v>
      </c>
      <c r="BQ219">
        <v>13</v>
      </c>
    </row>
    <row r="220" spans="3:69" x14ac:dyDescent="0.2">
      <c r="C220" t="s">
        <v>1998</v>
      </c>
      <c r="D220" t="s">
        <v>307</v>
      </c>
      <c r="E220" t="s">
        <v>985</v>
      </c>
      <c r="H220">
        <v>201808090155</v>
      </c>
      <c r="I220">
        <v>201808091355</v>
      </c>
      <c r="J220">
        <v>43321</v>
      </c>
      <c r="K220">
        <v>7.9861111111111105E-2</v>
      </c>
      <c r="L220">
        <v>43321.079861111109</v>
      </c>
      <c r="M220">
        <v>43469</v>
      </c>
      <c r="N220" t="s">
        <v>986</v>
      </c>
      <c r="O220">
        <v>43469.38958333333</v>
      </c>
      <c r="P220">
        <v>46150</v>
      </c>
      <c r="Q220" t="s">
        <v>80</v>
      </c>
      <c r="R220">
        <v>0</v>
      </c>
      <c r="T220">
        <v>0</v>
      </c>
      <c r="U220">
        <v>40.896000000000001</v>
      </c>
      <c r="V220">
        <v>-122.21899999999999</v>
      </c>
      <c r="W220" t="s">
        <v>88</v>
      </c>
      <c r="X220" t="s">
        <v>1775</v>
      </c>
      <c r="AG220" t="b">
        <v>1</v>
      </c>
      <c r="AH220" t="b">
        <v>1</v>
      </c>
      <c r="AI220" t="b">
        <v>0</v>
      </c>
      <c r="AJ220">
        <v>2018</v>
      </c>
      <c r="AK220">
        <v>8</v>
      </c>
      <c r="AL220" t="b">
        <v>0</v>
      </c>
      <c r="AM220">
        <v>0</v>
      </c>
      <c r="AN220" t="b">
        <v>0</v>
      </c>
      <c r="AO220" t="b">
        <v>0</v>
      </c>
      <c r="AP220" t="b">
        <v>0</v>
      </c>
      <c r="AQ220" t="s">
        <v>1783</v>
      </c>
      <c r="AR220">
        <v>1</v>
      </c>
      <c r="AS220">
        <v>0</v>
      </c>
      <c r="AT220" t="s">
        <v>1771</v>
      </c>
      <c r="AU220" t="s">
        <v>1772</v>
      </c>
      <c r="AV220">
        <v>0</v>
      </c>
      <c r="AW220" t="b">
        <v>1</v>
      </c>
      <c r="AX220" t="b">
        <v>0</v>
      </c>
      <c r="AY220" t="b">
        <v>1</v>
      </c>
      <c r="AZ220" t="b">
        <v>1</v>
      </c>
      <c r="BA220" t="b">
        <v>0</v>
      </c>
      <c r="BB220" t="b">
        <v>1</v>
      </c>
      <c r="BC220" t="b">
        <v>1</v>
      </c>
      <c r="BJ220">
        <v>0</v>
      </c>
      <c r="BK220">
        <v>0</v>
      </c>
      <c r="BL220" t="s">
        <v>987</v>
      </c>
      <c r="BM220" t="s">
        <v>75</v>
      </c>
      <c r="BN220">
        <v>7.91</v>
      </c>
      <c r="BO220" t="s">
        <v>988</v>
      </c>
      <c r="BP220">
        <v>7.45</v>
      </c>
      <c r="BQ220">
        <v>7</v>
      </c>
    </row>
    <row r="221" spans="3:69" x14ac:dyDescent="0.2">
      <c r="C221" t="s">
        <v>1999</v>
      </c>
      <c r="D221" t="s">
        <v>307</v>
      </c>
      <c r="E221" t="s">
        <v>989</v>
      </c>
      <c r="H221">
        <v>201808091434</v>
      </c>
      <c r="I221">
        <v>201808100234</v>
      </c>
      <c r="J221">
        <v>43321</v>
      </c>
      <c r="K221">
        <v>0.6069444444444444</v>
      </c>
      <c r="L221">
        <v>43321.606944444437</v>
      </c>
      <c r="M221">
        <v>43469</v>
      </c>
      <c r="N221" t="s">
        <v>986</v>
      </c>
      <c r="O221">
        <v>43469.38958333333</v>
      </c>
      <c r="P221">
        <v>1900</v>
      </c>
      <c r="Q221" t="s">
        <v>80</v>
      </c>
      <c r="R221">
        <v>0</v>
      </c>
      <c r="T221">
        <v>0</v>
      </c>
      <c r="U221">
        <v>40.99344</v>
      </c>
      <c r="V221">
        <v>-121.52225</v>
      </c>
      <c r="W221" t="s">
        <v>88</v>
      </c>
      <c r="X221" t="s">
        <v>1775</v>
      </c>
      <c r="AF221">
        <v>12717791</v>
      </c>
      <c r="AG221" t="b">
        <v>0</v>
      </c>
      <c r="AH221" t="b">
        <v>0</v>
      </c>
      <c r="AI221" t="b">
        <v>0</v>
      </c>
      <c r="AJ221">
        <v>2018</v>
      </c>
      <c r="AK221">
        <v>8</v>
      </c>
      <c r="AL221" t="b">
        <v>1</v>
      </c>
      <c r="AM221">
        <v>0</v>
      </c>
      <c r="AN221" t="b">
        <v>0</v>
      </c>
      <c r="AO221" t="b">
        <v>0</v>
      </c>
      <c r="AP221" t="b">
        <v>0</v>
      </c>
      <c r="AQ221" t="s">
        <v>1770</v>
      </c>
      <c r="AR221">
        <v>0</v>
      </c>
      <c r="AS221">
        <v>0</v>
      </c>
      <c r="AT221" t="s">
        <v>1771</v>
      </c>
      <c r="AU221" t="s">
        <v>1772</v>
      </c>
      <c r="AV221">
        <v>0</v>
      </c>
      <c r="AW221" t="b">
        <v>1</v>
      </c>
      <c r="AX221" t="b">
        <v>0</v>
      </c>
      <c r="AY221" t="b">
        <v>1</v>
      </c>
      <c r="AZ221" t="b">
        <v>1</v>
      </c>
      <c r="BA221" t="b">
        <v>0</v>
      </c>
      <c r="BB221" t="b">
        <v>1</v>
      </c>
      <c r="BC221" t="b">
        <v>1</v>
      </c>
      <c r="BJ221">
        <v>0</v>
      </c>
      <c r="BK221">
        <v>0</v>
      </c>
      <c r="BL221" t="s">
        <v>990</v>
      </c>
      <c r="BM221" t="s">
        <v>82</v>
      </c>
      <c r="BN221">
        <v>5.63</v>
      </c>
      <c r="BO221" t="s">
        <v>991</v>
      </c>
      <c r="BP221">
        <v>18.989999999999998</v>
      </c>
      <c r="BQ221">
        <v>14</v>
      </c>
    </row>
    <row r="222" spans="3:69" x14ac:dyDescent="0.2">
      <c r="C222" t="s">
        <v>2000</v>
      </c>
      <c r="D222" t="s">
        <v>992</v>
      </c>
      <c r="E222" t="s">
        <v>993</v>
      </c>
      <c r="H222">
        <v>201808101657</v>
      </c>
      <c r="I222">
        <v>201808110457</v>
      </c>
      <c r="J222">
        <v>43322</v>
      </c>
      <c r="K222">
        <v>0.70625000000000004</v>
      </c>
      <c r="L222">
        <v>43322.706250000003</v>
      </c>
      <c r="M222">
        <v>43469</v>
      </c>
      <c r="N222" t="s">
        <v>994</v>
      </c>
      <c r="O222">
        <v>43469.388888888891</v>
      </c>
      <c r="P222">
        <v>2162</v>
      </c>
      <c r="Q222" t="s">
        <v>80</v>
      </c>
      <c r="R222">
        <v>1</v>
      </c>
      <c r="T222">
        <v>0</v>
      </c>
      <c r="U222">
        <v>38.431277999999999</v>
      </c>
      <c r="V222">
        <v>-122.043747</v>
      </c>
      <c r="W222" t="s">
        <v>88</v>
      </c>
      <c r="X222" t="s">
        <v>1775</v>
      </c>
      <c r="AG222" t="b">
        <v>0</v>
      </c>
      <c r="AH222" t="b">
        <v>0</v>
      </c>
      <c r="AI222" t="b">
        <v>0</v>
      </c>
      <c r="AJ222">
        <v>2018</v>
      </c>
      <c r="AK222">
        <v>8</v>
      </c>
      <c r="AL222" t="b">
        <v>0</v>
      </c>
      <c r="AM222">
        <v>0</v>
      </c>
      <c r="AN222" t="b">
        <v>0</v>
      </c>
      <c r="AO222" t="b">
        <v>0</v>
      </c>
      <c r="AP222" t="b">
        <v>0</v>
      </c>
      <c r="AQ222" t="s">
        <v>1770</v>
      </c>
      <c r="AR222">
        <v>0</v>
      </c>
      <c r="AS222">
        <v>0</v>
      </c>
      <c r="AT222" t="s">
        <v>1771</v>
      </c>
      <c r="AU222" t="s">
        <v>1772</v>
      </c>
      <c r="AV222">
        <v>1</v>
      </c>
      <c r="AW222" t="b">
        <v>1</v>
      </c>
      <c r="AX222" t="b">
        <v>0</v>
      </c>
      <c r="AY222" t="b">
        <v>1</v>
      </c>
      <c r="AZ222" t="b">
        <v>1</v>
      </c>
      <c r="BA222" t="b">
        <v>0</v>
      </c>
      <c r="BB222" t="b">
        <v>1</v>
      </c>
      <c r="BC222" t="b">
        <v>1</v>
      </c>
      <c r="BJ222">
        <v>0</v>
      </c>
      <c r="BK222">
        <v>0</v>
      </c>
      <c r="BP222">
        <v>0</v>
      </c>
      <c r="BQ222">
        <v>0</v>
      </c>
    </row>
    <row r="223" spans="3:69" x14ac:dyDescent="0.2">
      <c r="C223" t="s">
        <v>2001</v>
      </c>
      <c r="D223" t="s">
        <v>218</v>
      </c>
      <c r="E223" t="s">
        <v>995</v>
      </c>
      <c r="H223">
        <v>201808111412</v>
      </c>
      <c r="I223">
        <v>201808120212</v>
      </c>
      <c r="J223">
        <v>43323</v>
      </c>
      <c r="K223">
        <v>0.59166666666666667</v>
      </c>
      <c r="L223">
        <v>43323.591666666667</v>
      </c>
      <c r="M223">
        <v>43469</v>
      </c>
      <c r="N223" t="s">
        <v>994</v>
      </c>
      <c r="O223">
        <v>43469.388888888891</v>
      </c>
      <c r="P223">
        <v>650</v>
      </c>
      <c r="Q223" t="s">
        <v>80</v>
      </c>
      <c r="R223">
        <v>0</v>
      </c>
      <c r="T223">
        <v>0</v>
      </c>
      <c r="U223">
        <v>36.009120000000003</v>
      </c>
      <c r="V223">
        <v>-120.82226</v>
      </c>
      <c r="W223" t="s">
        <v>73</v>
      </c>
      <c r="X223" t="s">
        <v>1769</v>
      </c>
      <c r="AG223" t="b">
        <v>0</v>
      </c>
      <c r="AH223" t="b">
        <v>0</v>
      </c>
      <c r="AI223" t="b">
        <v>0</v>
      </c>
      <c r="AJ223">
        <v>2018</v>
      </c>
      <c r="AK223">
        <v>8</v>
      </c>
      <c r="AL223" t="b">
        <v>0</v>
      </c>
      <c r="AM223">
        <v>0</v>
      </c>
      <c r="AN223" t="b">
        <v>0</v>
      </c>
      <c r="AO223" t="b">
        <v>0</v>
      </c>
      <c r="AP223" t="b">
        <v>0</v>
      </c>
      <c r="AQ223" t="s">
        <v>1770</v>
      </c>
      <c r="AR223">
        <v>0</v>
      </c>
      <c r="AS223">
        <v>0</v>
      </c>
      <c r="AT223" t="s">
        <v>1771</v>
      </c>
      <c r="AU223" t="s">
        <v>1772</v>
      </c>
      <c r="AV223">
        <v>0</v>
      </c>
      <c r="AW223" t="b">
        <v>0</v>
      </c>
      <c r="AX223" t="b">
        <v>0</v>
      </c>
      <c r="AY223" t="b">
        <v>0</v>
      </c>
      <c r="AZ223" t="b">
        <v>0</v>
      </c>
      <c r="BA223" t="b">
        <v>0</v>
      </c>
      <c r="BB223" t="b">
        <v>0</v>
      </c>
      <c r="BC223" t="b">
        <v>0</v>
      </c>
      <c r="BJ223">
        <v>0</v>
      </c>
      <c r="BK223">
        <v>0</v>
      </c>
      <c r="BP223">
        <v>0</v>
      </c>
      <c r="BQ223">
        <v>0</v>
      </c>
    </row>
    <row r="224" spans="3:69" x14ac:dyDescent="0.2">
      <c r="C224" t="s">
        <v>2002</v>
      </c>
      <c r="D224" t="s">
        <v>119</v>
      </c>
      <c r="E224" t="s">
        <v>952</v>
      </c>
      <c r="H224">
        <v>201808151714</v>
      </c>
      <c r="I224">
        <v>201808160514</v>
      </c>
      <c r="J224">
        <v>43327</v>
      </c>
      <c r="K224">
        <v>0.71805555555555556</v>
      </c>
      <c r="L224">
        <v>43327.718055555553</v>
      </c>
      <c r="M224">
        <v>43469</v>
      </c>
      <c r="N224" t="s">
        <v>996</v>
      </c>
      <c r="O224">
        <v>43469.388194444437</v>
      </c>
      <c r="P224">
        <v>668</v>
      </c>
      <c r="Q224" t="s">
        <v>80</v>
      </c>
      <c r="R224">
        <v>0</v>
      </c>
      <c r="T224">
        <v>0</v>
      </c>
      <c r="U224">
        <v>35.790120000000002</v>
      </c>
      <c r="V224">
        <v>-118.7393</v>
      </c>
      <c r="W224" t="s">
        <v>88</v>
      </c>
      <c r="X224" t="s">
        <v>1775</v>
      </c>
      <c r="AG224" t="b">
        <v>0</v>
      </c>
      <c r="AH224" t="b">
        <v>0</v>
      </c>
      <c r="AI224" t="b">
        <v>0</v>
      </c>
      <c r="AJ224">
        <v>2018</v>
      </c>
      <c r="AK224">
        <v>8</v>
      </c>
      <c r="AL224" t="b">
        <v>0</v>
      </c>
      <c r="AM224">
        <v>0</v>
      </c>
      <c r="AN224" t="b">
        <v>0</v>
      </c>
      <c r="AO224" t="b">
        <v>0</v>
      </c>
      <c r="AP224" t="b">
        <v>0</v>
      </c>
      <c r="AQ224" t="s">
        <v>1770</v>
      </c>
      <c r="AR224">
        <v>0</v>
      </c>
      <c r="AS224">
        <v>0</v>
      </c>
      <c r="AT224" t="s">
        <v>1771</v>
      </c>
      <c r="AU224" t="s">
        <v>1772</v>
      </c>
      <c r="AV224">
        <v>0</v>
      </c>
      <c r="AW224" t="b">
        <v>1</v>
      </c>
      <c r="AX224" t="b">
        <v>0</v>
      </c>
      <c r="AY224" t="b">
        <v>1</v>
      </c>
      <c r="AZ224" t="b">
        <v>1</v>
      </c>
      <c r="BA224" t="b">
        <v>0</v>
      </c>
      <c r="BB224" t="b">
        <v>1</v>
      </c>
      <c r="BC224" t="b">
        <v>1</v>
      </c>
      <c r="BJ224">
        <v>0</v>
      </c>
      <c r="BK224">
        <v>0</v>
      </c>
      <c r="BL224" t="s">
        <v>401</v>
      </c>
      <c r="BM224" t="s">
        <v>82</v>
      </c>
      <c r="BN224">
        <v>7.81</v>
      </c>
      <c r="BO224" t="s">
        <v>997</v>
      </c>
      <c r="BP224">
        <v>14.99</v>
      </c>
      <c r="BQ224">
        <v>28</v>
      </c>
    </row>
    <row r="225" spans="2:69" x14ac:dyDescent="0.2">
      <c r="C225" t="s">
        <v>2003</v>
      </c>
      <c r="D225" t="s">
        <v>163</v>
      </c>
      <c r="E225" t="s">
        <v>998</v>
      </c>
      <c r="H225">
        <v>201808160918</v>
      </c>
      <c r="I225">
        <v>201808162118</v>
      </c>
      <c r="J225">
        <v>43328</v>
      </c>
      <c r="K225">
        <v>0.38750000000000001</v>
      </c>
      <c r="L225">
        <v>43328.387499999997</v>
      </c>
      <c r="M225">
        <v>43469</v>
      </c>
      <c r="N225" t="s">
        <v>999</v>
      </c>
      <c r="O225">
        <v>43469.386805555558</v>
      </c>
      <c r="P225">
        <v>3674</v>
      </c>
      <c r="Q225" t="s">
        <v>80</v>
      </c>
      <c r="R225">
        <v>0</v>
      </c>
      <c r="T225">
        <v>0</v>
      </c>
      <c r="U225">
        <v>41.14</v>
      </c>
      <c r="V225">
        <v>-123.66</v>
      </c>
      <c r="W225" t="s">
        <v>88</v>
      </c>
      <c r="X225" t="s">
        <v>1775</v>
      </c>
      <c r="AG225" t="b">
        <v>0</v>
      </c>
      <c r="AH225" t="b">
        <v>0</v>
      </c>
      <c r="AI225" t="b">
        <v>0</v>
      </c>
      <c r="AJ225">
        <v>2018</v>
      </c>
      <c r="AK225">
        <v>8</v>
      </c>
      <c r="AL225" t="b">
        <v>0</v>
      </c>
      <c r="AM225">
        <v>0</v>
      </c>
      <c r="AN225" t="b">
        <v>0</v>
      </c>
      <c r="AO225" t="b">
        <v>0</v>
      </c>
      <c r="AP225" t="b">
        <v>0</v>
      </c>
      <c r="AQ225" t="s">
        <v>1770</v>
      </c>
      <c r="AR225">
        <v>0</v>
      </c>
      <c r="AS225">
        <v>0</v>
      </c>
      <c r="AT225" t="s">
        <v>1771</v>
      </c>
      <c r="AU225" t="s">
        <v>1772</v>
      </c>
      <c r="AV225">
        <v>0</v>
      </c>
      <c r="AW225" t="b">
        <v>1</v>
      </c>
      <c r="AX225" t="b">
        <v>0</v>
      </c>
      <c r="AY225" t="b">
        <v>1</v>
      </c>
      <c r="AZ225" t="b">
        <v>1</v>
      </c>
      <c r="BA225" t="b">
        <v>0</v>
      </c>
      <c r="BB225" t="b">
        <v>1</v>
      </c>
      <c r="BC225" t="b">
        <v>1</v>
      </c>
      <c r="BF225" t="s">
        <v>1000</v>
      </c>
      <c r="BG225" t="s">
        <v>82</v>
      </c>
      <c r="BH225">
        <v>3.2</v>
      </c>
      <c r="BI225" t="s">
        <v>1001</v>
      </c>
      <c r="BJ225">
        <v>8.99</v>
      </c>
      <c r="BK225">
        <v>2</v>
      </c>
      <c r="BL225" t="s">
        <v>1000</v>
      </c>
      <c r="BM225" t="s">
        <v>82</v>
      </c>
      <c r="BN225">
        <v>3.2</v>
      </c>
      <c r="BO225" t="s">
        <v>1001</v>
      </c>
      <c r="BP225">
        <v>8.99</v>
      </c>
      <c r="BQ225">
        <v>4</v>
      </c>
    </row>
    <row r="226" spans="2:69" x14ac:dyDescent="0.2">
      <c r="C226" t="s">
        <v>2004</v>
      </c>
      <c r="D226" t="s">
        <v>260</v>
      </c>
      <c r="E226" t="s">
        <v>1002</v>
      </c>
      <c r="H226">
        <v>201808181517</v>
      </c>
      <c r="I226">
        <v>201808190317</v>
      </c>
      <c r="J226">
        <v>43330</v>
      </c>
      <c r="K226">
        <v>0.63680555555555551</v>
      </c>
      <c r="L226">
        <v>43330.636805555558</v>
      </c>
      <c r="M226">
        <v>43469</v>
      </c>
      <c r="N226" t="s">
        <v>1003</v>
      </c>
      <c r="O226">
        <v>43469.386111111111</v>
      </c>
      <c r="P226">
        <v>367</v>
      </c>
      <c r="Q226" t="s">
        <v>80</v>
      </c>
      <c r="R226">
        <v>0</v>
      </c>
      <c r="T226">
        <v>0</v>
      </c>
      <c r="U226">
        <v>35.524000000000001</v>
      </c>
      <c r="V226">
        <v>-118.669</v>
      </c>
      <c r="W226" t="s">
        <v>88</v>
      </c>
      <c r="X226" t="s">
        <v>1775</v>
      </c>
      <c r="AG226" t="b">
        <v>0</v>
      </c>
      <c r="AH226" t="b">
        <v>0</v>
      </c>
      <c r="AI226" t="b">
        <v>0</v>
      </c>
      <c r="AJ226">
        <v>2018</v>
      </c>
      <c r="AK226">
        <v>8</v>
      </c>
      <c r="AL226" t="b">
        <v>0</v>
      </c>
      <c r="AM226">
        <v>0</v>
      </c>
      <c r="AN226" t="b">
        <v>0</v>
      </c>
      <c r="AO226" t="b">
        <v>0</v>
      </c>
      <c r="AP226" t="b">
        <v>0</v>
      </c>
      <c r="AQ226" t="s">
        <v>1770</v>
      </c>
      <c r="AR226">
        <v>0</v>
      </c>
      <c r="AS226">
        <v>0</v>
      </c>
      <c r="AT226" t="s">
        <v>1771</v>
      </c>
      <c r="AU226" t="s">
        <v>1772</v>
      </c>
      <c r="AV226">
        <v>0</v>
      </c>
      <c r="AW226" t="b">
        <v>1</v>
      </c>
      <c r="AX226" t="b">
        <v>0</v>
      </c>
      <c r="AY226" t="b">
        <v>1</v>
      </c>
      <c r="AZ226" t="b">
        <v>1</v>
      </c>
      <c r="BA226" t="b">
        <v>0</v>
      </c>
      <c r="BB226" t="b">
        <v>1</v>
      </c>
      <c r="BC226" t="b">
        <v>1</v>
      </c>
      <c r="BF226" t="s">
        <v>460</v>
      </c>
      <c r="BG226" t="s">
        <v>82</v>
      </c>
      <c r="BH226">
        <v>2.23</v>
      </c>
      <c r="BI226" t="s">
        <v>1004</v>
      </c>
      <c r="BJ226">
        <v>18.989999999999998</v>
      </c>
      <c r="BK226">
        <v>2</v>
      </c>
      <c r="BL226" t="s">
        <v>460</v>
      </c>
      <c r="BM226" t="s">
        <v>82</v>
      </c>
      <c r="BN226">
        <v>2.23</v>
      </c>
      <c r="BO226" t="s">
        <v>1004</v>
      </c>
      <c r="BP226">
        <v>18.989999999999998</v>
      </c>
      <c r="BQ226">
        <v>4</v>
      </c>
    </row>
    <row r="227" spans="2:69" x14ac:dyDescent="0.2">
      <c r="C227" t="s">
        <v>2005</v>
      </c>
      <c r="D227" t="s">
        <v>257</v>
      </c>
      <c r="E227" t="s">
        <v>1005</v>
      </c>
      <c r="H227">
        <v>201808191337</v>
      </c>
      <c r="I227">
        <v>201808200137</v>
      </c>
      <c r="J227">
        <v>43331</v>
      </c>
      <c r="K227">
        <v>0.56736111111111109</v>
      </c>
      <c r="L227">
        <v>43331.567361111112</v>
      </c>
      <c r="M227">
        <v>43469</v>
      </c>
      <c r="N227" t="s">
        <v>1003</v>
      </c>
      <c r="O227">
        <v>43469.386111111111</v>
      </c>
      <c r="P227">
        <v>1014</v>
      </c>
      <c r="Q227" t="s">
        <v>80</v>
      </c>
      <c r="R227">
        <v>0</v>
      </c>
      <c r="T227">
        <v>0</v>
      </c>
      <c r="U227">
        <v>35.114166670000003</v>
      </c>
      <c r="V227">
        <v>-120.09222222</v>
      </c>
      <c r="W227" t="s">
        <v>88</v>
      </c>
      <c r="X227" t="s">
        <v>1775</v>
      </c>
      <c r="AG227" t="b">
        <v>0</v>
      </c>
      <c r="AH227" t="b">
        <v>0</v>
      </c>
      <c r="AI227" t="b">
        <v>0</v>
      </c>
      <c r="AJ227">
        <v>2018</v>
      </c>
      <c r="AK227">
        <v>8</v>
      </c>
      <c r="AL227" t="b">
        <v>0</v>
      </c>
      <c r="AM227">
        <v>0</v>
      </c>
      <c r="AN227" t="b">
        <v>0</v>
      </c>
      <c r="AO227" t="b">
        <v>0</v>
      </c>
      <c r="AP227" t="b">
        <v>0</v>
      </c>
      <c r="AQ227" t="s">
        <v>1770</v>
      </c>
      <c r="AR227">
        <v>0</v>
      </c>
      <c r="AS227">
        <v>0</v>
      </c>
      <c r="AT227" t="s">
        <v>1771</v>
      </c>
      <c r="AU227" t="s">
        <v>1772</v>
      </c>
      <c r="AV227">
        <v>0</v>
      </c>
      <c r="AW227" t="b">
        <v>0</v>
      </c>
      <c r="AX227" t="b">
        <v>1</v>
      </c>
      <c r="AY227" t="b">
        <v>1</v>
      </c>
      <c r="AZ227" t="b">
        <v>1</v>
      </c>
      <c r="BA227" t="b">
        <v>0</v>
      </c>
      <c r="BB227" t="b">
        <v>1</v>
      </c>
      <c r="BC227" t="b">
        <v>1</v>
      </c>
      <c r="BF227" t="s">
        <v>1006</v>
      </c>
      <c r="BG227" t="s">
        <v>82</v>
      </c>
      <c r="BH227">
        <v>4.93</v>
      </c>
      <c r="BI227" t="s">
        <v>1007</v>
      </c>
      <c r="BJ227">
        <v>12.01</v>
      </c>
      <c r="BK227">
        <v>2</v>
      </c>
      <c r="BL227" t="s">
        <v>1006</v>
      </c>
      <c r="BM227" t="s">
        <v>82</v>
      </c>
      <c r="BN227">
        <v>4.93</v>
      </c>
      <c r="BO227" t="s">
        <v>1007</v>
      </c>
      <c r="BP227">
        <v>12.01</v>
      </c>
      <c r="BQ227">
        <v>2</v>
      </c>
    </row>
    <row r="228" spans="2:69" x14ac:dyDescent="0.2">
      <c r="C228" t="s">
        <v>2006</v>
      </c>
      <c r="D228" t="s">
        <v>269</v>
      </c>
      <c r="E228" t="s">
        <v>1008</v>
      </c>
      <c r="H228">
        <v>201809031638</v>
      </c>
      <c r="I228">
        <v>201809040438</v>
      </c>
      <c r="J228">
        <v>43346</v>
      </c>
      <c r="K228">
        <v>0.69305555555555554</v>
      </c>
      <c r="L228">
        <v>43346.693055555559</v>
      </c>
      <c r="M228">
        <v>43469</v>
      </c>
      <c r="N228" t="s">
        <v>1009</v>
      </c>
      <c r="O228">
        <v>43469.381944444453</v>
      </c>
      <c r="P228">
        <v>1120</v>
      </c>
      <c r="Q228" t="s">
        <v>80</v>
      </c>
      <c r="R228">
        <v>0</v>
      </c>
      <c r="T228">
        <v>0</v>
      </c>
      <c r="U228">
        <v>39.268611</v>
      </c>
      <c r="V228">
        <v>-120.658333</v>
      </c>
      <c r="W228" t="s">
        <v>88</v>
      </c>
      <c r="X228" t="s">
        <v>1775</v>
      </c>
      <c r="AF228">
        <v>20415</v>
      </c>
      <c r="AG228" t="b">
        <v>0</v>
      </c>
      <c r="AH228" t="b">
        <v>0</v>
      </c>
      <c r="AI228" t="b">
        <v>0</v>
      </c>
      <c r="AJ228">
        <v>2018</v>
      </c>
      <c r="AK228">
        <v>9</v>
      </c>
      <c r="AL228" t="b">
        <v>0</v>
      </c>
      <c r="AM228">
        <v>0</v>
      </c>
      <c r="AN228" t="b">
        <v>0</v>
      </c>
      <c r="AO228" t="b">
        <v>0</v>
      </c>
      <c r="AP228" t="b">
        <v>0</v>
      </c>
      <c r="AQ228" t="s">
        <v>1770</v>
      </c>
      <c r="AR228">
        <v>0</v>
      </c>
      <c r="AS228">
        <v>0</v>
      </c>
      <c r="AT228" t="s">
        <v>1771</v>
      </c>
      <c r="AU228" t="s">
        <v>1772</v>
      </c>
      <c r="AV228">
        <v>0</v>
      </c>
      <c r="AW228" t="b">
        <v>1</v>
      </c>
      <c r="AX228" t="b">
        <v>0</v>
      </c>
      <c r="AY228" t="b">
        <v>1</v>
      </c>
      <c r="AZ228" t="b">
        <v>1</v>
      </c>
      <c r="BA228" t="b">
        <v>0</v>
      </c>
      <c r="BB228" t="b">
        <v>1</v>
      </c>
      <c r="BC228" t="b">
        <v>1</v>
      </c>
      <c r="BF228" t="s">
        <v>1010</v>
      </c>
      <c r="BG228" t="s">
        <v>511</v>
      </c>
      <c r="BH228">
        <v>2.71</v>
      </c>
      <c r="BI228" t="s">
        <v>1011</v>
      </c>
      <c r="BJ228">
        <v>18.41</v>
      </c>
      <c r="BK228">
        <v>3</v>
      </c>
      <c r="BL228" t="s">
        <v>1010</v>
      </c>
      <c r="BM228" t="s">
        <v>511</v>
      </c>
      <c r="BN228">
        <v>2.71</v>
      </c>
      <c r="BO228" t="s">
        <v>1011</v>
      </c>
      <c r="BP228">
        <v>18.41</v>
      </c>
      <c r="BQ228">
        <v>16</v>
      </c>
    </row>
    <row r="229" spans="2:69" x14ac:dyDescent="0.2">
      <c r="C229" t="s">
        <v>2007</v>
      </c>
      <c r="D229" t="s">
        <v>84</v>
      </c>
      <c r="E229" t="s">
        <v>1012</v>
      </c>
      <c r="H229">
        <v>201809041520</v>
      </c>
      <c r="I229">
        <v>201809050320</v>
      </c>
      <c r="J229">
        <v>43347</v>
      </c>
      <c r="K229">
        <v>0.63888888888888884</v>
      </c>
      <c r="L229">
        <v>43347.638888888891</v>
      </c>
      <c r="M229">
        <v>43469</v>
      </c>
      <c r="N229" t="s">
        <v>1013</v>
      </c>
      <c r="O229">
        <v>43469.380555555559</v>
      </c>
      <c r="P229">
        <v>1751</v>
      </c>
      <c r="Q229" t="s">
        <v>80</v>
      </c>
      <c r="R229">
        <v>0</v>
      </c>
      <c r="T229">
        <v>0</v>
      </c>
      <c r="U229">
        <v>40.616250999999998</v>
      </c>
      <c r="V229">
        <v>-123.52019</v>
      </c>
      <c r="W229" t="s">
        <v>88</v>
      </c>
      <c r="X229" t="s">
        <v>1775</v>
      </c>
      <c r="AG229" t="b">
        <v>0</v>
      </c>
      <c r="AH229" t="b">
        <v>0</v>
      </c>
      <c r="AI229" t="b">
        <v>0</v>
      </c>
      <c r="AJ229">
        <v>2018</v>
      </c>
      <c r="AK229">
        <v>9</v>
      </c>
      <c r="AL229" t="b">
        <v>0</v>
      </c>
      <c r="AM229">
        <v>0</v>
      </c>
      <c r="AN229" t="b">
        <v>0</v>
      </c>
      <c r="AO229" t="b">
        <v>0</v>
      </c>
      <c r="AP229" t="b">
        <v>0</v>
      </c>
      <c r="AQ229" t="s">
        <v>1770</v>
      </c>
      <c r="AR229">
        <v>0</v>
      </c>
      <c r="AS229">
        <v>0</v>
      </c>
      <c r="AT229" t="s">
        <v>1771</v>
      </c>
      <c r="AU229" t="s">
        <v>1772</v>
      </c>
      <c r="AV229">
        <v>0</v>
      </c>
      <c r="AW229" t="b">
        <v>1</v>
      </c>
      <c r="AX229" t="b">
        <v>0</v>
      </c>
      <c r="AY229" t="b">
        <v>1</v>
      </c>
      <c r="AZ229" t="b">
        <v>1</v>
      </c>
      <c r="BA229" t="b">
        <v>0</v>
      </c>
      <c r="BB229" t="b">
        <v>1</v>
      </c>
      <c r="BC229" t="b">
        <v>1</v>
      </c>
      <c r="BJ229">
        <v>0</v>
      </c>
      <c r="BK229">
        <v>0</v>
      </c>
      <c r="BL229" t="s">
        <v>1014</v>
      </c>
      <c r="BM229" t="s">
        <v>82</v>
      </c>
      <c r="BN229">
        <v>7.38</v>
      </c>
      <c r="BO229" t="s">
        <v>1015</v>
      </c>
      <c r="BP229">
        <v>11.01</v>
      </c>
      <c r="BQ229">
        <v>2</v>
      </c>
    </row>
    <row r="230" spans="2:69" x14ac:dyDescent="0.2">
      <c r="C230" t="s">
        <v>2008</v>
      </c>
      <c r="D230" t="s">
        <v>307</v>
      </c>
      <c r="E230" t="s">
        <v>1016</v>
      </c>
      <c r="H230">
        <v>201809051251</v>
      </c>
      <c r="I230">
        <v>201809060051</v>
      </c>
      <c r="J230">
        <v>43348</v>
      </c>
      <c r="K230">
        <v>0.53541666666666665</v>
      </c>
      <c r="L230">
        <v>43348.535416666673</v>
      </c>
      <c r="M230">
        <v>43469</v>
      </c>
      <c r="N230" t="s">
        <v>1017</v>
      </c>
      <c r="O230">
        <v>43469.379861111112</v>
      </c>
      <c r="P230">
        <v>63311</v>
      </c>
      <c r="Q230" t="s">
        <v>80</v>
      </c>
      <c r="R230">
        <v>42</v>
      </c>
      <c r="T230">
        <v>0</v>
      </c>
      <c r="U230">
        <v>40.923000000000002</v>
      </c>
      <c r="V230">
        <v>-122.408</v>
      </c>
      <c r="W230" t="s">
        <v>88</v>
      </c>
      <c r="X230" t="s">
        <v>1775</v>
      </c>
      <c r="AG230" t="b">
        <v>1</v>
      </c>
      <c r="AH230" t="b">
        <v>1</v>
      </c>
      <c r="AI230" t="b">
        <v>0</v>
      </c>
      <c r="AJ230">
        <v>2018</v>
      </c>
      <c r="AK230">
        <v>9</v>
      </c>
      <c r="AL230" t="b">
        <v>0</v>
      </c>
      <c r="AM230">
        <v>0</v>
      </c>
      <c r="AN230" t="b">
        <v>0</v>
      </c>
      <c r="AO230" t="b">
        <v>0</v>
      </c>
      <c r="AP230" t="b">
        <v>0</v>
      </c>
      <c r="AQ230" t="s">
        <v>1783</v>
      </c>
      <c r="AR230">
        <v>1</v>
      </c>
      <c r="AS230">
        <v>0</v>
      </c>
      <c r="AT230" t="s">
        <v>1771</v>
      </c>
      <c r="AU230" t="s">
        <v>1772</v>
      </c>
      <c r="AV230">
        <v>42</v>
      </c>
      <c r="AW230" t="b">
        <v>1</v>
      </c>
      <c r="AX230" t="b">
        <v>0</v>
      </c>
      <c r="AY230" t="b">
        <v>1</v>
      </c>
      <c r="AZ230" t="b">
        <v>1</v>
      </c>
      <c r="BA230" t="b">
        <v>0</v>
      </c>
      <c r="BB230" t="b">
        <v>1</v>
      </c>
      <c r="BC230" t="b">
        <v>1</v>
      </c>
      <c r="BF230" t="s">
        <v>1018</v>
      </c>
      <c r="BG230" t="s">
        <v>82</v>
      </c>
      <c r="BH230">
        <v>1.48</v>
      </c>
      <c r="BI230" t="s">
        <v>1019</v>
      </c>
      <c r="BJ230">
        <v>17</v>
      </c>
      <c r="BK230">
        <v>16</v>
      </c>
      <c r="BL230" t="s">
        <v>1018</v>
      </c>
      <c r="BM230" t="s">
        <v>82</v>
      </c>
      <c r="BN230">
        <v>1.48</v>
      </c>
      <c r="BO230" t="s">
        <v>1019</v>
      </c>
      <c r="BP230">
        <v>17</v>
      </c>
      <c r="BQ230">
        <v>16</v>
      </c>
    </row>
    <row r="231" spans="2:69" x14ac:dyDescent="0.2">
      <c r="C231" t="s">
        <v>2009</v>
      </c>
      <c r="D231" t="s">
        <v>409</v>
      </c>
      <c r="E231" t="s">
        <v>1020</v>
      </c>
      <c r="H231">
        <v>201809081334</v>
      </c>
      <c r="I231">
        <v>201809090134</v>
      </c>
      <c r="J231">
        <v>43351</v>
      </c>
      <c r="K231">
        <v>0.56527777777777777</v>
      </c>
      <c r="L231">
        <v>43351.56527777778</v>
      </c>
      <c r="M231">
        <v>43469</v>
      </c>
      <c r="N231" t="s">
        <v>1021</v>
      </c>
      <c r="O231">
        <v>43469.379166666673</v>
      </c>
      <c r="P231">
        <v>573</v>
      </c>
      <c r="Q231" t="s">
        <v>80</v>
      </c>
      <c r="R231">
        <v>0</v>
      </c>
      <c r="T231">
        <v>0</v>
      </c>
      <c r="U231">
        <v>37.833880000000001</v>
      </c>
      <c r="V231">
        <v>-120.61745999999999</v>
      </c>
      <c r="W231" t="s">
        <v>73</v>
      </c>
      <c r="X231" t="s">
        <v>1769</v>
      </c>
      <c r="AG231" t="b">
        <v>0</v>
      </c>
      <c r="AH231" t="b">
        <v>0</v>
      </c>
      <c r="AI231" t="b">
        <v>0</v>
      </c>
      <c r="AJ231">
        <v>2018</v>
      </c>
      <c r="AK231">
        <v>9</v>
      </c>
      <c r="AL231" t="b">
        <v>0</v>
      </c>
      <c r="AM231">
        <v>0</v>
      </c>
      <c r="AN231" t="b">
        <v>0</v>
      </c>
      <c r="AO231" t="b">
        <v>0</v>
      </c>
      <c r="AP231" t="b">
        <v>0</v>
      </c>
      <c r="AQ231" t="s">
        <v>1770</v>
      </c>
      <c r="AR231">
        <v>0</v>
      </c>
      <c r="AS231">
        <v>0</v>
      </c>
      <c r="AT231" t="s">
        <v>1771</v>
      </c>
      <c r="AU231" t="s">
        <v>1772</v>
      </c>
      <c r="AV231">
        <v>0</v>
      </c>
      <c r="AW231" t="b">
        <v>0</v>
      </c>
      <c r="AX231" t="b">
        <v>0</v>
      </c>
      <c r="AY231" t="b">
        <v>0</v>
      </c>
      <c r="AZ231" t="b">
        <v>0</v>
      </c>
      <c r="BA231" t="b">
        <v>0</v>
      </c>
      <c r="BB231" t="b">
        <v>0</v>
      </c>
      <c r="BC231" t="b">
        <v>0</v>
      </c>
      <c r="BF231" t="s">
        <v>1022</v>
      </c>
      <c r="BG231" t="s">
        <v>584</v>
      </c>
      <c r="BH231">
        <v>2.11</v>
      </c>
      <c r="BI231" t="s">
        <v>1023</v>
      </c>
      <c r="BJ231">
        <v>10.25</v>
      </c>
      <c r="BK231">
        <v>2</v>
      </c>
      <c r="BL231" t="s">
        <v>1024</v>
      </c>
      <c r="BM231" t="s">
        <v>95</v>
      </c>
      <c r="BN231">
        <v>6.37</v>
      </c>
      <c r="BO231" t="s">
        <v>1025</v>
      </c>
      <c r="BP231">
        <v>18.010000000000002</v>
      </c>
      <c r="BQ231">
        <v>33</v>
      </c>
    </row>
    <row r="232" spans="2:69" x14ac:dyDescent="0.2">
      <c r="C232" t="s">
        <v>2010</v>
      </c>
      <c r="D232" t="s">
        <v>128</v>
      </c>
      <c r="E232" t="s">
        <v>1026</v>
      </c>
      <c r="H232">
        <v>201809081429</v>
      </c>
      <c r="I232">
        <v>201809090229</v>
      </c>
      <c r="J232">
        <v>43351</v>
      </c>
      <c r="K232">
        <v>0.60347222222222219</v>
      </c>
      <c r="L232">
        <v>43351.603472222218</v>
      </c>
      <c r="M232">
        <v>43469</v>
      </c>
      <c r="N232" t="s">
        <v>1021</v>
      </c>
      <c r="O232">
        <v>43469.379166666673</v>
      </c>
      <c r="P232">
        <v>2490</v>
      </c>
      <c r="Q232" t="s">
        <v>186</v>
      </c>
      <c r="R232">
        <v>0</v>
      </c>
      <c r="T232">
        <v>0</v>
      </c>
      <c r="U232">
        <v>38.696010000000001</v>
      </c>
      <c r="V232">
        <v>-122.44468000000001</v>
      </c>
      <c r="W232" t="s">
        <v>88</v>
      </c>
      <c r="X232" t="s">
        <v>1775</v>
      </c>
      <c r="AG232" t="b">
        <v>0</v>
      </c>
      <c r="AH232" t="b">
        <v>0</v>
      </c>
      <c r="AI232" t="b">
        <v>0</v>
      </c>
      <c r="AJ232">
        <v>2018</v>
      </c>
      <c r="AK232">
        <v>9</v>
      </c>
      <c r="AL232" t="b">
        <v>0</v>
      </c>
      <c r="AM232">
        <v>0</v>
      </c>
      <c r="AN232" t="b">
        <v>0</v>
      </c>
      <c r="AO232" t="b">
        <v>0</v>
      </c>
      <c r="AP232" t="b">
        <v>0</v>
      </c>
      <c r="AQ232" t="s">
        <v>1770</v>
      </c>
      <c r="AR232">
        <v>0</v>
      </c>
      <c r="AS232">
        <v>0</v>
      </c>
      <c r="AT232" t="s">
        <v>1771</v>
      </c>
      <c r="AU232" t="s">
        <v>1772</v>
      </c>
      <c r="AV232">
        <v>0</v>
      </c>
      <c r="AW232" t="b">
        <v>0</v>
      </c>
      <c r="AX232" t="b">
        <v>1</v>
      </c>
      <c r="AY232" t="b">
        <v>1</v>
      </c>
      <c r="AZ232" t="b">
        <v>1</v>
      </c>
      <c r="BA232" t="b">
        <v>0</v>
      </c>
      <c r="BB232" t="b">
        <v>1</v>
      </c>
      <c r="BC232" t="b">
        <v>1</v>
      </c>
      <c r="BF232" t="s">
        <v>1027</v>
      </c>
      <c r="BG232" t="s">
        <v>1028</v>
      </c>
      <c r="BH232">
        <v>3.54</v>
      </c>
      <c r="BI232" t="s">
        <v>1029</v>
      </c>
      <c r="BJ232">
        <v>20.6</v>
      </c>
      <c r="BK232">
        <v>20</v>
      </c>
      <c r="BL232" t="s">
        <v>1030</v>
      </c>
      <c r="BM232" t="s">
        <v>1028</v>
      </c>
      <c r="BN232">
        <v>7.89</v>
      </c>
      <c r="BO232" t="s">
        <v>1031</v>
      </c>
      <c r="BP232">
        <v>22.15</v>
      </c>
      <c r="BQ232">
        <v>68</v>
      </c>
    </row>
    <row r="233" spans="2:69" x14ac:dyDescent="0.2">
      <c r="C233" t="s">
        <v>2011</v>
      </c>
      <c r="D233" t="s">
        <v>218</v>
      </c>
      <c r="E233" t="s">
        <v>238</v>
      </c>
      <c r="H233">
        <v>201809131537</v>
      </c>
      <c r="I233">
        <v>201809140337</v>
      </c>
      <c r="J233">
        <v>43356</v>
      </c>
      <c r="K233">
        <v>0.65069444444444446</v>
      </c>
      <c r="L233">
        <v>43356.650694444441</v>
      </c>
      <c r="M233">
        <v>43469</v>
      </c>
      <c r="N233" t="s">
        <v>1032</v>
      </c>
      <c r="O233">
        <v>43469.37777777778</v>
      </c>
      <c r="P233">
        <v>400</v>
      </c>
      <c r="Q233" t="s">
        <v>80</v>
      </c>
      <c r="R233">
        <v>0</v>
      </c>
      <c r="T233">
        <v>0</v>
      </c>
      <c r="U233">
        <v>36.355020000000003</v>
      </c>
      <c r="V233">
        <v>-121.1563</v>
      </c>
      <c r="W233" t="s">
        <v>73</v>
      </c>
      <c r="X233" t="s">
        <v>1769</v>
      </c>
      <c r="AG233" t="b">
        <v>0</v>
      </c>
      <c r="AH233" t="b">
        <v>0</v>
      </c>
      <c r="AI233" t="b">
        <v>0</v>
      </c>
      <c r="AJ233">
        <v>2018</v>
      </c>
      <c r="AK233">
        <v>9</v>
      </c>
      <c r="AL233" t="b">
        <v>0</v>
      </c>
      <c r="AM233">
        <v>0</v>
      </c>
      <c r="AN233" t="b">
        <v>0</v>
      </c>
      <c r="AO233" t="b">
        <v>0</v>
      </c>
      <c r="AP233" t="b">
        <v>0</v>
      </c>
      <c r="AQ233" t="s">
        <v>1770</v>
      </c>
      <c r="AR233">
        <v>0</v>
      </c>
      <c r="AS233">
        <v>0</v>
      </c>
      <c r="AT233" t="s">
        <v>1771</v>
      </c>
      <c r="AU233" t="s">
        <v>1772</v>
      </c>
      <c r="AV233">
        <v>0</v>
      </c>
      <c r="AW233" t="b">
        <v>0</v>
      </c>
      <c r="AX233" t="b">
        <v>0</v>
      </c>
      <c r="AY233" t="b">
        <v>0</v>
      </c>
      <c r="AZ233" t="b">
        <v>0</v>
      </c>
      <c r="BA233" t="b">
        <v>0</v>
      </c>
      <c r="BB233" t="b">
        <v>0</v>
      </c>
      <c r="BC233" t="b">
        <v>0</v>
      </c>
      <c r="BJ233">
        <v>0</v>
      </c>
      <c r="BK233">
        <v>0</v>
      </c>
      <c r="BL233" t="s">
        <v>239</v>
      </c>
      <c r="BM233" t="s">
        <v>82</v>
      </c>
      <c r="BN233">
        <v>8.01</v>
      </c>
      <c r="BO233" t="s">
        <v>1033</v>
      </c>
      <c r="BP233">
        <v>18.989999999999998</v>
      </c>
      <c r="BQ233">
        <v>3</v>
      </c>
    </row>
    <row r="234" spans="2:69" x14ac:dyDescent="0.2">
      <c r="C234" t="s">
        <v>2012</v>
      </c>
      <c r="D234" t="s">
        <v>91</v>
      </c>
      <c r="E234" t="s">
        <v>1034</v>
      </c>
      <c r="H234">
        <v>201809221544</v>
      </c>
      <c r="I234">
        <v>201809230344</v>
      </c>
      <c r="J234">
        <v>43365</v>
      </c>
      <c r="K234">
        <v>0.65555555555555556</v>
      </c>
      <c r="L234">
        <v>43365.655555555553</v>
      </c>
      <c r="M234">
        <v>43469</v>
      </c>
      <c r="N234" t="s">
        <v>1035</v>
      </c>
      <c r="O234">
        <v>43469.377083333333</v>
      </c>
      <c r="P234">
        <v>360</v>
      </c>
      <c r="Q234" t="s">
        <v>80</v>
      </c>
      <c r="R234">
        <v>0</v>
      </c>
      <c r="T234">
        <v>0</v>
      </c>
      <c r="U234">
        <v>37.387889999999999</v>
      </c>
      <c r="V234">
        <v>-119.68912</v>
      </c>
      <c r="W234" t="s">
        <v>88</v>
      </c>
      <c r="X234" t="s">
        <v>1775</v>
      </c>
      <c r="AG234" t="b">
        <v>0</v>
      </c>
      <c r="AH234" t="b">
        <v>0</v>
      </c>
      <c r="AI234" t="b">
        <v>0</v>
      </c>
      <c r="AJ234">
        <v>2018</v>
      </c>
      <c r="AK234">
        <v>9</v>
      </c>
      <c r="AL234" t="b">
        <v>0</v>
      </c>
      <c r="AM234">
        <v>0</v>
      </c>
      <c r="AN234" t="b">
        <v>0</v>
      </c>
      <c r="AO234" t="b">
        <v>0</v>
      </c>
      <c r="AP234" t="b">
        <v>0</v>
      </c>
      <c r="AQ234" t="s">
        <v>1770</v>
      </c>
      <c r="AR234">
        <v>0</v>
      </c>
      <c r="AS234">
        <v>0</v>
      </c>
      <c r="AT234" t="s">
        <v>1771</v>
      </c>
      <c r="AU234" t="s">
        <v>1772</v>
      </c>
      <c r="AV234">
        <v>0</v>
      </c>
      <c r="AW234" t="b">
        <v>0</v>
      </c>
      <c r="AX234" t="b">
        <v>1</v>
      </c>
      <c r="AY234" t="b">
        <v>1</v>
      </c>
      <c r="AZ234" t="b">
        <v>1</v>
      </c>
      <c r="BA234" t="b">
        <v>0</v>
      </c>
      <c r="BB234" t="b">
        <v>1</v>
      </c>
      <c r="BC234" t="b">
        <v>1</v>
      </c>
      <c r="BF234" t="s">
        <v>647</v>
      </c>
      <c r="BG234" t="s">
        <v>82</v>
      </c>
      <c r="BH234">
        <v>3.77</v>
      </c>
      <c r="BI234" t="s">
        <v>1036</v>
      </c>
      <c r="BJ234">
        <v>18.010000000000002</v>
      </c>
      <c r="BK234">
        <v>58</v>
      </c>
      <c r="BL234" t="s">
        <v>647</v>
      </c>
      <c r="BM234" t="s">
        <v>82</v>
      </c>
      <c r="BN234">
        <v>3.77</v>
      </c>
      <c r="BO234" t="s">
        <v>1036</v>
      </c>
      <c r="BP234">
        <v>18.010000000000002</v>
      </c>
      <c r="BQ234">
        <v>142</v>
      </c>
    </row>
    <row r="235" spans="2:69" x14ac:dyDescent="0.2">
      <c r="C235" t="s">
        <v>2013</v>
      </c>
      <c r="D235" t="s">
        <v>281</v>
      </c>
      <c r="E235" t="s">
        <v>1037</v>
      </c>
      <c r="H235">
        <v>201810071251</v>
      </c>
      <c r="I235">
        <v>201810080051</v>
      </c>
      <c r="J235">
        <v>43380</v>
      </c>
      <c r="K235">
        <v>0.53541666666666665</v>
      </c>
      <c r="L235">
        <v>43380.535416666673</v>
      </c>
      <c r="M235">
        <v>43469</v>
      </c>
      <c r="N235" t="s">
        <v>1038</v>
      </c>
      <c r="O235">
        <v>43469.372916666667</v>
      </c>
      <c r="P235">
        <v>3889</v>
      </c>
      <c r="Q235" t="s">
        <v>80</v>
      </c>
      <c r="R235">
        <v>0</v>
      </c>
      <c r="T235">
        <v>0</v>
      </c>
      <c r="U235">
        <v>40.220277780000004</v>
      </c>
      <c r="V235">
        <v>-122.18</v>
      </c>
      <c r="W235" t="s">
        <v>88</v>
      </c>
      <c r="X235" t="s">
        <v>1775</v>
      </c>
      <c r="AF235">
        <v>7128</v>
      </c>
      <c r="AG235" t="b">
        <v>0</v>
      </c>
      <c r="AH235" t="b">
        <v>0</v>
      </c>
      <c r="AI235" t="b">
        <v>0</v>
      </c>
      <c r="AJ235">
        <v>2018</v>
      </c>
      <c r="AK235">
        <v>10</v>
      </c>
      <c r="AL235" t="b">
        <v>1</v>
      </c>
      <c r="AM235">
        <v>0</v>
      </c>
      <c r="AN235" t="b">
        <v>0</v>
      </c>
      <c r="AO235" t="b">
        <v>0</v>
      </c>
      <c r="AP235" t="b">
        <v>0</v>
      </c>
      <c r="AQ235" t="s">
        <v>1770</v>
      </c>
      <c r="AR235">
        <v>0</v>
      </c>
      <c r="AS235">
        <v>0</v>
      </c>
      <c r="AT235" t="s">
        <v>1771</v>
      </c>
      <c r="AU235" t="s">
        <v>1772</v>
      </c>
      <c r="AV235">
        <v>0</v>
      </c>
      <c r="AW235" t="b">
        <v>1</v>
      </c>
      <c r="AX235" t="b">
        <v>0</v>
      </c>
      <c r="AY235" t="b">
        <v>1</v>
      </c>
      <c r="AZ235" t="b">
        <v>1</v>
      </c>
      <c r="BA235" t="b">
        <v>0</v>
      </c>
      <c r="BB235" t="b">
        <v>1</v>
      </c>
      <c r="BC235" t="b">
        <v>1</v>
      </c>
      <c r="BJ235">
        <v>0</v>
      </c>
      <c r="BK235">
        <v>0</v>
      </c>
      <c r="BL235" t="s">
        <v>1039</v>
      </c>
      <c r="BM235" t="s">
        <v>511</v>
      </c>
      <c r="BN235">
        <v>6.14</v>
      </c>
      <c r="BO235" t="s">
        <v>1040</v>
      </c>
      <c r="BP235">
        <v>35.68</v>
      </c>
      <c r="BQ235">
        <v>16</v>
      </c>
    </row>
    <row r="236" spans="2:69" x14ac:dyDescent="0.2">
      <c r="B236" t="s">
        <v>1041</v>
      </c>
      <c r="C236" t="s">
        <v>2014</v>
      </c>
      <c r="D236" t="s">
        <v>992</v>
      </c>
      <c r="E236" t="s">
        <v>1042</v>
      </c>
      <c r="H236">
        <v>201810071300</v>
      </c>
      <c r="I236">
        <v>201810080100</v>
      </c>
      <c r="J236">
        <v>43380</v>
      </c>
      <c r="K236">
        <v>0.54166666666666663</v>
      </c>
      <c r="L236">
        <v>43380.541666666657</v>
      </c>
      <c r="P236">
        <v>4500</v>
      </c>
      <c r="Q236" t="s">
        <v>80</v>
      </c>
      <c r="R236">
        <v>1</v>
      </c>
      <c r="T236">
        <v>0</v>
      </c>
      <c r="U236">
        <v>38.237000000000002</v>
      </c>
      <c r="V236">
        <v>-121.952</v>
      </c>
      <c r="W236" t="s">
        <v>73</v>
      </c>
      <c r="X236" t="s">
        <v>1769</v>
      </c>
      <c r="AG236" t="b">
        <v>0</v>
      </c>
      <c r="AH236" t="b">
        <v>0</v>
      </c>
      <c r="AI236" t="b">
        <v>0</v>
      </c>
      <c r="AJ236">
        <v>2018</v>
      </c>
      <c r="AK236">
        <v>10</v>
      </c>
      <c r="AL236" t="b">
        <v>1</v>
      </c>
      <c r="AM236">
        <v>0</v>
      </c>
      <c r="AN236" t="b">
        <v>0</v>
      </c>
      <c r="AO236" t="b">
        <v>0</v>
      </c>
      <c r="AP236" t="b">
        <v>0</v>
      </c>
      <c r="AQ236" t="s">
        <v>1770</v>
      </c>
      <c r="AR236">
        <v>0</v>
      </c>
      <c r="AS236">
        <v>0</v>
      </c>
      <c r="AT236" t="s">
        <v>1771</v>
      </c>
      <c r="AU236" t="s">
        <v>1772</v>
      </c>
      <c r="AV236">
        <v>1</v>
      </c>
      <c r="AW236" t="b">
        <v>0</v>
      </c>
      <c r="AX236" t="b">
        <v>0</v>
      </c>
      <c r="AY236" t="b">
        <v>0</v>
      </c>
      <c r="AZ236" t="b">
        <v>0</v>
      </c>
      <c r="BA236" t="b">
        <v>0</v>
      </c>
      <c r="BB236" t="b">
        <v>0</v>
      </c>
      <c r="BC236" t="b">
        <v>0</v>
      </c>
      <c r="BF236" t="s">
        <v>1043</v>
      </c>
      <c r="BG236" t="s">
        <v>1044</v>
      </c>
      <c r="BH236">
        <v>4.12</v>
      </c>
      <c r="BI236" t="s">
        <v>1045</v>
      </c>
      <c r="BJ236">
        <v>32.229999999999997</v>
      </c>
      <c r="BK236">
        <v>11</v>
      </c>
      <c r="BL236" t="s">
        <v>1046</v>
      </c>
      <c r="BM236" t="s">
        <v>1047</v>
      </c>
      <c r="BN236">
        <v>7.07</v>
      </c>
      <c r="BO236" t="s">
        <v>1048</v>
      </c>
      <c r="BP236">
        <v>37.89</v>
      </c>
      <c r="BQ236">
        <v>65</v>
      </c>
    </row>
    <row r="237" spans="2:69" x14ac:dyDescent="0.2">
      <c r="C237" t="s">
        <v>2015</v>
      </c>
      <c r="D237" t="s">
        <v>143</v>
      </c>
      <c r="E237" t="s">
        <v>1049</v>
      </c>
      <c r="H237">
        <v>201810301446</v>
      </c>
      <c r="I237">
        <v>201810310246</v>
      </c>
      <c r="J237">
        <v>43403</v>
      </c>
      <c r="K237">
        <v>0.61527777777777781</v>
      </c>
      <c r="L237">
        <v>43403.615277777782</v>
      </c>
      <c r="M237">
        <v>43469</v>
      </c>
      <c r="N237" t="s">
        <v>1050</v>
      </c>
      <c r="O237">
        <v>43469.368055555547</v>
      </c>
      <c r="P237">
        <v>550</v>
      </c>
      <c r="Q237" t="s">
        <v>80</v>
      </c>
      <c r="R237">
        <v>0</v>
      </c>
      <c r="T237">
        <v>0</v>
      </c>
      <c r="U237">
        <v>39.365290000000002</v>
      </c>
      <c r="V237">
        <v>-121.51707</v>
      </c>
      <c r="W237" t="s">
        <v>73</v>
      </c>
      <c r="X237" t="s">
        <v>1769</v>
      </c>
      <c r="AG237" t="b">
        <v>0</v>
      </c>
      <c r="AH237" t="b">
        <v>0</v>
      </c>
      <c r="AI237" t="b">
        <v>0</v>
      </c>
      <c r="AJ237">
        <v>2018</v>
      </c>
      <c r="AK237">
        <v>10</v>
      </c>
      <c r="AL237" t="b">
        <v>1</v>
      </c>
      <c r="AM237">
        <v>0</v>
      </c>
      <c r="AN237" t="b">
        <v>0</v>
      </c>
      <c r="AO237" t="b">
        <v>0</v>
      </c>
      <c r="AP237" t="b">
        <v>0</v>
      </c>
      <c r="AQ237" t="s">
        <v>1770</v>
      </c>
      <c r="AR237">
        <v>0</v>
      </c>
      <c r="AS237">
        <v>0</v>
      </c>
      <c r="AT237" t="s">
        <v>1771</v>
      </c>
      <c r="AU237" t="s">
        <v>1772</v>
      </c>
      <c r="AV237">
        <v>0</v>
      </c>
      <c r="AW237" t="b">
        <v>0</v>
      </c>
      <c r="AX237" t="b">
        <v>0</v>
      </c>
      <c r="AY237" t="b">
        <v>0</v>
      </c>
      <c r="AZ237" t="b">
        <v>0</v>
      </c>
      <c r="BA237" t="b">
        <v>0</v>
      </c>
      <c r="BB237" t="b">
        <v>0</v>
      </c>
      <c r="BC237" t="b">
        <v>0</v>
      </c>
      <c r="BJ237">
        <v>0</v>
      </c>
      <c r="BK237">
        <v>0</v>
      </c>
      <c r="BL237" t="s">
        <v>147</v>
      </c>
      <c r="BM237" t="s">
        <v>82</v>
      </c>
      <c r="BN237">
        <v>7.07</v>
      </c>
      <c r="BO237" t="s">
        <v>1051</v>
      </c>
      <c r="BP237">
        <v>20</v>
      </c>
      <c r="BQ237">
        <v>4</v>
      </c>
    </row>
    <row r="238" spans="2:69" x14ac:dyDescent="0.2">
      <c r="B238" t="s">
        <v>1052</v>
      </c>
      <c r="C238" t="s">
        <v>2016</v>
      </c>
      <c r="D238" t="s">
        <v>143</v>
      </c>
      <c r="E238" t="s">
        <v>1053</v>
      </c>
      <c r="F238" t="s">
        <v>1054</v>
      </c>
      <c r="H238">
        <v>201811080645</v>
      </c>
      <c r="I238">
        <v>201811081845</v>
      </c>
      <c r="J238">
        <v>43412</v>
      </c>
      <c r="K238">
        <v>0.28125</v>
      </c>
      <c r="L238">
        <v>43412.28125</v>
      </c>
      <c r="M238">
        <v>43429</v>
      </c>
      <c r="N238" t="s">
        <v>324</v>
      </c>
      <c r="O238">
        <v>43429.333333333343</v>
      </c>
      <c r="P238">
        <v>153336</v>
      </c>
      <c r="Q238" t="s">
        <v>99</v>
      </c>
      <c r="R238">
        <v>18804</v>
      </c>
      <c r="T238">
        <v>85</v>
      </c>
      <c r="U238">
        <v>39.798469990000001</v>
      </c>
      <c r="V238">
        <v>-121.486279</v>
      </c>
      <c r="W238" t="s">
        <v>88</v>
      </c>
      <c r="X238" t="s">
        <v>1775</v>
      </c>
      <c r="Y238" t="s">
        <v>100</v>
      </c>
      <c r="Z238" t="s">
        <v>100</v>
      </c>
      <c r="AA238" t="s">
        <v>1055</v>
      </c>
      <c r="AB238" t="s">
        <v>1056</v>
      </c>
      <c r="AC238" t="s">
        <v>1057</v>
      </c>
      <c r="AD238" t="s">
        <v>1058</v>
      </c>
      <c r="AF238">
        <v>826291590</v>
      </c>
      <c r="AG238" t="b">
        <v>1</v>
      </c>
      <c r="AH238" t="b">
        <v>0</v>
      </c>
      <c r="AI238" t="b">
        <v>1</v>
      </c>
      <c r="AJ238">
        <v>2018</v>
      </c>
      <c r="AK238">
        <v>11</v>
      </c>
      <c r="AL238" t="b">
        <v>1</v>
      </c>
      <c r="AM238">
        <v>1</v>
      </c>
      <c r="AN238" t="b">
        <v>1</v>
      </c>
      <c r="AO238" t="b">
        <v>1</v>
      </c>
      <c r="AP238" t="b">
        <v>0</v>
      </c>
      <c r="AQ238" t="s">
        <v>1804</v>
      </c>
      <c r="AR238">
        <v>1</v>
      </c>
      <c r="AS238">
        <v>1</v>
      </c>
      <c r="AT238" t="s">
        <v>1805</v>
      </c>
      <c r="AU238" t="s">
        <v>1806</v>
      </c>
      <c r="AV238">
        <v>18804</v>
      </c>
      <c r="AW238" t="b">
        <v>1</v>
      </c>
      <c r="AX238" t="b">
        <v>0</v>
      </c>
      <c r="AY238" t="b">
        <v>1</v>
      </c>
      <c r="AZ238" t="b">
        <v>1</v>
      </c>
      <c r="BA238" t="b">
        <v>0</v>
      </c>
      <c r="BB238" t="b">
        <v>1</v>
      </c>
      <c r="BC238" t="b">
        <v>1</v>
      </c>
      <c r="BF238" t="s">
        <v>721</v>
      </c>
      <c r="BG238" t="s">
        <v>82</v>
      </c>
      <c r="BH238">
        <v>4.33</v>
      </c>
      <c r="BI238" t="s">
        <v>1059</v>
      </c>
      <c r="BJ238">
        <v>40</v>
      </c>
      <c r="BK238">
        <v>2</v>
      </c>
      <c r="BL238" t="s">
        <v>1060</v>
      </c>
      <c r="BM238" t="s">
        <v>1028</v>
      </c>
      <c r="BN238">
        <v>8.14</v>
      </c>
      <c r="BO238" t="s">
        <v>1061</v>
      </c>
      <c r="BP238">
        <v>42.52</v>
      </c>
      <c r="BQ238">
        <v>72</v>
      </c>
    </row>
    <row r="239" spans="2:69" x14ac:dyDescent="0.2">
      <c r="C239" t="s">
        <v>2017</v>
      </c>
      <c r="D239" t="s">
        <v>992</v>
      </c>
      <c r="E239" t="s">
        <v>1062</v>
      </c>
      <c r="H239">
        <v>201811081328</v>
      </c>
      <c r="I239">
        <v>201811090128</v>
      </c>
      <c r="J239">
        <v>43412</v>
      </c>
      <c r="K239">
        <v>0.56111111111111112</v>
      </c>
      <c r="L239">
        <v>43412.561111111107</v>
      </c>
      <c r="M239">
        <v>43469</v>
      </c>
      <c r="N239" t="s">
        <v>1063</v>
      </c>
      <c r="O239">
        <v>43469.365972222222</v>
      </c>
      <c r="P239">
        <v>1500</v>
      </c>
      <c r="Q239" t="s">
        <v>80</v>
      </c>
      <c r="R239">
        <v>0</v>
      </c>
      <c r="T239">
        <v>0</v>
      </c>
      <c r="U239">
        <v>38.21396</v>
      </c>
      <c r="V239">
        <v>-121.94240000000001</v>
      </c>
      <c r="W239" t="s">
        <v>73</v>
      </c>
      <c r="X239" t="s">
        <v>1769</v>
      </c>
      <c r="AG239" t="b">
        <v>0</v>
      </c>
      <c r="AH239" t="b">
        <v>0</v>
      </c>
      <c r="AI239" t="b">
        <v>0</v>
      </c>
      <c r="AJ239">
        <v>2018</v>
      </c>
      <c r="AK239">
        <v>11</v>
      </c>
      <c r="AL239" t="b">
        <v>1</v>
      </c>
      <c r="AM239">
        <v>0</v>
      </c>
      <c r="AN239" t="b">
        <v>0</v>
      </c>
      <c r="AO239" t="b">
        <v>0</v>
      </c>
      <c r="AP239" t="b">
        <v>0</v>
      </c>
      <c r="AQ239" t="s">
        <v>1770</v>
      </c>
      <c r="AR239">
        <v>0</v>
      </c>
      <c r="AS239">
        <v>0</v>
      </c>
      <c r="AT239" t="s">
        <v>1771</v>
      </c>
      <c r="AU239" t="s">
        <v>1772</v>
      </c>
      <c r="AV239">
        <v>0</v>
      </c>
      <c r="AW239" t="b">
        <v>0</v>
      </c>
      <c r="AX239" t="b">
        <v>0</v>
      </c>
      <c r="AY239" t="b">
        <v>0</v>
      </c>
      <c r="AZ239" t="b">
        <v>0</v>
      </c>
      <c r="BA239" t="b">
        <v>0</v>
      </c>
      <c r="BB239" t="b">
        <v>0</v>
      </c>
      <c r="BC239" t="b">
        <v>0</v>
      </c>
      <c r="BF239" t="s">
        <v>1064</v>
      </c>
      <c r="BG239" t="s">
        <v>511</v>
      </c>
      <c r="BH239">
        <v>3.67</v>
      </c>
      <c r="BI239" t="s">
        <v>1065</v>
      </c>
      <c r="BJ239">
        <v>35.68</v>
      </c>
      <c r="BK239">
        <v>10</v>
      </c>
      <c r="BL239" t="s">
        <v>1046</v>
      </c>
      <c r="BM239" t="s">
        <v>1047</v>
      </c>
      <c r="BN239">
        <v>7.26</v>
      </c>
      <c r="BO239" t="s">
        <v>1066</v>
      </c>
      <c r="BP239">
        <v>39.19</v>
      </c>
      <c r="BQ239">
        <v>53</v>
      </c>
    </row>
    <row r="240" spans="2:69" x14ac:dyDescent="0.2">
      <c r="C240" t="s">
        <v>2018</v>
      </c>
      <c r="D240" t="s">
        <v>260</v>
      </c>
      <c r="E240" t="s">
        <v>1067</v>
      </c>
      <c r="H240">
        <v>201905071547</v>
      </c>
      <c r="I240">
        <v>201905080347</v>
      </c>
      <c r="J240">
        <v>43592</v>
      </c>
      <c r="K240">
        <v>0.65763888888888888</v>
      </c>
      <c r="L240">
        <v>43592.657638888893</v>
      </c>
      <c r="M240">
        <v>43594</v>
      </c>
      <c r="N240" t="s">
        <v>935</v>
      </c>
      <c r="O240">
        <v>43594.400694444441</v>
      </c>
      <c r="P240">
        <v>2500</v>
      </c>
      <c r="Q240" t="s">
        <v>438</v>
      </c>
      <c r="T240">
        <v>0</v>
      </c>
      <c r="U240">
        <v>35.720570000000002</v>
      </c>
      <c r="V240">
        <v>-119.62761999999999</v>
      </c>
      <c r="W240" t="s">
        <v>73</v>
      </c>
      <c r="X240" t="s">
        <v>1769</v>
      </c>
      <c r="AG240" t="b">
        <v>0</v>
      </c>
      <c r="AH240" t="b">
        <v>0</v>
      </c>
      <c r="AI240" t="b">
        <v>0</v>
      </c>
      <c r="AJ240">
        <v>2019</v>
      </c>
      <c r="AK240">
        <v>5</v>
      </c>
      <c r="AL240" t="b">
        <v>0</v>
      </c>
      <c r="AM240">
        <v>0</v>
      </c>
      <c r="AN240" t="b">
        <v>0</v>
      </c>
      <c r="AO240" t="b">
        <v>0</v>
      </c>
      <c r="AP240" t="b">
        <v>0</v>
      </c>
      <c r="AQ240" t="s">
        <v>1770</v>
      </c>
      <c r="AR240">
        <v>0</v>
      </c>
      <c r="AS240">
        <v>0</v>
      </c>
      <c r="AT240" t="s">
        <v>1771</v>
      </c>
      <c r="AU240" t="s">
        <v>1772</v>
      </c>
      <c r="AV240">
        <v>0</v>
      </c>
      <c r="AW240" t="b">
        <v>0</v>
      </c>
      <c r="AX240" t="b">
        <v>0</v>
      </c>
      <c r="AY240" t="b">
        <v>0</v>
      </c>
      <c r="AZ240" t="b">
        <v>0</v>
      </c>
      <c r="BA240" t="b">
        <v>0</v>
      </c>
      <c r="BB240" t="b">
        <v>0</v>
      </c>
      <c r="BC240" t="b">
        <v>0</v>
      </c>
      <c r="BJ240">
        <v>0</v>
      </c>
      <c r="BK240">
        <v>0</v>
      </c>
      <c r="BP240">
        <v>0</v>
      </c>
      <c r="BQ240">
        <v>0</v>
      </c>
    </row>
    <row r="241" spans="3:69" x14ac:dyDescent="0.2">
      <c r="C241" t="s">
        <v>2019</v>
      </c>
      <c r="D241" t="s">
        <v>103</v>
      </c>
      <c r="E241" t="s">
        <v>1068</v>
      </c>
      <c r="H241">
        <v>201905291710</v>
      </c>
      <c r="I241">
        <v>201905300510</v>
      </c>
      <c r="J241">
        <v>43614</v>
      </c>
      <c r="K241">
        <v>0.71527777777777779</v>
      </c>
      <c r="L241">
        <v>43614.715277777781</v>
      </c>
      <c r="M241">
        <v>43619</v>
      </c>
      <c r="N241" t="s">
        <v>1069</v>
      </c>
      <c r="O241">
        <v>43619.363888888889</v>
      </c>
      <c r="P241">
        <v>835</v>
      </c>
      <c r="Q241" t="s">
        <v>438</v>
      </c>
      <c r="T241">
        <v>0</v>
      </c>
      <c r="U241">
        <v>35.307589999999998</v>
      </c>
      <c r="V241">
        <v>-119.96498</v>
      </c>
      <c r="W241" t="s">
        <v>73</v>
      </c>
      <c r="X241" t="s">
        <v>1769</v>
      </c>
      <c r="AG241" t="b">
        <v>0</v>
      </c>
      <c r="AH241" t="b">
        <v>0</v>
      </c>
      <c r="AI241" t="b">
        <v>0</v>
      </c>
      <c r="AJ241">
        <v>2019</v>
      </c>
      <c r="AK241">
        <v>5</v>
      </c>
      <c r="AL241" t="b">
        <v>0</v>
      </c>
      <c r="AM241">
        <v>0</v>
      </c>
      <c r="AN241" t="b">
        <v>0</v>
      </c>
      <c r="AO241" t="b">
        <v>0</v>
      </c>
      <c r="AP241" t="b">
        <v>0</v>
      </c>
      <c r="AQ241" t="s">
        <v>1770</v>
      </c>
      <c r="AR241">
        <v>0</v>
      </c>
      <c r="AS241">
        <v>0</v>
      </c>
      <c r="AT241" t="s">
        <v>1771</v>
      </c>
      <c r="AU241" t="s">
        <v>1772</v>
      </c>
      <c r="AV241">
        <v>0</v>
      </c>
      <c r="AW241" t="b">
        <v>0</v>
      </c>
      <c r="AX241" t="b">
        <v>0</v>
      </c>
      <c r="AY241" t="b">
        <v>0</v>
      </c>
      <c r="AZ241" t="b">
        <v>0</v>
      </c>
      <c r="BA241" t="b">
        <v>0</v>
      </c>
      <c r="BB241" t="b">
        <v>0</v>
      </c>
      <c r="BC241" t="b">
        <v>0</v>
      </c>
      <c r="BJ241">
        <v>0</v>
      </c>
      <c r="BK241">
        <v>0</v>
      </c>
      <c r="BL241" t="s">
        <v>1070</v>
      </c>
      <c r="BM241" t="s">
        <v>82</v>
      </c>
      <c r="BN241">
        <v>8.84</v>
      </c>
      <c r="BO241" t="s">
        <v>1071</v>
      </c>
      <c r="BP241">
        <v>22.01</v>
      </c>
      <c r="BQ241">
        <v>7</v>
      </c>
    </row>
    <row r="242" spans="3:69" x14ac:dyDescent="0.2">
      <c r="C242" t="s">
        <v>2020</v>
      </c>
      <c r="D242" t="s">
        <v>103</v>
      </c>
      <c r="E242" t="s">
        <v>1072</v>
      </c>
      <c r="H242">
        <v>201906051049</v>
      </c>
      <c r="I242">
        <v>201906052249</v>
      </c>
      <c r="J242">
        <v>43621</v>
      </c>
      <c r="K242">
        <v>0.45069444444444451</v>
      </c>
      <c r="L242">
        <v>43621.450694444437</v>
      </c>
      <c r="M242">
        <v>43627</v>
      </c>
      <c r="N242" t="s">
        <v>1073</v>
      </c>
      <c r="O242">
        <v>43627.617361111108</v>
      </c>
      <c r="P242">
        <v>1127</v>
      </c>
      <c r="Q242" t="s">
        <v>438</v>
      </c>
      <c r="T242">
        <v>0</v>
      </c>
      <c r="U242">
        <v>35.343761000000001</v>
      </c>
      <c r="V242">
        <v>-119.91371700000001</v>
      </c>
      <c r="W242" t="s">
        <v>73</v>
      </c>
      <c r="X242" t="s">
        <v>1769</v>
      </c>
      <c r="AG242" t="b">
        <v>0</v>
      </c>
      <c r="AH242" t="b">
        <v>0</v>
      </c>
      <c r="AI242" t="b">
        <v>0</v>
      </c>
      <c r="AJ242">
        <v>2019</v>
      </c>
      <c r="AK242">
        <v>6</v>
      </c>
      <c r="AL242" t="b">
        <v>0</v>
      </c>
      <c r="AM242">
        <v>0</v>
      </c>
      <c r="AN242" t="b">
        <v>0</v>
      </c>
      <c r="AO242" t="b">
        <v>0</v>
      </c>
      <c r="AP242" t="b">
        <v>0</v>
      </c>
      <c r="AQ242" t="s">
        <v>1770</v>
      </c>
      <c r="AR242">
        <v>0</v>
      </c>
      <c r="AS242">
        <v>0</v>
      </c>
      <c r="AT242" t="s">
        <v>1771</v>
      </c>
      <c r="AU242" t="s">
        <v>1772</v>
      </c>
      <c r="AV242">
        <v>0</v>
      </c>
      <c r="AW242" t="b">
        <v>0</v>
      </c>
      <c r="AX242" t="b">
        <v>0</v>
      </c>
      <c r="AY242" t="b">
        <v>0</v>
      </c>
      <c r="AZ242" t="b">
        <v>0</v>
      </c>
      <c r="BA242" t="b">
        <v>0</v>
      </c>
      <c r="BB242" t="b">
        <v>0</v>
      </c>
      <c r="BC242" t="b">
        <v>0</v>
      </c>
      <c r="BJ242">
        <v>0</v>
      </c>
      <c r="BK242">
        <v>0</v>
      </c>
      <c r="BP242">
        <v>0</v>
      </c>
      <c r="BQ242">
        <v>0</v>
      </c>
    </row>
    <row r="243" spans="3:69" x14ac:dyDescent="0.2">
      <c r="C243" t="s">
        <v>2021</v>
      </c>
      <c r="D243" t="s">
        <v>1074</v>
      </c>
      <c r="E243" t="s">
        <v>1075</v>
      </c>
      <c r="H243">
        <v>201906071655</v>
      </c>
      <c r="I243">
        <v>201906080455</v>
      </c>
      <c r="J243">
        <v>43623</v>
      </c>
      <c r="K243">
        <v>0.70486111111111116</v>
      </c>
      <c r="L243">
        <v>43623.704861111109</v>
      </c>
      <c r="M243">
        <v>43627</v>
      </c>
      <c r="N243" t="s">
        <v>1076</v>
      </c>
      <c r="O243">
        <v>43627.718055555553</v>
      </c>
      <c r="P243">
        <v>600</v>
      </c>
      <c r="Q243" t="s">
        <v>438</v>
      </c>
      <c r="T243">
        <v>0</v>
      </c>
      <c r="U243">
        <v>37.259880000000003</v>
      </c>
      <c r="V243">
        <v>-121.09375</v>
      </c>
      <c r="W243" t="s">
        <v>73</v>
      </c>
      <c r="X243" t="s">
        <v>1769</v>
      </c>
      <c r="AG243" t="b">
        <v>0</v>
      </c>
      <c r="AH243" t="b">
        <v>0</v>
      </c>
      <c r="AI243" t="b">
        <v>0</v>
      </c>
      <c r="AJ243">
        <v>2019</v>
      </c>
      <c r="AK243">
        <v>6</v>
      </c>
      <c r="AL243" t="b">
        <v>0</v>
      </c>
      <c r="AM243">
        <v>0</v>
      </c>
      <c r="AN243" t="b">
        <v>0</v>
      </c>
      <c r="AO243" t="b">
        <v>0</v>
      </c>
      <c r="AP243" t="b">
        <v>0</v>
      </c>
      <c r="AQ243" t="s">
        <v>1770</v>
      </c>
      <c r="AR243">
        <v>0</v>
      </c>
      <c r="AS243">
        <v>0</v>
      </c>
      <c r="AT243" t="s">
        <v>1771</v>
      </c>
      <c r="AU243" t="s">
        <v>1772</v>
      </c>
      <c r="AV243">
        <v>0</v>
      </c>
      <c r="AW243" t="b">
        <v>0</v>
      </c>
      <c r="AX243" t="b">
        <v>0</v>
      </c>
      <c r="AY243" t="b">
        <v>0</v>
      </c>
      <c r="AZ243" t="b">
        <v>0</v>
      </c>
      <c r="BA243" t="b">
        <v>0</v>
      </c>
      <c r="BB243" t="b">
        <v>0</v>
      </c>
      <c r="BC243" t="b">
        <v>0</v>
      </c>
      <c r="BJ243">
        <v>0</v>
      </c>
      <c r="BK243">
        <v>0</v>
      </c>
      <c r="BL243" t="s">
        <v>1077</v>
      </c>
      <c r="BM243" t="s">
        <v>95</v>
      </c>
      <c r="BN243">
        <v>7.04</v>
      </c>
      <c r="BO243" t="s">
        <v>1078</v>
      </c>
      <c r="BP243">
        <v>28.99</v>
      </c>
      <c r="BQ243">
        <v>22</v>
      </c>
    </row>
    <row r="244" spans="3:69" x14ac:dyDescent="0.2">
      <c r="C244" t="s">
        <v>2022</v>
      </c>
      <c r="D244" t="s">
        <v>968</v>
      </c>
      <c r="E244" t="s">
        <v>1079</v>
      </c>
      <c r="H244">
        <v>201906081437</v>
      </c>
      <c r="I244">
        <v>201906090237</v>
      </c>
      <c r="J244">
        <v>43624</v>
      </c>
      <c r="K244">
        <v>0.60902777777777772</v>
      </c>
      <c r="L244">
        <v>43624.609027777777</v>
      </c>
      <c r="M244">
        <v>43633</v>
      </c>
      <c r="N244" t="s">
        <v>1080</v>
      </c>
      <c r="O244">
        <v>43633.636111111111</v>
      </c>
      <c r="P244">
        <v>1350</v>
      </c>
      <c r="Q244" t="s">
        <v>438</v>
      </c>
      <c r="T244">
        <v>0</v>
      </c>
      <c r="U244">
        <v>39.289259999999999</v>
      </c>
      <c r="V244">
        <v>121.85906</v>
      </c>
      <c r="W244" t="s">
        <v>73</v>
      </c>
      <c r="X244" t="s">
        <v>1769</v>
      </c>
      <c r="AG244" t="b">
        <v>0</v>
      </c>
      <c r="AH244" t="b">
        <v>0</v>
      </c>
      <c r="AI244" t="b">
        <v>0</v>
      </c>
      <c r="AJ244">
        <v>2019</v>
      </c>
      <c r="AK244">
        <v>6</v>
      </c>
      <c r="AL244" t="b">
        <v>0</v>
      </c>
      <c r="AM244">
        <v>0</v>
      </c>
      <c r="AN244" t="b">
        <v>0</v>
      </c>
      <c r="AO244" t="b">
        <v>0</v>
      </c>
      <c r="AP244" t="b">
        <v>0</v>
      </c>
      <c r="AQ244" t="s">
        <v>1770</v>
      </c>
      <c r="AR244">
        <v>0</v>
      </c>
      <c r="AS244">
        <v>0</v>
      </c>
      <c r="AT244" t="s">
        <v>1771</v>
      </c>
      <c r="AU244" t="s">
        <v>1772</v>
      </c>
      <c r="AV244">
        <v>0</v>
      </c>
      <c r="AW244" t="b">
        <v>0</v>
      </c>
      <c r="AX244" t="b">
        <v>0</v>
      </c>
      <c r="AY244" t="b">
        <v>0</v>
      </c>
      <c r="AZ244" t="b">
        <v>0</v>
      </c>
      <c r="BA244" t="b">
        <v>0</v>
      </c>
      <c r="BB244" t="b">
        <v>0</v>
      </c>
      <c r="BC244" t="b">
        <v>0</v>
      </c>
      <c r="BJ244">
        <v>0</v>
      </c>
      <c r="BK244">
        <v>0</v>
      </c>
      <c r="BP244">
        <v>0</v>
      </c>
      <c r="BQ244">
        <v>0</v>
      </c>
    </row>
    <row r="245" spans="3:69" x14ac:dyDescent="0.2">
      <c r="C245" t="s">
        <v>2023</v>
      </c>
      <c r="D245" t="s">
        <v>328</v>
      </c>
      <c r="E245" t="s">
        <v>1081</v>
      </c>
      <c r="H245">
        <v>201906081450</v>
      </c>
      <c r="I245">
        <v>201906090250</v>
      </c>
      <c r="J245">
        <v>43624</v>
      </c>
      <c r="K245">
        <v>0.61805555555555558</v>
      </c>
      <c r="L245">
        <v>43624.618055555547</v>
      </c>
      <c r="M245">
        <v>43633</v>
      </c>
      <c r="N245" t="s">
        <v>1082</v>
      </c>
      <c r="O245">
        <v>43633.444444444453</v>
      </c>
      <c r="P245">
        <v>2512</v>
      </c>
      <c r="Q245" t="s">
        <v>438</v>
      </c>
      <c r="R245">
        <v>7</v>
      </c>
      <c r="T245">
        <v>0</v>
      </c>
      <c r="U245">
        <v>38.889780000000002</v>
      </c>
      <c r="V245">
        <v>-122.23922</v>
      </c>
      <c r="W245" t="s">
        <v>73</v>
      </c>
      <c r="X245" t="s">
        <v>1769</v>
      </c>
      <c r="AF245">
        <v>135305</v>
      </c>
      <c r="AG245" t="b">
        <v>0</v>
      </c>
      <c r="AH245" t="b">
        <v>0</v>
      </c>
      <c r="AI245" t="b">
        <v>0</v>
      </c>
      <c r="AJ245">
        <v>2019</v>
      </c>
      <c r="AK245">
        <v>6</v>
      </c>
      <c r="AL245" t="b">
        <v>1</v>
      </c>
      <c r="AM245">
        <v>0</v>
      </c>
      <c r="AN245" t="b">
        <v>0</v>
      </c>
      <c r="AO245" t="b">
        <v>0</v>
      </c>
      <c r="AP245" t="b">
        <v>0</v>
      </c>
      <c r="AQ245" t="s">
        <v>1770</v>
      </c>
      <c r="AR245">
        <v>0</v>
      </c>
      <c r="AS245">
        <v>0</v>
      </c>
      <c r="AT245" t="s">
        <v>1771</v>
      </c>
      <c r="AU245" t="s">
        <v>1772</v>
      </c>
      <c r="AV245">
        <v>7</v>
      </c>
      <c r="AW245" t="b">
        <v>0</v>
      </c>
      <c r="AX245" t="b">
        <v>0</v>
      </c>
      <c r="AY245" t="b">
        <v>0</v>
      </c>
      <c r="AZ245" t="b">
        <v>0</v>
      </c>
      <c r="BA245" t="b">
        <v>0</v>
      </c>
      <c r="BB245" t="b">
        <v>0</v>
      </c>
      <c r="BC245" t="b">
        <v>0</v>
      </c>
      <c r="BJ245">
        <v>0</v>
      </c>
      <c r="BK245">
        <v>0</v>
      </c>
      <c r="BL245" t="s">
        <v>1083</v>
      </c>
      <c r="BM245" t="s">
        <v>1028</v>
      </c>
      <c r="BN245">
        <v>8.0399999999999991</v>
      </c>
      <c r="BO245" t="s">
        <v>1084</v>
      </c>
      <c r="BP245">
        <v>37.270000000000003</v>
      </c>
      <c r="BQ245">
        <v>28</v>
      </c>
    </row>
    <row r="246" spans="3:69" x14ac:dyDescent="0.2">
      <c r="C246" t="s">
        <v>2024</v>
      </c>
      <c r="D246" t="s">
        <v>103</v>
      </c>
      <c r="E246" t="s">
        <v>1085</v>
      </c>
      <c r="H246">
        <v>201906121248</v>
      </c>
      <c r="I246">
        <v>201906130048</v>
      </c>
      <c r="J246">
        <v>43628</v>
      </c>
      <c r="K246">
        <v>0.53333333333333333</v>
      </c>
      <c r="L246">
        <v>43628.533333333333</v>
      </c>
      <c r="M246">
        <v>43640</v>
      </c>
      <c r="N246" t="s">
        <v>1086</v>
      </c>
      <c r="O246">
        <v>43640.434027777781</v>
      </c>
      <c r="P246">
        <v>1764</v>
      </c>
      <c r="Q246" t="s">
        <v>438</v>
      </c>
      <c r="T246">
        <v>0</v>
      </c>
      <c r="U246">
        <v>35.663179999999997</v>
      </c>
      <c r="V246">
        <v>-120.41128</v>
      </c>
      <c r="W246" t="s">
        <v>73</v>
      </c>
      <c r="X246" t="s">
        <v>1769</v>
      </c>
      <c r="AG246" t="b">
        <v>0</v>
      </c>
      <c r="AH246" t="b">
        <v>0</v>
      </c>
      <c r="AI246" t="b">
        <v>0</v>
      </c>
      <c r="AJ246">
        <v>2019</v>
      </c>
      <c r="AK246">
        <v>6</v>
      </c>
      <c r="AL246" t="b">
        <v>0</v>
      </c>
      <c r="AM246">
        <v>0</v>
      </c>
      <c r="AN246" t="b">
        <v>0</v>
      </c>
      <c r="AO246" t="b">
        <v>0</v>
      </c>
      <c r="AP246" t="b">
        <v>0</v>
      </c>
      <c r="AQ246" t="s">
        <v>1770</v>
      </c>
      <c r="AR246">
        <v>0</v>
      </c>
      <c r="AS246">
        <v>0</v>
      </c>
      <c r="AT246" t="s">
        <v>1771</v>
      </c>
      <c r="AU246" t="s">
        <v>1772</v>
      </c>
      <c r="AV246">
        <v>0</v>
      </c>
      <c r="AW246" t="b">
        <v>0</v>
      </c>
      <c r="AX246" t="b">
        <v>0</v>
      </c>
      <c r="AY246" t="b">
        <v>0</v>
      </c>
      <c r="AZ246" t="b">
        <v>0</v>
      </c>
      <c r="BA246" t="b">
        <v>0</v>
      </c>
      <c r="BB246" t="b">
        <v>0</v>
      </c>
      <c r="BC246" t="b">
        <v>0</v>
      </c>
      <c r="BJ246">
        <v>0</v>
      </c>
      <c r="BK246">
        <v>0</v>
      </c>
      <c r="BL246" t="s">
        <v>1087</v>
      </c>
      <c r="BM246" t="s">
        <v>1028</v>
      </c>
      <c r="BN246">
        <v>6.9</v>
      </c>
      <c r="BO246" t="s">
        <v>1088</v>
      </c>
      <c r="BP246">
        <v>27.83</v>
      </c>
      <c r="BQ246">
        <v>12</v>
      </c>
    </row>
    <row r="247" spans="3:69" x14ac:dyDescent="0.2">
      <c r="C247" t="s">
        <v>2025</v>
      </c>
      <c r="D247" t="s">
        <v>1074</v>
      </c>
      <c r="E247" t="s">
        <v>1089</v>
      </c>
      <c r="H247">
        <v>201906260854</v>
      </c>
      <c r="I247">
        <v>201906262054</v>
      </c>
      <c r="J247">
        <v>43642</v>
      </c>
      <c r="K247">
        <v>0.37083333333333329</v>
      </c>
      <c r="L247">
        <v>43642.370833333327</v>
      </c>
      <c r="M247">
        <v>43643</v>
      </c>
      <c r="N247" t="s">
        <v>1090</v>
      </c>
      <c r="O247">
        <v>43643.79583333333</v>
      </c>
      <c r="P247">
        <v>2422</v>
      </c>
      <c r="Q247" t="s">
        <v>186</v>
      </c>
      <c r="T247">
        <v>0</v>
      </c>
      <c r="U247">
        <v>37.465769999999999</v>
      </c>
      <c r="V247">
        <v>-121.28312</v>
      </c>
      <c r="W247" t="s">
        <v>88</v>
      </c>
      <c r="X247" t="s">
        <v>1775</v>
      </c>
      <c r="AG247" t="b">
        <v>0</v>
      </c>
      <c r="AH247" t="b">
        <v>0</v>
      </c>
      <c r="AI247" t="b">
        <v>0</v>
      </c>
      <c r="AJ247">
        <v>2019</v>
      </c>
      <c r="AK247">
        <v>6</v>
      </c>
      <c r="AL247" t="b">
        <v>0</v>
      </c>
      <c r="AM247">
        <v>0</v>
      </c>
      <c r="AN247" t="b">
        <v>0</v>
      </c>
      <c r="AO247" t="b">
        <v>0</v>
      </c>
      <c r="AP247" t="b">
        <v>0</v>
      </c>
      <c r="AQ247" t="s">
        <v>1770</v>
      </c>
      <c r="AR247">
        <v>0</v>
      </c>
      <c r="AS247">
        <v>0</v>
      </c>
      <c r="AT247" t="s">
        <v>1771</v>
      </c>
      <c r="AU247" t="s">
        <v>1772</v>
      </c>
      <c r="AV247">
        <v>0</v>
      </c>
      <c r="AW247" t="b">
        <v>1</v>
      </c>
      <c r="AX247" t="b">
        <v>0</v>
      </c>
      <c r="AY247" t="b">
        <v>1</v>
      </c>
      <c r="AZ247" t="b">
        <v>1</v>
      </c>
      <c r="BA247" t="b">
        <v>0</v>
      </c>
      <c r="BB247" t="b">
        <v>1</v>
      </c>
      <c r="BC247" t="b">
        <v>1</v>
      </c>
      <c r="BF247" t="s">
        <v>1091</v>
      </c>
      <c r="BG247" t="s">
        <v>584</v>
      </c>
      <c r="BH247">
        <v>4.4400000000000004</v>
      </c>
      <c r="BI247" t="s">
        <v>1092</v>
      </c>
      <c r="BJ247">
        <v>5.99</v>
      </c>
      <c r="BK247">
        <v>2</v>
      </c>
      <c r="BL247" t="s">
        <v>195</v>
      </c>
      <c r="BM247" t="s">
        <v>82</v>
      </c>
      <c r="BN247">
        <v>9.4600000000000009</v>
      </c>
      <c r="BO247" t="s">
        <v>1093</v>
      </c>
      <c r="BP247">
        <v>10</v>
      </c>
      <c r="BQ247">
        <v>4</v>
      </c>
    </row>
    <row r="248" spans="3:69" x14ac:dyDescent="0.2">
      <c r="C248" t="s">
        <v>2026</v>
      </c>
      <c r="D248" t="s">
        <v>218</v>
      </c>
      <c r="E248" t="s">
        <v>1094</v>
      </c>
      <c r="H248">
        <v>201906260918</v>
      </c>
      <c r="I248">
        <v>201906262118</v>
      </c>
      <c r="J248">
        <v>43642</v>
      </c>
      <c r="K248">
        <v>0.38750000000000001</v>
      </c>
      <c r="L248">
        <v>43642.387499999997</v>
      </c>
      <c r="M248">
        <v>43642</v>
      </c>
      <c r="N248" t="s">
        <v>1095</v>
      </c>
      <c r="O248">
        <v>43642.751388888893</v>
      </c>
      <c r="P248">
        <v>2546</v>
      </c>
      <c r="Q248" t="s">
        <v>186</v>
      </c>
      <c r="T248">
        <v>0</v>
      </c>
      <c r="U248">
        <v>36.284260000000003</v>
      </c>
      <c r="V248">
        <v>-120.94771</v>
      </c>
      <c r="W248" t="s">
        <v>73</v>
      </c>
      <c r="X248" t="s">
        <v>1769</v>
      </c>
      <c r="Y248" t="s">
        <v>100</v>
      </c>
      <c r="Z248" t="s">
        <v>100</v>
      </c>
      <c r="AA248">
        <v>20190449</v>
      </c>
      <c r="AB248" t="s">
        <v>1096</v>
      </c>
      <c r="AC248" t="s">
        <v>1097</v>
      </c>
      <c r="AD248" t="s">
        <v>1098</v>
      </c>
      <c r="AF248">
        <v>52017</v>
      </c>
      <c r="AG248" t="b">
        <v>0</v>
      </c>
      <c r="AH248" t="b">
        <v>0</v>
      </c>
      <c r="AI248" t="b">
        <v>0</v>
      </c>
      <c r="AJ248">
        <v>2019</v>
      </c>
      <c r="AK248">
        <v>6</v>
      </c>
      <c r="AL248" t="b">
        <v>0</v>
      </c>
      <c r="AM248">
        <v>0</v>
      </c>
      <c r="AN248" t="b">
        <v>0</v>
      </c>
      <c r="AO248" t="b">
        <v>0</v>
      </c>
      <c r="AP248" t="b">
        <v>0</v>
      </c>
      <c r="AQ248" t="s">
        <v>1770</v>
      </c>
      <c r="AR248">
        <v>0</v>
      </c>
      <c r="AS248">
        <v>0</v>
      </c>
      <c r="AT248" t="s">
        <v>1771</v>
      </c>
      <c r="AU248" t="s">
        <v>1772</v>
      </c>
      <c r="AV248">
        <v>0</v>
      </c>
      <c r="AW248" t="b">
        <v>0</v>
      </c>
      <c r="AX248" t="b">
        <v>0</v>
      </c>
      <c r="AY248" t="b">
        <v>0</v>
      </c>
      <c r="AZ248" t="b">
        <v>0</v>
      </c>
      <c r="BA248" t="b">
        <v>0</v>
      </c>
      <c r="BB248" t="b">
        <v>0</v>
      </c>
      <c r="BC248" t="b">
        <v>0</v>
      </c>
      <c r="BJ248">
        <v>0</v>
      </c>
      <c r="BK248">
        <v>0</v>
      </c>
      <c r="BL248" t="s">
        <v>1099</v>
      </c>
      <c r="BM248" t="s">
        <v>1028</v>
      </c>
      <c r="BN248">
        <v>8.67</v>
      </c>
      <c r="BO248" t="s">
        <v>1100</v>
      </c>
      <c r="BP248">
        <v>13.8</v>
      </c>
      <c r="BQ248">
        <v>14</v>
      </c>
    </row>
    <row r="249" spans="3:69" x14ac:dyDescent="0.2">
      <c r="C249" t="s">
        <v>2027</v>
      </c>
      <c r="D249" t="s">
        <v>103</v>
      </c>
      <c r="E249" t="s">
        <v>1101</v>
      </c>
      <c r="H249">
        <v>201907081644</v>
      </c>
      <c r="I249">
        <v>201907090444</v>
      </c>
      <c r="J249">
        <v>43654</v>
      </c>
      <c r="K249">
        <v>0.69722222222222219</v>
      </c>
      <c r="L249">
        <v>43654.697222222218</v>
      </c>
      <c r="M249">
        <v>43655</v>
      </c>
      <c r="N249" t="s">
        <v>1102</v>
      </c>
      <c r="O249">
        <v>43655.765277777777</v>
      </c>
      <c r="P249">
        <v>974</v>
      </c>
      <c r="Q249" t="s">
        <v>186</v>
      </c>
      <c r="T249">
        <v>0</v>
      </c>
      <c r="U249">
        <v>35.631111109999999</v>
      </c>
      <c r="V249">
        <v>-120.26916667</v>
      </c>
      <c r="W249" t="s">
        <v>73</v>
      </c>
      <c r="X249" t="s">
        <v>1769</v>
      </c>
      <c r="AG249" t="b">
        <v>0</v>
      </c>
      <c r="AH249" t="b">
        <v>0</v>
      </c>
      <c r="AI249" t="b">
        <v>0</v>
      </c>
      <c r="AJ249">
        <v>2019</v>
      </c>
      <c r="AK249">
        <v>7</v>
      </c>
      <c r="AL249" t="b">
        <v>0</v>
      </c>
      <c r="AM249">
        <v>0</v>
      </c>
      <c r="AN249" t="b">
        <v>0</v>
      </c>
      <c r="AO249" t="b">
        <v>0</v>
      </c>
      <c r="AP249" t="b">
        <v>0</v>
      </c>
      <c r="AQ249" t="s">
        <v>1770</v>
      </c>
      <c r="AR249">
        <v>0</v>
      </c>
      <c r="AS249">
        <v>0</v>
      </c>
      <c r="AT249" t="s">
        <v>1771</v>
      </c>
      <c r="AU249" t="s">
        <v>1772</v>
      </c>
      <c r="AV249">
        <v>0</v>
      </c>
      <c r="AW249" t="b">
        <v>0</v>
      </c>
      <c r="AX249" t="b">
        <v>0</v>
      </c>
      <c r="AY249" t="b">
        <v>0</v>
      </c>
      <c r="AZ249" t="b">
        <v>0</v>
      </c>
      <c r="BA249" t="b">
        <v>0</v>
      </c>
      <c r="BB249" t="b">
        <v>0</v>
      </c>
      <c r="BC249" t="b">
        <v>0</v>
      </c>
      <c r="BF249" t="s">
        <v>1087</v>
      </c>
      <c r="BG249" t="s">
        <v>1028</v>
      </c>
      <c r="BH249">
        <v>4.22</v>
      </c>
      <c r="BI249" t="s">
        <v>1103</v>
      </c>
      <c r="BJ249">
        <v>24.34</v>
      </c>
      <c r="BK249">
        <v>12</v>
      </c>
      <c r="BL249" t="s">
        <v>1087</v>
      </c>
      <c r="BM249" t="s">
        <v>1028</v>
      </c>
      <c r="BN249">
        <v>4.22</v>
      </c>
      <c r="BO249" t="s">
        <v>1103</v>
      </c>
      <c r="BP249">
        <v>24.34</v>
      </c>
      <c r="BQ249">
        <v>12</v>
      </c>
    </row>
    <row r="250" spans="3:69" x14ac:dyDescent="0.2">
      <c r="C250" t="s">
        <v>2028</v>
      </c>
      <c r="D250" t="s">
        <v>218</v>
      </c>
      <c r="E250" t="s">
        <v>149</v>
      </c>
      <c r="H250">
        <v>201907291543</v>
      </c>
      <c r="I250">
        <v>201907300343</v>
      </c>
      <c r="J250">
        <v>43675</v>
      </c>
      <c r="K250">
        <v>0.65486111111111112</v>
      </c>
      <c r="L250">
        <v>43675.654861111107</v>
      </c>
      <c r="P250">
        <v>316</v>
      </c>
      <c r="Q250" t="s">
        <v>186</v>
      </c>
      <c r="U250">
        <v>35.908332999999999</v>
      </c>
      <c r="V250">
        <v>-120.984167</v>
      </c>
      <c r="W250" t="s">
        <v>88</v>
      </c>
      <c r="X250" t="s">
        <v>1775</v>
      </c>
      <c r="AG250" t="b">
        <v>0</v>
      </c>
      <c r="AH250" t="b">
        <v>0</v>
      </c>
      <c r="AI250" t="b">
        <v>0</v>
      </c>
      <c r="AJ250">
        <v>2019</v>
      </c>
      <c r="AK250">
        <v>7</v>
      </c>
      <c r="AL250" t="b">
        <v>0</v>
      </c>
      <c r="AM250">
        <v>0</v>
      </c>
      <c r="AN250" t="b">
        <v>0</v>
      </c>
      <c r="AO250" t="b">
        <v>0</v>
      </c>
      <c r="AP250" t="b">
        <v>0</v>
      </c>
      <c r="AQ250" t="s">
        <v>1770</v>
      </c>
      <c r="AR250">
        <v>0</v>
      </c>
      <c r="AS250">
        <v>0</v>
      </c>
      <c r="AT250" t="s">
        <v>1771</v>
      </c>
      <c r="AU250" t="s">
        <v>1772</v>
      </c>
      <c r="AV250">
        <v>0</v>
      </c>
      <c r="AW250" t="b">
        <v>1</v>
      </c>
      <c r="AX250" t="b">
        <v>0</v>
      </c>
      <c r="AY250" t="b">
        <v>1</v>
      </c>
      <c r="AZ250" t="b">
        <v>1</v>
      </c>
      <c r="BA250" t="b">
        <v>0</v>
      </c>
      <c r="BB250" t="b">
        <v>1</v>
      </c>
      <c r="BC250" t="b">
        <v>1</v>
      </c>
      <c r="BF250" t="s">
        <v>1104</v>
      </c>
      <c r="BG250" t="s">
        <v>1028</v>
      </c>
      <c r="BH250">
        <v>3.11</v>
      </c>
      <c r="BI250" t="s">
        <v>1105</v>
      </c>
      <c r="BJ250">
        <v>17.09</v>
      </c>
      <c r="BK250">
        <v>12</v>
      </c>
      <c r="BL250" t="s">
        <v>1106</v>
      </c>
      <c r="BM250" t="s">
        <v>1028</v>
      </c>
      <c r="BN250">
        <v>8.8000000000000007</v>
      </c>
      <c r="BO250" t="s">
        <v>1107</v>
      </c>
      <c r="BP250">
        <v>21.25</v>
      </c>
      <c r="BQ250">
        <v>48</v>
      </c>
    </row>
    <row r="251" spans="3:69" x14ac:dyDescent="0.2">
      <c r="C251" t="s">
        <v>2029</v>
      </c>
      <c r="D251" t="s">
        <v>260</v>
      </c>
      <c r="E251" t="s">
        <v>1108</v>
      </c>
      <c r="H251">
        <v>201907311713</v>
      </c>
      <c r="I251">
        <v>201907320513</v>
      </c>
      <c r="J251">
        <v>43677</v>
      </c>
      <c r="K251">
        <v>0.71736111111111112</v>
      </c>
      <c r="L251">
        <v>43677.717361111107</v>
      </c>
      <c r="P251">
        <v>448</v>
      </c>
      <c r="Q251" t="s">
        <v>186</v>
      </c>
      <c r="T251">
        <v>0</v>
      </c>
      <c r="U251">
        <v>35.60989</v>
      </c>
      <c r="V251">
        <v>-118.41204</v>
      </c>
      <c r="W251" t="s">
        <v>88</v>
      </c>
      <c r="X251" t="s">
        <v>1775</v>
      </c>
      <c r="AG251" t="b">
        <v>0</v>
      </c>
      <c r="AH251" t="b">
        <v>0</v>
      </c>
      <c r="AI251" t="b">
        <v>0</v>
      </c>
      <c r="AJ251">
        <v>2019</v>
      </c>
      <c r="AK251">
        <v>7</v>
      </c>
      <c r="AL251" t="b">
        <v>0</v>
      </c>
      <c r="AM251">
        <v>0</v>
      </c>
      <c r="AN251" t="b">
        <v>0</v>
      </c>
      <c r="AO251" t="b">
        <v>0</v>
      </c>
      <c r="AP251" t="b">
        <v>0</v>
      </c>
      <c r="AQ251" t="s">
        <v>1770</v>
      </c>
      <c r="AR251">
        <v>0</v>
      </c>
      <c r="AS251">
        <v>0</v>
      </c>
      <c r="AT251" t="s">
        <v>1771</v>
      </c>
      <c r="AU251" t="s">
        <v>1772</v>
      </c>
      <c r="AV251">
        <v>0</v>
      </c>
      <c r="AW251" t="b">
        <v>0</v>
      </c>
      <c r="AX251" t="b">
        <v>1</v>
      </c>
      <c r="AY251" t="b">
        <v>1</v>
      </c>
      <c r="AZ251" t="b">
        <v>1</v>
      </c>
      <c r="BA251" t="b">
        <v>0</v>
      </c>
      <c r="BB251" t="b">
        <v>1</v>
      </c>
      <c r="BC251" t="b">
        <v>1</v>
      </c>
      <c r="BF251" t="s">
        <v>1109</v>
      </c>
      <c r="BG251" t="s">
        <v>1110</v>
      </c>
      <c r="BH251">
        <v>0.86</v>
      </c>
      <c r="BI251" t="s">
        <v>1111</v>
      </c>
      <c r="BJ251">
        <v>27.63</v>
      </c>
      <c r="BK251">
        <v>37</v>
      </c>
      <c r="BL251" t="s">
        <v>1109</v>
      </c>
      <c r="BM251" t="s">
        <v>1110</v>
      </c>
      <c r="BN251">
        <v>0.86</v>
      </c>
      <c r="BO251" t="s">
        <v>1111</v>
      </c>
      <c r="BP251">
        <v>27.63</v>
      </c>
      <c r="BQ251">
        <v>131</v>
      </c>
    </row>
    <row r="252" spans="3:69" x14ac:dyDescent="0.2">
      <c r="C252" t="s">
        <v>2030</v>
      </c>
      <c r="D252" t="s">
        <v>105</v>
      </c>
      <c r="E252" t="s">
        <v>1112</v>
      </c>
      <c r="H252">
        <v>201908030316</v>
      </c>
      <c r="I252">
        <v>201908031516</v>
      </c>
      <c r="J252">
        <v>43680</v>
      </c>
      <c r="K252">
        <v>0.1361111111111111</v>
      </c>
      <c r="L252">
        <v>43680.136111111111</v>
      </c>
      <c r="M252">
        <v>43683</v>
      </c>
      <c r="N252" t="s">
        <v>1113</v>
      </c>
      <c r="O252">
        <v>43683.779166666667</v>
      </c>
      <c r="P252">
        <v>757</v>
      </c>
      <c r="Q252" t="s">
        <v>186</v>
      </c>
      <c r="U252">
        <v>37.908361999999997</v>
      </c>
      <c r="V252">
        <v>-121.872941</v>
      </c>
      <c r="W252" t="s">
        <v>88</v>
      </c>
      <c r="X252" t="s">
        <v>1775</v>
      </c>
      <c r="AG252" t="b">
        <v>0</v>
      </c>
      <c r="AH252" t="b">
        <v>0</v>
      </c>
      <c r="AI252" t="b">
        <v>0</v>
      </c>
      <c r="AJ252">
        <v>2019</v>
      </c>
      <c r="AK252">
        <v>8</v>
      </c>
      <c r="AL252" t="b">
        <v>0</v>
      </c>
      <c r="AM252">
        <v>0</v>
      </c>
      <c r="AN252" t="b">
        <v>0</v>
      </c>
      <c r="AO252" t="b">
        <v>0</v>
      </c>
      <c r="AP252" t="b">
        <v>0</v>
      </c>
      <c r="AQ252" t="s">
        <v>1770</v>
      </c>
      <c r="AR252">
        <v>0</v>
      </c>
      <c r="AS252">
        <v>0</v>
      </c>
      <c r="AT252" t="s">
        <v>1771</v>
      </c>
      <c r="AU252" t="s">
        <v>1772</v>
      </c>
      <c r="AV252">
        <v>0</v>
      </c>
      <c r="AW252" t="b">
        <v>1</v>
      </c>
      <c r="AX252" t="b">
        <v>0</v>
      </c>
      <c r="AY252" t="b">
        <v>1</v>
      </c>
      <c r="AZ252" t="b">
        <v>1</v>
      </c>
      <c r="BA252" t="b">
        <v>0</v>
      </c>
      <c r="BB252" t="b">
        <v>1</v>
      </c>
      <c r="BC252" t="b">
        <v>1</v>
      </c>
      <c r="BF252" t="s">
        <v>107</v>
      </c>
      <c r="BG252" t="s">
        <v>82</v>
      </c>
      <c r="BH252">
        <v>2.94</v>
      </c>
      <c r="BI252" t="s">
        <v>1114</v>
      </c>
      <c r="BJ252">
        <v>22.01</v>
      </c>
      <c r="BK252">
        <v>50</v>
      </c>
      <c r="BL252" t="s">
        <v>107</v>
      </c>
      <c r="BM252" t="s">
        <v>82</v>
      </c>
      <c r="BN252">
        <v>2.94</v>
      </c>
      <c r="BO252" t="s">
        <v>1114</v>
      </c>
      <c r="BP252">
        <v>22.01</v>
      </c>
      <c r="BQ252">
        <v>458</v>
      </c>
    </row>
    <row r="253" spans="3:69" x14ac:dyDescent="0.2">
      <c r="C253" t="s">
        <v>2031</v>
      </c>
      <c r="D253" t="s">
        <v>180</v>
      </c>
      <c r="E253" t="s">
        <v>1115</v>
      </c>
      <c r="H253">
        <v>201908081842</v>
      </c>
      <c r="I253">
        <v>201908090642</v>
      </c>
      <c r="J253">
        <v>43685</v>
      </c>
      <c r="K253">
        <v>0.77916666666666667</v>
      </c>
      <c r="L253">
        <v>43685.779166666667</v>
      </c>
      <c r="M253">
        <v>43688</v>
      </c>
      <c r="N253" t="s">
        <v>1116</v>
      </c>
      <c r="O253">
        <v>43688.482638888891</v>
      </c>
      <c r="P253">
        <v>1020</v>
      </c>
      <c r="Q253" t="s">
        <v>186</v>
      </c>
      <c r="T253">
        <v>0</v>
      </c>
      <c r="U253">
        <v>40.943798999999999</v>
      </c>
      <c r="V253">
        <v>-120.27529800000001</v>
      </c>
      <c r="W253" t="s">
        <v>88</v>
      </c>
      <c r="X253" t="s">
        <v>1775</v>
      </c>
      <c r="AG253" t="b">
        <v>0</v>
      </c>
      <c r="AH253" t="b">
        <v>0</v>
      </c>
      <c r="AI253" t="b">
        <v>0</v>
      </c>
      <c r="AJ253">
        <v>2019</v>
      </c>
      <c r="AK253">
        <v>8</v>
      </c>
      <c r="AL253" t="b">
        <v>0</v>
      </c>
      <c r="AM253">
        <v>0</v>
      </c>
      <c r="AN253" t="b">
        <v>0</v>
      </c>
      <c r="AO253" t="b">
        <v>0</v>
      </c>
      <c r="AP253" t="b">
        <v>0</v>
      </c>
      <c r="AQ253" t="s">
        <v>1770</v>
      </c>
      <c r="AR253">
        <v>0</v>
      </c>
      <c r="AS253">
        <v>0</v>
      </c>
      <c r="AT253" t="s">
        <v>1771</v>
      </c>
      <c r="AU253" t="s">
        <v>1772</v>
      </c>
      <c r="AV253">
        <v>0</v>
      </c>
      <c r="AW253" t="b">
        <v>1</v>
      </c>
      <c r="AX253" t="b">
        <v>0</v>
      </c>
      <c r="AY253" t="b">
        <v>1</v>
      </c>
      <c r="AZ253" t="b">
        <v>1</v>
      </c>
      <c r="BA253" t="b">
        <v>0</v>
      </c>
      <c r="BB253" t="b">
        <v>0</v>
      </c>
      <c r="BC253" t="b">
        <v>1</v>
      </c>
      <c r="BJ253">
        <v>0</v>
      </c>
      <c r="BK253">
        <v>0</v>
      </c>
      <c r="BL253" t="s">
        <v>1117</v>
      </c>
      <c r="BM253" t="s">
        <v>82</v>
      </c>
      <c r="BN253">
        <v>8.2799999999999994</v>
      </c>
      <c r="BO253" t="s">
        <v>1118</v>
      </c>
      <c r="BP253">
        <v>23</v>
      </c>
      <c r="BQ253">
        <v>2</v>
      </c>
    </row>
    <row r="254" spans="3:69" x14ac:dyDescent="0.2">
      <c r="C254" t="s">
        <v>2032</v>
      </c>
      <c r="D254" t="s">
        <v>203</v>
      </c>
      <c r="E254" t="s">
        <v>1119</v>
      </c>
      <c r="H254">
        <v>201908151515</v>
      </c>
      <c r="I254">
        <v>201908160315</v>
      </c>
      <c r="J254">
        <v>43692</v>
      </c>
      <c r="K254">
        <v>0.63541666666666663</v>
      </c>
      <c r="L254">
        <v>43692.635416666657</v>
      </c>
      <c r="P254">
        <v>423</v>
      </c>
      <c r="Q254" t="s">
        <v>186</v>
      </c>
      <c r="T254">
        <v>0</v>
      </c>
      <c r="U254">
        <v>37.532027999999997</v>
      </c>
      <c r="V254">
        <v>-120.20801899999999</v>
      </c>
      <c r="W254" t="s">
        <v>73</v>
      </c>
      <c r="X254" t="s">
        <v>1769</v>
      </c>
      <c r="AF254">
        <v>16363</v>
      </c>
      <c r="AG254" t="b">
        <v>0</v>
      </c>
      <c r="AH254" t="b">
        <v>0</v>
      </c>
      <c r="AI254" t="b">
        <v>0</v>
      </c>
      <c r="AJ254">
        <v>2019</v>
      </c>
      <c r="AK254">
        <v>8</v>
      </c>
      <c r="AL254" t="b">
        <v>0</v>
      </c>
      <c r="AM254">
        <v>0</v>
      </c>
      <c r="AN254" t="b">
        <v>0</v>
      </c>
      <c r="AO254" t="b">
        <v>0</v>
      </c>
      <c r="AP254" t="b">
        <v>0</v>
      </c>
      <c r="AQ254" t="s">
        <v>1770</v>
      </c>
      <c r="AR254">
        <v>0</v>
      </c>
      <c r="AS254">
        <v>0</v>
      </c>
      <c r="AT254" t="s">
        <v>1771</v>
      </c>
      <c r="AU254" t="s">
        <v>1772</v>
      </c>
      <c r="AV254">
        <v>0</v>
      </c>
      <c r="AW254" t="b">
        <v>0</v>
      </c>
      <c r="AX254" t="b">
        <v>0</v>
      </c>
      <c r="AY254" t="b">
        <v>0</v>
      </c>
      <c r="AZ254" t="b">
        <v>0</v>
      </c>
      <c r="BA254" t="b">
        <v>0</v>
      </c>
      <c r="BB254" t="b">
        <v>0</v>
      </c>
      <c r="BC254" t="b">
        <v>0</v>
      </c>
      <c r="BJ254">
        <v>0</v>
      </c>
      <c r="BK254">
        <v>0</v>
      </c>
      <c r="BL254" t="s">
        <v>1120</v>
      </c>
      <c r="BM254" t="s">
        <v>1028</v>
      </c>
      <c r="BN254">
        <v>8.5500000000000007</v>
      </c>
      <c r="BO254" t="s">
        <v>1121</v>
      </c>
      <c r="BP254">
        <v>16.89</v>
      </c>
      <c r="BQ254">
        <v>24</v>
      </c>
    </row>
    <row r="255" spans="3:69" x14ac:dyDescent="0.2">
      <c r="C255" t="s">
        <v>2033</v>
      </c>
      <c r="D255" t="s">
        <v>203</v>
      </c>
      <c r="E255" t="s">
        <v>1122</v>
      </c>
      <c r="H255">
        <v>201908161411</v>
      </c>
      <c r="I255">
        <v>201908170211</v>
      </c>
      <c r="J255">
        <v>43693</v>
      </c>
      <c r="K255">
        <v>0.59097222222222223</v>
      </c>
      <c r="L255">
        <v>43693.59097222222</v>
      </c>
      <c r="P255">
        <v>1300</v>
      </c>
      <c r="Q255" t="s">
        <v>186</v>
      </c>
      <c r="T255">
        <v>0</v>
      </c>
      <c r="U255">
        <v>37.536068999999998</v>
      </c>
      <c r="V255">
        <v>-120.177018</v>
      </c>
      <c r="W255" t="s">
        <v>88</v>
      </c>
      <c r="X255" t="s">
        <v>1775</v>
      </c>
      <c r="AG255" t="b">
        <v>0</v>
      </c>
      <c r="AH255" t="b">
        <v>0</v>
      </c>
      <c r="AI255" t="b">
        <v>0</v>
      </c>
      <c r="AJ255">
        <v>2019</v>
      </c>
      <c r="AK255">
        <v>8</v>
      </c>
      <c r="AL255" t="b">
        <v>0</v>
      </c>
      <c r="AM255">
        <v>0</v>
      </c>
      <c r="AN255" t="b">
        <v>0</v>
      </c>
      <c r="AO255" t="b">
        <v>0</v>
      </c>
      <c r="AP255" t="b">
        <v>0</v>
      </c>
      <c r="AQ255" t="s">
        <v>1770</v>
      </c>
      <c r="AR255">
        <v>0</v>
      </c>
      <c r="AS255">
        <v>0</v>
      </c>
      <c r="AT255" t="s">
        <v>1771</v>
      </c>
      <c r="AU255" t="s">
        <v>1772</v>
      </c>
      <c r="AV255">
        <v>0</v>
      </c>
      <c r="AW255" t="b">
        <v>1</v>
      </c>
      <c r="AX255" t="b">
        <v>0</v>
      </c>
      <c r="AY255" t="b">
        <v>1</v>
      </c>
      <c r="AZ255" t="b">
        <v>1</v>
      </c>
      <c r="BA255" t="b">
        <v>0</v>
      </c>
      <c r="BB255" t="b">
        <v>1</v>
      </c>
      <c r="BC255" t="b">
        <v>1</v>
      </c>
      <c r="BJ255">
        <v>0</v>
      </c>
      <c r="BK255">
        <v>0</v>
      </c>
      <c r="BL255" t="s">
        <v>1120</v>
      </c>
      <c r="BM255" t="s">
        <v>1028</v>
      </c>
      <c r="BN255">
        <v>6.86</v>
      </c>
      <c r="BO255" t="s">
        <v>1123</v>
      </c>
      <c r="BP255">
        <v>18.86</v>
      </c>
      <c r="BQ255">
        <v>36</v>
      </c>
    </row>
    <row r="256" spans="3:69" x14ac:dyDescent="0.2">
      <c r="C256" t="s">
        <v>2034</v>
      </c>
      <c r="D256" t="s">
        <v>307</v>
      </c>
      <c r="E256" t="s">
        <v>1124</v>
      </c>
      <c r="H256">
        <v>201908221102</v>
      </c>
      <c r="I256">
        <v>201908222302</v>
      </c>
      <c r="J256">
        <v>43699</v>
      </c>
      <c r="K256">
        <v>0.4597222222222222</v>
      </c>
      <c r="L256">
        <v>43699.459722222222</v>
      </c>
      <c r="M256">
        <v>43703</v>
      </c>
      <c r="N256" t="s">
        <v>145</v>
      </c>
      <c r="O256">
        <v>43703.708333333343</v>
      </c>
      <c r="P256">
        <v>600</v>
      </c>
      <c r="Q256" t="s">
        <v>186</v>
      </c>
      <c r="R256">
        <v>14</v>
      </c>
      <c r="U256">
        <v>40.715555999999999</v>
      </c>
      <c r="V256">
        <v>-122.241944</v>
      </c>
      <c r="W256" t="s">
        <v>88</v>
      </c>
      <c r="X256" t="s">
        <v>1775</v>
      </c>
      <c r="AF256">
        <v>871893</v>
      </c>
      <c r="AG256" t="b">
        <v>0</v>
      </c>
      <c r="AH256" t="b">
        <v>0</v>
      </c>
      <c r="AI256" t="b">
        <v>0</v>
      </c>
      <c r="AJ256">
        <v>2019</v>
      </c>
      <c r="AK256">
        <v>8</v>
      </c>
      <c r="AL256" t="b">
        <v>0</v>
      </c>
      <c r="AM256">
        <v>0</v>
      </c>
      <c r="AN256" t="b">
        <v>0</v>
      </c>
      <c r="AO256" t="b">
        <v>0</v>
      </c>
      <c r="AP256" t="b">
        <v>0</v>
      </c>
      <c r="AQ256" t="s">
        <v>1770</v>
      </c>
      <c r="AR256">
        <v>0</v>
      </c>
      <c r="AS256">
        <v>0</v>
      </c>
      <c r="AT256" t="s">
        <v>1771</v>
      </c>
      <c r="AU256" t="s">
        <v>1772</v>
      </c>
      <c r="AV256">
        <v>14</v>
      </c>
      <c r="AW256" t="b">
        <v>1</v>
      </c>
      <c r="AX256" t="b">
        <v>0</v>
      </c>
      <c r="AY256" t="b">
        <v>1</v>
      </c>
      <c r="AZ256" t="b">
        <v>1</v>
      </c>
      <c r="BA256" t="b">
        <v>0</v>
      </c>
      <c r="BB256" t="b">
        <v>1</v>
      </c>
      <c r="BC256" t="b">
        <v>1</v>
      </c>
      <c r="BF256" t="s">
        <v>1125</v>
      </c>
      <c r="BG256" t="s">
        <v>1028</v>
      </c>
      <c r="BH256">
        <v>4.16</v>
      </c>
      <c r="BI256" t="s">
        <v>1126</v>
      </c>
      <c r="BJ256">
        <v>31.56</v>
      </c>
      <c r="BK256">
        <v>36</v>
      </c>
      <c r="BL256" t="s">
        <v>1125</v>
      </c>
      <c r="BM256" t="s">
        <v>1028</v>
      </c>
      <c r="BN256">
        <v>4.16</v>
      </c>
      <c r="BO256" t="s">
        <v>1126</v>
      </c>
      <c r="BP256">
        <v>31.56</v>
      </c>
      <c r="BQ256">
        <v>93</v>
      </c>
    </row>
    <row r="257" spans="1:69" x14ac:dyDescent="0.2">
      <c r="C257" t="s">
        <v>2035</v>
      </c>
      <c r="D257" t="s">
        <v>180</v>
      </c>
      <c r="E257" t="s">
        <v>537</v>
      </c>
      <c r="H257">
        <v>201908241725</v>
      </c>
      <c r="I257">
        <v>201908250525</v>
      </c>
      <c r="J257">
        <v>43701</v>
      </c>
      <c r="K257">
        <v>0.72569444444444442</v>
      </c>
      <c r="L257">
        <v>43701.725694444453</v>
      </c>
      <c r="M257">
        <v>43704</v>
      </c>
      <c r="N257" t="s">
        <v>1127</v>
      </c>
      <c r="O257">
        <v>43704.375694444447</v>
      </c>
      <c r="P257">
        <v>2438</v>
      </c>
      <c r="Q257" t="s">
        <v>186</v>
      </c>
      <c r="T257">
        <v>0</v>
      </c>
      <c r="U257">
        <v>39.892221999999997</v>
      </c>
      <c r="V257">
        <v>-120.02972200000001</v>
      </c>
      <c r="W257" t="s">
        <v>88</v>
      </c>
      <c r="X257" t="s">
        <v>1775</v>
      </c>
      <c r="AG257" t="b">
        <v>0</v>
      </c>
      <c r="AH257" t="b">
        <v>0</v>
      </c>
      <c r="AI257" t="b">
        <v>0</v>
      </c>
      <c r="AJ257">
        <v>2019</v>
      </c>
      <c r="AK257">
        <v>8</v>
      </c>
      <c r="AL257" t="b">
        <v>0</v>
      </c>
      <c r="AM257">
        <v>0</v>
      </c>
      <c r="AN257" t="b">
        <v>0</v>
      </c>
      <c r="AO257" t="b">
        <v>0</v>
      </c>
      <c r="AP257" t="b">
        <v>0</v>
      </c>
      <c r="AQ257" t="s">
        <v>1770</v>
      </c>
      <c r="AR257">
        <v>0</v>
      </c>
      <c r="AS257">
        <v>0</v>
      </c>
      <c r="AT257" t="s">
        <v>1771</v>
      </c>
      <c r="AU257" t="s">
        <v>1772</v>
      </c>
      <c r="AV257">
        <v>0</v>
      </c>
      <c r="AW257" t="b">
        <v>1</v>
      </c>
      <c r="AX257" t="b">
        <v>0</v>
      </c>
      <c r="AY257" t="b">
        <v>1</v>
      </c>
      <c r="AZ257" t="b">
        <v>1</v>
      </c>
      <c r="BA257" t="b">
        <v>0</v>
      </c>
      <c r="BB257" t="b">
        <v>0</v>
      </c>
      <c r="BC257" t="b">
        <v>1</v>
      </c>
      <c r="BF257" t="s">
        <v>1128</v>
      </c>
      <c r="BG257" t="s">
        <v>95</v>
      </c>
      <c r="BH257">
        <v>3.45</v>
      </c>
      <c r="BI257" t="s">
        <v>1129</v>
      </c>
      <c r="BJ257">
        <v>17</v>
      </c>
      <c r="BK257">
        <v>27</v>
      </c>
      <c r="BL257" t="s">
        <v>1128</v>
      </c>
      <c r="BM257" t="s">
        <v>95</v>
      </c>
      <c r="BN257">
        <v>3.45</v>
      </c>
      <c r="BO257" t="s">
        <v>1129</v>
      </c>
      <c r="BP257">
        <v>17</v>
      </c>
      <c r="BQ257">
        <v>27</v>
      </c>
    </row>
    <row r="258" spans="1:69" x14ac:dyDescent="0.2">
      <c r="C258" t="s">
        <v>2036</v>
      </c>
      <c r="D258" t="s">
        <v>180</v>
      </c>
      <c r="E258" t="s">
        <v>1130</v>
      </c>
      <c r="H258">
        <v>201908281948</v>
      </c>
      <c r="I258">
        <v>201908290748</v>
      </c>
      <c r="J258">
        <v>43705</v>
      </c>
      <c r="K258">
        <v>0.82499999999999996</v>
      </c>
      <c r="L258">
        <v>43705.824999999997</v>
      </c>
      <c r="M258">
        <v>43712</v>
      </c>
      <c r="N258" t="s">
        <v>1131</v>
      </c>
      <c r="O258">
        <v>43712.681944444441</v>
      </c>
      <c r="P258">
        <v>3380</v>
      </c>
      <c r="Q258" t="s">
        <v>87</v>
      </c>
      <c r="U258">
        <v>40.593000000000004</v>
      </c>
      <c r="V258">
        <v>-120.581</v>
      </c>
      <c r="W258" t="s">
        <v>88</v>
      </c>
      <c r="X258" t="s">
        <v>1775</v>
      </c>
      <c r="AG258" t="b">
        <v>0</v>
      </c>
      <c r="AH258" t="b">
        <v>0</v>
      </c>
      <c r="AI258" t="b">
        <v>0</v>
      </c>
      <c r="AJ258">
        <v>2019</v>
      </c>
      <c r="AK258">
        <v>8</v>
      </c>
      <c r="AL258" t="b">
        <v>1</v>
      </c>
      <c r="AM258">
        <v>0</v>
      </c>
      <c r="AN258" t="b">
        <v>0</v>
      </c>
      <c r="AO258" t="b">
        <v>0</v>
      </c>
      <c r="AP258" t="b">
        <v>0</v>
      </c>
      <c r="AQ258" t="s">
        <v>1770</v>
      </c>
      <c r="AR258">
        <v>0</v>
      </c>
      <c r="AS258">
        <v>0</v>
      </c>
      <c r="AT258" t="s">
        <v>1771</v>
      </c>
      <c r="AU258" t="s">
        <v>1772</v>
      </c>
      <c r="AV258">
        <v>0</v>
      </c>
      <c r="AW258" t="b">
        <v>1</v>
      </c>
      <c r="AX258" t="b">
        <v>0</v>
      </c>
      <c r="AY258" t="b">
        <v>1</v>
      </c>
      <c r="AZ258" t="b">
        <v>1</v>
      </c>
      <c r="BA258" t="b">
        <v>0</v>
      </c>
      <c r="BB258" t="b">
        <v>0</v>
      </c>
      <c r="BC258" t="b">
        <v>1</v>
      </c>
      <c r="BJ258">
        <v>0</v>
      </c>
      <c r="BK258">
        <v>0</v>
      </c>
      <c r="BL258" t="s">
        <v>1132</v>
      </c>
      <c r="BM258" t="s">
        <v>82</v>
      </c>
      <c r="BN258">
        <v>5.81</v>
      </c>
      <c r="BO258" t="s">
        <v>1133</v>
      </c>
      <c r="BP258">
        <v>21</v>
      </c>
      <c r="BQ258">
        <v>2</v>
      </c>
    </row>
    <row r="259" spans="1:69" x14ac:dyDescent="0.2">
      <c r="C259" t="s">
        <v>2037</v>
      </c>
      <c r="D259" t="s">
        <v>119</v>
      </c>
      <c r="E259" t="s">
        <v>175</v>
      </c>
      <c r="H259">
        <v>201908311531</v>
      </c>
      <c r="I259">
        <v>201908320331</v>
      </c>
      <c r="J259">
        <v>43708</v>
      </c>
      <c r="K259">
        <v>0.64652777777777781</v>
      </c>
      <c r="L259">
        <v>43708.646527777782</v>
      </c>
      <c r="P259">
        <v>756</v>
      </c>
      <c r="Q259" t="s">
        <v>186</v>
      </c>
      <c r="T259">
        <v>0</v>
      </c>
      <c r="U259">
        <v>36.40193</v>
      </c>
      <c r="V259">
        <v>-119.030621</v>
      </c>
      <c r="W259" t="s">
        <v>73</v>
      </c>
      <c r="X259" t="s">
        <v>1769</v>
      </c>
      <c r="AG259" t="b">
        <v>0</v>
      </c>
      <c r="AH259" t="b">
        <v>0</v>
      </c>
      <c r="AI259" t="b">
        <v>0</v>
      </c>
      <c r="AJ259">
        <v>2019</v>
      </c>
      <c r="AK259">
        <v>8</v>
      </c>
      <c r="AL259" t="b">
        <v>0</v>
      </c>
      <c r="AM259">
        <v>0</v>
      </c>
      <c r="AN259" t="b">
        <v>0</v>
      </c>
      <c r="AO259" t="b">
        <v>0</v>
      </c>
      <c r="AP259" t="b">
        <v>0</v>
      </c>
      <c r="AQ259" t="s">
        <v>1770</v>
      </c>
      <c r="AR259">
        <v>0</v>
      </c>
      <c r="AS259">
        <v>0</v>
      </c>
      <c r="AT259" t="s">
        <v>1771</v>
      </c>
      <c r="AU259" t="s">
        <v>1772</v>
      </c>
      <c r="AV259">
        <v>0</v>
      </c>
      <c r="AW259" t="b">
        <v>0</v>
      </c>
      <c r="AX259" t="b">
        <v>0</v>
      </c>
      <c r="AY259" t="b">
        <v>0</v>
      </c>
      <c r="AZ259" t="b">
        <v>0</v>
      </c>
      <c r="BA259" t="b">
        <v>0</v>
      </c>
      <c r="BB259" t="b">
        <v>0</v>
      </c>
      <c r="BC259" t="b">
        <v>0</v>
      </c>
      <c r="BF259" t="s">
        <v>1134</v>
      </c>
      <c r="BG259" t="s">
        <v>1110</v>
      </c>
      <c r="BH259">
        <v>1.21</v>
      </c>
      <c r="BI259" t="s">
        <v>1135</v>
      </c>
      <c r="BJ259">
        <v>14.16</v>
      </c>
      <c r="BK259">
        <v>36</v>
      </c>
      <c r="BL259" t="s">
        <v>1136</v>
      </c>
      <c r="BM259" t="s">
        <v>1028</v>
      </c>
      <c r="BN259">
        <v>6.56</v>
      </c>
      <c r="BO259" t="s">
        <v>1137</v>
      </c>
      <c r="BP259">
        <v>14.32</v>
      </c>
      <c r="BQ259">
        <v>100</v>
      </c>
    </row>
    <row r="260" spans="1:69" x14ac:dyDescent="0.2">
      <c r="C260" t="s">
        <v>2038</v>
      </c>
      <c r="D260" t="s">
        <v>571</v>
      </c>
      <c r="E260" t="s">
        <v>1138</v>
      </c>
      <c r="H260">
        <v>201909041517</v>
      </c>
      <c r="I260">
        <v>201909050317</v>
      </c>
      <c r="J260">
        <v>43712</v>
      </c>
      <c r="K260">
        <v>0.63680555555555551</v>
      </c>
      <c r="L260">
        <v>43712.636805555558</v>
      </c>
      <c r="P260">
        <v>54612</v>
      </c>
      <c r="Q260" t="s">
        <v>186</v>
      </c>
      <c r="T260">
        <v>0</v>
      </c>
      <c r="U260">
        <v>40.061388999999998</v>
      </c>
      <c r="V260">
        <v>-120.680556</v>
      </c>
      <c r="W260" t="s">
        <v>88</v>
      </c>
      <c r="X260" t="s">
        <v>1775</v>
      </c>
      <c r="AG260" t="b">
        <v>1</v>
      </c>
      <c r="AH260" t="b">
        <v>1</v>
      </c>
      <c r="AI260" t="b">
        <v>0</v>
      </c>
      <c r="AJ260">
        <v>2019</v>
      </c>
      <c r="AK260">
        <v>9</v>
      </c>
      <c r="AL260" t="b">
        <v>0</v>
      </c>
      <c r="AM260">
        <v>0</v>
      </c>
      <c r="AN260" t="b">
        <v>0</v>
      </c>
      <c r="AO260" t="b">
        <v>0</v>
      </c>
      <c r="AP260" t="b">
        <v>0</v>
      </c>
      <c r="AQ260" t="s">
        <v>1783</v>
      </c>
      <c r="AR260">
        <v>1</v>
      </c>
      <c r="AS260">
        <v>0</v>
      </c>
      <c r="AT260" t="s">
        <v>1771</v>
      </c>
      <c r="AU260" t="s">
        <v>1772</v>
      </c>
      <c r="AV260">
        <v>0</v>
      </c>
      <c r="AW260" t="b">
        <v>1</v>
      </c>
      <c r="AX260" t="b">
        <v>0</v>
      </c>
      <c r="AY260" t="b">
        <v>1</v>
      </c>
      <c r="AZ260" t="b">
        <v>1</v>
      </c>
      <c r="BA260" t="b">
        <v>0</v>
      </c>
      <c r="BB260" t="b">
        <v>1</v>
      </c>
      <c r="BC260" t="b">
        <v>1</v>
      </c>
      <c r="BJ260">
        <v>0</v>
      </c>
      <c r="BK260">
        <v>0</v>
      </c>
      <c r="BP260">
        <v>0</v>
      </c>
      <c r="BQ260">
        <v>0</v>
      </c>
    </row>
    <row r="261" spans="1:69" x14ac:dyDescent="0.2">
      <c r="C261" t="s">
        <v>2039</v>
      </c>
      <c r="D261" t="s">
        <v>281</v>
      </c>
      <c r="E261" t="s">
        <v>1139</v>
      </c>
      <c r="H261">
        <v>201909051319</v>
      </c>
      <c r="I261">
        <v>201909060119</v>
      </c>
      <c r="J261">
        <v>43713</v>
      </c>
      <c r="K261">
        <v>0.55486111111111114</v>
      </c>
      <c r="L261">
        <v>43713.554861111108</v>
      </c>
      <c r="M261">
        <v>43721</v>
      </c>
      <c r="N261" t="s">
        <v>176</v>
      </c>
      <c r="O261">
        <v>43721.791666666657</v>
      </c>
      <c r="P261">
        <v>8838</v>
      </c>
      <c r="Q261" t="s">
        <v>87</v>
      </c>
      <c r="R261">
        <v>2</v>
      </c>
      <c r="T261">
        <v>0</v>
      </c>
      <c r="U261">
        <v>40.119999999999997</v>
      </c>
      <c r="V261">
        <v>-122.64</v>
      </c>
      <c r="W261" t="s">
        <v>88</v>
      </c>
      <c r="X261" t="s">
        <v>1775</v>
      </c>
      <c r="AG261" t="b">
        <v>1</v>
      </c>
      <c r="AH261" t="b">
        <v>1</v>
      </c>
      <c r="AI261" t="b">
        <v>0</v>
      </c>
      <c r="AJ261">
        <v>2019</v>
      </c>
      <c r="AK261">
        <v>9</v>
      </c>
      <c r="AL261" t="b">
        <v>0</v>
      </c>
      <c r="AM261">
        <v>0</v>
      </c>
      <c r="AN261" t="b">
        <v>0</v>
      </c>
      <c r="AO261" t="b">
        <v>0</v>
      </c>
      <c r="AP261" t="b">
        <v>0</v>
      </c>
      <c r="AQ261" t="s">
        <v>1783</v>
      </c>
      <c r="AR261">
        <v>1</v>
      </c>
      <c r="AS261">
        <v>0</v>
      </c>
      <c r="AT261" t="s">
        <v>1771</v>
      </c>
      <c r="AU261" t="s">
        <v>1772</v>
      </c>
      <c r="AV261">
        <v>2</v>
      </c>
      <c r="AW261" t="b">
        <v>1</v>
      </c>
      <c r="AX261" t="b">
        <v>0</v>
      </c>
      <c r="AY261" t="b">
        <v>1</v>
      </c>
      <c r="AZ261" t="b">
        <v>1</v>
      </c>
      <c r="BA261" t="b">
        <v>0</v>
      </c>
      <c r="BB261" t="b">
        <v>1</v>
      </c>
      <c r="BC261" t="b">
        <v>1</v>
      </c>
      <c r="BJ261">
        <v>0</v>
      </c>
      <c r="BK261">
        <v>0</v>
      </c>
      <c r="BP261">
        <v>0</v>
      </c>
      <c r="BQ261">
        <v>0</v>
      </c>
    </row>
    <row r="262" spans="1:69" x14ac:dyDescent="0.2">
      <c r="C262" t="s">
        <v>2040</v>
      </c>
      <c r="D262" t="s">
        <v>281</v>
      </c>
      <c r="E262" t="s">
        <v>1140</v>
      </c>
      <c r="H262">
        <v>201909051959</v>
      </c>
      <c r="I262">
        <v>201909060759</v>
      </c>
      <c r="J262">
        <v>43713</v>
      </c>
      <c r="K262">
        <v>0.83263888888888893</v>
      </c>
      <c r="L262">
        <v>43713.832638888889</v>
      </c>
      <c r="M262">
        <v>43801</v>
      </c>
      <c r="N262" t="s">
        <v>1141</v>
      </c>
      <c r="O262">
        <v>43801.675000000003</v>
      </c>
      <c r="P262">
        <v>5332</v>
      </c>
      <c r="Q262" t="s">
        <v>87</v>
      </c>
      <c r="U262">
        <v>40.109000000000002</v>
      </c>
      <c r="V262">
        <v>-122.789</v>
      </c>
      <c r="W262" t="s">
        <v>88</v>
      </c>
      <c r="X262" t="s">
        <v>1775</v>
      </c>
      <c r="AG262" t="b">
        <v>1</v>
      </c>
      <c r="AH262" t="b">
        <v>1</v>
      </c>
      <c r="AI262" t="b">
        <v>0</v>
      </c>
      <c r="AJ262">
        <v>2019</v>
      </c>
      <c r="AK262">
        <v>9</v>
      </c>
      <c r="AL262" t="b">
        <v>0</v>
      </c>
      <c r="AM262">
        <v>0</v>
      </c>
      <c r="AN262" t="b">
        <v>0</v>
      </c>
      <c r="AO262" t="b">
        <v>0</v>
      </c>
      <c r="AP262" t="b">
        <v>0</v>
      </c>
      <c r="AQ262" t="s">
        <v>1783</v>
      </c>
      <c r="AR262">
        <v>1</v>
      </c>
      <c r="AS262">
        <v>0</v>
      </c>
      <c r="AT262" t="s">
        <v>1771</v>
      </c>
      <c r="AU262" t="s">
        <v>1772</v>
      </c>
      <c r="AV262">
        <v>0</v>
      </c>
      <c r="AW262" t="b">
        <v>1</v>
      </c>
      <c r="AX262" t="b">
        <v>0</v>
      </c>
      <c r="AY262" t="b">
        <v>1</v>
      </c>
      <c r="AZ262" t="b">
        <v>1</v>
      </c>
      <c r="BA262" t="b">
        <v>0</v>
      </c>
      <c r="BB262" t="b">
        <v>1</v>
      </c>
      <c r="BC262" t="b">
        <v>1</v>
      </c>
      <c r="BJ262">
        <v>0</v>
      </c>
      <c r="BK262">
        <v>0</v>
      </c>
      <c r="BP262">
        <v>0</v>
      </c>
      <c r="BQ262">
        <v>0</v>
      </c>
    </row>
    <row r="263" spans="1:69" x14ac:dyDescent="0.2">
      <c r="B263" t="s">
        <v>1142</v>
      </c>
      <c r="C263" t="s">
        <v>2041</v>
      </c>
      <c r="D263" t="s">
        <v>119</v>
      </c>
      <c r="E263" t="s">
        <v>1143</v>
      </c>
      <c r="H263">
        <v>201909061239</v>
      </c>
      <c r="I263">
        <v>201909070039</v>
      </c>
      <c r="J263">
        <v>43714</v>
      </c>
      <c r="K263">
        <v>0.52708333333333335</v>
      </c>
      <c r="L263">
        <v>43714.527083333327</v>
      </c>
      <c r="P263">
        <v>381</v>
      </c>
      <c r="Q263" t="s">
        <v>87</v>
      </c>
      <c r="T263">
        <v>0</v>
      </c>
      <c r="U263">
        <v>36.151000000000003</v>
      </c>
      <c r="V263">
        <v>-118.185</v>
      </c>
      <c r="W263" t="s">
        <v>88</v>
      </c>
      <c r="X263" t="s">
        <v>1775</v>
      </c>
      <c r="AG263" t="b">
        <v>0</v>
      </c>
      <c r="AH263" t="b">
        <v>0</v>
      </c>
      <c r="AI263" t="b">
        <v>0</v>
      </c>
      <c r="AJ263">
        <v>2019</v>
      </c>
      <c r="AK263">
        <v>9</v>
      </c>
      <c r="AL263" t="b">
        <v>0</v>
      </c>
      <c r="AM263">
        <v>0</v>
      </c>
      <c r="AN263" t="b">
        <v>0</v>
      </c>
      <c r="AO263" t="b">
        <v>0</v>
      </c>
      <c r="AP263" t="b">
        <v>0</v>
      </c>
      <c r="AQ263" t="s">
        <v>1770</v>
      </c>
      <c r="AR263">
        <v>0</v>
      </c>
      <c r="AS263">
        <v>0</v>
      </c>
      <c r="AT263" t="s">
        <v>1771</v>
      </c>
      <c r="AU263" t="s">
        <v>1772</v>
      </c>
      <c r="AV263">
        <v>0</v>
      </c>
      <c r="AW263" t="b">
        <v>1</v>
      </c>
      <c r="AX263" t="b">
        <v>0</v>
      </c>
      <c r="AY263" t="b">
        <v>1</v>
      </c>
      <c r="AZ263" t="b">
        <v>1</v>
      </c>
      <c r="BA263" t="b">
        <v>0</v>
      </c>
      <c r="BB263" t="b">
        <v>1</v>
      </c>
      <c r="BC263" t="b">
        <v>1</v>
      </c>
      <c r="BJ263">
        <v>0</v>
      </c>
      <c r="BK263">
        <v>0</v>
      </c>
      <c r="BL263" t="s">
        <v>466</v>
      </c>
      <c r="BM263" t="s">
        <v>82</v>
      </c>
      <c r="BN263">
        <v>5.82</v>
      </c>
      <c r="BO263" t="s">
        <v>1144</v>
      </c>
      <c r="BP263">
        <v>12.01</v>
      </c>
      <c r="BQ263">
        <v>2</v>
      </c>
    </row>
    <row r="264" spans="1:69" x14ac:dyDescent="0.2">
      <c r="A264" t="s">
        <v>251</v>
      </c>
      <c r="C264" t="s">
        <v>2042</v>
      </c>
      <c r="D264" t="s">
        <v>252</v>
      </c>
      <c r="E264" t="s">
        <v>1145</v>
      </c>
      <c r="H264">
        <v>201909070836</v>
      </c>
      <c r="I264">
        <v>201909072036</v>
      </c>
      <c r="J264">
        <v>43715</v>
      </c>
      <c r="K264">
        <v>0.35833333333333328</v>
      </c>
      <c r="L264">
        <v>43715.35833333333</v>
      </c>
      <c r="P264">
        <v>1872</v>
      </c>
      <c r="Q264" t="s">
        <v>87</v>
      </c>
      <c r="T264">
        <v>0</v>
      </c>
      <c r="U264">
        <v>41.862237</v>
      </c>
      <c r="V264">
        <v>-122.66225799999999</v>
      </c>
      <c r="W264" t="s">
        <v>88</v>
      </c>
      <c r="X264" t="s">
        <v>1775</v>
      </c>
      <c r="AG264" t="b">
        <v>0</v>
      </c>
      <c r="AH264" t="b">
        <v>0</v>
      </c>
      <c r="AI264" t="b">
        <v>0</v>
      </c>
      <c r="AJ264">
        <v>2019</v>
      </c>
      <c r="AK264">
        <v>9</v>
      </c>
      <c r="AL264" t="b">
        <v>0</v>
      </c>
      <c r="AM264">
        <v>0</v>
      </c>
      <c r="AN264" t="b">
        <v>0</v>
      </c>
      <c r="AO264" t="b">
        <v>0</v>
      </c>
      <c r="AP264" t="b">
        <v>0</v>
      </c>
      <c r="AQ264" t="s">
        <v>1770</v>
      </c>
      <c r="AR264">
        <v>0</v>
      </c>
      <c r="AS264">
        <v>0</v>
      </c>
      <c r="AT264" t="s">
        <v>1771</v>
      </c>
      <c r="AU264" t="s">
        <v>1772</v>
      </c>
      <c r="AV264">
        <v>0</v>
      </c>
      <c r="AW264" t="b">
        <v>1</v>
      </c>
      <c r="AX264" t="b">
        <v>0</v>
      </c>
      <c r="AY264" t="b">
        <v>1</v>
      </c>
      <c r="AZ264" t="b">
        <v>1</v>
      </c>
      <c r="BA264" t="b">
        <v>0</v>
      </c>
      <c r="BB264" t="b">
        <v>0</v>
      </c>
      <c r="BC264" t="b">
        <v>1</v>
      </c>
      <c r="BJ264">
        <v>0</v>
      </c>
      <c r="BK264">
        <v>0</v>
      </c>
      <c r="BL264" t="s">
        <v>1146</v>
      </c>
      <c r="BM264" t="s">
        <v>82</v>
      </c>
      <c r="BN264">
        <v>9.81</v>
      </c>
      <c r="BO264" t="s">
        <v>1147</v>
      </c>
      <c r="BP264">
        <v>3</v>
      </c>
      <c r="BQ264">
        <v>2</v>
      </c>
    </row>
    <row r="265" spans="1:69" x14ac:dyDescent="0.2">
      <c r="C265" t="s">
        <v>2043</v>
      </c>
      <c r="D265" t="s">
        <v>143</v>
      </c>
      <c r="E265" t="s">
        <v>144</v>
      </c>
      <c r="H265">
        <v>201909071506</v>
      </c>
      <c r="I265">
        <v>201909080306</v>
      </c>
      <c r="J265">
        <v>43715</v>
      </c>
      <c r="K265">
        <v>0.62916666666666665</v>
      </c>
      <c r="L265">
        <v>43715.629166666673</v>
      </c>
      <c r="M265">
        <v>43721</v>
      </c>
      <c r="N265" t="s">
        <v>176</v>
      </c>
      <c r="O265">
        <v>43721.791666666657</v>
      </c>
      <c r="P265">
        <v>496</v>
      </c>
      <c r="Q265" t="s">
        <v>186</v>
      </c>
      <c r="R265">
        <v>2</v>
      </c>
      <c r="T265">
        <v>0</v>
      </c>
      <c r="U265">
        <v>35.452959999999997</v>
      </c>
      <c r="V265">
        <v>-121.41261900000001</v>
      </c>
      <c r="W265" t="s">
        <v>73</v>
      </c>
      <c r="X265" t="s">
        <v>1769</v>
      </c>
      <c r="AF265">
        <v>2721</v>
      </c>
      <c r="AG265" t="b">
        <v>0</v>
      </c>
      <c r="AH265" t="b">
        <v>0</v>
      </c>
      <c r="AI265" t="b">
        <v>0</v>
      </c>
      <c r="AJ265">
        <v>2019</v>
      </c>
      <c r="AK265">
        <v>9</v>
      </c>
      <c r="AL265" t="b">
        <v>0</v>
      </c>
      <c r="AM265">
        <v>0</v>
      </c>
      <c r="AN265" t="b">
        <v>0</v>
      </c>
      <c r="AO265" t="b">
        <v>0</v>
      </c>
      <c r="AP265" t="b">
        <v>0</v>
      </c>
      <c r="AQ265" t="s">
        <v>1770</v>
      </c>
      <c r="AR265">
        <v>0</v>
      </c>
      <c r="AS265">
        <v>0</v>
      </c>
      <c r="AT265" t="s">
        <v>1771</v>
      </c>
      <c r="AU265" t="s">
        <v>1772</v>
      </c>
      <c r="AV265">
        <v>2</v>
      </c>
      <c r="AW265" t="b">
        <v>0</v>
      </c>
      <c r="AX265" t="b">
        <v>0</v>
      </c>
      <c r="AY265" t="b">
        <v>0</v>
      </c>
      <c r="AZ265" t="b">
        <v>0</v>
      </c>
      <c r="BA265" t="b">
        <v>0</v>
      </c>
      <c r="BB265" t="b">
        <v>0</v>
      </c>
      <c r="BC265" t="b">
        <v>0</v>
      </c>
      <c r="BJ265">
        <v>0</v>
      </c>
      <c r="BK265">
        <v>0</v>
      </c>
      <c r="BP265">
        <v>0</v>
      </c>
      <c r="BQ265">
        <v>0</v>
      </c>
    </row>
    <row r="266" spans="1:69" x14ac:dyDescent="0.2">
      <c r="C266" t="s">
        <v>2044</v>
      </c>
      <c r="D266" t="s">
        <v>269</v>
      </c>
      <c r="E266" t="s">
        <v>1148</v>
      </c>
      <c r="H266">
        <v>201909201502</v>
      </c>
      <c r="I266">
        <v>201909210302</v>
      </c>
      <c r="J266">
        <v>43728</v>
      </c>
      <c r="K266">
        <v>0.62638888888888888</v>
      </c>
      <c r="L266">
        <v>43728.626388888893</v>
      </c>
      <c r="P266">
        <v>604</v>
      </c>
      <c r="Q266" t="s">
        <v>186</v>
      </c>
      <c r="T266">
        <v>0</v>
      </c>
      <c r="U266">
        <v>38.751648000000003</v>
      </c>
      <c r="V266">
        <v>-121.432636</v>
      </c>
      <c r="W266" t="s">
        <v>73</v>
      </c>
      <c r="X266" t="s">
        <v>1769</v>
      </c>
      <c r="AG266" t="b">
        <v>0</v>
      </c>
      <c r="AH266" t="b">
        <v>0</v>
      </c>
      <c r="AI266" t="b">
        <v>0</v>
      </c>
      <c r="AJ266">
        <v>2019</v>
      </c>
      <c r="AK266">
        <v>9</v>
      </c>
      <c r="AL266" t="b">
        <v>0</v>
      </c>
      <c r="AM266">
        <v>0</v>
      </c>
      <c r="AN266" t="b">
        <v>0</v>
      </c>
      <c r="AO266" t="b">
        <v>0</v>
      </c>
      <c r="AP266" t="b">
        <v>0</v>
      </c>
      <c r="AQ266" t="s">
        <v>1770</v>
      </c>
      <c r="AR266">
        <v>0</v>
      </c>
      <c r="AS266">
        <v>0</v>
      </c>
      <c r="AT266" t="s">
        <v>1771</v>
      </c>
      <c r="AU266" t="s">
        <v>1772</v>
      </c>
      <c r="AV266">
        <v>0</v>
      </c>
      <c r="AW266" t="b">
        <v>0</v>
      </c>
      <c r="AX266" t="b">
        <v>0</v>
      </c>
      <c r="AY266" t="b">
        <v>0</v>
      </c>
      <c r="AZ266" t="b">
        <v>0</v>
      </c>
      <c r="BA266" t="b">
        <v>0</v>
      </c>
      <c r="BB266" t="b">
        <v>0</v>
      </c>
      <c r="BC266" t="b">
        <v>0</v>
      </c>
      <c r="BJ266">
        <v>0</v>
      </c>
      <c r="BK266">
        <v>0</v>
      </c>
      <c r="BL266" t="s">
        <v>1149</v>
      </c>
      <c r="BM266" t="s">
        <v>511</v>
      </c>
      <c r="BN266">
        <v>9.42</v>
      </c>
      <c r="BO266" t="s">
        <v>1150</v>
      </c>
      <c r="BP266">
        <v>20.71</v>
      </c>
      <c r="BQ266">
        <v>54</v>
      </c>
    </row>
    <row r="267" spans="1:69" x14ac:dyDescent="0.2">
      <c r="C267" t="s">
        <v>2045</v>
      </c>
      <c r="D267" t="s">
        <v>143</v>
      </c>
      <c r="E267" t="s">
        <v>1151</v>
      </c>
      <c r="H267">
        <v>201909281748</v>
      </c>
      <c r="I267">
        <v>201909290548</v>
      </c>
      <c r="J267">
        <v>43736</v>
      </c>
      <c r="K267">
        <v>0.7416666666666667</v>
      </c>
      <c r="L267">
        <v>43736.741666666669</v>
      </c>
      <c r="M267">
        <v>43736</v>
      </c>
      <c r="N267" t="s">
        <v>1152</v>
      </c>
      <c r="O267">
        <v>43736.777777777781</v>
      </c>
      <c r="P267">
        <v>300</v>
      </c>
      <c r="Q267" t="s">
        <v>186</v>
      </c>
      <c r="T267">
        <v>0</v>
      </c>
      <c r="U267">
        <v>39.622137000000002</v>
      </c>
      <c r="V267">
        <v>-121.693472</v>
      </c>
      <c r="W267" t="s">
        <v>73</v>
      </c>
      <c r="X267" t="s">
        <v>1769</v>
      </c>
      <c r="Y267" t="s">
        <v>100</v>
      </c>
      <c r="Z267" t="s">
        <v>100</v>
      </c>
      <c r="AA267">
        <v>20191140</v>
      </c>
      <c r="AC267" t="s">
        <v>1153</v>
      </c>
      <c r="AG267" t="b">
        <v>0</v>
      </c>
      <c r="AH267" t="b">
        <v>0</v>
      </c>
      <c r="AI267" t="b">
        <v>0</v>
      </c>
      <c r="AJ267">
        <v>2019</v>
      </c>
      <c r="AK267">
        <v>9</v>
      </c>
      <c r="AL267" t="b">
        <v>0</v>
      </c>
      <c r="AM267">
        <v>0</v>
      </c>
      <c r="AN267" t="b">
        <v>0</v>
      </c>
      <c r="AO267" t="b">
        <v>0</v>
      </c>
      <c r="AP267" t="b">
        <v>0</v>
      </c>
      <c r="AQ267" t="s">
        <v>1770</v>
      </c>
      <c r="AR267">
        <v>0</v>
      </c>
      <c r="AS267">
        <v>0</v>
      </c>
      <c r="AT267" t="s">
        <v>1771</v>
      </c>
      <c r="AU267" t="s">
        <v>1772</v>
      </c>
      <c r="AV267">
        <v>0</v>
      </c>
      <c r="AW267" t="b">
        <v>0</v>
      </c>
      <c r="AX267" t="b">
        <v>0</v>
      </c>
      <c r="AY267" t="b">
        <v>0</v>
      </c>
      <c r="AZ267" t="b">
        <v>0</v>
      </c>
      <c r="BA267" t="b">
        <v>0</v>
      </c>
      <c r="BB267" t="b">
        <v>0</v>
      </c>
      <c r="BC267" t="b">
        <v>0</v>
      </c>
      <c r="BF267" t="s">
        <v>326</v>
      </c>
      <c r="BG267" t="s">
        <v>82</v>
      </c>
      <c r="BH267">
        <v>3.82</v>
      </c>
      <c r="BI267" t="s">
        <v>1154</v>
      </c>
      <c r="BJ267">
        <v>21</v>
      </c>
      <c r="BK267">
        <v>2</v>
      </c>
      <c r="BL267" t="s">
        <v>1155</v>
      </c>
      <c r="BM267" t="s">
        <v>1028</v>
      </c>
      <c r="BN267">
        <v>9.5500000000000007</v>
      </c>
      <c r="BO267" t="s">
        <v>1156</v>
      </c>
      <c r="BP267">
        <v>30.04</v>
      </c>
      <c r="BQ267">
        <v>93</v>
      </c>
    </row>
    <row r="268" spans="1:69" x14ac:dyDescent="0.2">
      <c r="C268" t="s">
        <v>2046</v>
      </c>
      <c r="D268" t="s">
        <v>203</v>
      </c>
      <c r="E268" t="s">
        <v>1157</v>
      </c>
      <c r="H268">
        <v>201910061615</v>
      </c>
      <c r="I268">
        <v>201910070415</v>
      </c>
      <c r="J268">
        <v>43744</v>
      </c>
      <c r="K268">
        <v>0.67708333333333337</v>
      </c>
      <c r="L268">
        <v>43744.677083333343</v>
      </c>
      <c r="P268">
        <v>5563</v>
      </c>
      <c r="R268">
        <v>1</v>
      </c>
      <c r="T268">
        <v>0</v>
      </c>
      <c r="U268">
        <v>37.604638000000001</v>
      </c>
      <c r="V268">
        <v>-119.96606</v>
      </c>
      <c r="W268" t="s">
        <v>88</v>
      </c>
      <c r="X268" t="s">
        <v>1775</v>
      </c>
      <c r="AG268" t="b">
        <v>1</v>
      </c>
      <c r="AH268" t="b">
        <v>1</v>
      </c>
      <c r="AI268" t="b">
        <v>0</v>
      </c>
      <c r="AJ268">
        <v>2019</v>
      </c>
      <c r="AK268">
        <v>10</v>
      </c>
      <c r="AL268" t="b">
        <v>0</v>
      </c>
      <c r="AM268">
        <v>0</v>
      </c>
      <c r="AN268" t="b">
        <v>0</v>
      </c>
      <c r="AO268" t="b">
        <v>0</v>
      </c>
      <c r="AP268" t="b">
        <v>0</v>
      </c>
      <c r="AQ268" t="s">
        <v>1783</v>
      </c>
      <c r="AR268">
        <v>1</v>
      </c>
      <c r="AS268">
        <v>0</v>
      </c>
      <c r="AT268" t="s">
        <v>1771</v>
      </c>
      <c r="AU268" t="s">
        <v>1772</v>
      </c>
      <c r="AV268">
        <v>1</v>
      </c>
      <c r="AW268" t="b">
        <v>0</v>
      </c>
      <c r="AX268" t="b">
        <v>1</v>
      </c>
      <c r="AY268" t="b">
        <v>1</v>
      </c>
      <c r="AZ268" t="b">
        <v>1</v>
      </c>
      <c r="BA268" t="b">
        <v>0</v>
      </c>
      <c r="BB268" t="b">
        <v>1</v>
      </c>
      <c r="BC268" t="b">
        <v>1</v>
      </c>
      <c r="BF268" t="s">
        <v>1158</v>
      </c>
      <c r="BG268" t="s">
        <v>1028</v>
      </c>
      <c r="BH268">
        <v>4.2699999999999996</v>
      </c>
      <c r="BI268" t="s">
        <v>1159</v>
      </c>
      <c r="BJ268">
        <v>7.96</v>
      </c>
      <c r="BK268">
        <v>12</v>
      </c>
      <c r="BL268" t="s">
        <v>1120</v>
      </c>
      <c r="BM268" t="s">
        <v>1028</v>
      </c>
      <c r="BN268">
        <v>6.85</v>
      </c>
      <c r="BO268" t="s">
        <v>1160</v>
      </c>
      <c r="BP268">
        <v>15.86</v>
      </c>
      <c r="BQ268">
        <v>66</v>
      </c>
    </row>
    <row r="269" spans="1:69" x14ac:dyDescent="0.2">
      <c r="C269" t="s">
        <v>2047</v>
      </c>
      <c r="D269" t="s">
        <v>128</v>
      </c>
      <c r="E269" t="s">
        <v>1161</v>
      </c>
      <c r="H269">
        <v>201910061636</v>
      </c>
      <c r="I269">
        <v>201910070436</v>
      </c>
      <c r="J269">
        <v>43744</v>
      </c>
      <c r="K269">
        <v>0.69166666666666665</v>
      </c>
      <c r="L269">
        <v>43744.691666666673</v>
      </c>
      <c r="M269">
        <v>43745</v>
      </c>
      <c r="N269" t="s">
        <v>1162</v>
      </c>
      <c r="O269">
        <v>43745.773611111108</v>
      </c>
      <c r="P269">
        <v>526</v>
      </c>
      <c r="R269">
        <v>1</v>
      </c>
      <c r="T269">
        <v>0</v>
      </c>
      <c r="U269">
        <v>38.165872999999998</v>
      </c>
      <c r="V269">
        <v>-122.211671</v>
      </c>
      <c r="W269" t="s">
        <v>73</v>
      </c>
      <c r="X269" t="s">
        <v>1769</v>
      </c>
      <c r="AG269" t="b">
        <v>0</v>
      </c>
      <c r="AH269" t="b">
        <v>0</v>
      </c>
      <c r="AI269" t="b">
        <v>0</v>
      </c>
      <c r="AJ269">
        <v>2019</v>
      </c>
      <c r="AK269">
        <v>10</v>
      </c>
      <c r="AL269" t="b">
        <v>0</v>
      </c>
      <c r="AM269">
        <v>0</v>
      </c>
      <c r="AN269" t="b">
        <v>0</v>
      </c>
      <c r="AO269" t="b">
        <v>0</v>
      </c>
      <c r="AP269" t="b">
        <v>0</v>
      </c>
      <c r="AQ269" t="s">
        <v>1770</v>
      </c>
      <c r="AR269">
        <v>0</v>
      </c>
      <c r="AS269">
        <v>0</v>
      </c>
      <c r="AT269" t="s">
        <v>1771</v>
      </c>
      <c r="AU269" t="s">
        <v>1772</v>
      </c>
      <c r="AV269">
        <v>1</v>
      </c>
      <c r="AW269" t="b">
        <v>0</v>
      </c>
      <c r="AX269" t="b">
        <v>0</v>
      </c>
      <c r="AY269" t="b">
        <v>0</v>
      </c>
      <c r="AZ269" t="b">
        <v>0</v>
      </c>
      <c r="BA269" t="b">
        <v>0</v>
      </c>
      <c r="BB269" t="b">
        <v>0</v>
      </c>
      <c r="BC269" t="b">
        <v>0</v>
      </c>
      <c r="BF269" t="s">
        <v>1163</v>
      </c>
      <c r="BG269" t="s">
        <v>95</v>
      </c>
      <c r="BH269">
        <v>4.72</v>
      </c>
      <c r="BI269" t="s">
        <v>1164</v>
      </c>
      <c r="BJ269">
        <v>18.989999999999998</v>
      </c>
      <c r="BK269">
        <v>42</v>
      </c>
      <c r="BL269" t="s">
        <v>1163</v>
      </c>
      <c r="BM269" t="s">
        <v>95</v>
      </c>
      <c r="BN269">
        <v>4.72</v>
      </c>
      <c r="BO269" t="s">
        <v>1164</v>
      </c>
      <c r="BP269">
        <v>18.989999999999998</v>
      </c>
      <c r="BQ269">
        <v>82</v>
      </c>
    </row>
    <row r="270" spans="1:69" x14ac:dyDescent="0.2">
      <c r="C270" t="s">
        <v>2048</v>
      </c>
      <c r="D270" t="s">
        <v>435</v>
      </c>
      <c r="E270" t="s">
        <v>1165</v>
      </c>
      <c r="H270">
        <v>201910111247</v>
      </c>
      <c r="I270">
        <v>201910120047</v>
      </c>
      <c r="J270">
        <v>43749</v>
      </c>
      <c r="K270">
        <v>0.53263888888888888</v>
      </c>
      <c r="L270">
        <v>43749.532638888893</v>
      </c>
      <c r="P270">
        <v>3435</v>
      </c>
      <c r="T270">
        <v>0</v>
      </c>
      <c r="U270">
        <v>38.723999999999997</v>
      </c>
      <c r="V270">
        <v>-120.145</v>
      </c>
      <c r="W270" t="s">
        <v>88</v>
      </c>
      <c r="X270" t="s">
        <v>1775</v>
      </c>
      <c r="AG270" t="b">
        <v>0</v>
      </c>
      <c r="AH270" t="b">
        <v>0</v>
      </c>
      <c r="AI270" t="b">
        <v>0</v>
      </c>
      <c r="AJ270">
        <v>2019</v>
      </c>
      <c r="AK270">
        <v>10</v>
      </c>
      <c r="AL270" t="b">
        <v>0</v>
      </c>
      <c r="AM270">
        <v>0</v>
      </c>
      <c r="AN270" t="b">
        <v>0</v>
      </c>
      <c r="AO270" t="b">
        <v>0</v>
      </c>
      <c r="AP270" t="b">
        <v>0</v>
      </c>
      <c r="AQ270" t="s">
        <v>1770</v>
      </c>
      <c r="AR270">
        <v>0</v>
      </c>
      <c r="AS270">
        <v>0</v>
      </c>
      <c r="AT270" t="s">
        <v>1771</v>
      </c>
      <c r="AU270" t="s">
        <v>1772</v>
      </c>
      <c r="AV270">
        <v>0</v>
      </c>
      <c r="AW270" t="b">
        <v>1</v>
      </c>
      <c r="AX270" t="b">
        <v>0</v>
      </c>
      <c r="AY270" t="b">
        <v>1</v>
      </c>
      <c r="AZ270" t="b">
        <v>1</v>
      </c>
      <c r="BA270" t="b">
        <v>0</v>
      </c>
      <c r="BB270" t="b">
        <v>1</v>
      </c>
      <c r="BC270" t="b">
        <v>1</v>
      </c>
      <c r="BJ270">
        <v>0</v>
      </c>
      <c r="BK270">
        <v>0</v>
      </c>
      <c r="BL270" t="s">
        <v>1166</v>
      </c>
      <c r="BM270" t="s">
        <v>82</v>
      </c>
      <c r="BN270">
        <v>5.27</v>
      </c>
      <c r="BO270" t="s">
        <v>1167</v>
      </c>
      <c r="BP270">
        <v>10</v>
      </c>
      <c r="BQ270">
        <v>28</v>
      </c>
    </row>
    <row r="271" spans="1:69" x14ac:dyDescent="0.2">
      <c r="C271" t="s">
        <v>2049</v>
      </c>
      <c r="D271" t="s">
        <v>257</v>
      </c>
      <c r="E271" t="s">
        <v>1168</v>
      </c>
      <c r="H271">
        <v>201910171631</v>
      </c>
      <c r="I271">
        <v>201910180431</v>
      </c>
      <c r="J271">
        <v>43755</v>
      </c>
      <c r="K271">
        <v>0.68819444444444444</v>
      </c>
      <c r="L271">
        <v>43755.688194444447</v>
      </c>
      <c r="M271">
        <v>43759</v>
      </c>
      <c r="N271" t="s">
        <v>340</v>
      </c>
      <c r="O271">
        <v>43759.25</v>
      </c>
      <c r="P271">
        <v>420</v>
      </c>
      <c r="T271">
        <v>0</v>
      </c>
      <c r="U271">
        <v>34.484721999999998</v>
      </c>
      <c r="V271">
        <v>-120.190833</v>
      </c>
      <c r="W271" t="s">
        <v>88</v>
      </c>
      <c r="X271" t="s">
        <v>1775</v>
      </c>
      <c r="AG271" t="b">
        <v>0</v>
      </c>
      <c r="AH271" t="b">
        <v>0</v>
      </c>
      <c r="AI271" t="b">
        <v>0</v>
      </c>
      <c r="AJ271">
        <v>2019</v>
      </c>
      <c r="AK271">
        <v>10</v>
      </c>
      <c r="AL271" t="b">
        <v>0</v>
      </c>
      <c r="AM271">
        <v>0</v>
      </c>
      <c r="AN271" t="b">
        <v>0</v>
      </c>
      <c r="AO271" t="b">
        <v>0</v>
      </c>
      <c r="AP271" t="b">
        <v>0</v>
      </c>
      <c r="AQ271" t="s">
        <v>1770</v>
      </c>
      <c r="AR271">
        <v>0</v>
      </c>
      <c r="AS271">
        <v>0</v>
      </c>
      <c r="AT271" t="s">
        <v>1771</v>
      </c>
      <c r="AU271" t="s">
        <v>1772</v>
      </c>
      <c r="AV271">
        <v>0</v>
      </c>
      <c r="AW271" t="b">
        <v>1</v>
      </c>
      <c r="AX271" t="b">
        <v>0</v>
      </c>
      <c r="AY271" t="b">
        <v>1</v>
      </c>
      <c r="AZ271" t="b">
        <v>1</v>
      </c>
      <c r="BA271" t="b">
        <v>0</v>
      </c>
      <c r="BB271" t="b">
        <v>1</v>
      </c>
      <c r="BC271" t="b">
        <v>1</v>
      </c>
      <c r="BF271" t="s">
        <v>1169</v>
      </c>
      <c r="BG271" t="s">
        <v>82</v>
      </c>
      <c r="BH271">
        <v>2.57</v>
      </c>
      <c r="BI271" t="s">
        <v>1170</v>
      </c>
      <c r="BJ271">
        <v>53.02</v>
      </c>
      <c r="BK271">
        <v>15</v>
      </c>
      <c r="BL271" t="s">
        <v>1169</v>
      </c>
      <c r="BM271" t="s">
        <v>82</v>
      </c>
      <c r="BN271">
        <v>2.57</v>
      </c>
      <c r="BO271" t="s">
        <v>1170</v>
      </c>
      <c r="BP271">
        <v>53.02</v>
      </c>
      <c r="BQ271">
        <v>60</v>
      </c>
    </row>
    <row r="272" spans="1:69" x14ac:dyDescent="0.2">
      <c r="C272" t="s">
        <v>2050</v>
      </c>
      <c r="D272" t="s">
        <v>403</v>
      </c>
      <c r="E272" t="s">
        <v>1171</v>
      </c>
      <c r="H272">
        <v>201910232127</v>
      </c>
      <c r="I272">
        <v>201910240927</v>
      </c>
      <c r="J272">
        <v>43761</v>
      </c>
      <c r="K272">
        <v>0.89375000000000004</v>
      </c>
      <c r="L272">
        <v>43761.893750000003</v>
      </c>
      <c r="M272">
        <v>43775</v>
      </c>
      <c r="N272" t="s">
        <v>176</v>
      </c>
      <c r="O272">
        <v>43775.791666666657</v>
      </c>
      <c r="P272">
        <v>77758</v>
      </c>
      <c r="Q272" t="s">
        <v>99</v>
      </c>
      <c r="R272">
        <v>374</v>
      </c>
      <c r="S272">
        <v>60</v>
      </c>
      <c r="T272">
        <v>0</v>
      </c>
      <c r="U272">
        <v>38.792458000000003</v>
      </c>
      <c r="V272">
        <v>-122.780053</v>
      </c>
      <c r="W272" t="s">
        <v>88</v>
      </c>
      <c r="X272" t="s">
        <v>1775</v>
      </c>
      <c r="Y272" t="s">
        <v>100</v>
      </c>
      <c r="Z272" t="s">
        <v>100</v>
      </c>
      <c r="AA272">
        <v>20191611</v>
      </c>
      <c r="AB272" t="s">
        <v>1172</v>
      </c>
      <c r="AE272" t="s">
        <v>1173</v>
      </c>
      <c r="AF272">
        <v>1272117</v>
      </c>
      <c r="AG272" t="b">
        <v>1</v>
      </c>
      <c r="AH272" t="b">
        <v>0</v>
      </c>
      <c r="AI272" t="b">
        <v>1</v>
      </c>
      <c r="AJ272">
        <v>2019</v>
      </c>
      <c r="AK272">
        <v>10</v>
      </c>
      <c r="AL272" t="b">
        <v>1</v>
      </c>
      <c r="AM272">
        <v>0</v>
      </c>
      <c r="AN272" t="b">
        <v>0</v>
      </c>
      <c r="AO272" t="b">
        <v>1</v>
      </c>
      <c r="AP272" t="b">
        <v>1</v>
      </c>
      <c r="AQ272" t="s">
        <v>1894</v>
      </c>
      <c r="AR272">
        <v>1</v>
      </c>
      <c r="AS272">
        <v>0</v>
      </c>
      <c r="AT272" t="s">
        <v>1820</v>
      </c>
      <c r="AU272" t="s">
        <v>1772</v>
      </c>
      <c r="AV272">
        <v>374</v>
      </c>
      <c r="AW272" t="b">
        <v>0</v>
      </c>
      <c r="AX272" t="b">
        <v>1</v>
      </c>
      <c r="AY272" t="b">
        <v>1</v>
      </c>
      <c r="AZ272" t="b">
        <v>1</v>
      </c>
      <c r="BA272" t="b">
        <v>0</v>
      </c>
      <c r="BB272" t="b">
        <v>1</v>
      </c>
      <c r="BC272" t="b">
        <v>1</v>
      </c>
      <c r="BF272" t="s">
        <v>1174</v>
      </c>
      <c r="BG272" t="s">
        <v>1028</v>
      </c>
      <c r="BH272">
        <v>2.1800000000000002</v>
      </c>
      <c r="BI272" t="s">
        <v>1175</v>
      </c>
      <c r="BJ272">
        <v>79.63</v>
      </c>
      <c r="BK272">
        <v>84</v>
      </c>
      <c r="BL272" t="s">
        <v>1174</v>
      </c>
      <c r="BM272" t="s">
        <v>1028</v>
      </c>
      <c r="BN272">
        <v>2.1800000000000002</v>
      </c>
      <c r="BO272" t="s">
        <v>1175</v>
      </c>
      <c r="BP272">
        <v>79.63</v>
      </c>
      <c r="BQ272">
        <v>196</v>
      </c>
    </row>
    <row r="273" spans="3:69" x14ac:dyDescent="0.2">
      <c r="C273" t="s">
        <v>2051</v>
      </c>
      <c r="D273" t="s">
        <v>281</v>
      </c>
      <c r="E273" t="s">
        <v>1176</v>
      </c>
      <c r="H273">
        <v>201910260247</v>
      </c>
      <c r="I273">
        <v>201910261447</v>
      </c>
      <c r="J273">
        <v>43764</v>
      </c>
      <c r="K273">
        <v>0.1159722222222222</v>
      </c>
      <c r="L273">
        <v>43764.115972222222</v>
      </c>
      <c r="M273">
        <v>43766</v>
      </c>
      <c r="N273" t="s">
        <v>1177</v>
      </c>
      <c r="O273">
        <v>43766.306944444441</v>
      </c>
      <c r="P273">
        <v>605</v>
      </c>
      <c r="T273">
        <v>0</v>
      </c>
      <c r="U273">
        <v>40.001710000000003</v>
      </c>
      <c r="V273">
        <v>-122.25421</v>
      </c>
      <c r="W273" t="s">
        <v>73</v>
      </c>
      <c r="X273" t="s">
        <v>1769</v>
      </c>
      <c r="AF273">
        <v>20988</v>
      </c>
      <c r="AG273" t="b">
        <v>0</v>
      </c>
      <c r="AH273" t="b">
        <v>0</v>
      </c>
      <c r="AI273" t="b">
        <v>0</v>
      </c>
      <c r="AJ273">
        <v>2019</v>
      </c>
      <c r="AK273">
        <v>10</v>
      </c>
      <c r="AL273" t="b">
        <v>1</v>
      </c>
      <c r="AM273">
        <v>0</v>
      </c>
      <c r="AN273" t="b">
        <v>0</v>
      </c>
      <c r="AO273" t="b">
        <v>0</v>
      </c>
      <c r="AP273" t="b">
        <v>0</v>
      </c>
      <c r="AQ273" t="s">
        <v>1770</v>
      </c>
      <c r="AR273">
        <v>0</v>
      </c>
      <c r="AS273">
        <v>0</v>
      </c>
      <c r="AT273" t="s">
        <v>1771</v>
      </c>
      <c r="AU273" t="s">
        <v>1772</v>
      </c>
      <c r="AV273">
        <v>0</v>
      </c>
      <c r="AW273" t="b">
        <v>0</v>
      </c>
      <c r="AX273" t="b">
        <v>0</v>
      </c>
      <c r="AY273" t="b">
        <v>0</v>
      </c>
      <c r="AZ273" t="b">
        <v>0</v>
      </c>
      <c r="BA273" t="b">
        <v>0</v>
      </c>
      <c r="BB273" t="b">
        <v>0</v>
      </c>
      <c r="BC273" t="b">
        <v>0</v>
      </c>
      <c r="BJ273">
        <v>0</v>
      </c>
      <c r="BK273">
        <v>0</v>
      </c>
      <c r="BL273" t="s">
        <v>1178</v>
      </c>
      <c r="BM273" t="s">
        <v>1028</v>
      </c>
      <c r="BN273">
        <v>8.0399999999999991</v>
      </c>
      <c r="BO273" t="s">
        <v>1179</v>
      </c>
      <c r="BP273">
        <v>8.1199999999999992</v>
      </c>
      <c r="BQ273">
        <v>14</v>
      </c>
    </row>
    <row r="274" spans="3:69" x14ac:dyDescent="0.2">
      <c r="C274" t="s">
        <v>2052</v>
      </c>
      <c r="D274" t="s">
        <v>541</v>
      </c>
      <c r="E274" t="s">
        <v>1180</v>
      </c>
      <c r="H274">
        <v>201910271454</v>
      </c>
      <c r="I274">
        <v>201910280254</v>
      </c>
      <c r="J274">
        <v>43765</v>
      </c>
      <c r="K274">
        <v>0.62083333333333335</v>
      </c>
      <c r="L274">
        <v>43765.620833333327</v>
      </c>
      <c r="M274">
        <v>43772</v>
      </c>
      <c r="N274" t="s">
        <v>1181</v>
      </c>
      <c r="O274">
        <v>43772.786111111112</v>
      </c>
      <c r="P274">
        <v>703</v>
      </c>
      <c r="T274">
        <v>0</v>
      </c>
      <c r="U274">
        <v>39.224310000000003</v>
      </c>
      <c r="V274">
        <v>-123.12887000000001</v>
      </c>
      <c r="W274" t="s">
        <v>88</v>
      </c>
      <c r="X274" t="s">
        <v>1775</v>
      </c>
      <c r="AG274" t="b">
        <v>0</v>
      </c>
      <c r="AH274" t="b">
        <v>0</v>
      </c>
      <c r="AI274" t="b">
        <v>0</v>
      </c>
      <c r="AJ274">
        <v>2019</v>
      </c>
      <c r="AK274">
        <v>10</v>
      </c>
      <c r="AL274" t="b">
        <v>1</v>
      </c>
      <c r="AM274">
        <v>0</v>
      </c>
      <c r="AN274" t="b">
        <v>0</v>
      </c>
      <c r="AO274" t="b">
        <v>0</v>
      </c>
      <c r="AP274" t="b">
        <v>0</v>
      </c>
      <c r="AQ274" t="s">
        <v>1770</v>
      </c>
      <c r="AR274">
        <v>0</v>
      </c>
      <c r="AS274">
        <v>0</v>
      </c>
      <c r="AT274" t="s">
        <v>1771</v>
      </c>
      <c r="AU274" t="s">
        <v>1772</v>
      </c>
      <c r="AV274">
        <v>0</v>
      </c>
      <c r="AW274" t="b">
        <v>1</v>
      </c>
      <c r="AX274" t="b">
        <v>0</v>
      </c>
      <c r="AY274" t="b">
        <v>1</v>
      </c>
      <c r="AZ274" t="b">
        <v>1</v>
      </c>
      <c r="BA274" t="b">
        <v>0</v>
      </c>
      <c r="BB274" t="b">
        <v>1</v>
      </c>
      <c r="BC274" t="b">
        <v>1</v>
      </c>
      <c r="BF274" t="s">
        <v>1182</v>
      </c>
      <c r="BG274" t="s">
        <v>1028</v>
      </c>
      <c r="BH274">
        <v>2.58</v>
      </c>
      <c r="BI274" t="s">
        <v>1183</v>
      </c>
      <c r="BJ274">
        <v>38.36</v>
      </c>
      <c r="BK274">
        <v>12</v>
      </c>
      <c r="BL274" t="s">
        <v>1182</v>
      </c>
      <c r="BM274" t="s">
        <v>1028</v>
      </c>
      <c r="BN274">
        <v>2.58</v>
      </c>
      <c r="BO274" t="s">
        <v>1183</v>
      </c>
      <c r="BP274">
        <v>38.36</v>
      </c>
      <c r="BQ274">
        <v>86</v>
      </c>
    </row>
    <row r="275" spans="3:69" x14ac:dyDescent="0.2">
      <c r="C275" t="s">
        <v>2053</v>
      </c>
      <c r="D275" t="s">
        <v>992</v>
      </c>
      <c r="E275" t="s">
        <v>1184</v>
      </c>
      <c r="H275">
        <v>201910271456</v>
      </c>
      <c r="I275">
        <v>201910280256</v>
      </c>
      <c r="J275">
        <v>43765</v>
      </c>
      <c r="K275">
        <v>0.62222222222222223</v>
      </c>
      <c r="L275">
        <v>43765.62222222222</v>
      </c>
      <c r="P275">
        <v>2400</v>
      </c>
      <c r="Q275" t="s">
        <v>99</v>
      </c>
      <c r="U275">
        <v>38.143024500000003</v>
      </c>
      <c r="V275">
        <v>-121.958302</v>
      </c>
      <c r="W275" t="s">
        <v>73</v>
      </c>
      <c r="X275" t="s">
        <v>1769</v>
      </c>
      <c r="Y275" t="s">
        <v>100</v>
      </c>
      <c r="Z275" t="s">
        <v>100</v>
      </c>
      <c r="AA275">
        <v>20191324</v>
      </c>
      <c r="AB275" t="s">
        <v>1185</v>
      </c>
      <c r="AC275" t="s">
        <v>1186</v>
      </c>
      <c r="AD275" t="s">
        <v>1187</v>
      </c>
      <c r="AF275">
        <v>202824</v>
      </c>
      <c r="AG275" t="b">
        <v>0</v>
      </c>
      <c r="AH275" t="b">
        <v>0</v>
      </c>
      <c r="AI275" t="b">
        <v>0</v>
      </c>
      <c r="AJ275">
        <v>2019</v>
      </c>
      <c r="AK275">
        <v>10</v>
      </c>
      <c r="AL275" t="b">
        <v>1</v>
      </c>
      <c r="AM275">
        <v>0</v>
      </c>
      <c r="AN275" t="b">
        <v>0</v>
      </c>
      <c r="AO275" t="b">
        <v>0</v>
      </c>
      <c r="AP275" t="b">
        <v>0</v>
      </c>
      <c r="AQ275" t="s">
        <v>1770</v>
      </c>
      <c r="AR275">
        <v>0</v>
      </c>
      <c r="AS275">
        <v>0</v>
      </c>
      <c r="AT275" t="s">
        <v>1771</v>
      </c>
      <c r="AU275" t="s">
        <v>1772</v>
      </c>
      <c r="AV275">
        <v>0</v>
      </c>
      <c r="AW275" t="b">
        <v>0</v>
      </c>
      <c r="AX275" t="b">
        <v>0</v>
      </c>
      <c r="AY275" t="b">
        <v>0</v>
      </c>
      <c r="AZ275" t="b">
        <v>0</v>
      </c>
      <c r="BA275" t="b">
        <v>0</v>
      </c>
      <c r="BB275" t="b">
        <v>0</v>
      </c>
      <c r="BC275" t="b">
        <v>0</v>
      </c>
      <c r="BJ275">
        <v>0</v>
      </c>
      <c r="BK275">
        <v>0</v>
      </c>
      <c r="BL275" t="s">
        <v>1163</v>
      </c>
      <c r="BM275" t="s">
        <v>95</v>
      </c>
      <c r="BN275">
        <v>9.14</v>
      </c>
      <c r="BO275" t="s">
        <v>1188</v>
      </c>
      <c r="BP275">
        <v>53.02</v>
      </c>
      <c r="BQ275">
        <v>142</v>
      </c>
    </row>
    <row r="276" spans="3:69" x14ac:dyDescent="0.2">
      <c r="C276" t="s">
        <v>2054</v>
      </c>
      <c r="D276" t="s">
        <v>281</v>
      </c>
      <c r="E276" t="s">
        <v>947</v>
      </c>
      <c r="H276">
        <v>201911031416</v>
      </c>
      <c r="I276">
        <v>201911040216</v>
      </c>
      <c r="J276">
        <v>43772</v>
      </c>
      <c r="K276">
        <v>0.59444444444444444</v>
      </c>
      <c r="L276">
        <v>43772.594444444447</v>
      </c>
      <c r="M276">
        <v>43783</v>
      </c>
      <c r="N276" t="s">
        <v>1095</v>
      </c>
      <c r="O276">
        <v>43783.751388888893</v>
      </c>
      <c r="P276">
        <v>2534</v>
      </c>
      <c r="T276">
        <v>0</v>
      </c>
      <c r="U276">
        <v>40.036378999999997</v>
      </c>
      <c r="V276">
        <v>-122.637837</v>
      </c>
      <c r="W276" t="s">
        <v>88</v>
      </c>
      <c r="X276" t="s">
        <v>1775</v>
      </c>
      <c r="AG276" t="b">
        <v>0</v>
      </c>
      <c r="AH276" t="b">
        <v>0</v>
      </c>
      <c r="AI276" t="b">
        <v>0</v>
      </c>
      <c r="AJ276">
        <v>2019</v>
      </c>
      <c r="AK276">
        <v>11</v>
      </c>
      <c r="AL276" t="b">
        <v>0</v>
      </c>
      <c r="AM276">
        <v>0</v>
      </c>
      <c r="AN276" t="b">
        <v>0</v>
      </c>
      <c r="AO276" t="b">
        <v>0</v>
      </c>
      <c r="AP276" t="b">
        <v>0</v>
      </c>
      <c r="AQ276" t="s">
        <v>1770</v>
      </c>
      <c r="AR276">
        <v>0</v>
      </c>
      <c r="AS276">
        <v>0</v>
      </c>
      <c r="AT276" t="s">
        <v>1771</v>
      </c>
      <c r="AU276" t="s">
        <v>1772</v>
      </c>
      <c r="AV276">
        <v>0</v>
      </c>
      <c r="AW276" t="b">
        <v>1</v>
      </c>
      <c r="AX276" t="b">
        <v>0</v>
      </c>
      <c r="AY276" t="b">
        <v>1</v>
      </c>
      <c r="AZ276" t="b">
        <v>1</v>
      </c>
      <c r="BA276" t="b">
        <v>0</v>
      </c>
      <c r="BB276" t="b">
        <v>1</v>
      </c>
      <c r="BC276" t="b">
        <v>1</v>
      </c>
      <c r="BF276" t="s">
        <v>1189</v>
      </c>
      <c r="BG276" t="s">
        <v>1028</v>
      </c>
      <c r="BH276">
        <v>4.53</v>
      </c>
      <c r="BI276" t="s">
        <v>1190</v>
      </c>
      <c r="BJ276">
        <v>8.25</v>
      </c>
      <c r="BK276">
        <v>12</v>
      </c>
      <c r="BL276" t="s">
        <v>1189</v>
      </c>
      <c r="BM276" t="s">
        <v>1028</v>
      </c>
      <c r="BN276">
        <v>4.53</v>
      </c>
      <c r="BO276" t="s">
        <v>1190</v>
      </c>
      <c r="BP276">
        <v>8.25</v>
      </c>
      <c r="BQ276">
        <v>14</v>
      </c>
    </row>
    <row r="277" spans="3:69" x14ac:dyDescent="0.2">
      <c r="C277" t="s">
        <v>2055</v>
      </c>
      <c r="D277" t="s">
        <v>269</v>
      </c>
      <c r="E277" t="s">
        <v>1191</v>
      </c>
      <c r="H277">
        <v>201911251239</v>
      </c>
      <c r="I277">
        <v>201911260039</v>
      </c>
      <c r="J277">
        <v>43794</v>
      </c>
      <c r="K277">
        <v>0.52708333333333335</v>
      </c>
      <c r="L277">
        <v>43794.527083333327</v>
      </c>
      <c r="P277">
        <v>355</v>
      </c>
      <c r="T277">
        <v>0</v>
      </c>
      <c r="U277">
        <v>38.838991999999998</v>
      </c>
      <c r="V277">
        <v>-121.32584199999999</v>
      </c>
      <c r="W277" t="s">
        <v>73</v>
      </c>
      <c r="X277" t="s">
        <v>1769</v>
      </c>
      <c r="AG277" t="b">
        <v>0</v>
      </c>
      <c r="AH277" t="b">
        <v>0</v>
      </c>
      <c r="AI277" t="b">
        <v>0</v>
      </c>
      <c r="AJ277">
        <v>2019</v>
      </c>
      <c r="AK277">
        <v>11</v>
      </c>
      <c r="AL277" t="b">
        <v>0</v>
      </c>
      <c r="AM277">
        <v>0</v>
      </c>
      <c r="AN277" t="b">
        <v>0</v>
      </c>
      <c r="AO277" t="b">
        <v>0</v>
      </c>
      <c r="AP277" t="b">
        <v>0</v>
      </c>
      <c r="AQ277" t="s">
        <v>1770</v>
      </c>
      <c r="AR277">
        <v>0</v>
      </c>
      <c r="AS277">
        <v>0</v>
      </c>
      <c r="AT277" t="s">
        <v>1771</v>
      </c>
      <c r="AU277" t="s">
        <v>1772</v>
      </c>
      <c r="AV277">
        <v>0</v>
      </c>
      <c r="AW277" t="b">
        <v>0</v>
      </c>
      <c r="AX277" t="b">
        <v>0</v>
      </c>
      <c r="AY277" t="b">
        <v>0</v>
      </c>
      <c r="AZ277" t="b">
        <v>0</v>
      </c>
      <c r="BA277" t="b">
        <v>0</v>
      </c>
      <c r="BB277" t="b">
        <v>0</v>
      </c>
      <c r="BC277" t="b">
        <v>0</v>
      </c>
      <c r="BF277" t="s">
        <v>1192</v>
      </c>
      <c r="BG277" t="s">
        <v>82</v>
      </c>
      <c r="BH277">
        <v>4.3099999999999996</v>
      </c>
      <c r="BI277" t="s">
        <v>1193</v>
      </c>
      <c r="BJ277">
        <v>31</v>
      </c>
      <c r="BK277">
        <v>35</v>
      </c>
      <c r="BL277" t="s">
        <v>1194</v>
      </c>
      <c r="BM277" t="s">
        <v>511</v>
      </c>
      <c r="BN277">
        <v>5.04</v>
      </c>
      <c r="BO277" t="s">
        <v>1195</v>
      </c>
      <c r="BP277">
        <v>31.07</v>
      </c>
      <c r="BQ277">
        <v>68</v>
      </c>
    </row>
    <row r="278" spans="3:69" x14ac:dyDescent="0.2">
      <c r="C278" t="s">
        <v>2056</v>
      </c>
      <c r="D278" t="s">
        <v>257</v>
      </c>
      <c r="E278" t="s">
        <v>1196</v>
      </c>
      <c r="H278">
        <v>201911251959</v>
      </c>
      <c r="I278">
        <v>201911260759</v>
      </c>
      <c r="J278">
        <v>43794</v>
      </c>
      <c r="K278">
        <v>0.83263888888888893</v>
      </c>
      <c r="L278">
        <v>43794.832638888889</v>
      </c>
      <c r="M278">
        <v>43813</v>
      </c>
      <c r="N278" t="s">
        <v>1197</v>
      </c>
      <c r="O278">
        <v>43813.348611111112</v>
      </c>
      <c r="P278">
        <v>3126</v>
      </c>
      <c r="U278">
        <v>34.502499999999998</v>
      </c>
      <c r="V278">
        <v>-119.785</v>
      </c>
      <c r="W278" t="s">
        <v>88</v>
      </c>
      <c r="X278" t="s">
        <v>1775</v>
      </c>
      <c r="AG278" t="b">
        <v>0</v>
      </c>
      <c r="AH278" t="b">
        <v>0</v>
      </c>
      <c r="AI278" t="b">
        <v>0</v>
      </c>
      <c r="AJ278">
        <v>2019</v>
      </c>
      <c r="AK278">
        <v>11</v>
      </c>
      <c r="AL278" t="b">
        <v>0</v>
      </c>
      <c r="AM278">
        <v>0</v>
      </c>
      <c r="AN278" t="b">
        <v>0</v>
      </c>
      <c r="AO278" t="b">
        <v>0</v>
      </c>
      <c r="AP278" t="b">
        <v>0</v>
      </c>
      <c r="AQ278" t="s">
        <v>1770</v>
      </c>
      <c r="AR278">
        <v>0</v>
      </c>
      <c r="AS278">
        <v>0</v>
      </c>
      <c r="AT278" t="s">
        <v>1771</v>
      </c>
      <c r="AU278" t="s">
        <v>1772</v>
      </c>
      <c r="AV278">
        <v>0</v>
      </c>
      <c r="AW278" t="b">
        <v>0</v>
      </c>
      <c r="AX278" t="b">
        <v>1</v>
      </c>
      <c r="AY278" t="b">
        <v>1</v>
      </c>
      <c r="AZ278" t="b">
        <v>1</v>
      </c>
      <c r="BA278" t="b">
        <v>0</v>
      </c>
      <c r="BB278" t="b">
        <v>1</v>
      </c>
      <c r="BC278" t="b">
        <v>1</v>
      </c>
      <c r="BF278" t="s">
        <v>1198</v>
      </c>
      <c r="BG278" t="s">
        <v>95</v>
      </c>
      <c r="BH278">
        <v>4.13</v>
      </c>
      <c r="BI278" t="s">
        <v>1199</v>
      </c>
      <c r="BJ278">
        <v>55.99</v>
      </c>
      <c r="BK278">
        <v>240</v>
      </c>
      <c r="BL278" t="s">
        <v>1200</v>
      </c>
      <c r="BM278" t="s">
        <v>82</v>
      </c>
      <c r="BN278">
        <v>8.25</v>
      </c>
      <c r="BO278" t="s">
        <v>1201</v>
      </c>
      <c r="BP278">
        <v>82.01</v>
      </c>
      <c r="BQ278">
        <v>395</v>
      </c>
    </row>
    <row r="279" spans="3:69" x14ac:dyDescent="0.2">
      <c r="C279" t="s">
        <v>2057</v>
      </c>
      <c r="D279" t="s">
        <v>529</v>
      </c>
      <c r="E279" t="s">
        <v>1202</v>
      </c>
      <c r="H279">
        <v>202005031552</v>
      </c>
      <c r="I279">
        <v>202005040352</v>
      </c>
      <c r="J279">
        <v>43954</v>
      </c>
      <c r="K279">
        <v>0.66111111111111109</v>
      </c>
      <c r="L279">
        <v>43954.661111111112</v>
      </c>
      <c r="M279">
        <v>43954</v>
      </c>
      <c r="N279" t="s">
        <v>1203</v>
      </c>
      <c r="O279">
        <v>43954.563194444447</v>
      </c>
      <c r="P279">
        <v>2060</v>
      </c>
      <c r="Q279" t="s">
        <v>186</v>
      </c>
      <c r="R279">
        <v>0</v>
      </c>
      <c r="S279">
        <v>0</v>
      </c>
      <c r="T279">
        <v>0</v>
      </c>
      <c r="U279">
        <v>36.075003000000002</v>
      </c>
      <c r="V279">
        <v>-120.106407</v>
      </c>
      <c r="W279" t="s">
        <v>73</v>
      </c>
      <c r="X279" t="s">
        <v>1769</v>
      </c>
      <c r="AG279" t="b">
        <v>0</v>
      </c>
      <c r="AH279" t="b">
        <v>0</v>
      </c>
      <c r="AI279" t="b">
        <v>0</v>
      </c>
      <c r="AJ279">
        <v>2020</v>
      </c>
      <c r="AK279">
        <v>5</v>
      </c>
      <c r="AL279" t="b">
        <v>0</v>
      </c>
      <c r="AM279">
        <v>0</v>
      </c>
      <c r="AN279" t="b">
        <v>0</v>
      </c>
      <c r="AO279" t="b">
        <v>0</v>
      </c>
      <c r="AP279" t="b">
        <v>0</v>
      </c>
      <c r="AQ279" t="s">
        <v>1770</v>
      </c>
      <c r="AR279">
        <v>0</v>
      </c>
      <c r="AS279">
        <v>0</v>
      </c>
      <c r="AT279" t="s">
        <v>1771</v>
      </c>
      <c r="AU279" t="s">
        <v>1772</v>
      </c>
      <c r="AV279">
        <v>0</v>
      </c>
      <c r="AW279" t="b">
        <v>0</v>
      </c>
      <c r="AX279" t="b">
        <v>0</v>
      </c>
      <c r="AY279" t="b">
        <v>0</v>
      </c>
      <c r="AZ279" t="b">
        <v>0</v>
      </c>
      <c r="BA279" t="b">
        <v>0</v>
      </c>
      <c r="BB279" t="b">
        <v>0</v>
      </c>
      <c r="BC279" t="b">
        <v>0</v>
      </c>
      <c r="BF279" t="s">
        <v>635</v>
      </c>
      <c r="BG279" t="s">
        <v>82</v>
      </c>
      <c r="BH279">
        <v>4.18</v>
      </c>
      <c r="BI279" t="s">
        <v>1204</v>
      </c>
      <c r="BJ279">
        <v>24</v>
      </c>
      <c r="BK279">
        <v>43</v>
      </c>
      <c r="BL279" t="s">
        <v>635</v>
      </c>
      <c r="BM279" t="s">
        <v>82</v>
      </c>
      <c r="BN279">
        <v>4.18</v>
      </c>
      <c r="BO279" t="s">
        <v>1204</v>
      </c>
      <c r="BP279">
        <v>24</v>
      </c>
      <c r="BQ279">
        <v>138</v>
      </c>
    </row>
    <row r="280" spans="3:69" x14ac:dyDescent="0.2">
      <c r="C280" t="s">
        <v>2058</v>
      </c>
      <c r="D280" t="s">
        <v>103</v>
      </c>
      <c r="E280" t="s">
        <v>372</v>
      </c>
      <c r="H280">
        <v>202005271933</v>
      </c>
      <c r="I280">
        <v>202005280733</v>
      </c>
      <c r="J280">
        <v>43978</v>
      </c>
      <c r="K280">
        <v>0.81458333333333333</v>
      </c>
      <c r="L280">
        <v>43978.814583333333</v>
      </c>
      <c r="M280">
        <v>43979</v>
      </c>
      <c r="N280" t="s">
        <v>185</v>
      </c>
      <c r="O280">
        <v>43979.28125</v>
      </c>
      <c r="P280">
        <v>5000</v>
      </c>
      <c r="Q280" t="s">
        <v>186</v>
      </c>
      <c r="R280">
        <v>0</v>
      </c>
      <c r="S280">
        <v>0</v>
      </c>
      <c r="T280">
        <v>0</v>
      </c>
      <c r="U280">
        <v>35.342370000000003</v>
      </c>
      <c r="V280">
        <v>-120.70524</v>
      </c>
      <c r="W280" t="s">
        <v>88</v>
      </c>
      <c r="X280" t="s">
        <v>1775</v>
      </c>
      <c r="AG280" t="b">
        <v>0</v>
      </c>
      <c r="AH280" t="b">
        <v>0</v>
      </c>
      <c r="AI280" t="b">
        <v>0</v>
      </c>
      <c r="AJ280">
        <v>2020</v>
      </c>
      <c r="AK280">
        <v>5</v>
      </c>
      <c r="AL280" t="b">
        <v>0</v>
      </c>
      <c r="AM280">
        <v>0</v>
      </c>
      <c r="AN280" t="b">
        <v>0</v>
      </c>
      <c r="AO280" t="b">
        <v>0</v>
      </c>
      <c r="AP280" t="b">
        <v>0</v>
      </c>
      <c r="AQ280" t="s">
        <v>1770</v>
      </c>
      <c r="AR280">
        <v>0</v>
      </c>
      <c r="AS280">
        <v>0</v>
      </c>
      <c r="AT280" t="s">
        <v>1771</v>
      </c>
      <c r="AU280" t="s">
        <v>1772</v>
      </c>
      <c r="AV280">
        <v>0</v>
      </c>
      <c r="AW280" t="b">
        <v>1</v>
      </c>
      <c r="AX280" t="b">
        <v>0</v>
      </c>
      <c r="AY280" t="b">
        <v>1</v>
      </c>
      <c r="AZ280" t="b">
        <v>1</v>
      </c>
      <c r="BA280" t="b">
        <v>0</v>
      </c>
      <c r="BB280" t="b">
        <v>1</v>
      </c>
      <c r="BC280" t="b">
        <v>1</v>
      </c>
      <c r="BF280" t="s">
        <v>1205</v>
      </c>
      <c r="BG280" t="s">
        <v>1028</v>
      </c>
      <c r="BH280">
        <v>3.6</v>
      </c>
      <c r="BI280" t="s">
        <v>1206</v>
      </c>
      <c r="BJ280">
        <v>29.8</v>
      </c>
      <c r="BK280">
        <v>26</v>
      </c>
      <c r="BL280" t="s">
        <v>1207</v>
      </c>
      <c r="BM280" t="s">
        <v>1028</v>
      </c>
      <c r="BN280">
        <v>7.19</v>
      </c>
      <c r="BO280" t="s">
        <v>1208</v>
      </c>
      <c r="BP280">
        <v>32.880000000000003</v>
      </c>
      <c r="BQ280">
        <v>182</v>
      </c>
    </row>
    <row r="281" spans="3:69" x14ac:dyDescent="0.2">
      <c r="C281" t="s">
        <v>2059</v>
      </c>
      <c r="D281" t="s">
        <v>257</v>
      </c>
      <c r="E281" t="s">
        <v>1209</v>
      </c>
      <c r="H281">
        <v>202005311809</v>
      </c>
      <c r="I281">
        <v>202005320609</v>
      </c>
      <c r="J281">
        <v>43982</v>
      </c>
      <c r="K281">
        <v>0.75624999999999998</v>
      </c>
      <c r="L281">
        <v>43982.756249999999</v>
      </c>
      <c r="P281">
        <v>1395</v>
      </c>
      <c r="Q281" t="s">
        <v>186</v>
      </c>
      <c r="R281">
        <v>0</v>
      </c>
      <c r="S281">
        <v>0</v>
      </c>
      <c r="T281">
        <v>0</v>
      </c>
      <c r="U281">
        <v>34.013890000000004</v>
      </c>
      <c r="V281">
        <v>-119.74576999999999</v>
      </c>
      <c r="W281" t="s">
        <v>73</v>
      </c>
      <c r="X281" t="s">
        <v>1769</v>
      </c>
      <c r="AG281" t="b">
        <v>0</v>
      </c>
      <c r="AH281" t="b">
        <v>0</v>
      </c>
      <c r="AI281" t="b">
        <v>0</v>
      </c>
      <c r="AJ281">
        <v>2020</v>
      </c>
      <c r="AK281">
        <v>5</v>
      </c>
      <c r="AL281" t="b">
        <v>0</v>
      </c>
      <c r="AM281">
        <v>0</v>
      </c>
      <c r="AN281" t="b">
        <v>0</v>
      </c>
      <c r="AO281" t="b">
        <v>0</v>
      </c>
      <c r="AP281" t="b">
        <v>0</v>
      </c>
      <c r="AQ281" t="s">
        <v>1770</v>
      </c>
      <c r="AR281">
        <v>0</v>
      </c>
      <c r="AS281">
        <v>0</v>
      </c>
      <c r="AT281" t="s">
        <v>1771</v>
      </c>
      <c r="AU281" t="s">
        <v>1772</v>
      </c>
      <c r="AV281">
        <v>0</v>
      </c>
      <c r="AW281" t="b">
        <v>0</v>
      </c>
      <c r="AX281" t="b">
        <v>0</v>
      </c>
      <c r="AY281" t="b">
        <v>0</v>
      </c>
      <c r="AZ281" t="b">
        <v>0</v>
      </c>
      <c r="BA281" t="b">
        <v>0</v>
      </c>
      <c r="BB281" t="b">
        <v>0</v>
      </c>
      <c r="BC281" t="b">
        <v>0</v>
      </c>
      <c r="BF281" t="s">
        <v>1210</v>
      </c>
      <c r="BG281" t="s">
        <v>82</v>
      </c>
      <c r="BH281">
        <v>2.2200000000000002</v>
      </c>
      <c r="BI281" t="s">
        <v>1211</v>
      </c>
      <c r="BJ281">
        <v>19</v>
      </c>
      <c r="BK281">
        <v>14</v>
      </c>
      <c r="BL281" t="s">
        <v>1210</v>
      </c>
      <c r="BM281" t="s">
        <v>82</v>
      </c>
      <c r="BN281">
        <v>2.2200000000000002</v>
      </c>
      <c r="BO281" t="s">
        <v>1211</v>
      </c>
      <c r="BP281">
        <v>19</v>
      </c>
      <c r="BQ281">
        <v>14</v>
      </c>
    </row>
    <row r="282" spans="3:69" x14ac:dyDescent="0.2">
      <c r="C282" t="s">
        <v>2060</v>
      </c>
      <c r="D282" t="s">
        <v>269</v>
      </c>
      <c r="E282" t="s">
        <v>1212</v>
      </c>
      <c r="H282">
        <v>202006011552</v>
      </c>
      <c r="I282">
        <v>202006020352</v>
      </c>
      <c r="J282">
        <v>43983</v>
      </c>
      <c r="K282">
        <v>0.66111111111111109</v>
      </c>
      <c r="L282">
        <v>43983.661111111112</v>
      </c>
      <c r="P282">
        <v>650</v>
      </c>
      <c r="Q282" t="s">
        <v>186</v>
      </c>
      <c r="R282">
        <v>0</v>
      </c>
      <c r="S282">
        <v>0</v>
      </c>
      <c r="T282">
        <v>0</v>
      </c>
      <c r="U282">
        <v>38.824370999999999</v>
      </c>
      <c r="V282">
        <v>-121.390862</v>
      </c>
      <c r="W282" t="s">
        <v>73</v>
      </c>
      <c r="X282" t="s">
        <v>1769</v>
      </c>
      <c r="AG282" t="b">
        <v>0</v>
      </c>
      <c r="AH282" t="b">
        <v>0</v>
      </c>
      <c r="AI282" t="b">
        <v>0</v>
      </c>
      <c r="AJ282">
        <v>2020</v>
      </c>
      <c r="AK282">
        <v>6</v>
      </c>
      <c r="AL282" t="b">
        <v>0</v>
      </c>
      <c r="AM282">
        <v>0</v>
      </c>
      <c r="AN282" t="b">
        <v>0</v>
      </c>
      <c r="AO282" t="b">
        <v>0</v>
      </c>
      <c r="AP282" t="b">
        <v>0</v>
      </c>
      <c r="AQ282" t="s">
        <v>1770</v>
      </c>
      <c r="AR282">
        <v>0</v>
      </c>
      <c r="AS282">
        <v>0</v>
      </c>
      <c r="AT282" t="s">
        <v>1771</v>
      </c>
      <c r="AU282" t="s">
        <v>1772</v>
      </c>
      <c r="AV282">
        <v>0</v>
      </c>
      <c r="AW282" t="b">
        <v>0</v>
      </c>
      <c r="AX282" t="b">
        <v>0</v>
      </c>
      <c r="AY282" t="b">
        <v>0</v>
      </c>
      <c r="AZ282" t="b">
        <v>0</v>
      </c>
      <c r="BA282" t="b">
        <v>0</v>
      </c>
      <c r="BB282" t="b">
        <v>0</v>
      </c>
      <c r="BC282" t="b">
        <v>0</v>
      </c>
      <c r="BJ282">
        <v>0</v>
      </c>
      <c r="BK282">
        <v>0</v>
      </c>
      <c r="BL282" t="s">
        <v>1192</v>
      </c>
      <c r="BM282" t="s">
        <v>82</v>
      </c>
      <c r="BN282">
        <v>7.74</v>
      </c>
      <c r="BO282" t="s">
        <v>1213</v>
      </c>
      <c r="BP282">
        <v>12</v>
      </c>
      <c r="BQ282">
        <v>48</v>
      </c>
    </row>
    <row r="283" spans="3:69" x14ac:dyDescent="0.2">
      <c r="C283" t="s">
        <v>2061</v>
      </c>
      <c r="D283" t="s">
        <v>992</v>
      </c>
      <c r="E283" t="s">
        <v>1214</v>
      </c>
      <c r="H283">
        <v>202006031826</v>
      </c>
      <c r="I283">
        <v>202006040626</v>
      </c>
      <c r="J283">
        <v>43985</v>
      </c>
      <c r="K283">
        <v>0.7680555555555556</v>
      </c>
      <c r="L283">
        <v>43985.768055555563</v>
      </c>
      <c r="M283">
        <v>43986</v>
      </c>
      <c r="N283" t="s">
        <v>976</v>
      </c>
      <c r="O283">
        <v>43986.393055555563</v>
      </c>
      <c r="P283">
        <v>300</v>
      </c>
      <c r="Q283" t="s">
        <v>186</v>
      </c>
      <c r="R283">
        <v>0</v>
      </c>
      <c r="S283">
        <v>0</v>
      </c>
      <c r="T283">
        <v>0</v>
      </c>
      <c r="U283">
        <v>38.232281</v>
      </c>
      <c r="V283">
        <v>-122.042199</v>
      </c>
      <c r="W283" t="s">
        <v>73</v>
      </c>
      <c r="X283" t="s">
        <v>1769</v>
      </c>
      <c r="AF283">
        <v>179183</v>
      </c>
      <c r="AG283" t="b">
        <v>0</v>
      </c>
      <c r="AH283" t="b">
        <v>0</v>
      </c>
      <c r="AI283" t="b">
        <v>0</v>
      </c>
      <c r="AJ283">
        <v>2020</v>
      </c>
      <c r="AK283">
        <v>6</v>
      </c>
      <c r="AL283" t="b">
        <v>0</v>
      </c>
      <c r="AM283">
        <v>0</v>
      </c>
      <c r="AN283" t="b">
        <v>0</v>
      </c>
      <c r="AO283" t="b">
        <v>0</v>
      </c>
      <c r="AP283" t="b">
        <v>0</v>
      </c>
      <c r="AQ283" t="s">
        <v>1770</v>
      </c>
      <c r="AR283">
        <v>0</v>
      </c>
      <c r="AS283">
        <v>0</v>
      </c>
      <c r="AT283" t="s">
        <v>1771</v>
      </c>
      <c r="AU283" t="s">
        <v>1772</v>
      </c>
      <c r="AV283">
        <v>0</v>
      </c>
      <c r="AW283" t="b">
        <v>0</v>
      </c>
      <c r="AX283" t="b">
        <v>0</v>
      </c>
      <c r="AY283" t="b">
        <v>0</v>
      </c>
      <c r="AZ283" t="b">
        <v>0</v>
      </c>
      <c r="BA283" t="b">
        <v>0</v>
      </c>
      <c r="BB283" t="b">
        <v>0</v>
      </c>
      <c r="BC283" t="b">
        <v>0</v>
      </c>
      <c r="BF283" t="s">
        <v>1043</v>
      </c>
      <c r="BG283" t="s">
        <v>1044</v>
      </c>
      <c r="BH283">
        <v>1.1299999999999999</v>
      </c>
      <c r="BI283" t="s">
        <v>1215</v>
      </c>
      <c r="BJ283">
        <v>22.77</v>
      </c>
      <c r="BK283">
        <v>31</v>
      </c>
      <c r="BL283" t="s">
        <v>1163</v>
      </c>
      <c r="BM283" t="s">
        <v>95</v>
      </c>
      <c r="BN283">
        <v>6.93</v>
      </c>
      <c r="BO283" t="s">
        <v>1216</v>
      </c>
      <c r="BP283">
        <v>38</v>
      </c>
      <c r="BQ283">
        <v>100</v>
      </c>
    </row>
    <row r="284" spans="3:69" x14ac:dyDescent="0.2">
      <c r="C284" t="s">
        <v>2062</v>
      </c>
      <c r="D284" t="s">
        <v>992</v>
      </c>
      <c r="E284" t="s">
        <v>493</v>
      </c>
      <c r="H284">
        <v>202006061636</v>
      </c>
      <c r="I284">
        <v>202006070436</v>
      </c>
      <c r="J284">
        <v>43988</v>
      </c>
      <c r="K284">
        <v>0.69166666666666665</v>
      </c>
      <c r="L284">
        <v>43988.691666666673</v>
      </c>
      <c r="M284">
        <v>43992</v>
      </c>
      <c r="N284" t="s">
        <v>1217</v>
      </c>
      <c r="O284">
        <v>43992.324999999997</v>
      </c>
      <c r="P284">
        <v>1837</v>
      </c>
      <c r="Q284" t="s">
        <v>186</v>
      </c>
      <c r="R284">
        <v>3</v>
      </c>
      <c r="S284">
        <v>0</v>
      </c>
      <c r="T284">
        <v>0</v>
      </c>
      <c r="U284">
        <v>38.470809000000003</v>
      </c>
      <c r="V284">
        <v>-122.038208</v>
      </c>
      <c r="W284" t="s">
        <v>88</v>
      </c>
      <c r="X284" t="s">
        <v>1775</v>
      </c>
      <c r="AG284" t="b">
        <v>0</v>
      </c>
      <c r="AH284" t="b">
        <v>0</v>
      </c>
      <c r="AI284" t="b">
        <v>0</v>
      </c>
      <c r="AJ284">
        <v>2020</v>
      </c>
      <c r="AK284">
        <v>6</v>
      </c>
      <c r="AL284" t="b">
        <v>0</v>
      </c>
      <c r="AM284">
        <v>0</v>
      </c>
      <c r="AN284" t="b">
        <v>0</v>
      </c>
      <c r="AO284" t="b">
        <v>0</v>
      </c>
      <c r="AP284" t="b">
        <v>0</v>
      </c>
      <c r="AQ284" t="s">
        <v>1770</v>
      </c>
      <c r="AR284">
        <v>0</v>
      </c>
      <c r="AS284">
        <v>0</v>
      </c>
      <c r="AT284" t="s">
        <v>1771</v>
      </c>
      <c r="AU284" t="s">
        <v>1772</v>
      </c>
      <c r="AV284">
        <v>3</v>
      </c>
      <c r="AW284" t="b">
        <v>1</v>
      </c>
      <c r="AX284" t="b">
        <v>0</v>
      </c>
      <c r="AY284" t="b">
        <v>1</v>
      </c>
      <c r="AZ284" t="b">
        <v>1</v>
      </c>
      <c r="BA284" t="b">
        <v>0</v>
      </c>
      <c r="BB284" t="b">
        <v>1</v>
      </c>
      <c r="BC284" t="b">
        <v>1</v>
      </c>
      <c r="BF284" t="s">
        <v>1218</v>
      </c>
      <c r="BG284" t="s">
        <v>1219</v>
      </c>
      <c r="BH284">
        <v>4.25</v>
      </c>
      <c r="BI284" t="s">
        <v>1220</v>
      </c>
      <c r="BJ284">
        <v>33.1</v>
      </c>
      <c r="BK284">
        <v>24</v>
      </c>
      <c r="BL284" t="s">
        <v>1221</v>
      </c>
      <c r="BM284" t="s">
        <v>1222</v>
      </c>
      <c r="BN284">
        <v>6.09</v>
      </c>
      <c r="BO284" t="s">
        <v>1223</v>
      </c>
      <c r="BP284">
        <v>47.87</v>
      </c>
      <c r="BQ284">
        <v>92</v>
      </c>
    </row>
    <row r="285" spans="3:69" x14ac:dyDescent="0.2">
      <c r="C285" t="s">
        <v>2063</v>
      </c>
      <c r="D285" t="s">
        <v>276</v>
      </c>
      <c r="E285" t="s">
        <v>831</v>
      </c>
      <c r="H285">
        <v>202006121241</v>
      </c>
      <c r="I285">
        <v>202006130041</v>
      </c>
      <c r="J285">
        <v>43994</v>
      </c>
      <c r="K285">
        <v>0.52847222222222223</v>
      </c>
      <c r="L285">
        <v>43994.52847222222</v>
      </c>
      <c r="M285">
        <v>43999</v>
      </c>
      <c r="N285" t="s">
        <v>1224</v>
      </c>
      <c r="O285">
        <v>43999.34097222222</v>
      </c>
      <c r="P285">
        <v>5042</v>
      </c>
      <c r="Q285" t="s">
        <v>186</v>
      </c>
      <c r="R285">
        <v>0</v>
      </c>
      <c r="S285">
        <v>1</v>
      </c>
      <c r="T285">
        <v>0</v>
      </c>
      <c r="U285">
        <v>38.520980999999999</v>
      </c>
      <c r="V285">
        <v>-121.201927</v>
      </c>
      <c r="W285" t="s">
        <v>73</v>
      </c>
      <c r="X285" t="s">
        <v>1769</v>
      </c>
      <c r="AG285" t="b">
        <v>1</v>
      </c>
      <c r="AH285" t="b">
        <v>1</v>
      </c>
      <c r="AI285" t="b">
        <v>0</v>
      </c>
      <c r="AJ285">
        <v>2020</v>
      </c>
      <c r="AK285">
        <v>6</v>
      </c>
      <c r="AL285" t="b">
        <v>0</v>
      </c>
      <c r="AM285">
        <v>0</v>
      </c>
      <c r="AN285" t="b">
        <v>0</v>
      </c>
      <c r="AO285" t="b">
        <v>0</v>
      </c>
      <c r="AP285" t="b">
        <v>0</v>
      </c>
      <c r="AQ285" t="s">
        <v>1783</v>
      </c>
      <c r="AR285">
        <v>1</v>
      </c>
      <c r="AS285">
        <v>0</v>
      </c>
      <c r="AT285" t="s">
        <v>1771</v>
      </c>
      <c r="AU285" t="s">
        <v>1772</v>
      </c>
      <c r="AV285">
        <v>0</v>
      </c>
      <c r="AW285" t="b">
        <v>0</v>
      </c>
      <c r="AX285" t="b">
        <v>0</v>
      </c>
      <c r="AY285" t="b">
        <v>0</v>
      </c>
      <c r="AZ285" t="b">
        <v>0</v>
      </c>
      <c r="BA285" t="b">
        <v>0</v>
      </c>
      <c r="BB285" t="b">
        <v>0</v>
      </c>
      <c r="BC285" t="b">
        <v>0</v>
      </c>
      <c r="BF285" t="s">
        <v>561</v>
      </c>
      <c r="BG285" t="s">
        <v>562</v>
      </c>
      <c r="BH285">
        <v>3.36</v>
      </c>
      <c r="BI285" t="s">
        <v>1225</v>
      </c>
      <c r="BJ285">
        <v>23.88</v>
      </c>
      <c r="BK285">
        <v>32</v>
      </c>
      <c r="BL285" t="s">
        <v>561</v>
      </c>
      <c r="BM285" t="s">
        <v>562</v>
      </c>
      <c r="BN285">
        <v>3.36</v>
      </c>
      <c r="BO285" t="s">
        <v>1225</v>
      </c>
      <c r="BP285">
        <v>23.88</v>
      </c>
      <c r="BQ285">
        <v>98</v>
      </c>
    </row>
    <row r="286" spans="3:69" x14ac:dyDescent="0.2">
      <c r="C286" t="s">
        <v>2064</v>
      </c>
      <c r="D286" t="s">
        <v>257</v>
      </c>
      <c r="E286" t="s">
        <v>1226</v>
      </c>
      <c r="H286">
        <v>202006141503</v>
      </c>
      <c r="I286">
        <v>202006150303</v>
      </c>
      <c r="J286">
        <v>43996</v>
      </c>
      <c r="K286">
        <v>0.62708333333333333</v>
      </c>
      <c r="L286">
        <v>43996.627083333333</v>
      </c>
      <c r="P286">
        <v>696</v>
      </c>
      <c r="Q286" t="s">
        <v>99</v>
      </c>
      <c r="R286">
        <v>0</v>
      </c>
      <c r="S286">
        <v>0</v>
      </c>
      <c r="T286">
        <v>0</v>
      </c>
      <c r="U286">
        <v>34.633090000000003</v>
      </c>
      <c r="V286">
        <v>-120.28867</v>
      </c>
      <c r="W286" t="s">
        <v>88</v>
      </c>
      <c r="X286" t="s">
        <v>1775</v>
      </c>
      <c r="Y286" t="s">
        <v>100</v>
      </c>
      <c r="Z286" t="s">
        <v>100</v>
      </c>
      <c r="AA286">
        <v>20200585</v>
      </c>
      <c r="AB286" t="s">
        <v>1227</v>
      </c>
      <c r="AD286" t="s">
        <v>1228</v>
      </c>
      <c r="AF286">
        <v>66502</v>
      </c>
      <c r="AG286" t="b">
        <v>0</v>
      </c>
      <c r="AH286" t="b">
        <v>0</v>
      </c>
      <c r="AI286" t="b">
        <v>0</v>
      </c>
      <c r="AJ286">
        <v>2020</v>
      </c>
      <c r="AK286">
        <v>6</v>
      </c>
      <c r="AL286" t="b">
        <v>0</v>
      </c>
      <c r="AM286">
        <v>0</v>
      </c>
      <c r="AN286" t="b">
        <v>0</v>
      </c>
      <c r="AO286" t="b">
        <v>0</v>
      </c>
      <c r="AP286" t="b">
        <v>0</v>
      </c>
      <c r="AQ286" t="s">
        <v>1770</v>
      </c>
      <c r="AR286">
        <v>0</v>
      </c>
      <c r="AS286">
        <v>0</v>
      </c>
      <c r="AT286" t="s">
        <v>1771</v>
      </c>
      <c r="AU286" t="s">
        <v>1772</v>
      </c>
      <c r="AV286">
        <v>0</v>
      </c>
      <c r="AW286" t="b">
        <v>1</v>
      </c>
      <c r="AX286" t="b">
        <v>0</v>
      </c>
      <c r="AY286" t="b">
        <v>1</v>
      </c>
      <c r="AZ286" t="b">
        <v>1</v>
      </c>
      <c r="BA286" t="b">
        <v>0</v>
      </c>
      <c r="BB286" t="b">
        <v>1</v>
      </c>
      <c r="BC286" t="b">
        <v>1</v>
      </c>
      <c r="BF286" t="s">
        <v>1229</v>
      </c>
      <c r="BG286" t="s">
        <v>1028</v>
      </c>
      <c r="BH286">
        <v>1.32</v>
      </c>
      <c r="BI286" t="s">
        <v>1230</v>
      </c>
      <c r="BJ286">
        <v>29.67</v>
      </c>
      <c r="BK286">
        <v>12</v>
      </c>
      <c r="BL286" t="s">
        <v>1231</v>
      </c>
      <c r="BM286" t="s">
        <v>1028</v>
      </c>
      <c r="BN286">
        <v>8.74</v>
      </c>
      <c r="BO286" t="s">
        <v>1232</v>
      </c>
      <c r="BP286">
        <v>38.5</v>
      </c>
      <c r="BQ286">
        <v>62</v>
      </c>
    </row>
    <row r="287" spans="3:69" x14ac:dyDescent="0.2">
      <c r="C287" t="s">
        <v>2065</v>
      </c>
      <c r="D287" t="s">
        <v>103</v>
      </c>
      <c r="E287" t="s">
        <v>1233</v>
      </c>
      <c r="H287">
        <v>202006151644</v>
      </c>
      <c r="I287">
        <v>202006160444</v>
      </c>
      <c r="J287">
        <v>43997</v>
      </c>
      <c r="K287">
        <v>0.69722222222222219</v>
      </c>
      <c r="L287">
        <v>43997.697222222218</v>
      </c>
      <c r="M287">
        <v>44001</v>
      </c>
      <c r="N287" t="s">
        <v>1234</v>
      </c>
      <c r="O287">
        <v>44001.310416666667</v>
      </c>
      <c r="P287">
        <v>445</v>
      </c>
      <c r="Q287" t="s">
        <v>186</v>
      </c>
      <c r="R287">
        <v>0</v>
      </c>
      <c r="S287">
        <v>0</v>
      </c>
      <c r="T287">
        <v>0</v>
      </c>
      <c r="U287">
        <v>35.179769999999998</v>
      </c>
      <c r="V287">
        <v>-120.69959</v>
      </c>
      <c r="W287" t="s">
        <v>88</v>
      </c>
      <c r="X287" t="s">
        <v>1775</v>
      </c>
      <c r="AF287">
        <v>4869</v>
      </c>
      <c r="AG287" t="b">
        <v>0</v>
      </c>
      <c r="AH287" t="b">
        <v>0</v>
      </c>
      <c r="AI287" t="b">
        <v>0</v>
      </c>
      <c r="AJ287">
        <v>2020</v>
      </c>
      <c r="AK287">
        <v>6</v>
      </c>
      <c r="AL287" t="b">
        <v>0</v>
      </c>
      <c r="AM287">
        <v>0</v>
      </c>
      <c r="AN287" t="b">
        <v>0</v>
      </c>
      <c r="AO287" t="b">
        <v>0</v>
      </c>
      <c r="AP287" t="b">
        <v>0</v>
      </c>
      <c r="AQ287" t="s">
        <v>1770</v>
      </c>
      <c r="AR287">
        <v>0</v>
      </c>
      <c r="AS287">
        <v>0</v>
      </c>
      <c r="AT287" t="s">
        <v>1771</v>
      </c>
      <c r="AU287" t="s">
        <v>1772</v>
      </c>
      <c r="AV287">
        <v>0</v>
      </c>
      <c r="AW287" t="b">
        <v>1</v>
      </c>
      <c r="AX287" t="b">
        <v>0</v>
      </c>
      <c r="AY287" t="b">
        <v>0</v>
      </c>
      <c r="AZ287" t="b">
        <v>0</v>
      </c>
      <c r="BA287" t="b">
        <v>0</v>
      </c>
      <c r="BB287" t="b">
        <v>1</v>
      </c>
      <c r="BC287" t="b">
        <v>1</v>
      </c>
      <c r="BF287" t="s">
        <v>1235</v>
      </c>
      <c r="BG287" t="s">
        <v>1236</v>
      </c>
      <c r="BH287">
        <v>3.42</v>
      </c>
      <c r="BI287" t="s">
        <v>1237</v>
      </c>
      <c r="BJ287">
        <v>40.97</v>
      </c>
      <c r="BK287">
        <v>51</v>
      </c>
      <c r="BL287" t="s">
        <v>1235</v>
      </c>
      <c r="BM287" t="s">
        <v>1236</v>
      </c>
      <c r="BN287">
        <v>3.42</v>
      </c>
      <c r="BO287" t="s">
        <v>1237</v>
      </c>
      <c r="BP287">
        <v>40.97</v>
      </c>
      <c r="BQ287">
        <v>179</v>
      </c>
    </row>
    <row r="288" spans="3:69" x14ac:dyDescent="0.2">
      <c r="C288" t="s">
        <v>2066</v>
      </c>
      <c r="D288" t="s">
        <v>228</v>
      </c>
      <c r="E288" t="s">
        <v>1238</v>
      </c>
      <c r="H288">
        <v>202006161411</v>
      </c>
      <c r="I288">
        <v>202006170211</v>
      </c>
      <c r="J288">
        <v>43998</v>
      </c>
      <c r="K288">
        <v>0.59097222222222223</v>
      </c>
      <c r="L288">
        <v>43998.59097222222</v>
      </c>
      <c r="M288">
        <v>44003</v>
      </c>
      <c r="N288" t="s">
        <v>1239</v>
      </c>
      <c r="O288">
        <v>44003.810416666667</v>
      </c>
      <c r="P288">
        <v>895</v>
      </c>
      <c r="Q288" t="s">
        <v>186</v>
      </c>
      <c r="R288">
        <v>0</v>
      </c>
      <c r="S288">
        <v>0</v>
      </c>
      <c r="T288">
        <v>0</v>
      </c>
      <c r="U288">
        <v>36.301099999999998</v>
      </c>
      <c r="V288">
        <v>-120.92925</v>
      </c>
      <c r="W288" t="s">
        <v>73</v>
      </c>
      <c r="X288" t="s">
        <v>1769</v>
      </c>
      <c r="AG288" t="b">
        <v>0</v>
      </c>
      <c r="AH288" t="b">
        <v>0</v>
      </c>
      <c r="AI288" t="b">
        <v>0</v>
      </c>
      <c r="AJ288">
        <v>2020</v>
      </c>
      <c r="AK288">
        <v>6</v>
      </c>
      <c r="AL288" t="b">
        <v>0</v>
      </c>
      <c r="AM288">
        <v>0</v>
      </c>
      <c r="AN288" t="b">
        <v>0</v>
      </c>
      <c r="AO288" t="b">
        <v>0</v>
      </c>
      <c r="AP288" t="b">
        <v>0</v>
      </c>
      <c r="AQ288" t="s">
        <v>1770</v>
      </c>
      <c r="AR288">
        <v>0</v>
      </c>
      <c r="AS288">
        <v>0</v>
      </c>
      <c r="AT288" t="s">
        <v>1771</v>
      </c>
      <c r="AU288" t="s">
        <v>1772</v>
      </c>
      <c r="AV288">
        <v>0</v>
      </c>
      <c r="AW288" t="b">
        <v>0</v>
      </c>
      <c r="AX288" t="b">
        <v>0</v>
      </c>
      <c r="AY288" t="b">
        <v>0</v>
      </c>
      <c r="AZ288" t="b">
        <v>0</v>
      </c>
      <c r="BA288" t="b">
        <v>0</v>
      </c>
      <c r="BB288" t="b">
        <v>0</v>
      </c>
      <c r="BC288" t="b">
        <v>0</v>
      </c>
      <c r="BJ288">
        <v>0</v>
      </c>
      <c r="BK288">
        <v>0</v>
      </c>
      <c r="BL288" t="s">
        <v>845</v>
      </c>
      <c r="BM288" t="s">
        <v>82</v>
      </c>
      <c r="BN288">
        <v>6.95</v>
      </c>
      <c r="BO288" t="s">
        <v>1240</v>
      </c>
      <c r="BP288">
        <v>22</v>
      </c>
      <c r="BQ288">
        <v>16</v>
      </c>
    </row>
    <row r="289" spans="1:69" x14ac:dyDescent="0.2">
      <c r="C289" t="s">
        <v>2067</v>
      </c>
      <c r="D289" t="s">
        <v>298</v>
      </c>
      <c r="E289" t="s">
        <v>1138</v>
      </c>
      <c r="H289">
        <v>202006161658</v>
      </c>
      <c r="I289">
        <v>202006170458</v>
      </c>
      <c r="J289">
        <v>43998</v>
      </c>
      <c r="K289">
        <v>0.70694444444444449</v>
      </c>
      <c r="L289">
        <v>43998.706944444442</v>
      </c>
      <c r="M289">
        <v>44002</v>
      </c>
      <c r="N289" t="s">
        <v>1241</v>
      </c>
      <c r="O289">
        <v>44002.798611111109</v>
      </c>
      <c r="P289">
        <v>1455</v>
      </c>
      <c r="Q289" t="s">
        <v>186</v>
      </c>
      <c r="R289">
        <v>2</v>
      </c>
      <c r="S289">
        <v>0</v>
      </c>
      <c r="T289">
        <v>0</v>
      </c>
      <c r="U289">
        <v>38.07741</v>
      </c>
      <c r="V289">
        <v>-120.72958</v>
      </c>
      <c r="W289" t="s">
        <v>88</v>
      </c>
      <c r="X289" t="s">
        <v>1775</v>
      </c>
      <c r="AG289" t="b">
        <v>0</v>
      </c>
      <c r="AH289" t="b">
        <v>0</v>
      </c>
      <c r="AI289" t="b">
        <v>0</v>
      </c>
      <c r="AJ289">
        <v>2020</v>
      </c>
      <c r="AK289">
        <v>6</v>
      </c>
      <c r="AL289" t="b">
        <v>0</v>
      </c>
      <c r="AM289">
        <v>0</v>
      </c>
      <c r="AN289" t="b">
        <v>0</v>
      </c>
      <c r="AO289" t="b">
        <v>0</v>
      </c>
      <c r="AP289" t="b">
        <v>0</v>
      </c>
      <c r="AQ289" t="s">
        <v>1770</v>
      </c>
      <c r="AR289">
        <v>0</v>
      </c>
      <c r="AS289">
        <v>0</v>
      </c>
      <c r="AT289" t="s">
        <v>1771</v>
      </c>
      <c r="AU289" t="s">
        <v>1772</v>
      </c>
      <c r="AV289">
        <v>2</v>
      </c>
      <c r="AW289" t="b">
        <v>1</v>
      </c>
      <c r="AX289" t="b">
        <v>0</v>
      </c>
      <c r="AY289" t="b">
        <v>1</v>
      </c>
      <c r="AZ289" t="b">
        <v>1</v>
      </c>
      <c r="BA289" t="b">
        <v>0</v>
      </c>
      <c r="BB289" t="b">
        <v>1</v>
      </c>
      <c r="BC289" t="b">
        <v>1</v>
      </c>
      <c r="BD289">
        <v>1743364</v>
      </c>
      <c r="BE289" t="s">
        <v>1242</v>
      </c>
      <c r="BF289" t="s">
        <v>1243</v>
      </c>
      <c r="BG289" t="s">
        <v>1028</v>
      </c>
      <c r="BH289">
        <v>0.88</v>
      </c>
      <c r="BI289" t="s">
        <v>1244</v>
      </c>
      <c r="BJ289">
        <v>17.170000000000002</v>
      </c>
      <c r="BK289">
        <v>48</v>
      </c>
      <c r="BL289" t="s">
        <v>1245</v>
      </c>
      <c r="BM289" t="s">
        <v>1028</v>
      </c>
      <c r="BN289">
        <v>7.66</v>
      </c>
      <c r="BO289" t="s">
        <v>1246</v>
      </c>
      <c r="BP289">
        <v>21.64</v>
      </c>
      <c r="BQ289">
        <v>134</v>
      </c>
    </row>
    <row r="290" spans="1:69" x14ac:dyDescent="0.2">
      <c r="C290" t="s">
        <v>2068</v>
      </c>
      <c r="D290" t="s">
        <v>119</v>
      </c>
      <c r="E290" t="s">
        <v>367</v>
      </c>
      <c r="H290">
        <v>202006220816</v>
      </c>
      <c r="I290">
        <v>202006222016</v>
      </c>
      <c r="J290">
        <v>44004</v>
      </c>
      <c r="K290">
        <v>0.34444444444444439</v>
      </c>
      <c r="L290">
        <v>44004.344444444447</v>
      </c>
      <c r="M290">
        <v>44008</v>
      </c>
      <c r="N290" t="s">
        <v>1247</v>
      </c>
      <c r="O290">
        <v>44008.277083333327</v>
      </c>
      <c r="P290">
        <v>1050</v>
      </c>
      <c r="Q290" t="s">
        <v>186</v>
      </c>
      <c r="R290">
        <v>0</v>
      </c>
      <c r="S290">
        <v>0</v>
      </c>
      <c r="T290">
        <v>0</v>
      </c>
      <c r="U290">
        <v>36.553699999999999</v>
      </c>
      <c r="V290">
        <v>-119.19677</v>
      </c>
      <c r="W290" t="s">
        <v>73</v>
      </c>
      <c r="X290" t="s">
        <v>1769</v>
      </c>
      <c r="AG290" t="b">
        <v>0</v>
      </c>
      <c r="AH290" t="b">
        <v>0</v>
      </c>
      <c r="AI290" t="b">
        <v>0</v>
      </c>
      <c r="AJ290">
        <v>2020</v>
      </c>
      <c r="AK290">
        <v>6</v>
      </c>
      <c r="AL290" t="b">
        <v>0</v>
      </c>
      <c r="AM290">
        <v>0</v>
      </c>
      <c r="AN290" t="b">
        <v>0</v>
      </c>
      <c r="AO290" t="b">
        <v>0</v>
      </c>
      <c r="AP290" t="b">
        <v>0</v>
      </c>
      <c r="AQ290" t="s">
        <v>1770</v>
      </c>
      <c r="AR290">
        <v>0</v>
      </c>
      <c r="AS290">
        <v>0</v>
      </c>
      <c r="AT290" t="s">
        <v>1771</v>
      </c>
      <c r="AU290" t="s">
        <v>1772</v>
      </c>
      <c r="AV290">
        <v>0</v>
      </c>
      <c r="AW290" t="b">
        <v>0</v>
      </c>
      <c r="AX290" t="b">
        <v>0</v>
      </c>
      <c r="AY290" t="b">
        <v>0</v>
      </c>
      <c r="AZ290" t="b">
        <v>0</v>
      </c>
      <c r="BA290" t="b">
        <v>0</v>
      </c>
      <c r="BB290" t="b">
        <v>0</v>
      </c>
      <c r="BC290" t="b">
        <v>0</v>
      </c>
      <c r="BF290" t="s">
        <v>1248</v>
      </c>
      <c r="BG290" t="s">
        <v>1028</v>
      </c>
      <c r="BH290">
        <v>4.9000000000000004</v>
      </c>
      <c r="BI290" t="s">
        <v>1249</v>
      </c>
      <c r="BJ290">
        <v>13.74</v>
      </c>
      <c r="BK290">
        <v>24</v>
      </c>
      <c r="BL290" t="s">
        <v>1248</v>
      </c>
      <c r="BM290" t="s">
        <v>1028</v>
      </c>
      <c r="BN290">
        <v>4.9000000000000004</v>
      </c>
      <c r="BO290" t="s">
        <v>1249</v>
      </c>
      <c r="BP290">
        <v>13.74</v>
      </c>
      <c r="BQ290">
        <v>48</v>
      </c>
    </row>
    <row r="291" spans="1:69" x14ac:dyDescent="0.2">
      <c r="C291" t="s">
        <v>2069</v>
      </c>
      <c r="D291" t="s">
        <v>218</v>
      </c>
      <c r="E291" t="s">
        <v>1250</v>
      </c>
      <c r="H291">
        <v>202006221555</v>
      </c>
      <c r="I291">
        <v>202006230355</v>
      </c>
      <c r="J291">
        <v>44004</v>
      </c>
      <c r="K291">
        <v>0.66319444444444442</v>
      </c>
      <c r="L291">
        <v>44004.663194444453</v>
      </c>
      <c r="M291">
        <v>44005</v>
      </c>
      <c r="N291" t="s">
        <v>1251</v>
      </c>
      <c r="O291">
        <v>44005.296527777777</v>
      </c>
      <c r="P291">
        <v>338</v>
      </c>
      <c r="Q291" t="s">
        <v>186</v>
      </c>
      <c r="R291">
        <v>0</v>
      </c>
      <c r="S291">
        <v>0</v>
      </c>
      <c r="T291">
        <v>0</v>
      </c>
      <c r="U291">
        <v>35.978900000000003</v>
      </c>
      <c r="V291">
        <v>-120.87858</v>
      </c>
      <c r="W291" t="s">
        <v>73</v>
      </c>
      <c r="X291" t="s">
        <v>1769</v>
      </c>
      <c r="AG291" t="b">
        <v>0</v>
      </c>
      <c r="AH291" t="b">
        <v>0</v>
      </c>
      <c r="AI291" t="b">
        <v>0</v>
      </c>
      <c r="AJ291">
        <v>2020</v>
      </c>
      <c r="AK291">
        <v>6</v>
      </c>
      <c r="AL291" t="b">
        <v>0</v>
      </c>
      <c r="AM291">
        <v>0</v>
      </c>
      <c r="AN291" t="b">
        <v>0</v>
      </c>
      <c r="AO291" t="b">
        <v>0</v>
      </c>
      <c r="AP291" t="b">
        <v>0</v>
      </c>
      <c r="AQ291" t="s">
        <v>1770</v>
      </c>
      <c r="AR291">
        <v>0</v>
      </c>
      <c r="AS291">
        <v>0</v>
      </c>
      <c r="AT291" t="s">
        <v>1771</v>
      </c>
      <c r="AU291" t="s">
        <v>1772</v>
      </c>
      <c r="AV291">
        <v>0</v>
      </c>
      <c r="AW291" t="b">
        <v>0</v>
      </c>
      <c r="AX291" t="b">
        <v>0</v>
      </c>
      <c r="AY291" t="b">
        <v>0</v>
      </c>
      <c r="AZ291" t="b">
        <v>0</v>
      </c>
      <c r="BA291" t="b">
        <v>0</v>
      </c>
      <c r="BB291" t="b">
        <v>0</v>
      </c>
      <c r="BC291" t="b">
        <v>0</v>
      </c>
      <c r="BJ291">
        <v>0</v>
      </c>
      <c r="BK291">
        <v>0</v>
      </c>
      <c r="BL291" t="s">
        <v>1104</v>
      </c>
      <c r="BM291" t="s">
        <v>1028</v>
      </c>
      <c r="BN291">
        <v>7.17</v>
      </c>
      <c r="BO291" t="s">
        <v>1252</v>
      </c>
      <c r="BP291">
        <v>17.100000000000001</v>
      </c>
      <c r="BQ291">
        <v>26</v>
      </c>
    </row>
    <row r="292" spans="1:69" x14ac:dyDescent="0.2">
      <c r="C292" t="s">
        <v>2070</v>
      </c>
      <c r="D292" t="s">
        <v>180</v>
      </c>
      <c r="E292" t="s">
        <v>1253</v>
      </c>
      <c r="H292">
        <v>202006232112</v>
      </c>
      <c r="I292">
        <v>202006240912</v>
      </c>
      <c r="J292">
        <v>44005</v>
      </c>
      <c r="K292">
        <v>0.8833333333333333</v>
      </c>
      <c r="L292">
        <v>44005.883333333331</v>
      </c>
      <c r="M292">
        <v>44008</v>
      </c>
      <c r="N292" t="s">
        <v>121</v>
      </c>
      <c r="O292">
        <v>44008.75</v>
      </c>
      <c r="P292">
        <v>563</v>
      </c>
      <c r="Q292" t="s">
        <v>186</v>
      </c>
      <c r="R292">
        <v>0</v>
      </c>
      <c r="S292">
        <v>0</v>
      </c>
      <c r="T292">
        <v>0</v>
      </c>
      <c r="U292">
        <v>40.432029999999997</v>
      </c>
      <c r="V292">
        <v>-120.28147</v>
      </c>
      <c r="W292" t="s">
        <v>88</v>
      </c>
      <c r="X292" t="s">
        <v>1775</v>
      </c>
      <c r="AG292" t="b">
        <v>0</v>
      </c>
      <c r="AH292" t="b">
        <v>0</v>
      </c>
      <c r="AI292" t="b">
        <v>0</v>
      </c>
      <c r="AJ292">
        <v>2020</v>
      </c>
      <c r="AK292">
        <v>6</v>
      </c>
      <c r="AL292" t="b">
        <v>0</v>
      </c>
      <c r="AM292">
        <v>0</v>
      </c>
      <c r="AN292" t="b">
        <v>0</v>
      </c>
      <c r="AO292" t="b">
        <v>0</v>
      </c>
      <c r="AP292" t="b">
        <v>0</v>
      </c>
      <c r="AQ292" t="s">
        <v>1770</v>
      </c>
      <c r="AR292">
        <v>0</v>
      </c>
      <c r="AS292">
        <v>0</v>
      </c>
      <c r="AT292" t="s">
        <v>1771</v>
      </c>
      <c r="AU292" t="s">
        <v>1772</v>
      </c>
      <c r="AV292">
        <v>0</v>
      </c>
      <c r="AW292" t="b">
        <v>1</v>
      </c>
      <c r="AX292" t="b">
        <v>0</v>
      </c>
      <c r="AY292" t="b">
        <v>1</v>
      </c>
      <c r="AZ292" t="b">
        <v>1</v>
      </c>
      <c r="BA292" t="b">
        <v>0</v>
      </c>
      <c r="BB292" t="b">
        <v>0</v>
      </c>
      <c r="BC292" t="b">
        <v>1</v>
      </c>
      <c r="BJ292">
        <v>0</v>
      </c>
      <c r="BK292">
        <v>0</v>
      </c>
      <c r="BL292" t="s">
        <v>653</v>
      </c>
      <c r="BM292" t="s">
        <v>82</v>
      </c>
      <c r="BN292">
        <v>9.39</v>
      </c>
      <c r="BO292" t="s">
        <v>1254</v>
      </c>
      <c r="BP292">
        <v>31</v>
      </c>
      <c r="BQ292">
        <v>2</v>
      </c>
    </row>
    <row r="293" spans="1:69" x14ac:dyDescent="0.2">
      <c r="C293" t="s">
        <v>2071</v>
      </c>
      <c r="D293" t="s">
        <v>69</v>
      </c>
      <c r="E293" t="s">
        <v>1255</v>
      </c>
      <c r="H293">
        <v>202006281328</v>
      </c>
      <c r="I293">
        <v>202006290128</v>
      </c>
      <c r="J293">
        <v>44010</v>
      </c>
      <c r="K293">
        <v>0.56111111111111112</v>
      </c>
      <c r="L293">
        <v>44010.561111111107</v>
      </c>
      <c r="M293">
        <v>44015</v>
      </c>
      <c r="N293" t="s">
        <v>1256</v>
      </c>
      <c r="O293">
        <v>44015.31527777778</v>
      </c>
      <c r="P293">
        <v>2192</v>
      </c>
      <c r="Q293" t="s">
        <v>186</v>
      </c>
      <c r="R293">
        <v>0</v>
      </c>
      <c r="S293">
        <v>0</v>
      </c>
      <c r="T293">
        <v>0</v>
      </c>
      <c r="U293">
        <v>37.066409999999998</v>
      </c>
      <c r="V293">
        <v>-121.21912</v>
      </c>
      <c r="W293" t="s">
        <v>88</v>
      </c>
      <c r="X293" t="s">
        <v>1775</v>
      </c>
      <c r="AG293" t="b">
        <v>0</v>
      </c>
      <c r="AH293" t="b">
        <v>0</v>
      </c>
      <c r="AI293" t="b">
        <v>0</v>
      </c>
      <c r="AJ293">
        <v>2020</v>
      </c>
      <c r="AK293">
        <v>6</v>
      </c>
      <c r="AL293" t="b">
        <v>0</v>
      </c>
      <c r="AM293">
        <v>0</v>
      </c>
      <c r="AN293" t="b">
        <v>0</v>
      </c>
      <c r="AO293" t="b">
        <v>0</v>
      </c>
      <c r="AP293" t="b">
        <v>0</v>
      </c>
      <c r="AQ293" t="s">
        <v>1770</v>
      </c>
      <c r="AR293">
        <v>0</v>
      </c>
      <c r="AS293">
        <v>0</v>
      </c>
      <c r="AT293" t="s">
        <v>1771</v>
      </c>
      <c r="AU293" t="s">
        <v>1772</v>
      </c>
      <c r="AV293">
        <v>0</v>
      </c>
      <c r="AW293" t="b">
        <v>1</v>
      </c>
      <c r="AX293" t="b">
        <v>0</v>
      </c>
      <c r="AY293" t="b">
        <v>1</v>
      </c>
      <c r="AZ293" t="b">
        <v>1</v>
      </c>
      <c r="BA293" t="b">
        <v>0</v>
      </c>
      <c r="BB293" t="b">
        <v>1</v>
      </c>
      <c r="BC293" t="b">
        <v>1</v>
      </c>
      <c r="BF293" t="s">
        <v>177</v>
      </c>
      <c r="BG293" t="s">
        <v>95</v>
      </c>
      <c r="BH293">
        <v>2.36</v>
      </c>
      <c r="BI293" t="s">
        <v>1257</v>
      </c>
      <c r="BJ293">
        <v>51</v>
      </c>
      <c r="BK293">
        <v>48</v>
      </c>
      <c r="BL293" t="s">
        <v>177</v>
      </c>
      <c r="BM293" t="s">
        <v>95</v>
      </c>
      <c r="BN293">
        <v>2.36</v>
      </c>
      <c r="BO293" t="s">
        <v>1257</v>
      </c>
      <c r="BP293">
        <v>51</v>
      </c>
      <c r="BQ293">
        <v>62</v>
      </c>
    </row>
    <row r="294" spans="1:69" x14ac:dyDescent="0.2">
      <c r="C294" t="s">
        <v>2072</v>
      </c>
      <c r="D294" t="s">
        <v>260</v>
      </c>
      <c r="E294" t="s">
        <v>1258</v>
      </c>
      <c r="H294">
        <v>202007011632</v>
      </c>
      <c r="I294">
        <v>202007020432</v>
      </c>
      <c r="J294">
        <v>44013</v>
      </c>
      <c r="K294">
        <v>0.68888888888888888</v>
      </c>
      <c r="L294">
        <v>44013.688888888893</v>
      </c>
      <c r="M294">
        <v>44015</v>
      </c>
      <c r="N294" t="s">
        <v>278</v>
      </c>
      <c r="O294">
        <v>44015.3125</v>
      </c>
      <c r="P294">
        <v>2900</v>
      </c>
      <c r="R294">
        <v>0</v>
      </c>
      <c r="S294">
        <v>0</v>
      </c>
      <c r="T294">
        <v>0</v>
      </c>
      <c r="U294">
        <v>35.310132000000003</v>
      </c>
      <c r="V294">
        <v>-118.702732</v>
      </c>
      <c r="W294" t="s">
        <v>88</v>
      </c>
      <c r="X294" t="s">
        <v>1775</v>
      </c>
      <c r="AG294" t="b">
        <v>0</v>
      </c>
      <c r="AH294" t="b">
        <v>0</v>
      </c>
      <c r="AI294" t="b">
        <v>0</v>
      </c>
      <c r="AJ294">
        <v>2020</v>
      </c>
      <c r="AK294">
        <v>7</v>
      </c>
      <c r="AL294" t="b">
        <v>0</v>
      </c>
      <c r="AM294">
        <v>0</v>
      </c>
      <c r="AN294" t="b">
        <v>0</v>
      </c>
      <c r="AO294" t="b">
        <v>0</v>
      </c>
      <c r="AP294" t="b">
        <v>0</v>
      </c>
      <c r="AQ294" t="s">
        <v>1770</v>
      </c>
      <c r="AR294">
        <v>0</v>
      </c>
      <c r="AS294">
        <v>0</v>
      </c>
      <c r="AT294" t="s">
        <v>1771</v>
      </c>
      <c r="AU294" t="s">
        <v>1772</v>
      </c>
      <c r="AV294">
        <v>0</v>
      </c>
      <c r="AW294" t="b">
        <v>1</v>
      </c>
      <c r="AX294" t="b">
        <v>0</v>
      </c>
      <c r="AY294" t="b">
        <v>1</v>
      </c>
      <c r="AZ294" t="b">
        <v>1</v>
      </c>
      <c r="BA294" t="b">
        <v>0</v>
      </c>
      <c r="BB294" t="b">
        <v>1</v>
      </c>
      <c r="BC294" t="b">
        <v>1</v>
      </c>
      <c r="BF294" t="s">
        <v>1259</v>
      </c>
      <c r="BG294" t="s">
        <v>1028</v>
      </c>
      <c r="BH294">
        <v>4.0999999999999996</v>
      </c>
      <c r="BI294" t="s">
        <v>1260</v>
      </c>
      <c r="BJ294">
        <v>25.43</v>
      </c>
      <c r="BK294">
        <v>25</v>
      </c>
      <c r="BL294" t="s">
        <v>1259</v>
      </c>
      <c r="BM294" t="s">
        <v>1028</v>
      </c>
      <c r="BN294">
        <v>4.0999999999999996</v>
      </c>
      <c r="BO294" t="s">
        <v>1260</v>
      </c>
      <c r="BP294">
        <v>25.43</v>
      </c>
      <c r="BQ294">
        <v>108</v>
      </c>
    </row>
    <row r="295" spans="1:69" x14ac:dyDescent="0.2">
      <c r="C295" t="s">
        <v>2073</v>
      </c>
      <c r="D295" t="s">
        <v>91</v>
      </c>
      <c r="E295" t="s">
        <v>1261</v>
      </c>
      <c r="H295">
        <v>202007021527</v>
      </c>
      <c r="I295">
        <v>202007030327</v>
      </c>
      <c r="J295">
        <v>44014</v>
      </c>
      <c r="K295">
        <v>0.64375000000000004</v>
      </c>
      <c r="L295">
        <v>44014.643750000003</v>
      </c>
      <c r="M295">
        <v>44015</v>
      </c>
      <c r="N295" t="s">
        <v>1262</v>
      </c>
      <c r="O295">
        <v>44015.314583333333</v>
      </c>
      <c r="P295">
        <v>597</v>
      </c>
      <c r="R295">
        <v>0</v>
      </c>
      <c r="S295">
        <v>0</v>
      </c>
      <c r="T295">
        <v>0</v>
      </c>
      <c r="U295">
        <v>36.967854199999998</v>
      </c>
      <c r="V295">
        <v>-119.9252132</v>
      </c>
      <c r="W295" t="s">
        <v>73</v>
      </c>
      <c r="X295" t="s">
        <v>1769</v>
      </c>
      <c r="AG295" t="b">
        <v>0</v>
      </c>
      <c r="AH295" t="b">
        <v>0</v>
      </c>
      <c r="AI295" t="b">
        <v>0</v>
      </c>
      <c r="AJ295">
        <v>2020</v>
      </c>
      <c r="AK295">
        <v>7</v>
      </c>
      <c r="AL295" t="b">
        <v>0</v>
      </c>
      <c r="AM295">
        <v>0</v>
      </c>
      <c r="AN295" t="b">
        <v>0</v>
      </c>
      <c r="AO295" t="b">
        <v>0</v>
      </c>
      <c r="AP295" t="b">
        <v>0</v>
      </c>
      <c r="AQ295" t="s">
        <v>1770</v>
      </c>
      <c r="AR295">
        <v>0</v>
      </c>
      <c r="AS295">
        <v>0</v>
      </c>
      <c r="AT295" t="s">
        <v>1771</v>
      </c>
      <c r="AU295" t="s">
        <v>1772</v>
      </c>
      <c r="AV295">
        <v>0</v>
      </c>
      <c r="AW295" t="b">
        <v>0</v>
      </c>
      <c r="AX295" t="b">
        <v>0</v>
      </c>
      <c r="AY295" t="b">
        <v>0</v>
      </c>
      <c r="AZ295" t="b">
        <v>0</v>
      </c>
      <c r="BA295" t="b">
        <v>0</v>
      </c>
      <c r="BB295" t="b">
        <v>0</v>
      </c>
      <c r="BC295" t="b">
        <v>0</v>
      </c>
      <c r="BJ295">
        <v>0</v>
      </c>
      <c r="BK295">
        <v>0</v>
      </c>
      <c r="BL295" t="s">
        <v>1263</v>
      </c>
      <c r="BM295" t="s">
        <v>75</v>
      </c>
      <c r="BN295">
        <v>8.1300000000000008</v>
      </c>
      <c r="BO295" t="s">
        <v>1264</v>
      </c>
      <c r="BP295">
        <v>14.76</v>
      </c>
      <c r="BQ295">
        <v>120</v>
      </c>
    </row>
    <row r="296" spans="1:69" x14ac:dyDescent="0.2">
      <c r="C296" t="s">
        <v>2074</v>
      </c>
      <c r="D296" t="s">
        <v>103</v>
      </c>
      <c r="E296" t="s">
        <v>149</v>
      </c>
      <c r="H296">
        <v>202007050709</v>
      </c>
      <c r="I296">
        <v>202007051909</v>
      </c>
      <c r="J296">
        <v>44017</v>
      </c>
      <c r="K296">
        <v>0.29791666666666672</v>
      </c>
      <c r="L296">
        <v>44017.29791666667</v>
      </c>
      <c r="P296">
        <v>588</v>
      </c>
      <c r="R296">
        <v>0</v>
      </c>
      <c r="S296">
        <v>0</v>
      </c>
      <c r="T296">
        <v>0</v>
      </c>
      <c r="U296">
        <v>35.351064999999998</v>
      </c>
      <c r="V296">
        <v>-120.00485</v>
      </c>
      <c r="W296" t="s">
        <v>73</v>
      </c>
      <c r="X296" t="s">
        <v>1769</v>
      </c>
      <c r="AG296" t="b">
        <v>0</v>
      </c>
      <c r="AH296" t="b">
        <v>0</v>
      </c>
      <c r="AI296" t="b">
        <v>0</v>
      </c>
      <c r="AJ296">
        <v>2020</v>
      </c>
      <c r="AK296">
        <v>7</v>
      </c>
      <c r="AL296" t="b">
        <v>0</v>
      </c>
      <c r="AM296">
        <v>0</v>
      </c>
      <c r="AN296" t="b">
        <v>0</v>
      </c>
      <c r="AO296" t="b">
        <v>0</v>
      </c>
      <c r="AP296" t="b">
        <v>0</v>
      </c>
      <c r="AQ296" t="s">
        <v>1770</v>
      </c>
      <c r="AR296">
        <v>0</v>
      </c>
      <c r="AS296">
        <v>0</v>
      </c>
      <c r="AT296" t="s">
        <v>1771</v>
      </c>
      <c r="AU296" t="s">
        <v>1772</v>
      </c>
      <c r="AV296">
        <v>0</v>
      </c>
      <c r="AW296" t="b">
        <v>0</v>
      </c>
      <c r="AX296" t="b">
        <v>0</v>
      </c>
      <c r="AY296" t="b">
        <v>0</v>
      </c>
      <c r="AZ296" t="b">
        <v>0</v>
      </c>
      <c r="BA296" t="b">
        <v>0</v>
      </c>
      <c r="BB296" t="b">
        <v>0</v>
      </c>
      <c r="BC296" t="b">
        <v>0</v>
      </c>
      <c r="BJ296">
        <v>0</v>
      </c>
      <c r="BK296">
        <v>0</v>
      </c>
      <c r="BL296" t="s">
        <v>1265</v>
      </c>
      <c r="BM296" t="s">
        <v>1028</v>
      </c>
      <c r="BN296">
        <v>6.77</v>
      </c>
      <c r="BO296" t="s">
        <v>1266</v>
      </c>
      <c r="BP296">
        <v>13.59</v>
      </c>
      <c r="BQ296">
        <v>24</v>
      </c>
    </row>
    <row r="297" spans="1:69" x14ac:dyDescent="0.2">
      <c r="C297" t="s">
        <v>2075</v>
      </c>
      <c r="D297" t="s">
        <v>414</v>
      </c>
      <c r="E297" t="s">
        <v>547</v>
      </c>
      <c r="H297">
        <v>202007050713</v>
      </c>
      <c r="I297">
        <v>202007051913</v>
      </c>
      <c r="J297">
        <v>44017</v>
      </c>
      <c r="K297">
        <v>0.30069444444444438</v>
      </c>
      <c r="L297">
        <v>44017.300694444442</v>
      </c>
      <c r="M297">
        <v>44018</v>
      </c>
      <c r="N297" t="s">
        <v>1267</v>
      </c>
      <c r="O297">
        <v>44018.807638888888</v>
      </c>
      <c r="P297">
        <v>343</v>
      </c>
      <c r="Q297" t="s">
        <v>186</v>
      </c>
      <c r="R297">
        <v>0</v>
      </c>
      <c r="S297">
        <v>0</v>
      </c>
      <c r="T297">
        <v>0</v>
      </c>
      <c r="U297">
        <v>37.166733000000001</v>
      </c>
      <c r="V297">
        <v>-121.567505</v>
      </c>
      <c r="W297" t="s">
        <v>88</v>
      </c>
      <c r="X297" t="s">
        <v>1775</v>
      </c>
      <c r="AG297" t="b">
        <v>0</v>
      </c>
      <c r="AH297" t="b">
        <v>0</v>
      </c>
      <c r="AI297" t="b">
        <v>0</v>
      </c>
      <c r="AJ297">
        <v>2020</v>
      </c>
      <c r="AK297">
        <v>7</v>
      </c>
      <c r="AL297" t="b">
        <v>0</v>
      </c>
      <c r="AM297">
        <v>0</v>
      </c>
      <c r="AN297" t="b">
        <v>0</v>
      </c>
      <c r="AO297" t="b">
        <v>0</v>
      </c>
      <c r="AP297" t="b">
        <v>0</v>
      </c>
      <c r="AQ297" t="s">
        <v>1770</v>
      </c>
      <c r="AR297">
        <v>0</v>
      </c>
      <c r="AS297">
        <v>0</v>
      </c>
      <c r="AT297" t="s">
        <v>1771</v>
      </c>
      <c r="AU297" t="s">
        <v>1772</v>
      </c>
      <c r="AV297">
        <v>0</v>
      </c>
      <c r="AW297" t="b">
        <v>1</v>
      </c>
      <c r="AX297" t="b">
        <v>0</v>
      </c>
      <c r="AY297" t="b">
        <v>1</v>
      </c>
      <c r="AZ297" t="b">
        <v>1</v>
      </c>
      <c r="BA297" t="b">
        <v>0</v>
      </c>
      <c r="BB297" t="b">
        <v>1</v>
      </c>
      <c r="BC297" t="b">
        <v>1</v>
      </c>
      <c r="BF297" t="s">
        <v>1268</v>
      </c>
      <c r="BG297" t="s">
        <v>82</v>
      </c>
      <c r="BH297">
        <v>2.15</v>
      </c>
      <c r="BI297" t="s">
        <v>1269</v>
      </c>
      <c r="BJ297">
        <v>8</v>
      </c>
      <c r="BK297">
        <v>29</v>
      </c>
      <c r="BL297" t="s">
        <v>1268</v>
      </c>
      <c r="BM297" t="s">
        <v>82</v>
      </c>
      <c r="BN297">
        <v>2.15</v>
      </c>
      <c r="BO297" t="s">
        <v>1269</v>
      </c>
      <c r="BP297">
        <v>8</v>
      </c>
      <c r="BQ297">
        <v>116</v>
      </c>
    </row>
    <row r="298" spans="1:69" x14ac:dyDescent="0.2">
      <c r="C298" t="s">
        <v>2076</v>
      </c>
      <c r="D298" t="s">
        <v>414</v>
      </c>
      <c r="E298" t="s">
        <v>1270</v>
      </c>
      <c r="H298">
        <v>202007051455</v>
      </c>
      <c r="I298">
        <v>202007060255</v>
      </c>
      <c r="J298">
        <v>44017</v>
      </c>
      <c r="K298">
        <v>0.62152777777777779</v>
      </c>
      <c r="L298">
        <v>44017.621527777781</v>
      </c>
      <c r="M298">
        <v>44025</v>
      </c>
      <c r="N298" t="s">
        <v>1090</v>
      </c>
      <c r="O298">
        <v>44025.79583333333</v>
      </c>
      <c r="P298">
        <v>5513</v>
      </c>
      <c r="Q298" t="s">
        <v>186</v>
      </c>
      <c r="R298">
        <v>7</v>
      </c>
      <c r="S298">
        <v>0</v>
      </c>
      <c r="T298">
        <v>0</v>
      </c>
      <c r="U298">
        <v>37.034838999999998</v>
      </c>
      <c r="V298">
        <v>-121.501532</v>
      </c>
      <c r="W298" t="s">
        <v>88</v>
      </c>
      <c r="X298" t="s">
        <v>1775</v>
      </c>
      <c r="AF298">
        <v>146783</v>
      </c>
      <c r="AG298" t="b">
        <v>1</v>
      </c>
      <c r="AH298" t="b">
        <v>1</v>
      </c>
      <c r="AI298" t="b">
        <v>0</v>
      </c>
      <c r="AJ298">
        <v>2020</v>
      </c>
      <c r="AK298">
        <v>7</v>
      </c>
      <c r="AL298" t="b">
        <v>0</v>
      </c>
      <c r="AM298">
        <v>0</v>
      </c>
      <c r="AN298" t="b">
        <v>0</v>
      </c>
      <c r="AO298" t="b">
        <v>0</v>
      </c>
      <c r="AP298" t="b">
        <v>0</v>
      </c>
      <c r="AQ298" t="s">
        <v>1783</v>
      </c>
      <c r="AR298">
        <v>1</v>
      </c>
      <c r="AS298">
        <v>0</v>
      </c>
      <c r="AT298" t="s">
        <v>1771</v>
      </c>
      <c r="AU298" t="s">
        <v>1772</v>
      </c>
      <c r="AV298">
        <v>7</v>
      </c>
      <c r="AW298" t="b">
        <v>1</v>
      </c>
      <c r="AX298" t="b">
        <v>0</v>
      </c>
      <c r="AY298" t="b">
        <v>1</v>
      </c>
      <c r="AZ298" t="b">
        <v>1</v>
      </c>
      <c r="BA298" t="b">
        <v>0</v>
      </c>
      <c r="BB298" t="b">
        <v>1</v>
      </c>
      <c r="BC298" t="b">
        <v>1</v>
      </c>
      <c r="BF298" t="s">
        <v>1271</v>
      </c>
      <c r="BG298" t="s">
        <v>1028</v>
      </c>
      <c r="BH298">
        <v>2.69</v>
      </c>
      <c r="BI298" t="s">
        <v>1272</v>
      </c>
      <c r="BJ298">
        <v>23.97</v>
      </c>
      <c r="BK298">
        <v>73</v>
      </c>
      <c r="BL298" t="s">
        <v>1271</v>
      </c>
      <c r="BM298" t="s">
        <v>1028</v>
      </c>
      <c r="BN298">
        <v>2.69</v>
      </c>
      <c r="BO298" t="s">
        <v>1272</v>
      </c>
      <c r="BP298">
        <v>23.97</v>
      </c>
      <c r="BQ298">
        <v>143</v>
      </c>
    </row>
    <row r="299" spans="1:69" x14ac:dyDescent="0.2">
      <c r="C299" t="s">
        <v>2077</v>
      </c>
      <c r="D299" t="s">
        <v>169</v>
      </c>
      <c r="E299" t="s">
        <v>331</v>
      </c>
      <c r="H299">
        <v>202007131640</v>
      </c>
      <c r="I299">
        <v>202007140440</v>
      </c>
      <c r="J299">
        <v>44025</v>
      </c>
      <c r="K299">
        <v>0.69444444444444442</v>
      </c>
      <c r="L299">
        <v>44025.694444444453</v>
      </c>
      <c r="M299">
        <v>44038</v>
      </c>
      <c r="N299" t="s">
        <v>1273</v>
      </c>
      <c r="O299">
        <v>44038.820138888892</v>
      </c>
      <c r="P299">
        <v>29667</v>
      </c>
      <c r="Q299" t="s">
        <v>186</v>
      </c>
      <c r="R299">
        <v>7</v>
      </c>
      <c r="S299">
        <v>0</v>
      </c>
      <c r="T299">
        <v>0</v>
      </c>
      <c r="U299">
        <v>36.094929999999998</v>
      </c>
      <c r="V299">
        <v>-120.52193</v>
      </c>
      <c r="W299" t="s">
        <v>73</v>
      </c>
      <c r="X299" t="s">
        <v>1775</v>
      </c>
      <c r="AF299">
        <v>381650</v>
      </c>
      <c r="AG299" t="b">
        <v>1</v>
      </c>
      <c r="AH299" t="b">
        <v>1</v>
      </c>
      <c r="AI299" t="b">
        <v>0</v>
      </c>
      <c r="AJ299">
        <v>2020</v>
      </c>
      <c r="AK299">
        <v>7</v>
      </c>
      <c r="AL299" t="b">
        <v>0</v>
      </c>
      <c r="AM299">
        <v>0</v>
      </c>
      <c r="AN299" t="b">
        <v>0</v>
      </c>
      <c r="AO299" t="b">
        <v>0</v>
      </c>
      <c r="AP299" t="b">
        <v>0</v>
      </c>
      <c r="AQ299" t="s">
        <v>1783</v>
      </c>
      <c r="AR299">
        <v>1</v>
      </c>
      <c r="AS299">
        <v>0</v>
      </c>
      <c r="AT299" t="s">
        <v>1771</v>
      </c>
      <c r="AU299" t="s">
        <v>1772</v>
      </c>
      <c r="AV299">
        <v>7</v>
      </c>
      <c r="AW299" t="b">
        <v>0</v>
      </c>
      <c r="AX299" t="b">
        <v>0</v>
      </c>
      <c r="AY299" t="b">
        <v>1</v>
      </c>
      <c r="AZ299" t="b">
        <v>1</v>
      </c>
      <c r="BA299" t="b">
        <v>1</v>
      </c>
      <c r="BB299" t="b">
        <v>0</v>
      </c>
      <c r="BC299" t="b">
        <v>1</v>
      </c>
      <c r="BJ299">
        <v>0</v>
      </c>
      <c r="BK299">
        <v>0</v>
      </c>
      <c r="BL299" t="s">
        <v>1274</v>
      </c>
      <c r="BM299" t="s">
        <v>82</v>
      </c>
      <c r="BN299">
        <v>6.25</v>
      </c>
      <c r="BO299" t="s">
        <v>1275</v>
      </c>
      <c r="BP299">
        <v>27</v>
      </c>
      <c r="BQ299">
        <v>41</v>
      </c>
    </row>
    <row r="300" spans="1:69" x14ac:dyDescent="0.2">
      <c r="C300" t="s">
        <v>2078</v>
      </c>
      <c r="D300" t="s">
        <v>228</v>
      </c>
      <c r="E300" t="s">
        <v>1276</v>
      </c>
      <c r="H300">
        <v>202007151404</v>
      </c>
      <c r="I300">
        <v>202007160204</v>
      </c>
      <c r="J300">
        <v>44027</v>
      </c>
      <c r="K300">
        <v>0.58611111111111114</v>
      </c>
      <c r="L300">
        <v>44027.586111111108</v>
      </c>
      <c r="M300">
        <v>44030</v>
      </c>
      <c r="N300" t="s">
        <v>1277</v>
      </c>
      <c r="O300">
        <v>44030.316666666673</v>
      </c>
      <c r="P300">
        <v>1508</v>
      </c>
      <c r="R300">
        <v>0</v>
      </c>
      <c r="S300">
        <v>0</v>
      </c>
      <c r="T300">
        <v>0</v>
      </c>
      <c r="U300">
        <v>36.652999999999999</v>
      </c>
      <c r="V300">
        <v>-121.04401</v>
      </c>
      <c r="W300" t="s">
        <v>88</v>
      </c>
      <c r="X300" t="s">
        <v>1775</v>
      </c>
      <c r="AG300" t="b">
        <v>0</v>
      </c>
      <c r="AH300" t="b">
        <v>0</v>
      </c>
      <c r="AI300" t="b">
        <v>0</v>
      </c>
      <c r="AJ300">
        <v>2020</v>
      </c>
      <c r="AK300">
        <v>7</v>
      </c>
      <c r="AL300" t="b">
        <v>0</v>
      </c>
      <c r="AM300">
        <v>0</v>
      </c>
      <c r="AN300" t="b">
        <v>0</v>
      </c>
      <c r="AO300" t="b">
        <v>0</v>
      </c>
      <c r="AP300" t="b">
        <v>0</v>
      </c>
      <c r="AQ300" t="s">
        <v>1770</v>
      </c>
      <c r="AR300">
        <v>0</v>
      </c>
      <c r="AS300">
        <v>0</v>
      </c>
      <c r="AT300" t="s">
        <v>1771</v>
      </c>
      <c r="AU300" t="s">
        <v>1772</v>
      </c>
      <c r="AV300">
        <v>0</v>
      </c>
      <c r="AW300" t="b">
        <v>1</v>
      </c>
      <c r="AX300" t="b">
        <v>0</v>
      </c>
      <c r="AY300" t="b">
        <v>1</v>
      </c>
      <c r="AZ300" t="b">
        <v>1</v>
      </c>
      <c r="BA300" t="b">
        <v>0</v>
      </c>
      <c r="BB300" t="b">
        <v>1</v>
      </c>
      <c r="BC300" t="b">
        <v>1</v>
      </c>
      <c r="BF300" t="s">
        <v>1278</v>
      </c>
      <c r="BG300" t="s">
        <v>1028</v>
      </c>
      <c r="BH300">
        <v>2.88</v>
      </c>
      <c r="BI300" t="s">
        <v>1279</v>
      </c>
      <c r="BJ300">
        <v>13.23</v>
      </c>
      <c r="BK300">
        <v>12</v>
      </c>
      <c r="BL300" t="s">
        <v>1280</v>
      </c>
      <c r="BM300" t="s">
        <v>1028</v>
      </c>
      <c r="BN300">
        <v>8.91</v>
      </c>
      <c r="BO300" t="s">
        <v>1281</v>
      </c>
      <c r="BP300">
        <v>22.36</v>
      </c>
      <c r="BQ300">
        <v>36</v>
      </c>
    </row>
    <row r="301" spans="1:69" x14ac:dyDescent="0.2">
      <c r="C301" t="s">
        <v>2079</v>
      </c>
      <c r="D301" t="s">
        <v>350</v>
      </c>
      <c r="E301" t="s">
        <v>215</v>
      </c>
      <c r="H301">
        <v>202007151718</v>
      </c>
      <c r="I301">
        <v>202007160518</v>
      </c>
      <c r="J301">
        <v>44027</v>
      </c>
      <c r="K301">
        <v>0.72083333333333333</v>
      </c>
      <c r="L301">
        <v>44027.720833333333</v>
      </c>
      <c r="M301">
        <v>44027</v>
      </c>
      <c r="N301" t="s">
        <v>1282</v>
      </c>
      <c r="O301">
        <v>44027.799305555563</v>
      </c>
      <c r="P301">
        <v>500</v>
      </c>
      <c r="R301">
        <v>0</v>
      </c>
      <c r="S301">
        <v>0</v>
      </c>
      <c r="T301">
        <v>0</v>
      </c>
      <c r="U301">
        <v>39.101120000000002</v>
      </c>
      <c r="V301">
        <v>-121.33589000000001</v>
      </c>
      <c r="W301" t="s">
        <v>73</v>
      </c>
      <c r="X301" t="s">
        <v>1769</v>
      </c>
      <c r="AG301" t="b">
        <v>0</v>
      </c>
      <c r="AH301" t="b">
        <v>0</v>
      </c>
      <c r="AI301" t="b">
        <v>0</v>
      </c>
      <c r="AJ301">
        <v>2020</v>
      </c>
      <c r="AK301">
        <v>7</v>
      </c>
      <c r="AL301" t="b">
        <v>0</v>
      </c>
      <c r="AM301">
        <v>0</v>
      </c>
      <c r="AN301" t="b">
        <v>0</v>
      </c>
      <c r="AO301" t="b">
        <v>0</v>
      </c>
      <c r="AP301" t="b">
        <v>0</v>
      </c>
      <c r="AQ301" t="s">
        <v>1770</v>
      </c>
      <c r="AR301">
        <v>0</v>
      </c>
      <c r="AS301">
        <v>0</v>
      </c>
      <c r="AT301" t="s">
        <v>1771</v>
      </c>
      <c r="AU301" t="s">
        <v>1772</v>
      </c>
      <c r="AV301">
        <v>0</v>
      </c>
      <c r="AW301" t="b">
        <v>0</v>
      </c>
      <c r="AX301" t="b">
        <v>0</v>
      </c>
      <c r="AY301" t="b">
        <v>0</v>
      </c>
      <c r="AZ301" t="b">
        <v>0</v>
      </c>
      <c r="BA301" t="b">
        <v>0</v>
      </c>
      <c r="BB301" t="b">
        <v>0</v>
      </c>
      <c r="BC301" t="b">
        <v>0</v>
      </c>
      <c r="BJ301">
        <v>0</v>
      </c>
      <c r="BK301">
        <v>0</v>
      </c>
      <c r="BL301" t="s">
        <v>631</v>
      </c>
      <c r="BM301" t="s">
        <v>95</v>
      </c>
      <c r="BN301">
        <v>7.51</v>
      </c>
      <c r="BO301" t="s">
        <v>1283</v>
      </c>
      <c r="BP301">
        <v>18</v>
      </c>
      <c r="BQ301">
        <v>72</v>
      </c>
    </row>
    <row r="302" spans="1:69" x14ac:dyDescent="0.2">
      <c r="A302" t="s">
        <v>251</v>
      </c>
      <c r="C302" t="s">
        <v>2080</v>
      </c>
      <c r="D302" t="s">
        <v>252</v>
      </c>
      <c r="E302" t="s">
        <v>1284</v>
      </c>
      <c r="H302">
        <v>202007181718</v>
      </c>
      <c r="I302">
        <v>202007190518</v>
      </c>
      <c r="J302">
        <v>44030</v>
      </c>
      <c r="K302">
        <v>0.72083333333333333</v>
      </c>
      <c r="L302">
        <v>44030.720833333333</v>
      </c>
      <c r="M302">
        <v>44040</v>
      </c>
      <c r="N302" t="s">
        <v>1285</v>
      </c>
      <c r="O302">
        <v>44040.76458333333</v>
      </c>
      <c r="P302">
        <v>557</v>
      </c>
      <c r="Q302" t="s">
        <v>186</v>
      </c>
      <c r="R302">
        <v>0</v>
      </c>
      <c r="S302">
        <v>0</v>
      </c>
      <c r="T302">
        <v>0</v>
      </c>
      <c r="U302">
        <v>41.793190000000003</v>
      </c>
      <c r="V302">
        <v>-122.69296</v>
      </c>
      <c r="W302" t="s">
        <v>88</v>
      </c>
      <c r="X302" t="s">
        <v>1775</v>
      </c>
      <c r="AG302" t="b">
        <v>0</v>
      </c>
      <c r="AH302" t="b">
        <v>0</v>
      </c>
      <c r="AI302" t="b">
        <v>0</v>
      </c>
      <c r="AJ302">
        <v>2020</v>
      </c>
      <c r="AK302">
        <v>7</v>
      </c>
      <c r="AL302" t="b">
        <v>0</v>
      </c>
      <c r="AM302">
        <v>0</v>
      </c>
      <c r="AN302" t="b">
        <v>0</v>
      </c>
      <c r="AO302" t="b">
        <v>0</v>
      </c>
      <c r="AP302" t="b">
        <v>0</v>
      </c>
      <c r="AQ302" t="s">
        <v>1770</v>
      </c>
      <c r="AR302">
        <v>0</v>
      </c>
      <c r="AS302">
        <v>0</v>
      </c>
      <c r="AT302" t="s">
        <v>1771</v>
      </c>
      <c r="AU302" t="s">
        <v>1772</v>
      </c>
      <c r="AV302">
        <v>0</v>
      </c>
      <c r="AW302" t="b">
        <v>1</v>
      </c>
      <c r="AX302" t="b">
        <v>0</v>
      </c>
      <c r="AY302" t="b">
        <v>1</v>
      </c>
      <c r="AZ302" t="b">
        <v>1</v>
      </c>
      <c r="BA302" t="b">
        <v>0</v>
      </c>
      <c r="BB302" t="b">
        <v>0</v>
      </c>
      <c r="BC302" t="b">
        <v>1</v>
      </c>
      <c r="BJ302">
        <v>0</v>
      </c>
      <c r="BK302">
        <v>0</v>
      </c>
      <c r="BL302" t="s">
        <v>1286</v>
      </c>
      <c r="BM302" t="s">
        <v>75</v>
      </c>
      <c r="BN302">
        <v>7.51</v>
      </c>
      <c r="BO302" t="s">
        <v>1287</v>
      </c>
      <c r="BP302">
        <v>22.82</v>
      </c>
      <c r="BQ302">
        <v>20</v>
      </c>
    </row>
    <row r="303" spans="1:69" x14ac:dyDescent="0.2">
      <c r="C303" t="s">
        <v>2081</v>
      </c>
      <c r="D303" t="s">
        <v>180</v>
      </c>
      <c r="E303" t="s">
        <v>387</v>
      </c>
      <c r="H303">
        <v>202007181728</v>
      </c>
      <c r="I303">
        <v>202007190528</v>
      </c>
      <c r="J303">
        <v>44030</v>
      </c>
      <c r="K303">
        <v>0.72777777777777775</v>
      </c>
      <c r="L303">
        <v>44030.727777777778</v>
      </c>
      <c r="M303">
        <v>44060</v>
      </c>
      <c r="N303" t="s">
        <v>1288</v>
      </c>
      <c r="O303">
        <v>44060.879861111112</v>
      </c>
      <c r="P303">
        <v>9564</v>
      </c>
      <c r="Q303" t="s">
        <v>186</v>
      </c>
      <c r="R303">
        <v>2</v>
      </c>
      <c r="S303">
        <v>0</v>
      </c>
      <c r="T303">
        <v>0</v>
      </c>
      <c r="U303">
        <v>40.420886000000003</v>
      </c>
      <c r="V303">
        <v>-120.86375</v>
      </c>
      <c r="W303" t="s">
        <v>88</v>
      </c>
      <c r="X303" t="s">
        <v>1775</v>
      </c>
      <c r="AG303" t="b">
        <v>1</v>
      </c>
      <c r="AH303" t="b">
        <v>1</v>
      </c>
      <c r="AI303" t="b">
        <v>0</v>
      </c>
      <c r="AJ303">
        <v>2020</v>
      </c>
      <c r="AK303">
        <v>7</v>
      </c>
      <c r="AL303" t="b">
        <v>0</v>
      </c>
      <c r="AM303">
        <v>0</v>
      </c>
      <c r="AN303" t="b">
        <v>0</v>
      </c>
      <c r="AO303" t="b">
        <v>0</v>
      </c>
      <c r="AP303" t="b">
        <v>0</v>
      </c>
      <c r="AQ303" t="s">
        <v>1783</v>
      </c>
      <c r="AR303">
        <v>1</v>
      </c>
      <c r="AS303">
        <v>0</v>
      </c>
      <c r="AT303" t="s">
        <v>1771</v>
      </c>
      <c r="AU303" t="s">
        <v>1772</v>
      </c>
      <c r="AV303">
        <v>2</v>
      </c>
      <c r="AW303" t="b">
        <v>1</v>
      </c>
      <c r="AX303" t="b">
        <v>0</v>
      </c>
      <c r="AY303" t="b">
        <v>1</v>
      </c>
      <c r="AZ303" t="b">
        <v>1</v>
      </c>
      <c r="BA303" t="b">
        <v>0</v>
      </c>
      <c r="BB303" t="b">
        <v>1</v>
      </c>
      <c r="BC303" t="b">
        <v>1</v>
      </c>
      <c r="BF303" t="s">
        <v>383</v>
      </c>
      <c r="BG303" t="s">
        <v>75</v>
      </c>
      <c r="BH303">
        <v>3.81</v>
      </c>
      <c r="BI303" t="s">
        <v>1289</v>
      </c>
      <c r="BJ303">
        <v>8.5</v>
      </c>
      <c r="BK303">
        <v>32</v>
      </c>
      <c r="BL303" t="s">
        <v>1290</v>
      </c>
      <c r="BM303" t="s">
        <v>82</v>
      </c>
      <c r="BN303">
        <v>8.2200000000000006</v>
      </c>
      <c r="BO303" t="s">
        <v>1291</v>
      </c>
      <c r="BP303">
        <v>11</v>
      </c>
      <c r="BQ303">
        <v>34</v>
      </c>
    </row>
    <row r="304" spans="1:69" x14ac:dyDescent="0.2">
      <c r="C304" t="s">
        <v>2082</v>
      </c>
      <c r="D304" t="s">
        <v>307</v>
      </c>
      <c r="E304" t="s">
        <v>1292</v>
      </c>
      <c r="H304">
        <v>202007191705</v>
      </c>
      <c r="I304">
        <v>202007200505</v>
      </c>
      <c r="J304">
        <v>44031</v>
      </c>
      <c r="K304">
        <v>0.71180555555555558</v>
      </c>
      <c r="L304">
        <v>44031.711805555547</v>
      </c>
      <c r="M304">
        <v>44039</v>
      </c>
      <c r="N304" t="s">
        <v>1293</v>
      </c>
      <c r="O304">
        <v>44039.805555555547</v>
      </c>
      <c r="P304">
        <v>340</v>
      </c>
      <c r="Q304" t="s">
        <v>186</v>
      </c>
      <c r="R304">
        <v>0</v>
      </c>
      <c r="S304">
        <v>0</v>
      </c>
      <c r="T304">
        <v>0</v>
      </c>
      <c r="U304">
        <v>40.462620999999999</v>
      </c>
      <c r="V304">
        <v>-122.79264499999999</v>
      </c>
      <c r="W304" t="s">
        <v>88</v>
      </c>
      <c r="X304" t="s">
        <v>1775</v>
      </c>
      <c r="AG304" t="b">
        <v>0</v>
      </c>
      <c r="AH304" t="b">
        <v>0</v>
      </c>
      <c r="AI304" t="b">
        <v>0</v>
      </c>
      <c r="AJ304">
        <v>2020</v>
      </c>
      <c r="AK304">
        <v>7</v>
      </c>
      <c r="AL304" t="b">
        <v>0</v>
      </c>
      <c r="AM304">
        <v>0</v>
      </c>
      <c r="AN304" t="b">
        <v>0</v>
      </c>
      <c r="AO304" t="b">
        <v>0</v>
      </c>
      <c r="AP304" t="b">
        <v>0</v>
      </c>
      <c r="AQ304" t="s">
        <v>1770</v>
      </c>
      <c r="AR304">
        <v>0</v>
      </c>
      <c r="AS304">
        <v>0</v>
      </c>
      <c r="AT304" t="s">
        <v>1771</v>
      </c>
      <c r="AU304" t="s">
        <v>1772</v>
      </c>
      <c r="AV304">
        <v>0</v>
      </c>
      <c r="AW304" t="b">
        <v>1</v>
      </c>
      <c r="AX304" t="b">
        <v>0</v>
      </c>
      <c r="AY304" t="b">
        <v>1</v>
      </c>
      <c r="AZ304" t="b">
        <v>1</v>
      </c>
      <c r="BA304" t="b">
        <v>0</v>
      </c>
      <c r="BB304" t="b">
        <v>1</v>
      </c>
      <c r="BC304" t="b">
        <v>1</v>
      </c>
      <c r="BF304" t="s">
        <v>310</v>
      </c>
      <c r="BG304" t="s">
        <v>82</v>
      </c>
      <c r="BH304">
        <v>2.64</v>
      </c>
      <c r="BI304" t="s">
        <v>1294</v>
      </c>
      <c r="BJ304">
        <v>20</v>
      </c>
      <c r="BK304">
        <v>2</v>
      </c>
      <c r="BL304" t="s">
        <v>1295</v>
      </c>
      <c r="BM304" t="s">
        <v>1028</v>
      </c>
      <c r="BN304">
        <v>8.44</v>
      </c>
      <c r="BO304" t="s">
        <v>1296</v>
      </c>
      <c r="BP304">
        <v>25.5</v>
      </c>
      <c r="BQ304">
        <v>62</v>
      </c>
    </row>
    <row r="305" spans="1:69" x14ac:dyDescent="0.2">
      <c r="C305" t="s">
        <v>2083</v>
      </c>
      <c r="D305" t="s">
        <v>180</v>
      </c>
      <c r="E305" t="s">
        <v>1297</v>
      </c>
      <c r="H305">
        <v>202007201412</v>
      </c>
      <c r="I305">
        <v>202007210212</v>
      </c>
      <c r="J305">
        <v>44032</v>
      </c>
      <c r="K305">
        <v>0.59166666666666667</v>
      </c>
      <c r="L305">
        <v>44032.591666666667</v>
      </c>
      <c r="M305">
        <v>44055</v>
      </c>
      <c r="N305" t="s">
        <v>1298</v>
      </c>
      <c r="O305">
        <v>44055.806250000001</v>
      </c>
      <c r="P305">
        <v>22634</v>
      </c>
      <c r="Q305" t="s">
        <v>186</v>
      </c>
      <c r="R305">
        <v>13</v>
      </c>
      <c r="S305">
        <v>5</v>
      </c>
      <c r="T305">
        <v>0</v>
      </c>
      <c r="U305">
        <v>41.110370000000003</v>
      </c>
      <c r="V305">
        <v>-120.923293</v>
      </c>
      <c r="W305" t="s">
        <v>88</v>
      </c>
      <c r="X305" t="s">
        <v>1775</v>
      </c>
      <c r="AG305" t="b">
        <v>1</v>
      </c>
      <c r="AH305" t="b">
        <v>1</v>
      </c>
      <c r="AI305" t="b">
        <v>0</v>
      </c>
      <c r="AJ305">
        <v>2020</v>
      </c>
      <c r="AK305">
        <v>7</v>
      </c>
      <c r="AL305" t="b">
        <v>0</v>
      </c>
      <c r="AM305">
        <v>0</v>
      </c>
      <c r="AN305" t="b">
        <v>0</v>
      </c>
      <c r="AO305" t="b">
        <v>0</v>
      </c>
      <c r="AP305" t="b">
        <v>0</v>
      </c>
      <c r="AQ305" t="s">
        <v>1783</v>
      </c>
      <c r="AR305">
        <v>1</v>
      </c>
      <c r="AS305">
        <v>0</v>
      </c>
      <c r="AT305" t="s">
        <v>1771</v>
      </c>
      <c r="AU305" t="s">
        <v>1772</v>
      </c>
      <c r="AV305">
        <v>13</v>
      </c>
      <c r="AW305" t="b">
        <v>1</v>
      </c>
      <c r="AX305" t="b">
        <v>0</v>
      </c>
      <c r="AY305" t="b">
        <v>1</v>
      </c>
      <c r="AZ305" t="b">
        <v>1</v>
      </c>
      <c r="BA305" t="b">
        <v>0</v>
      </c>
      <c r="BB305" t="b">
        <v>1</v>
      </c>
      <c r="BC305" t="b">
        <v>1</v>
      </c>
      <c r="BJ305">
        <v>0</v>
      </c>
      <c r="BK305">
        <v>0</v>
      </c>
      <c r="BP305">
        <v>0</v>
      </c>
      <c r="BQ305">
        <v>0</v>
      </c>
    </row>
    <row r="306" spans="1:69" x14ac:dyDescent="0.2">
      <c r="A306" t="s">
        <v>251</v>
      </c>
      <c r="C306" t="s">
        <v>2084</v>
      </c>
      <c r="D306" t="s">
        <v>1299</v>
      </c>
      <c r="E306" t="s">
        <v>1300</v>
      </c>
      <c r="H306">
        <v>202007240733</v>
      </c>
      <c r="I306">
        <v>202007241933</v>
      </c>
      <c r="J306">
        <v>44036</v>
      </c>
      <c r="K306">
        <v>0.31458333333333333</v>
      </c>
      <c r="L306">
        <v>44036.314583333333</v>
      </c>
      <c r="M306">
        <v>44063</v>
      </c>
      <c r="N306" t="s">
        <v>1301</v>
      </c>
      <c r="O306">
        <v>44063.602083333331</v>
      </c>
      <c r="P306">
        <v>83261</v>
      </c>
      <c r="Q306" t="s">
        <v>186</v>
      </c>
      <c r="R306">
        <v>15</v>
      </c>
      <c r="S306">
        <v>0</v>
      </c>
      <c r="T306">
        <v>0</v>
      </c>
      <c r="U306">
        <v>41.698999999999998</v>
      </c>
      <c r="V306">
        <v>-121.477</v>
      </c>
      <c r="W306" t="s">
        <v>73</v>
      </c>
      <c r="X306" t="s">
        <v>1769</v>
      </c>
      <c r="AG306" t="b">
        <v>1</v>
      </c>
      <c r="AH306" t="b">
        <v>1</v>
      </c>
      <c r="AI306" t="b">
        <v>0</v>
      </c>
      <c r="AJ306">
        <v>2020</v>
      </c>
      <c r="AK306">
        <v>7</v>
      </c>
      <c r="AL306" t="b">
        <v>0</v>
      </c>
      <c r="AM306">
        <v>0</v>
      </c>
      <c r="AN306" t="b">
        <v>0</v>
      </c>
      <c r="AO306" t="b">
        <v>0</v>
      </c>
      <c r="AP306" t="b">
        <v>0</v>
      </c>
      <c r="AQ306" t="s">
        <v>1783</v>
      </c>
      <c r="AR306">
        <v>1</v>
      </c>
      <c r="AS306">
        <v>0</v>
      </c>
      <c r="AT306" t="s">
        <v>1771</v>
      </c>
      <c r="AU306" t="s">
        <v>1772</v>
      </c>
      <c r="AV306">
        <v>15</v>
      </c>
      <c r="AW306" t="b">
        <v>0</v>
      </c>
      <c r="AX306" t="b">
        <v>0</v>
      </c>
      <c r="AY306" t="b">
        <v>0</v>
      </c>
      <c r="AZ306" t="b">
        <v>0</v>
      </c>
      <c r="BA306" t="b">
        <v>0</v>
      </c>
      <c r="BB306" t="b">
        <v>0</v>
      </c>
      <c r="BC306" t="b">
        <v>0</v>
      </c>
      <c r="BD306">
        <v>35000000</v>
      </c>
      <c r="BE306" t="s">
        <v>1242</v>
      </c>
      <c r="BF306" t="s">
        <v>1302</v>
      </c>
      <c r="BG306" t="s">
        <v>82</v>
      </c>
      <c r="BH306">
        <v>1.75</v>
      </c>
      <c r="BI306" t="s">
        <v>1303</v>
      </c>
      <c r="BJ306">
        <v>9</v>
      </c>
      <c r="BK306">
        <v>2</v>
      </c>
      <c r="BL306" t="s">
        <v>1302</v>
      </c>
      <c r="BM306" t="s">
        <v>82</v>
      </c>
      <c r="BN306">
        <v>1.75</v>
      </c>
      <c r="BO306" t="s">
        <v>1303</v>
      </c>
      <c r="BP306">
        <v>9</v>
      </c>
      <c r="BQ306">
        <v>2</v>
      </c>
    </row>
    <row r="307" spans="1:69" x14ac:dyDescent="0.2">
      <c r="C307" t="s">
        <v>2085</v>
      </c>
      <c r="D307" t="s">
        <v>69</v>
      </c>
      <c r="E307" t="s">
        <v>1304</v>
      </c>
      <c r="H307">
        <v>202007270928</v>
      </c>
      <c r="I307">
        <v>202007272128</v>
      </c>
      <c r="J307">
        <v>44039</v>
      </c>
      <c r="K307">
        <v>0.39444444444444438</v>
      </c>
      <c r="L307">
        <v>44039.394444444442</v>
      </c>
      <c r="P307">
        <v>788</v>
      </c>
      <c r="Q307" t="s">
        <v>186</v>
      </c>
      <c r="R307">
        <v>0</v>
      </c>
      <c r="S307">
        <v>0</v>
      </c>
      <c r="T307">
        <v>0</v>
      </c>
      <c r="U307">
        <v>37.083806000000003</v>
      </c>
      <c r="V307">
        <v>-121.101634</v>
      </c>
      <c r="W307" t="s">
        <v>73</v>
      </c>
      <c r="X307" t="s">
        <v>1775</v>
      </c>
      <c r="AG307" t="b">
        <v>0</v>
      </c>
      <c r="AH307" t="b">
        <v>0</v>
      </c>
      <c r="AI307" t="b">
        <v>0</v>
      </c>
      <c r="AJ307">
        <v>2020</v>
      </c>
      <c r="AK307">
        <v>7</v>
      </c>
      <c r="AL307" t="b">
        <v>0</v>
      </c>
      <c r="AM307">
        <v>0</v>
      </c>
      <c r="AN307" t="b">
        <v>0</v>
      </c>
      <c r="AO307" t="b">
        <v>0</v>
      </c>
      <c r="AP307" t="b">
        <v>0</v>
      </c>
      <c r="AQ307" t="s">
        <v>1770</v>
      </c>
      <c r="AR307">
        <v>0</v>
      </c>
      <c r="AS307">
        <v>0</v>
      </c>
      <c r="AT307" t="s">
        <v>1771</v>
      </c>
      <c r="AU307" t="s">
        <v>1772</v>
      </c>
      <c r="AV307">
        <v>0</v>
      </c>
      <c r="AW307" t="b">
        <v>0</v>
      </c>
      <c r="AX307" t="b">
        <v>0</v>
      </c>
      <c r="AY307" t="b">
        <v>1</v>
      </c>
      <c r="AZ307" t="b">
        <v>1</v>
      </c>
      <c r="BA307" t="b">
        <v>1</v>
      </c>
      <c r="BB307" t="b">
        <v>0</v>
      </c>
      <c r="BC307" t="b">
        <v>1</v>
      </c>
      <c r="BF307" t="s">
        <v>1305</v>
      </c>
      <c r="BG307" t="s">
        <v>82</v>
      </c>
      <c r="BH307">
        <v>3.34</v>
      </c>
      <c r="BI307" t="s">
        <v>1306</v>
      </c>
      <c r="BJ307">
        <v>14.01</v>
      </c>
      <c r="BK307">
        <v>2</v>
      </c>
      <c r="BL307" t="s">
        <v>177</v>
      </c>
      <c r="BM307" t="s">
        <v>95</v>
      </c>
      <c r="BN307">
        <v>5.49</v>
      </c>
      <c r="BO307" t="s">
        <v>1307</v>
      </c>
      <c r="BP307">
        <v>20</v>
      </c>
      <c r="BQ307">
        <v>36</v>
      </c>
    </row>
    <row r="308" spans="1:69" x14ac:dyDescent="0.2">
      <c r="C308" t="s">
        <v>2086</v>
      </c>
      <c r="D308" t="s">
        <v>103</v>
      </c>
      <c r="E308" t="s">
        <v>1308</v>
      </c>
      <c r="H308">
        <v>202007281459</v>
      </c>
      <c r="I308">
        <v>202007290259</v>
      </c>
      <c r="J308">
        <v>44040</v>
      </c>
      <c r="K308">
        <v>0.62430555555555556</v>
      </c>
      <c r="L308">
        <v>44040.624305555553</v>
      </c>
      <c r="M308">
        <v>44044</v>
      </c>
      <c r="N308" t="s">
        <v>205</v>
      </c>
      <c r="O308">
        <v>44044.822916666657</v>
      </c>
      <c r="P308">
        <v>3022</v>
      </c>
      <c r="Q308" t="s">
        <v>186</v>
      </c>
      <c r="R308">
        <v>0</v>
      </c>
      <c r="S308">
        <v>0</v>
      </c>
      <c r="T308">
        <v>0</v>
      </c>
      <c r="U308">
        <v>35.351460000000003</v>
      </c>
      <c r="V308">
        <v>-120.00521000000001</v>
      </c>
      <c r="W308" t="s">
        <v>73</v>
      </c>
      <c r="X308" t="s">
        <v>1769</v>
      </c>
      <c r="AF308">
        <v>30802</v>
      </c>
      <c r="AG308" t="b">
        <v>0</v>
      </c>
      <c r="AH308" t="b">
        <v>0</v>
      </c>
      <c r="AI308" t="b">
        <v>0</v>
      </c>
      <c r="AJ308">
        <v>2020</v>
      </c>
      <c r="AK308">
        <v>7</v>
      </c>
      <c r="AL308" t="b">
        <v>0</v>
      </c>
      <c r="AM308">
        <v>0</v>
      </c>
      <c r="AN308" t="b">
        <v>0</v>
      </c>
      <c r="AO308" t="b">
        <v>0</v>
      </c>
      <c r="AP308" t="b">
        <v>0</v>
      </c>
      <c r="AQ308" t="s">
        <v>1770</v>
      </c>
      <c r="AR308">
        <v>0</v>
      </c>
      <c r="AS308">
        <v>0</v>
      </c>
      <c r="AT308" t="s">
        <v>1771</v>
      </c>
      <c r="AU308" t="s">
        <v>1772</v>
      </c>
      <c r="AV308">
        <v>0</v>
      </c>
      <c r="AW308" t="b">
        <v>0</v>
      </c>
      <c r="AX308" t="b">
        <v>0</v>
      </c>
      <c r="AY308" t="b">
        <v>0</v>
      </c>
      <c r="AZ308" t="b">
        <v>0</v>
      </c>
      <c r="BA308" t="b">
        <v>0</v>
      </c>
      <c r="BB308" t="b">
        <v>0</v>
      </c>
      <c r="BC308" t="b">
        <v>0</v>
      </c>
      <c r="BJ308">
        <v>0</v>
      </c>
      <c r="BK308">
        <v>0</v>
      </c>
      <c r="BL308" t="s">
        <v>1265</v>
      </c>
      <c r="BM308" t="s">
        <v>1028</v>
      </c>
      <c r="BN308">
        <v>6.75</v>
      </c>
      <c r="BO308" t="s">
        <v>1309</v>
      </c>
      <c r="BP308">
        <v>25.43</v>
      </c>
      <c r="BQ308">
        <v>24</v>
      </c>
    </row>
    <row r="309" spans="1:69" x14ac:dyDescent="0.2">
      <c r="C309" t="s">
        <v>2087</v>
      </c>
      <c r="D309" t="s">
        <v>276</v>
      </c>
      <c r="E309" t="s">
        <v>1310</v>
      </c>
      <c r="H309">
        <v>202007291805</v>
      </c>
      <c r="I309">
        <v>202007300605</v>
      </c>
      <c r="J309">
        <v>44041</v>
      </c>
      <c r="K309">
        <v>0.75347222222222221</v>
      </c>
      <c r="L309">
        <v>44041.753472222219</v>
      </c>
      <c r="M309">
        <v>44042</v>
      </c>
      <c r="N309" t="s">
        <v>1234</v>
      </c>
      <c r="O309">
        <v>44042.310416666667</v>
      </c>
      <c r="P309">
        <v>730</v>
      </c>
      <c r="Q309" t="s">
        <v>186</v>
      </c>
      <c r="R309">
        <v>0</v>
      </c>
      <c r="S309">
        <v>0</v>
      </c>
      <c r="T309">
        <v>0</v>
      </c>
      <c r="U309">
        <v>38.403289999999998</v>
      </c>
      <c r="V309">
        <v>-121.17197</v>
      </c>
      <c r="W309" t="s">
        <v>73</v>
      </c>
      <c r="X309" t="s">
        <v>1769</v>
      </c>
      <c r="AG309" t="b">
        <v>0</v>
      </c>
      <c r="AH309" t="b">
        <v>0</v>
      </c>
      <c r="AI309" t="b">
        <v>0</v>
      </c>
      <c r="AJ309">
        <v>2020</v>
      </c>
      <c r="AK309">
        <v>7</v>
      </c>
      <c r="AL309" t="b">
        <v>0</v>
      </c>
      <c r="AM309">
        <v>0</v>
      </c>
      <c r="AN309" t="b">
        <v>0</v>
      </c>
      <c r="AO309" t="b">
        <v>0</v>
      </c>
      <c r="AP309" t="b">
        <v>0</v>
      </c>
      <c r="AQ309" t="s">
        <v>1770</v>
      </c>
      <c r="AR309">
        <v>0</v>
      </c>
      <c r="AS309">
        <v>0</v>
      </c>
      <c r="AT309" t="s">
        <v>1771</v>
      </c>
      <c r="AU309" t="s">
        <v>1772</v>
      </c>
      <c r="AV309">
        <v>0</v>
      </c>
      <c r="AW309" t="b">
        <v>0</v>
      </c>
      <c r="AX309" t="b">
        <v>0</v>
      </c>
      <c r="AY309" t="b">
        <v>0</v>
      </c>
      <c r="AZ309" t="b">
        <v>0</v>
      </c>
      <c r="BA309" t="b">
        <v>0</v>
      </c>
      <c r="BB309" t="b">
        <v>0</v>
      </c>
      <c r="BC309" t="b">
        <v>0</v>
      </c>
      <c r="BJ309">
        <v>0</v>
      </c>
      <c r="BK309">
        <v>0</v>
      </c>
      <c r="BL309" t="s">
        <v>1311</v>
      </c>
      <c r="BM309" t="s">
        <v>562</v>
      </c>
      <c r="BN309">
        <v>8.17</v>
      </c>
      <c r="BO309" t="s">
        <v>1312</v>
      </c>
      <c r="BP309">
        <v>15.89</v>
      </c>
      <c r="BQ309">
        <v>72</v>
      </c>
    </row>
    <row r="310" spans="1:69" x14ac:dyDescent="0.2">
      <c r="C310" t="s">
        <v>2088</v>
      </c>
      <c r="D310" t="s">
        <v>281</v>
      </c>
      <c r="E310" t="s">
        <v>1313</v>
      </c>
      <c r="H310">
        <v>202008011639</v>
      </c>
      <c r="I310">
        <v>202008020439</v>
      </c>
      <c r="J310">
        <v>44044</v>
      </c>
      <c r="K310">
        <v>0.69374999999999998</v>
      </c>
      <c r="L310">
        <v>44044.693749999999</v>
      </c>
      <c r="M310">
        <v>44088</v>
      </c>
      <c r="N310" t="s">
        <v>1314</v>
      </c>
      <c r="O310">
        <v>44088.600694444453</v>
      </c>
      <c r="P310">
        <v>684</v>
      </c>
      <c r="R310">
        <v>0</v>
      </c>
      <c r="S310">
        <v>0</v>
      </c>
      <c r="T310">
        <v>0</v>
      </c>
      <c r="U310">
        <v>40.346589999999999</v>
      </c>
      <c r="V310">
        <v>-121.64149999999999</v>
      </c>
      <c r="W310" t="s">
        <v>88</v>
      </c>
      <c r="X310" t="s">
        <v>1775</v>
      </c>
      <c r="AG310" t="b">
        <v>0</v>
      </c>
      <c r="AH310" t="b">
        <v>0</v>
      </c>
      <c r="AI310" t="b">
        <v>0</v>
      </c>
      <c r="AJ310">
        <v>2020</v>
      </c>
      <c r="AK310">
        <v>8</v>
      </c>
      <c r="AL310" t="b">
        <v>0</v>
      </c>
      <c r="AM310">
        <v>0</v>
      </c>
      <c r="AN310" t="b">
        <v>0</v>
      </c>
      <c r="AO310" t="b">
        <v>0</v>
      </c>
      <c r="AP310" t="b">
        <v>0</v>
      </c>
      <c r="AQ310" t="s">
        <v>1770</v>
      </c>
      <c r="AR310">
        <v>0</v>
      </c>
      <c r="AS310">
        <v>0</v>
      </c>
      <c r="AT310" t="s">
        <v>1771</v>
      </c>
      <c r="AU310" t="s">
        <v>1772</v>
      </c>
      <c r="AV310">
        <v>0</v>
      </c>
      <c r="AW310" t="b">
        <v>1</v>
      </c>
      <c r="AX310" t="b">
        <v>0</v>
      </c>
      <c r="AY310" t="b">
        <v>1</v>
      </c>
      <c r="AZ310" t="b">
        <v>1</v>
      </c>
      <c r="BA310" t="b">
        <v>0</v>
      </c>
      <c r="BB310" t="b">
        <v>1</v>
      </c>
      <c r="BC310" t="b">
        <v>1</v>
      </c>
      <c r="BF310" t="s">
        <v>872</v>
      </c>
      <c r="BG310" t="s">
        <v>82</v>
      </c>
      <c r="BH310">
        <v>3.81</v>
      </c>
      <c r="BI310" t="s">
        <v>1315</v>
      </c>
      <c r="BJ310">
        <v>7</v>
      </c>
      <c r="BK310">
        <v>2</v>
      </c>
      <c r="BL310" t="s">
        <v>1316</v>
      </c>
      <c r="BM310" t="s">
        <v>1028</v>
      </c>
      <c r="BN310">
        <v>7.99</v>
      </c>
      <c r="BO310" t="s">
        <v>1317</v>
      </c>
      <c r="BP310">
        <v>15.12</v>
      </c>
      <c r="BQ310">
        <v>38</v>
      </c>
    </row>
    <row r="311" spans="1:69" x14ac:dyDescent="0.2">
      <c r="C311" t="s">
        <v>2089</v>
      </c>
      <c r="D311" t="s">
        <v>103</v>
      </c>
      <c r="E311" t="s">
        <v>1318</v>
      </c>
      <c r="H311">
        <v>202008011844</v>
      </c>
      <c r="I311">
        <v>202008020644</v>
      </c>
      <c r="J311">
        <v>44044</v>
      </c>
      <c r="K311">
        <v>0.78055555555555556</v>
      </c>
      <c r="L311">
        <v>44044.780555555553</v>
      </c>
      <c r="M311">
        <v>44052</v>
      </c>
      <c r="N311" t="s">
        <v>1319</v>
      </c>
      <c r="O311">
        <v>44052.803472222222</v>
      </c>
      <c r="P311">
        <v>1962</v>
      </c>
      <c r="R311">
        <v>1</v>
      </c>
      <c r="S311">
        <v>1</v>
      </c>
      <c r="T311">
        <v>0</v>
      </c>
      <c r="U311">
        <v>35.431280000000001</v>
      </c>
      <c r="V311">
        <v>-120.47346</v>
      </c>
      <c r="W311" t="s">
        <v>88</v>
      </c>
      <c r="X311" t="s">
        <v>1775</v>
      </c>
      <c r="AF311">
        <v>147490</v>
      </c>
      <c r="AG311" t="b">
        <v>0</v>
      </c>
      <c r="AH311" t="b">
        <v>0</v>
      </c>
      <c r="AI311" t="b">
        <v>0</v>
      </c>
      <c r="AJ311">
        <v>2020</v>
      </c>
      <c r="AK311">
        <v>8</v>
      </c>
      <c r="AL311" t="b">
        <v>0</v>
      </c>
      <c r="AM311">
        <v>0</v>
      </c>
      <c r="AN311" t="b">
        <v>0</v>
      </c>
      <c r="AO311" t="b">
        <v>0</v>
      </c>
      <c r="AP311" t="b">
        <v>0</v>
      </c>
      <c r="AQ311" t="s">
        <v>1770</v>
      </c>
      <c r="AR311">
        <v>0</v>
      </c>
      <c r="AS311">
        <v>0</v>
      </c>
      <c r="AT311" t="s">
        <v>1771</v>
      </c>
      <c r="AU311" t="s">
        <v>1772</v>
      </c>
      <c r="AV311">
        <v>1</v>
      </c>
      <c r="AW311" t="b">
        <v>1</v>
      </c>
      <c r="AX311" t="b">
        <v>0</v>
      </c>
      <c r="AY311" t="b">
        <v>1</v>
      </c>
      <c r="AZ311" t="b">
        <v>1</v>
      </c>
      <c r="BA311" t="b">
        <v>0</v>
      </c>
      <c r="BB311" t="b">
        <v>1</v>
      </c>
      <c r="BC311" t="b">
        <v>1</v>
      </c>
      <c r="BF311" t="s">
        <v>1320</v>
      </c>
      <c r="BG311" t="s">
        <v>1028</v>
      </c>
      <c r="BH311">
        <v>3.18</v>
      </c>
      <c r="BI311" t="s">
        <v>1321</v>
      </c>
      <c r="BJ311">
        <v>16.22</v>
      </c>
      <c r="BK311">
        <v>60</v>
      </c>
      <c r="BL311" t="s">
        <v>474</v>
      </c>
      <c r="BM311" t="s">
        <v>95</v>
      </c>
      <c r="BN311">
        <v>8.93</v>
      </c>
      <c r="BO311" t="s">
        <v>1322</v>
      </c>
      <c r="BP311">
        <v>17</v>
      </c>
      <c r="BQ311">
        <v>133</v>
      </c>
    </row>
    <row r="312" spans="1:69" x14ac:dyDescent="0.2">
      <c r="C312" t="s">
        <v>2090</v>
      </c>
      <c r="D312" t="s">
        <v>180</v>
      </c>
      <c r="E312" t="s">
        <v>1008</v>
      </c>
      <c r="H312">
        <v>202008021651</v>
      </c>
      <c r="I312">
        <v>202008030451</v>
      </c>
      <c r="J312">
        <v>44045</v>
      </c>
      <c r="K312">
        <v>0.70208333333333328</v>
      </c>
      <c r="L312">
        <v>44045.70208333333</v>
      </c>
      <c r="M312">
        <v>44053</v>
      </c>
      <c r="N312" t="s">
        <v>1323</v>
      </c>
      <c r="O312">
        <v>44053.477083333331</v>
      </c>
      <c r="P312">
        <v>6882</v>
      </c>
      <c r="Q312" t="s">
        <v>186</v>
      </c>
      <c r="R312">
        <v>0</v>
      </c>
      <c r="S312">
        <v>0</v>
      </c>
      <c r="T312">
        <v>0</v>
      </c>
      <c r="U312">
        <v>40.367640000000002</v>
      </c>
      <c r="V312">
        <v>-120.44811</v>
      </c>
      <c r="W312" t="s">
        <v>73</v>
      </c>
      <c r="X312" t="s">
        <v>1769</v>
      </c>
      <c r="AG312" t="b">
        <v>1</v>
      </c>
      <c r="AH312" t="b">
        <v>1</v>
      </c>
      <c r="AI312" t="b">
        <v>0</v>
      </c>
      <c r="AJ312">
        <v>2020</v>
      </c>
      <c r="AK312">
        <v>8</v>
      </c>
      <c r="AL312" t="b">
        <v>0</v>
      </c>
      <c r="AM312">
        <v>0</v>
      </c>
      <c r="AN312" t="b">
        <v>0</v>
      </c>
      <c r="AO312" t="b">
        <v>0</v>
      </c>
      <c r="AP312" t="b">
        <v>0</v>
      </c>
      <c r="AQ312" t="s">
        <v>1783</v>
      </c>
      <c r="AR312">
        <v>1</v>
      </c>
      <c r="AS312">
        <v>0</v>
      </c>
      <c r="AT312" t="s">
        <v>1771</v>
      </c>
      <c r="AU312" t="s">
        <v>1772</v>
      </c>
      <c r="AV312">
        <v>0</v>
      </c>
      <c r="AW312" t="b">
        <v>0</v>
      </c>
      <c r="AX312" t="b">
        <v>0</v>
      </c>
      <c r="AY312" t="b">
        <v>0</v>
      </c>
      <c r="AZ312" t="b">
        <v>0</v>
      </c>
      <c r="BA312" t="b">
        <v>0</v>
      </c>
      <c r="BB312" t="b">
        <v>0</v>
      </c>
      <c r="BC312" t="b">
        <v>0</v>
      </c>
      <c r="BJ312">
        <v>0</v>
      </c>
      <c r="BK312">
        <v>0</v>
      </c>
      <c r="BL312" t="s">
        <v>385</v>
      </c>
      <c r="BM312" t="s">
        <v>95</v>
      </c>
      <c r="BN312">
        <v>7.85</v>
      </c>
      <c r="BO312" t="s">
        <v>1324</v>
      </c>
      <c r="BP312">
        <v>27</v>
      </c>
      <c r="BQ312">
        <v>40</v>
      </c>
    </row>
    <row r="313" spans="1:69" x14ac:dyDescent="0.2">
      <c r="C313" t="s">
        <v>2091</v>
      </c>
      <c r="D313" t="s">
        <v>1325</v>
      </c>
      <c r="E313" t="s">
        <v>1326</v>
      </c>
      <c r="H313">
        <v>202008021713</v>
      </c>
      <c r="I313">
        <v>202008030513</v>
      </c>
      <c r="J313">
        <v>44045</v>
      </c>
      <c r="K313">
        <v>0.71736111111111112</v>
      </c>
      <c r="L313">
        <v>44045.717361111107</v>
      </c>
      <c r="M313">
        <v>44048</v>
      </c>
      <c r="N313" t="s">
        <v>1327</v>
      </c>
      <c r="O313">
        <v>44048.302777777782</v>
      </c>
      <c r="P313">
        <v>560</v>
      </c>
      <c r="R313">
        <v>0</v>
      </c>
      <c r="S313">
        <v>0</v>
      </c>
      <c r="T313">
        <v>0</v>
      </c>
      <c r="U313">
        <v>39.313130000000001</v>
      </c>
      <c r="V313">
        <v>-122.48524999999999</v>
      </c>
      <c r="W313" t="s">
        <v>88</v>
      </c>
      <c r="X313" t="s">
        <v>1775</v>
      </c>
      <c r="AG313" t="b">
        <v>0</v>
      </c>
      <c r="AH313" t="b">
        <v>0</v>
      </c>
      <c r="AI313" t="b">
        <v>0</v>
      </c>
      <c r="AJ313">
        <v>2020</v>
      </c>
      <c r="AK313">
        <v>8</v>
      </c>
      <c r="AL313" t="b">
        <v>0</v>
      </c>
      <c r="AM313">
        <v>0</v>
      </c>
      <c r="AN313" t="b">
        <v>0</v>
      </c>
      <c r="AO313" t="b">
        <v>0</v>
      </c>
      <c r="AP313" t="b">
        <v>0</v>
      </c>
      <c r="AQ313" t="s">
        <v>1770</v>
      </c>
      <c r="AR313">
        <v>0</v>
      </c>
      <c r="AS313">
        <v>0</v>
      </c>
      <c r="AT313" t="s">
        <v>1771</v>
      </c>
      <c r="AU313" t="s">
        <v>1772</v>
      </c>
      <c r="AV313">
        <v>0</v>
      </c>
      <c r="AW313" t="b">
        <v>1</v>
      </c>
      <c r="AX313" t="b">
        <v>0</v>
      </c>
      <c r="AY313" t="b">
        <v>1</v>
      </c>
      <c r="AZ313" t="b">
        <v>1</v>
      </c>
      <c r="BA313" t="b">
        <v>0</v>
      </c>
      <c r="BB313" t="b">
        <v>1</v>
      </c>
      <c r="BC313" t="b">
        <v>1</v>
      </c>
      <c r="BF313" t="s">
        <v>1328</v>
      </c>
      <c r="BG313" t="s">
        <v>1028</v>
      </c>
      <c r="BH313">
        <v>2.2000000000000002</v>
      </c>
      <c r="BI313" t="s">
        <v>1329</v>
      </c>
      <c r="BJ313">
        <v>21.12</v>
      </c>
      <c r="BK313">
        <v>24</v>
      </c>
      <c r="BL313" t="s">
        <v>1330</v>
      </c>
      <c r="BM313" t="s">
        <v>1028</v>
      </c>
      <c r="BN313">
        <v>8.9600000000000009</v>
      </c>
      <c r="BO313" t="s">
        <v>1331</v>
      </c>
      <c r="BP313">
        <v>21.19</v>
      </c>
      <c r="BQ313">
        <v>56</v>
      </c>
    </row>
    <row r="314" spans="1:69" x14ac:dyDescent="0.2">
      <c r="C314" t="s">
        <v>2092</v>
      </c>
      <c r="D314" t="s">
        <v>350</v>
      </c>
      <c r="E314" t="s">
        <v>351</v>
      </c>
      <c r="H314">
        <v>202008022224</v>
      </c>
      <c r="I314">
        <v>202008031024</v>
      </c>
      <c r="J314">
        <v>44045</v>
      </c>
      <c r="K314">
        <v>0.93333333333333335</v>
      </c>
      <c r="L314">
        <v>44045.933333333327</v>
      </c>
      <c r="M314">
        <v>44046</v>
      </c>
      <c r="N314" t="s">
        <v>1177</v>
      </c>
      <c r="O314">
        <v>44046.306944444441</v>
      </c>
      <c r="P314">
        <v>600</v>
      </c>
      <c r="R314">
        <v>0</v>
      </c>
      <c r="S314">
        <v>0</v>
      </c>
      <c r="T314">
        <v>0</v>
      </c>
      <c r="U314">
        <v>39.11307</v>
      </c>
      <c r="V314">
        <v>-121.38178000000001</v>
      </c>
      <c r="W314" t="s">
        <v>73</v>
      </c>
      <c r="X314" t="s">
        <v>1769</v>
      </c>
      <c r="AG314" t="b">
        <v>0</v>
      </c>
      <c r="AH314" t="b">
        <v>0</v>
      </c>
      <c r="AI314" t="b">
        <v>0</v>
      </c>
      <c r="AJ314">
        <v>2020</v>
      </c>
      <c r="AK314">
        <v>8</v>
      </c>
      <c r="AL314" t="b">
        <v>0</v>
      </c>
      <c r="AM314">
        <v>0</v>
      </c>
      <c r="AN314" t="b">
        <v>0</v>
      </c>
      <c r="AO314" t="b">
        <v>0</v>
      </c>
      <c r="AP314" t="b">
        <v>0</v>
      </c>
      <c r="AQ314" t="s">
        <v>1770</v>
      </c>
      <c r="AR314">
        <v>0</v>
      </c>
      <c r="AS314">
        <v>0</v>
      </c>
      <c r="AT314" t="s">
        <v>1771</v>
      </c>
      <c r="AU314" t="s">
        <v>1772</v>
      </c>
      <c r="AV314">
        <v>0</v>
      </c>
      <c r="AW314" t="b">
        <v>0</v>
      </c>
      <c r="AX314" t="b">
        <v>0</v>
      </c>
      <c r="AY314" t="b">
        <v>0</v>
      </c>
      <c r="AZ314" t="b">
        <v>0</v>
      </c>
      <c r="BA314" t="b">
        <v>0</v>
      </c>
      <c r="BB314" t="b">
        <v>0</v>
      </c>
      <c r="BC314" t="b">
        <v>0</v>
      </c>
      <c r="BJ314">
        <v>0</v>
      </c>
      <c r="BK314">
        <v>0</v>
      </c>
      <c r="BL314" t="s">
        <v>1332</v>
      </c>
      <c r="BM314" t="s">
        <v>1028</v>
      </c>
      <c r="BN314">
        <v>9.36</v>
      </c>
      <c r="BO314" t="s">
        <v>1333</v>
      </c>
      <c r="BP314">
        <v>10.52</v>
      </c>
      <c r="BQ314">
        <v>36</v>
      </c>
    </row>
    <row r="315" spans="1:69" x14ac:dyDescent="0.2">
      <c r="C315" t="s">
        <v>2093</v>
      </c>
      <c r="D315" t="s">
        <v>260</v>
      </c>
      <c r="E315" t="s">
        <v>1334</v>
      </c>
      <c r="H315">
        <v>202008031733</v>
      </c>
      <c r="I315">
        <v>202008040533</v>
      </c>
      <c r="J315">
        <v>44046</v>
      </c>
      <c r="K315">
        <v>0.73124999999999996</v>
      </c>
      <c r="L315">
        <v>44046.731249999997</v>
      </c>
      <c r="M315">
        <v>44061</v>
      </c>
      <c r="N315" t="s">
        <v>1335</v>
      </c>
      <c r="O315">
        <v>44061.743055555547</v>
      </c>
      <c r="P315">
        <v>7760</v>
      </c>
      <c r="Q315" t="s">
        <v>186</v>
      </c>
      <c r="R315">
        <v>0</v>
      </c>
      <c r="S315">
        <v>0</v>
      </c>
      <c r="T315">
        <v>0</v>
      </c>
      <c r="U315">
        <v>35.430439999999997</v>
      </c>
      <c r="V315">
        <v>-118.53361</v>
      </c>
      <c r="W315" t="s">
        <v>88</v>
      </c>
      <c r="X315" t="s">
        <v>1775</v>
      </c>
      <c r="AG315" t="b">
        <v>1</v>
      </c>
      <c r="AH315" t="b">
        <v>1</v>
      </c>
      <c r="AI315" t="b">
        <v>0</v>
      </c>
      <c r="AJ315">
        <v>2020</v>
      </c>
      <c r="AK315">
        <v>8</v>
      </c>
      <c r="AL315" t="b">
        <v>0</v>
      </c>
      <c r="AM315">
        <v>0</v>
      </c>
      <c r="AN315" t="b">
        <v>0</v>
      </c>
      <c r="AO315" t="b">
        <v>0</v>
      </c>
      <c r="AP315" t="b">
        <v>0</v>
      </c>
      <c r="AQ315" t="s">
        <v>1783</v>
      </c>
      <c r="AR315">
        <v>1</v>
      </c>
      <c r="AS315">
        <v>0</v>
      </c>
      <c r="AT315" t="s">
        <v>1771</v>
      </c>
      <c r="AU315" t="s">
        <v>1772</v>
      </c>
      <c r="AV315">
        <v>0</v>
      </c>
      <c r="AW315" t="b">
        <v>1</v>
      </c>
      <c r="AX315" t="b">
        <v>0</v>
      </c>
      <c r="AY315" t="b">
        <v>1</v>
      </c>
      <c r="AZ315" t="b">
        <v>1</v>
      </c>
      <c r="BA315" t="b">
        <v>0</v>
      </c>
      <c r="BB315" t="b">
        <v>1</v>
      </c>
      <c r="BC315" t="b">
        <v>1</v>
      </c>
      <c r="BF315" t="s">
        <v>1336</v>
      </c>
      <c r="BG315" t="s">
        <v>1110</v>
      </c>
      <c r="BH315">
        <v>2.76</v>
      </c>
      <c r="BI315" t="s">
        <v>1337</v>
      </c>
      <c r="BJ315">
        <v>32.729999999999997</v>
      </c>
      <c r="BK315">
        <v>43</v>
      </c>
      <c r="BL315" t="s">
        <v>1336</v>
      </c>
      <c r="BM315" t="s">
        <v>1110</v>
      </c>
      <c r="BN315">
        <v>2.76</v>
      </c>
      <c r="BO315" t="s">
        <v>1337</v>
      </c>
      <c r="BP315">
        <v>32.729999999999997</v>
      </c>
      <c r="BQ315">
        <v>74</v>
      </c>
    </row>
    <row r="316" spans="1:69" x14ac:dyDescent="0.2">
      <c r="C316" t="s">
        <v>2094</v>
      </c>
      <c r="D316" t="s">
        <v>169</v>
      </c>
      <c r="E316" t="s">
        <v>1338</v>
      </c>
      <c r="H316">
        <v>202008040944</v>
      </c>
      <c r="I316">
        <v>202008042144</v>
      </c>
      <c r="J316">
        <v>44047</v>
      </c>
      <c r="K316">
        <v>0.40555555555555561</v>
      </c>
      <c r="L316">
        <v>44047.405555555553</v>
      </c>
      <c r="M316">
        <v>44063</v>
      </c>
      <c r="N316" t="s">
        <v>1339</v>
      </c>
      <c r="O316">
        <v>44063.599305555559</v>
      </c>
      <c r="P316">
        <v>594</v>
      </c>
      <c r="Q316" t="s">
        <v>186</v>
      </c>
      <c r="R316">
        <v>0</v>
      </c>
      <c r="S316">
        <v>0</v>
      </c>
      <c r="T316">
        <v>0</v>
      </c>
      <c r="U316">
        <v>36.909329999999997</v>
      </c>
      <c r="V316">
        <v>-119.2439</v>
      </c>
      <c r="W316" t="s">
        <v>88</v>
      </c>
      <c r="X316" t="s">
        <v>1775</v>
      </c>
      <c r="AG316" t="b">
        <v>0</v>
      </c>
      <c r="AH316" t="b">
        <v>0</v>
      </c>
      <c r="AI316" t="b">
        <v>0</v>
      </c>
      <c r="AJ316">
        <v>2020</v>
      </c>
      <c r="AK316">
        <v>8</v>
      </c>
      <c r="AL316" t="b">
        <v>0</v>
      </c>
      <c r="AM316">
        <v>0</v>
      </c>
      <c r="AN316" t="b">
        <v>0</v>
      </c>
      <c r="AO316" t="b">
        <v>0</v>
      </c>
      <c r="AP316" t="b">
        <v>0</v>
      </c>
      <c r="AQ316" t="s">
        <v>1770</v>
      </c>
      <c r="AR316">
        <v>0</v>
      </c>
      <c r="AS316">
        <v>0</v>
      </c>
      <c r="AT316" t="s">
        <v>1771</v>
      </c>
      <c r="AU316" t="s">
        <v>1772</v>
      </c>
      <c r="AV316">
        <v>0</v>
      </c>
      <c r="AW316" t="b">
        <v>1</v>
      </c>
      <c r="AX316" t="b">
        <v>0</v>
      </c>
      <c r="AY316" t="b">
        <v>1</v>
      </c>
      <c r="AZ316" t="b">
        <v>1</v>
      </c>
      <c r="BA316" t="b">
        <v>0</v>
      </c>
      <c r="BB316" t="b">
        <v>1</v>
      </c>
      <c r="BC316" t="b">
        <v>1</v>
      </c>
      <c r="BF316" t="s">
        <v>1340</v>
      </c>
      <c r="BG316" t="s">
        <v>82</v>
      </c>
      <c r="BH316">
        <v>3.47</v>
      </c>
      <c r="BI316" t="s">
        <v>1341</v>
      </c>
      <c r="BJ316">
        <v>5</v>
      </c>
      <c r="BK316">
        <v>2</v>
      </c>
      <c r="BL316" t="s">
        <v>1342</v>
      </c>
      <c r="BM316" t="s">
        <v>1028</v>
      </c>
      <c r="BN316">
        <v>9.81</v>
      </c>
      <c r="BO316" t="s">
        <v>1343</v>
      </c>
      <c r="BP316">
        <v>19.95</v>
      </c>
      <c r="BQ316">
        <v>63</v>
      </c>
    </row>
    <row r="317" spans="1:69" x14ac:dyDescent="0.2">
      <c r="C317" t="s">
        <v>2095</v>
      </c>
      <c r="D317" t="s">
        <v>260</v>
      </c>
      <c r="E317" t="s">
        <v>248</v>
      </c>
      <c r="H317">
        <v>202008121143</v>
      </c>
      <c r="I317">
        <v>202008122343</v>
      </c>
      <c r="J317">
        <v>44055</v>
      </c>
      <c r="K317">
        <v>0.48819444444444438</v>
      </c>
      <c r="L317">
        <v>44055.488194444442</v>
      </c>
      <c r="M317">
        <v>44055</v>
      </c>
      <c r="N317" t="s">
        <v>1131</v>
      </c>
      <c r="O317">
        <v>44055.681944444441</v>
      </c>
      <c r="P317">
        <v>424</v>
      </c>
      <c r="R317">
        <v>0</v>
      </c>
      <c r="S317">
        <v>0</v>
      </c>
      <c r="T317">
        <v>0</v>
      </c>
      <c r="U317">
        <v>34.962524000000002</v>
      </c>
      <c r="V317">
        <v>-119.44497699999999</v>
      </c>
      <c r="W317" t="s">
        <v>73</v>
      </c>
      <c r="X317" t="s">
        <v>1769</v>
      </c>
      <c r="Y317" t="s">
        <v>100</v>
      </c>
      <c r="Z317" t="s">
        <v>100</v>
      </c>
      <c r="AA317">
        <v>20200994</v>
      </c>
      <c r="AC317" t="s">
        <v>1344</v>
      </c>
      <c r="AD317" t="s">
        <v>1345</v>
      </c>
      <c r="AF317">
        <v>4578</v>
      </c>
      <c r="AG317" t="b">
        <v>0</v>
      </c>
      <c r="AH317" t="b">
        <v>0</v>
      </c>
      <c r="AI317" t="b">
        <v>0</v>
      </c>
      <c r="AJ317">
        <v>2020</v>
      </c>
      <c r="AK317">
        <v>8</v>
      </c>
      <c r="AL317" t="b">
        <v>0</v>
      </c>
      <c r="AM317">
        <v>0</v>
      </c>
      <c r="AN317" t="b">
        <v>0</v>
      </c>
      <c r="AO317" t="b">
        <v>0</v>
      </c>
      <c r="AP317" t="b">
        <v>0</v>
      </c>
      <c r="AQ317" t="s">
        <v>1770</v>
      </c>
      <c r="AR317">
        <v>0</v>
      </c>
      <c r="AS317">
        <v>0</v>
      </c>
      <c r="AT317" t="s">
        <v>1771</v>
      </c>
      <c r="AU317" t="s">
        <v>1772</v>
      </c>
      <c r="AV317">
        <v>0</v>
      </c>
      <c r="AW317" t="b">
        <v>0</v>
      </c>
      <c r="AX317" t="b">
        <v>0</v>
      </c>
      <c r="AY317" t="b">
        <v>0</v>
      </c>
      <c r="AZ317" t="b">
        <v>0</v>
      </c>
      <c r="BA317" t="b">
        <v>0</v>
      </c>
      <c r="BB317" t="b">
        <v>0</v>
      </c>
      <c r="BC317" t="b">
        <v>0</v>
      </c>
      <c r="BF317" t="s">
        <v>1346</v>
      </c>
      <c r="BG317" t="s">
        <v>1028</v>
      </c>
      <c r="BH317">
        <v>3.66</v>
      </c>
      <c r="BI317" t="s">
        <v>1347</v>
      </c>
      <c r="BJ317">
        <v>20.46</v>
      </c>
      <c r="BK317">
        <v>12</v>
      </c>
      <c r="BL317" t="s">
        <v>1346</v>
      </c>
      <c r="BM317" t="s">
        <v>1028</v>
      </c>
      <c r="BN317">
        <v>3.66</v>
      </c>
      <c r="BO317" t="s">
        <v>1347</v>
      </c>
      <c r="BP317">
        <v>20.46</v>
      </c>
      <c r="BQ317">
        <v>36</v>
      </c>
    </row>
    <row r="318" spans="1:69" x14ac:dyDescent="0.2">
      <c r="B318" t="s">
        <v>1348</v>
      </c>
      <c r="C318" t="s">
        <v>2096</v>
      </c>
      <c r="D318" t="s">
        <v>276</v>
      </c>
      <c r="E318" t="s">
        <v>1349</v>
      </c>
      <c r="H318">
        <v>202008131701</v>
      </c>
      <c r="I318">
        <v>202008140501</v>
      </c>
      <c r="J318">
        <v>44056</v>
      </c>
      <c r="K318">
        <v>0.70902777777777781</v>
      </c>
      <c r="L318">
        <v>44056.709027777782</v>
      </c>
      <c r="M318">
        <v>44057</v>
      </c>
      <c r="N318" t="s">
        <v>1327</v>
      </c>
      <c r="O318">
        <v>44057.302777777782</v>
      </c>
      <c r="P318">
        <v>512</v>
      </c>
      <c r="R318">
        <v>0</v>
      </c>
      <c r="S318">
        <v>0</v>
      </c>
      <c r="T318">
        <v>0</v>
      </c>
      <c r="U318">
        <v>38.474502000000001</v>
      </c>
      <c r="V318">
        <v>-121.172572</v>
      </c>
      <c r="W318" t="s">
        <v>73</v>
      </c>
      <c r="X318" t="s">
        <v>1769</v>
      </c>
      <c r="Y318" t="s">
        <v>100</v>
      </c>
      <c r="Z318" t="s">
        <v>100</v>
      </c>
      <c r="AA318">
        <v>20200755</v>
      </c>
      <c r="AE318" t="s">
        <v>1350</v>
      </c>
      <c r="AF318">
        <v>0</v>
      </c>
      <c r="AG318" t="b">
        <v>0</v>
      </c>
      <c r="AH318" t="b">
        <v>0</v>
      </c>
      <c r="AI318" t="b">
        <v>0</v>
      </c>
      <c r="AJ318">
        <v>2020</v>
      </c>
      <c r="AK318">
        <v>8</v>
      </c>
      <c r="AL318" t="b">
        <v>0</v>
      </c>
      <c r="AM318">
        <v>0</v>
      </c>
      <c r="AN318" t="b">
        <v>0</v>
      </c>
      <c r="AO318" t="b">
        <v>0</v>
      </c>
      <c r="AP318" t="b">
        <v>0</v>
      </c>
      <c r="AQ318" t="s">
        <v>1770</v>
      </c>
      <c r="AR318">
        <v>0</v>
      </c>
      <c r="AS318">
        <v>0</v>
      </c>
      <c r="AT318" t="s">
        <v>1771</v>
      </c>
      <c r="AU318" t="s">
        <v>1772</v>
      </c>
      <c r="AV318">
        <v>0</v>
      </c>
      <c r="AW318" t="b">
        <v>0</v>
      </c>
      <c r="AX318" t="b">
        <v>0</v>
      </c>
      <c r="AY318" t="b">
        <v>0</v>
      </c>
      <c r="AZ318" t="b">
        <v>0</v>
      </c>
      <c r="BA318" t="b">
        <v>0</v>
      </c>
      <c r="BB318" t="b">
        <v>0</v>
      </c>
      <c r="BC318" t="b">
        <v>0</v>
      </c>
      <c r="BF318" t="s">
        <v>561</v>
      </c>
      <c r="BG318" t="s">
        <v>562</v>
      </c>
      <c r="BH318">
        <v>1.32</v>
      </c>
      <c r="BI318" t="s">
        <v>1351</v>
      </c>
      <c r="BJ318">
        <v>13.82</v>
      </c>
      <c r="BK318">
        <v>17</v>
      </c>
      <c r="BL318" t="s">
        <v>561</v>
      </c>
      <c r="BM318" t="s">
        <v>562</v>
      </c>
      <c r="BN318">
        <v>1.32</v>
      </c>
      <c r="BO318" t="s">
        <v>1351</v>
      </c>
      <c r="BP318">
        <v>13.82</v>
      </c>
      <c r="BQ318">
        <v>41</v>
      </c>
    </row>
    <row r="319" spans="1:69" x14ac:dyDescent="0.2">
      <c r="C319" t="s">
        <v>2097</v>
      </c>
      <c r="D319" t="s">
        <v>1352</v>
      </c>
      <c r="E319" t="s">
        <v>1353</v>
      </c>
      <c r="H319">
        <v>202008141852</v>
      </c>
      <c r="I319">
        <v>202008150652</v>
      </c>
      <c r="J319">
        <v>44057</v>
      </c>
      <c r="K319">
        <v>0.78611111111111109</v>
      </c>
      <c r="L319">
        <v>44057.786111111112</v>
      </c>
      <c r="M319">
        <v>44069</v>
      </c>
      <c r="N319" t="s">
        <v>1354</v>
      </c>
      <c r="O319">
        <v>44069.287499999999</v>
      </c>
      <c r="P319">
        <v>47029</v>
      </c>
      <c r="R319">
        <v>35</v>
      </c>
      <c r="S319">
        <v>0</v>
      </c>
      <c r="T319">
        <v>0</v>
      </c>
      <c r="U319">
        <v>39.702438000000001</v>
      </c>
      <c r="V319">
        <v>-120.143473</v>
      </c>
      <c r="W319" t="s">
        <v>88</v>
      </c>
      <c r="X319" t="s">
        <v>1775</v>
      </c>
      <c r="AG319" t="b">
        <v>1</v>
      </c>
      <c r="AH319" t="b">
        <v>1</v>
      </c>
      <c r="AI319" t="b">
        <v>0</v>
      </c>
      <c r="AJ319">
        <v>2020</v>
      </c>
      <c r="AK319">
        <v>8</v>
      </c>
      <c r="AL319" t="b">
        <v>0</v>
      </c>
      <c r="AM319">
        <v>0</v>
      </c>
      <c r="AN319" t="b">
        <v>0</v>
      </c>
      <c r="AO319" t="b">
        <v>0</v>
      </c>
      <c r="AP319" t="b">
        <v>0</v>
      </c>
      <c r="AQ319" t="s">
        <v>1783</v>
      </c>
      <c r="AR319">
        <v>1</v>
      </c>
      <c r="AS319">
        <v>0</v>
      </c>
      <c r="AT319" t="s">
        <v>1771</v>
      </c>
      <c r="AU319" t="s">
        <v>1772</v>
      </c>
      <c r="AV319">
        <v>35</v>
      </c>
      <c r="AW319" t="b">
        <v>1</v>
      </c>
      <c r="AX319" t="b">
        <v>0</v>
      </c>
      <c r="AY319" t="b">
        <v>1</v>
      </c>
      <c r="AZ319" t="b">
        <v>1</v>
      </c>
      <c r="BA319" t="b">
        <v>0</v>
      </c>
      <c r="BB319" t="b">
        <v>0</v>
      </c>
      <c r="BC319" t="b">
        <v>1</v>
      </c>
      <c r="BD319">
        <v>50000</v>
      </c>
      <c r="BE319" t="s">
        <v>1242</v>
      </c>
      <c r="BJ319">
        <v>0</v>
      </c>
      <c r="BK319">
        <v>0</v>
      </c>
      <c r="BL319" t="s">
        <v>1355</v>
      </c>
      <c r="BM319" t="s">
        <v>1356</v>
      </c>
      <c r="BN319">
        <v>9.57</v>
      </c>
      <c r="BO319" t="s">
        <v>1357</v>
      </c>
      <c r="BP319">
        <v>11.2</v>
      </c>
      <c r="BQ319">
        <v>13</v>
      </c>
    </row>
    <row r="320" spans="1:69" x14ac:dyDescent="0.2">
      <c r="C320" t="s">
        <v>2098</v>
      </c>
      <c r="D320" t="s">
        <v>103</v>
      </c>
      <c r="E320" t="s">
        <v>1358</v>
      </c>
      <c r="H320">
        <v>202008151321</v>
      </c>
      <c r="I320">
        <v>202008160121</v>
      </c>
      <c r="J320">
        <v>44058</v>
      </c>
      <c r="K320">
        <v>0.55625000000000002</v>
      </c>
      <c r="L320">
        <v>44058.556250000001</v>
      </c>
      <c r="M320">
        <v>44062</v>
      </c>
      <c r="N320" t="s">
        <v>1359</v>
      </c>
      <c r="O320">
        <v>44062.618055555547</v>
      </c>
      <c r="P320">
        <v>312</v>
      </c>
      <c r="R320">
        <v>0</v>
      </c>
      <c r="S320">
        <v>0</v>
      </c>
      <c r="T320">
        <v>0</v>
      </c>
      <c r="U320">
        <v>35.472113999999998</v>
      </c>
      <c r="V320">
        <v>-120.856731</v>
      </c>
      <c r="W320" t="s">
        <v>73</v>
      </c>
      <c r="X320" t="s">
        <v>1769</v>
      </c>
      <c r="AG320" t="b">
        <v>0</v>
      </c>
      <c r="AH320" t="b">
        <v>0</v>
      </c>
      <c r="AI320" t="b">
        <v>0</v>
      </c>
      <c r="AJ320">
        <v>2020</v>
      </c>
      <c r="AK320">
        <v>8</v>
      </c>
      <c r="AL320" t="b">
        <v>1</v>
      </c>
      <c r="AM320">
        <v>0</v>
      </c>
      <c r="AN320" t="b">
        <v>0</v>
      </c>
      <c r="AO320" t="b">
        <v>0</v>
      </c>
      <c r="AP320" t="b">
        <v>0</v>
      </c>
      <c r="AQ320" t="s">
        <v>1770</v>
      </c>
      <c r="AR320">
        <v>0</v>
      </c>
      <c r="AS320">
        <v>0</v>
      </c>
      <c r="AT320" t="s">
        <v>1771</v>
      </c>
      <c r="AU320" t="s">
        <v>1772</v>
      </c>
      <c r="AV320">
        <v>0</v>
      </c>
      <c r="AW320" t="b">
        <v>0</v>
      </c>
      <c r="AX320" t="b">
        <v>0</v>
      </c>
      <c r="AY320" t="b">
        <v>0</v>
      </c>
      <c r="AZ320" t="b">
        <v>0</v>
      </c>
      <c r="BA320" t="b">
        <v>0</v>
      </c>
      <c r="BB320" t="b">
        <v>0</v>
      </c>
      <c r="BC320" t="b">
        <v>0</v>
      </c>
      <c r="BF320" t="s">
        <v>1360</v>
      </c>
      <c r="BG320" t="s">
        <v>1028</v>
      </c>
      <c r="BH320">
        <v>3.6</v>
      </c>
      <c r="BI320" t="s">
        <v>1361</v>
      </c>
      <c r="BJ320">
        <v>26.01</v>
      </c>
      <c r="BK320">
        <v>36</v>
      </c>
      <c r="BL320" t="s">
        <v>1360</v>
      </c>
      <c r="BM320" t="s">
        <v>1028</v>
      </c>
      <c r="BN320">
        <v>3.6</v>
      </c>
      <c r="BO320" t="s">
        <v>1361</v>
      </c>
      <c r="BP320">
        <v>26.01</v>
      </c>
      <c r="BQ320">
        <v>166</v>
      </c>
    </row>
    <row r="321" spans="2:69" x14ac:dyDescent="0.2">
      <c r="C321" t="s">
        <v>2099</v>
      </c>
      <c r="D321" t="s">
        <v>169</v>
      </c>
      <c r="E321" t="s">
        <v>1362</v>
      </c>
      <c r="H321">
        <v>202008151700</v>
      </c>
      <c r="I321">
        <v>202008160500</v>
      </c>
      <c r="J321">
        <v>44058</v>
      </c>
      <c r="K321">
        <v>0.70833333333333337</v>
      </c>
      <c r="L321">
        <v>44058.708333333343</v>
      </c>
      <c r="P321">
        <v>2121</v>
      </c>
      <c r="R321">
        <v>0</v>
      </c>
      <c r="S321">
        <v>0</v>
      </c>
      <c r="T321">
        <v>1</v>
      </c>
      <c r="U321">
        <v>36.098759999999999</v>
      </c>
      <c r="V321">
        <v>-120.427342</v>
      </c>
      <c r="W321" t="s">
        <v>73</v>
      </c>
      <c r="X321" t="s">
        <v>1775</v>
      </c>
      <c r="AG321" t="b">
        <v>1</v>
      </c>
      <c r="AH321" t="b">
        <v>1</v>
      </c>
      <c r="AI321" t="b">
        <v>0</v>
      </c>
      <c r="AJ321">
        <v>2020</v>
      </c>
      <c r="AK321">
        <v>8</v>
      </c>
      <c r="AL321" t="b">
        <v>0</v>
      </c>
      <c r="AM321">
        <v>1</v>
      </c>
      <c r="AN321" t="b">
        <v>0</v>
      </c>
      <c r="AO321" t="b">
        <v>0</v>
      </c>
      <c r="AP321" t="b">
        <v>0</v>
      </c>
      <c r="AQ321" t="s">
        <v>1783</v>
      </c>
      <c r="AR321">
        <v>0</v>
      </c>
      <c r="AS321">
        <v>0</v>
      </c>
      <c r="AT321" t="s">
        <v>1771</v>
      </c>
      <c r="AU321" t="s">
        <v>1806</v>
      </c>
      <c r="AV321">
        <v>0</v>
      </c>
      <c r="AW321" t="b">
        <v>0</v>
      </c>
      <c r="AX321" t="b">
        <v>0</v>
      </c>
      <c r="AY321" t="b">
        <v>1</v>
      </c>
      <c r="AZ321" t="b">
        <v>1</v>
      </c>
      <c r="BA321" t="b">
        <v>1</v>
      </c>
      <c r="BB321" t="b">
        <v>0</v>
      </c>
      <c r="BC321" t="b">
        <v>1</v>
      </c>
      <c r="BF321" t="s">
        <v>295</v>
      </c>
      <c r="BG321" t="s">
        <v>95</v>
      </c>
      <c r="BH321">
        <v>4.83</v>
      </c>
      <c r="BI321" t="s">
        <v>1363</v>
      </c>
      <c r="BJ321">
        <v>11</v>
      </c>
      <c r="BK321">
        <v>23</v>
      </c>
      <c r="BL321" t="s">
        <v>1274</v>
      </c>
      <c r="BM321" t="s">
        <v>82</v>
      </c>
      <c r="BN321">
        <v>7.07</v>
      </c>
      <c r="BO321" t="s">
        <v>1364</v>
      </c>
      <c r="BP321">
        <v>25</v>
      </c>
      <c r="BQ321">
        <v>25</v>
      </c>
    </row>
    <row r="322" spans="2:69" x14ac:dyDescent="0.2">
      <c r="B322" t="s">
        <v>1365</v>
      </c>
      <c r="C322" t="s">
        <v>2100</v>
      </c>
      <c r="D322" t="s">
        <v>1366</v>
      </c>
      <c r="E322" t="s">
        <v>1367</v>
      </c>
      <c r="H322">
        <v>202008160640</v>
      </c>
      <c r="I322">
        <v>202008161840</v>
      </c>
      <c r="J322">
        <v>44059</v>
      </c>
      <c r="K322">
        <v>0.27777777777777779</v>
      </c>
      <c r="L322">
        <v>44059.277777777781</v>
      </c>
      <c r="M322">
        <v>44106</v>
      </c>
      <c r="N322" t="s">
        <v>1368</v>
      </c>
      <c r="O322">
        <v>44106.443055555559</v>
      </c>
      <c r="P322">
        <v>363220</v>
      </c>
      <c r="R322">
        <v>1479</v>
      </c>
      <c r="S322">
        <v>0</v>
      </c>
      <c r="T322">
        <v>0</v>
      </c>
      <c r="U322">
        <v>38.481929999999998</v>
      </c>
      <c r="V322">
        <v>-122.14864</v>
      </c>
      <c r="W322" t="s">
        <v>88</v>
      </c>
      <c r="X322" t="s">
        <v>1775</v>
      </c>
      <c r="AF322">
        <v>42806678</v>
      </c>
      <c r="AG322" t="b">
        <v>1</v>
      </c>
      <c r="AH322" t="b">
        <v>0</v>
      </c>
      <c r="AI322" t="b">
        <v>1</v>
      </c>
      <c r="AJ322">
        <v>2020</v>
      </c>
      <c r="AK322">
        <v>8</v>
      </c>
      <c r="AL322" t="b">
        <v>1</v>
      </c>
      <c r="AM322">
        <v>0</v>
      </c>
      <c r="AN322" t="b">
        <v>0</v>
      </c>
      <c r="AO322" t="b">
        <v>1</v>
      </c>
      <c r="AP322" t="b">
        <v>1</v>
      </c>
      <c r="AQ322" t="s">
        <v>1894</v>
      </c>
      <c r="AR322">
        <v>1</v>
      </c>
      <c r="AS322">
        <v>1</v>
      </c>
      <c r="AT322" t="s">
        <v>1805</v>
      </c>
      <c r="AU322" t="s">
        <v>1772</v>
      </c>
      <c r="AV322">
        <v>1479</v>
      </c>
      <c r="AW322" t="b">
        <v>1</v>
      </c>
      <c r="AX322" t="b">
        <v>0</v>
      </c>
      <c r="AY322" t="b">
        <v>1</v>
      </c>
      <c r="AZ322" t="b">
        <v>1</v>
      </c>
      <c r="BA322" t="b">
        <v>0</v>
      </c>
      <c r="BB322" t="b">
        <v>1</v>
      </c>
      <c r="BC322" t="b">
        <v>1</v>
      </c>
      <c r="BD322">
        <v>94646381</v>
      </c>
      <c r="BE322" t="s">
        <v>1242</v>
      </c>
      <c r="BF322" t="s">
        <v>1369</v>
      </c>
      <c r="BG322" t="s">
        <v>1028</v>
      </c>
      <c r="BH322">
        <v>4</v>
      </c>
      <c r="BI322" t="s">
        <v>1370</v>
      </c>
      <c r="BJ322">
        <v>13.3</v>
      </c>
      <c r="BK322">
        <v>26</v>
      </c>
      <c r="BL322" t="s">
        <v>1218</v>
      </c>
      <c r="BM322" t="s">
        <v>1219</v>
      </c>
      <c r="BN322">
        <v>5.49</v>
      </c>
      <c r="BO322" t="s">
        <v>1371</v>
      </c>
      <c r="BP322">
        <v>46.11</v>
      </c>
      <c r="BQ322">
        <v>133</v>
      </c>
    </row>
    <row r="323" spans="2:69" x14ac:dyDescent="0.2">
      <c r="C323" t="s">
        <v>2101</v>
      </c>
      <c r="D323" t="s">
        <v>138</v>
      </c>
      <c r="E323" t="s">
        <v>1372</v>
      </c>
      <c r="H323">
        <v>202008160650</v>
      </c>
      <c r="I323">
        <v>202008161850</v>
      </c>
      <c r="J323">
        <v>44059</v>
      </c>
      <c r="K323">
        <v>0.28472222222222221</v>
      </c>
      <c r="L323">
        <v>44059.284722222219</v>
      </c>
      <c r="M323">
        <v>44071</v>
      </c>
      <c r="N323" t="s">
        <v>1373</v>
      </c>
      <c r="O323">
        <v>44071.679861111108</v>
      </c>
      <c r="P323">
        <v>705</v>
      </c>
      <c r="R323">
        <v>21</v>
      </c>
      <c r="S323">
        <v>3</v>
      </c>
      <c r="T323">
        <v>0</v>
      </c>
      <c r="U323">
        <v>39.292409999999997</v>
      </c>
      <c r="V323">
        <v>-121.100352</v>
      </c>
      <c r="W323" t="s">
        <v>88</v>
      </c>
      <c r="X323" t="s">
        <v>1775</v>
      </c>
      <c r="AF323">
        <v>4640248</v>
      </c>
      <c r="AG323" t="b">
        <v>0</v>
      </c>
      <c r="AH323" t="b">
        <v>0</v>
      </c>
      <c r="AI323" t="b">
        <v>0</v>
      </c>
      <c r="AJ323">
        <v>2020</v>
      </c>
      <c r="AK323">
        <v>8</v>
      </c>
      <c r="AL323" t="b">
        <v>0</v>
      </c>
      <c r="AM323">
        <v>0</v>
      </c>
      <c r="AN323" t="b">
        <v>0</v>
      </c>
      <c r="AO323" t="b">
        <v>0</v>
      </c>
      <c r="AP323" t="b">
        <v>0</v>
      </c>
      <c r="AQ323" t="s">
        <v>1770</v>
      </c>
      <c r="AR323">
        <v>0</v>
      </c>
      <c r="AS323">
        <v>0</v>
      </c>
      <c r="AT323" t="s">
        <v>1771</v>
      </c>
      <c r="AU323" t="s">
        <v>1772</v>
      </c>
      <c r="AV323">
        <v>21</v>
      </c>
      <c r="AW323" t="b">
        <v>0</v>
      </c>
      <c r="AX323" t="b">
        <v>1</v>
      </c>
      <c r="AY323" t="b">
        <v>1</v>
      </c>
      <c r="AZ323" t="b">
        <v>1</v>
      </c>
      <c r="BA323" t="b">
        <v>0</v>
      </c>
      <c r="BB323" t="b">
        <v>1</v>
      </c>
      <c r="BC323" t="b">
        <v>1</v>
      </c>
      <c r="BF323" t="s">
        <v>1374</v>
      </c>
      <c r="BG323" t="s">
        <v>1028</v>
      </c>
      <c r="BH323">
        <v>4.2699999999999996</v>
      </c>
      <c r="BI323" t="s">
        <v>1370</v>
      </c>
      <c r="BJ323">
        <v>22.8</v>
      </c>
      <c r="BK323">
        <v>104</v>
      </c>
      <c r="BL323" t="s">
        <v>1375</v>
      </c>
      <c r="BM323" t="s">
        <v>95</v>
      </c>
      <c r="BN323">
        <v>7.06</v>
      </c>
      <c r="BO323" t="s">
        <v>1376</v>
      </c>
      <c r="BP323">
        <v>25</v>
      </c>
      <c r="BQ323">
        <v>347</v>
      </c>
    </row>
    <row r="324" spans="2:69" x14ac:dyDescent="0.2">
      <c r="B324" t="s">
        <v>1377</v>
      </c>
      <c r="C324" t="s">
        <v>2102</v>
      </c>
      <c r="D324" t="s">
        <v>1378</v>
      </c>
      <c r="E324" t="s">
        <v>1379</v>
      </c>
      <c r="H324">
        <v>202008160800</v>
      </c>
      <c r="I324">
        <v>202008162000</v>
      </c>
      <c r="J324">
        <v>44059</v>
      </c>
      <c r="K324">
        <v>0.33333333333333331</v>
      </c>
      <c r="L324">
        <v>44059.333333333343</v>
      </c>
      <c r="P324">
        <v>86509</v>
      </c>
      <c r="Q324" t="s">
        <v>87</v>
      </c>
      <c r="R324">
        <v>1490</v>
      </c>
      <c r="S324">
        <v>140</v>
      </c>
      <c r="T324">
        <v>1</v>
      </c>
      <c r="U324">
        <v>37.171619999999997</v>
      </c>
      <c r="V324">
        <v>-122.22275</v>
      </c>
      <c r="W324" t="s">
        <v>88</v>
      </c>
      <c r="X324" t="s">
        <v>1775</v>
      </c>
      <c r="AF324">
        <v>21158165</v>
      </c>
      <c r="AG324" t="b">
        <v>1</v>
      </c>
      <c r="AH324" t="b">
        <v>0</v>
      </c>
      <c r="AI324" t="b">
        <v>1</v>
      </c>
      <c r="AJ324">
        <v>2020</v>
      </c>
      <c r="AK324">
        <v>8</v>
      </c>
      <c r="AL324" t="b">
        <v>1</v>
      </c>
      <c r="AM324">
        <v>1</v>
      </c>
      <c r="AN324" t="b">
        <v>1</v>
      </c>
      <c r="AO324" t="b">
        <v>1</v>
      </c>
      <c r="AP324" t="b">
        <v>0</v>
      </c>
      <c r="AQ324" t="s">
        <v>1804</v>
      </c>
      <c r="AR324">
        <v>1</v>
      </c>
      <c r="AS324">
        <v>1</v>
      </c>
      <c r="AT324" t="s">
        <v>1805</v>
      </c>
      <c r="AU324" t="s">
        <v>1806</v>
      </c>
      <c r="AV324">
        <v>1490</v>
      </c>
      <c r="AW324" t="b">
        <v>1</v>
      </c>
      <c r="AX324" t="b">
        <v>0</v>
      </c>
      <c r="AY324" t="b">
        <v>1</v>
      </c>
      <c r="AZ324" t="b">
        <v>1</v>
      </c>
      <c r="BA324" t="b">
        <v>0</v>
      </c>
      <c r="BB324" t="b">
        <v>1</v>
      </c>
      <c r="BC324" t="b">
        <v>1</v>
      </c>
      <c r="BF324" t="s">
        <v>1380</v>
      </c>
      <c r="BG324" t="s">
        <v>82</v>
      </c>
      <c r="BH324">
        <v>3.94</v>
      </c>
      <c r="BI324" t="s">
        <v>1381</v>
      </c>
      <c r="BJ324">
        <v>16</v>
      </c>
      <c r="BK324">
        <v>28</v>
      </c>
      <c r="BL324" t="s">
        <v>1382</v>
      </c>
      <c r="BM324" t="s">
        <v>1028</v>
      </c>
      <c r="BN324">
        <v>9.66</v>
      </c>
      <c r="BO324" t="s">
        <v>1383</v>
      </c>
      <c r="BP324">
        <v>16.149999999999999</v>
      </c>
      <c r="BQ324">
        <v>173</v>
      </c>
    </row>
    <row r="325" spans="2:69" x14ac:dyDescent="0.2">
      <c r="C325" t="s">
        <v>2103</v>
      </c>
      <c r="D325" t="s">
        <v>853</v>
      </c>
      <c r="E325" t="s">
        <v>197</v>
      </c>
      <c r="H325">
        <v>202008161014</v>
      </c>
      <c r="I325">
        <v>202008162214</v>
      </c>
      <c r="J325">
        <v>44059</v>
      </c>
      <c r="K325">
        <v>0.42638888888888887</v>
      </c>
      <c r="L325">
        <v>44059.426388888889</v>
      </c>
      <c r="M325">
        <v>44060</v>
      </c>
      <c r="N325" t="s">
        <v>1384</v>
      </c>
      <c r="O325">
        <v>44060.875694444447</v>
      </c>
      <c r="P325">
        <v>727</v>
      </c>
      <c r="R325">
        <v>0</v>
      </c>
      <c r="S325">
        <v>0</v>
      </c>
      <c r="T325">
        <v>0</v>
      </c>
      <c r="U325">
        <v>39.524520000000003</v>
      </c>
      <c r="V325">
        <v>-122.427358</v>
      </c>
      <c r="W325" t="s">
        <v>88</v>
      </c>
      <c r="X325" t="s">
        <v>1775</v>
      </c>
      <c r="AG325" t="b">
        <v>0</v>
      </c>
      <c r="AH325" t="b">
        <v>0</v>
      </c>
      <c r="AI325" t="b">
        <v>0</v>
      </c>
      <c r="AJ325">
        <v>2020</v>
      </c>
      <c r="AK325">
        <v>8</v>
      </c>
      <c r="AL325" t="b">
        <v>1</v>
      </c>
      <c r="AM325">
        <v>0</v>
      </c>
      <c r="AN325" t="b">
        <v>0</v>
      </c>
      <c r="AO325" t="b">
        <v>0</v>
      </c>
      <c r="AP325" t="b">
        <v>0</v>
      </c>
      <c r="AQ325" t="s">
        <v>1770</v>
      </c>
      <c r="AR325">
        <v>0</v>
      </c>
      <c r="AS325">
        <v>0</v>
      </c>
      <c r="AT325" t="s">
        <v>1771</v>
      </c>
      <c r="AU325" t="s">
        <v>1772</v>
      </c>
      <c r="AV325">
        <v>0</v>
      </c>
      <c r="AW325" t="b">
        <v>1</v>
      </c>
      <c r="AX325" t="b">
        <v>0</v>
      </c>
      <c r="AY325" t="b">
        <v>1</v>
      </c>
      <c r="AZ325" t="b">
        <v>1</v>
      </c>
      <c r="BA325" t="b">
        <v>0</v>
      </c>
      <c r="BB325" t="b">
        <v>1</v>
      </c>
      <c r="BC325" t="b">
        <v>1</v>
      </c>
      <c r="BF325" t="s">
        <v>1385</v>
      </c>
      <c r="BG325" t="s">
        <v>584</v>
      </c>
      <c r="BH325">
        <v>4.9800000000000004</v>
      </c>
      <c r="BI325" t="s">
        <v>1386</v>
      </c>
      <c r="BJ325">
        <v>23.2</v>
      </c>
      <c r="BK325">
        <v>26</v>
      </c>
      <c r="BL325" t="s">
        <v>1387</v>
      </c>
      <c r="BM325" t="s">
        <v>1028</v>
      </c>
      <c r="BN325">
        <v>5.49</v>
      </c>
      <c r="BO325" t="s">
        <v>1388</v>
      </c>
      <c r="BP325">
        <v>23.38</v>
      </c>
      <c r="BQ325">
        <v>49</v>
      </c>
    </row>
    <row r="326" spans="2:69" x14ac:dyDescent="0.2">
      <c r="C326" t="s">
        <v>2104</v>
      </c>
      <c r="D326" t="s">
        <v>218</v>
      </c>
      <c r="E326" t="s">
        <v>952</v>
      </c>
      <c r="H326">
        <v>202008161456</v>
      </c>
      <c r="I326">
        <v>202008170256</v>
      </c>
      <c r="J326">
        <v>44059</v>
      </c>
      <c r="K326">
        <v>0.62222222222222223</v>
      </c>
      <c r="L326">
        <v>44059.62222222222</v>
      </c>
      <c r="P326">
        <v>48088</v>
      </c>
      <c r="R326">
        <v>30</v>
      </c>
      <c r="S326">
        <v>13</v>
      </c>
      <c r="T326">
        <v>0</v>
      </c>
      <c r="U326">
        <v>36.60239</v>
      </c>
      <c r="V326">
        <v>-121.62161</v>
      </c>
      <c r="W326" t="s">
        <v>73</v>
      </c>
      <c r="X326" t="s">
        <v>1769</v>
      </c>
      <c r="AF326">
        <v>958882</v>
      </c>
      <c r="AG326" t="b">
        <v>1</v>
      </c>
      <c r="AH326" t="b">
        <v>1</v>
      </c>
      <c r="AI326" t="b">
        <v>0</v>
      </c>
      <c r="AJ326">
        <v>2020</v>
      </c>
      <c r="AK326">
        <v>8</v>
      </c>
      <c r="AL326" t="b">
        <v>1</v>
      </c>
      <c r="AM326">
        <v>0</v>
      </c>
      <c r="AN326" t="b">
        <v>0</v>
      </c>
      <c r="AO326" t="b">
        <v>0</v>
      </c>
      <c r="AP326" t="b">
        <v>0</v>
      </c>
      <c r="AQ326" t="s">
        <v>1783</v>
      </c>
      <c r="AR326">
        <v>1</v>
      </c>
      <c r="AS326">
        <v>0</v>
      </c>
      <c r="AT326" t="s">
        <v>1771</v>
      </c>
      <c r="AU326" t="s">
        <v>1772</v>
      </c>
      <c r="AV326">
        <v>30</v>
      </c>
      <c r="AW326" t="b">
        <v>0</v>
      </c>
      <c r="AX326" t="b">
        <v>0</v>
      </c>
      <c r="AY326" t="b">
        <v>0</v>
      </c>
      <c r="AZ326" t="b">
        <v>0</v>
      </c>
      <c r="BA326" t="b">
        <v>0</v>
      </c>
      <c r="BB326" t="b">
        <v>0</v>
      </c>
      <c r="BC326" t="b">
        <v>0</v>
      </c>
      <c r="BD326">
        <v>24493709</v>
      </c>
      <c r="BE326" t="s">
        <v>1242</v>
      </c>
      <c r="BF326" t="s">
        <v>1389</v>
      </c>
      <c r="BG326" t="s">
        <v>511</v>
      </c>
      <c r="BH326">
        <v>4.3</v>
      </c>
      <c r="BI326" t="s">
        <v>1390</v>
      </c>
      <c r="BJ326">
        <v>19.559999999999999</v>
      </c>
      <c r="BK326">
        <v>13</v>
      </c>
      <c r="BL326" t="s">
        <v>1391</v>
      </c>
      <c r="BM326" t="s">
        <v>1028</v>
      </c>
      <c r="BN326">
        <v>7.18</v>
      </c>
      <c r="BO326" t="s">
        <v>1392</v>
      </c>
      <c r="BP326">
        <v>20.170000000000002</v>
      </c>
      <c r="BQ326">
        <v>69</v>
      </c>
    </row>
    <row r="327" spans="2:69" x14ac:dyDescent="0.2">
      <c r="B327" t="s">
        <v>1393</v>
      </c>
      <c r="C327" t="s">
        <v>2105</v>
      </c>
      <c r="D327" t="s">
        <v>1394</v>
      </c>
      <c r="E327" t="s">
        <v>1395</v>
      </c>
      <c r="H327">
        <v>202008162037</v>
      </c>
      <c r="I327">
        <v>202008170837</v>
      </c>
      <c r="J327">
        <v>44059</v>
      </c>
      <c r="K327">
        <v>0.85902777777777772</v>
      </c>
      <c r="L327">
        <v>44059.859027777777</v>
      </c>
      <c r="P327">
        <v>1032648</v>
      </c>
      <c r="Q327" t="s">
        <v>87</v>
      </c>
      <c r="R327">
        <v>446</v>
      </c>
      <c r="S327">
        <v>0</v>
      </c>
      <c r="T327">
        <v>1</v>
      </c>
      <c r="U327">
        <v>39.776000000000003</v>
      </c>
      <c r="V327">
        <v>-122.673</v>
      </c>
      <c r="W327" t="s">
        <v>88</v>
      </c>
      <c r="X327" t="s">
        <v>1775</v>
      </c>
      <c r="AF327">
        <v>9888326</v>
      </c>
      <c r="AG327" t="b">
        <v>1</v>
      </c>
      <c r="AH327" t="b">
        <v>0</v>
      </c>
      <c r="AI327" t="b">
        <v>1</v>
      </c>
      <c r="AJ327">
        <v>2020</v>
      </c>
      <c r="AK327">
        <v>8</v>
      </c>
      <c r="AL327" t="b">
        <v>1</v>
      </c>
      <c r="AM327">
        <v>1</v>
      </c>
      <c r="AN327" t="b">
        <v>1</v>
      </c>
      <c r="AO327" t="b">
        <v>1</v>
      </c>
      <c r="AP327" t="b">
        <v>0</v>
      </c>
      <c r="AQ327" t="s">
        <v>1804</v>
      </c>
      <c r="AR327">
        <v>1</v>
      </c>
      <c r="AS327">
        <v>0</v>
      </c>
      <c r="AT327" t="s">
        <v>1820</v>
      </c>
      <c r="AU327" t="s">
        <v>1806</v>
      </c>
      <c r="AV327">
        <v>446</v>
      </c>
      <c r="AW327" t="b">
        <v>1</v>
      </c>
      <c r="AX327" t="b">
        <v>0</v>
      </c>
      <c r="AY327" t="b">
        <v>1</v>
      </c>
      <c r="AZ327" t="b">
        <v>1</v>
      </c>
      <c r="BA327" t="b">
        <v>0</v>
      </c>
      <c r="BB327" t="b">
        <v>1</v>
      </c>
      <c r="BC327" t="b">
        <v>1</v>
      </c>
      <c r="BD327">
        <v>115511217.89</v>
      </c>
      <c r="BE327" t="s">
        <v>1242</v>
      </c>
      <c r="BF327" t="s">
        <v>1396</v>
      </c>
      <c r="BG327" t="s">
        <v>1028</v>
      </c>
      <c r="BH327">
        <v>4.8</v>
      </c>
      <c r="BI327" t="s">
        <v>1397</v>
      </c>
      <c r="BJ327">
        <v>5.04</v>
      </c>
      <c r="BK327">
        <v>12</v>
      </c>
      <c r="BL327" t="s">
        <v>1398</v>
      </c>
      <c r="BM327" t="s">
        <v>1028</v>
      </c>
      <c r="BN327">
        <v>8.75</v>
      </c>
      <c r="BO327" t="s">
        <v>1397</v>
      </c>
      <c r="BP327">
        <v>18.34</v>
      </c>
      <c r="BQ327">
        <v>40</v>
      </c>
    </row>
    <row r="328" spans="2:69" x14ac:dyDescent="0.2">
      <c r="B328" t="s">
        <v>1399</v>
      </c>
      <c r="C328" t="s">
        <v>2106</v>
      </c>
      <c r="D328" t="s">
        <v>1400</v>
      </c>
      <c r="E328" t="s">
        <v>1401</v>
      </c>
      <c r="H328">
        <v>202008170900</v>
      </c>
      <c r="I328">
        <v>202008172100</v>
      </c>
      <c r="J328">
        <v>44060</v>
      </c>
      <c r="K328">
        <v>0.375</v>
      </c>
      <c r="L328">
        <v>44060.375</v>
      </c>
      <c r="P328">
        <v>318935</v>
      </c>
      <c r="Q328" t="s">
        <v>87</v>
      </c>
      <c r="R328">
        <v>2352</v>
      </c>
      <c r="S328">
        <v>15</v>
      </c>
      <c r="U328">
        <v>39.858796480000002</v>
      </c>
      <c r="V328">
        <v>-120.92811519999999</v>
      </c>
      <c r="W328" t="s">
        <v>73</v>
      </c>
      <c r="X328" t="s">
        <v>1775</v>
      </c>
      <c r="AG328" t="b">
        <v>1</v>
      </c>
      <c r="AH328" t="b">
        <v>0</v>
      </c>
      <c r="AI328" t="b">
        <v>1</v>
      </c>
      <c r="AJ328">
        <v>2020</v>
      </c>
      <c r="AK328">
        <v>8</v>
      </c>
      <c r="AL328" t="b">
        <v>1</v>
      </c>
      <c r="AM328">
        <v>0</v>
      </c>
      <c r="AN328" t="b">
        <v>0</v>
      </c>
      <c r="AO328" t="b">
        <v>1</v>
      </c>
      <c r="AP328" t="b">
        <v>1</v>
      </c>
      <c r="AQ328" t="s">
        <v>1894</v>
      </c>
      <c r="AR328">
        <v>1</v>
      </c>
      <c r="AS328">
        <v>1</v>
      </c>
      <c r="AT328" t="s">
        <v>1805</v>
      </c>
      <c r="AU328" t="s">
        <v>1772</v>
      </c>
      <c r="AV328">
        <v>2352</v>
      </c>
      <c r="AW328" t="b">
        <v>0</v>
      </c>
      <c r="AX328" t="b">
        <v>1</v>
      </c>
      <c r="AY328" t="b">
        <v>1</v>
      </c>
      <c r="AZ328" t="b">
        <v>1</v>
      </c>
      <c r="BA328" t="b">
        <v>0</v>
      </c>
      <c r="BB328" t="b">
        <v>1</v>
      </c>
      <c r="BC328" t="b">
        <v>1</v>
      </c>
      <c r="BJ328">
        <v>0</v>
      </c>
      <c r="BK328">
        <v>0</v>
      </c>
      <c r="BL328" t="s">
        <v>574</v>
      </c>
      <c r="BM328" t="s">
        <v>82</v>
      </c>
      <c r="BN328">
        <v>9.92</v>
      </c>
      <c r="BO328" t="s">
        <v>1402</v>
      </c>
      <c r="BP328">
        <v>25</v>
      </c>
      <c r="BQ328">
        <v>93</v>
      </c>
    </row>
    <row r="329" spans="2:69" x14ac:dyDescent="0.2">
      <c r="C329" t="s">
        <v>2107</v>
      </c>
      <c r="D329" t="s">
        <v>1403</v>
      </c>
      <c r="E329" t="s">
        <v>1404</v>
      </c>
      <c r="H329">
        <v>202008180925</v>
      </c>
      <c r="I329">
        <v>202008182125</v>
      </c>
      <c r="J329">
        <v>44061</v>
      </c>
      <c r="K329">
        <v>0.3923611111111111</v>
      </c>
      <c r="L329">
        <v>44061.392361111109</v>
      </c>
      <c r="M329">
        <v>44105</v>
      </c>
      <c r="N329" t="s">
        <v>1405</v>
      </c>
      <c r="O329">
        <v>44105.436805555553</v>
      </c>
      <c r="P329">
        <v>396624</v>
      </c>
      <c r="R329">
        <v>222</v>
      </c>
      <c r="S329">
        <v>26</v>
      </c>
      <c r="T329">
        <v>0</v>
      </c>
      <c r="U329">
        <v>37.439436999999998</v>
      </c>
      <c r="V329">
        <v>-121.30435</v>
      </c>
      <c r="W329" t="s">
        <v>88</v>
      </c>
      <c r="X329" t="s">
        <v>1775</v>
      </c>
      <c r="AF329">
        <v>4197405</v>
      </c>
      <c r="AG329" t="b">
        <v>1</v>
      </c>
      <c r="AH329" t="b">
        <v>0</v>
      </c>
      <c r="AI329" t="b">
        <v>1</v>
      </c>
      <c r="AJ329">
        <v>2020</v>
      </c>
      <c r="AK329">
        <v>8</v>
      </c>
      <c r="AL329" t="b">
        <v>0</v>
      </c>
      <c r="AM329">
        <v>0</v>
      </c>
      <c r="AN329" t="b">
        <v>0</v>
      </c>
      <c r="AO329" t="b">
        <v>1</v>
      </c>
      <c r="AP329" t="b">
        <v>1</v>
      </c>
      <c r="AQ329" t="s">
        <v>1894</v>
      </c>
      <c r="AR329">
        <v>1</v>
      </c>
      <c r="AS329">
        <v>0</v>
      </c>
      <c r="AT329" t="s">
        <v>1820</v>
      </c>
      <c r="AU329" t="s">
        <v>1772</v>
      </c>
      <c r="AV329">
        <v>222</v>
      </c>
      <c r="AW329" t="b">
        <v>1</v>
      </c>
      <c r="AX329" t="b">
        <v>0</v>
      </c>
      <c r="AY329" t="b">
        <v>1</v>
      </c>
      <c r="AZ329" t="b">
        <v>1</v>
      </c>
      <c r="BA329" t="b">
        <v>0</v>
      </c>
      <c r="BB329" t="b">
        <v>1</v>
      </c>
      <c r="BC329" t="b">
        <v>1</v>
      </c>
      <c r="BJ329">
        <v>0</v>
      </c>
      <c r="BK329">
        <v>0</v>
      </c>
      <c r="BL329" t="s">
        <v>195</v>
      </c>
      <c r="BM329" t="s">
        <v>82</v>
      </c>
      <c r="BN329">
        <v>7.63</v>
      </c>
      <c r="BO329" t="s">
        <v>1406</v>
      </c>
      <c r="BP329">
        <v>5.99</v>
      </c>
      <c r="BQ329">
        <v>1</v>
      </c>
    </row>
    <row r="330" spans="2:69" x14ac:dyDescent="0.2">
      <c r="C330" t="s">
        <v>2108</v>
      </c>
      <c r="D330" t="s">
        <v>218</v>
      </c>
      <c r="E330" t="s">
        <v>1407</v>
      </c>
      <c r="H330">
        <v>202008181424</v>
      </c>
      <c r="I330">
        <v>202008190224</v>
      </c>
      <c r="J330">
        <v>44061</v>
      </c>
      <c r="K330">
        <v>0.6</v>
      </c>
      <c r="L330">
        <v>44061.599999999999</v>
      </c>
      <c r="P330">
        <v>6905</v>
      </c>
      <c r="Q330" t="s">
        <v>438</v>
      </c>
      <c r="R330">
        <v>73</v>
      </c>
      <c r="S330">
        <v>7</v>
      </c>
      <c r="T330">
        <v>0</v>
      </c>
      <c r="U330">
        <v>36.446300000000001</v>
      </c>
      <c r="V330">
        <v>-121.68181</v>
      </c>
      <c r="W330" t="s">
        <v>88</v>
      </c>
      <c r="X330" t="s">
        <v>1775</v>
      </c>
      <c r="AF330">
        <v>3569443</v>
      </c>
      <c r="AG330" t="b">
        <v>1</v>
      </c>
      <c r="AH330" t="b">
        <v>1</v>
      </c>
      <c r="AI330" t="b">
        <v>0</v>
      </c>
      <c r="AJ330">
        <v>2020</v>
      </c>
      <c r="AK330">
        <v>8</v>
      </c>
      <c r="AL330" t="b">
        <v>0</v>
      </c>
      <c r="AM330">
        <v>0</v>
      </c>
      <c r="AN330" t="b">
        <v>0</v>
      </c>
      <c r="AO330" t="b">
        <v>0</v>
      </c>
      <c r="AP330" t="b">
        <v>0</v>
      </c>
      <c r="AQ330" t="s">
        <v>1783</v>
      </c>
      <c r="AR330">
        <v>1</v>
      </c>
      <c r="AS330">
        <v>0</v>
      </c>
      <c r="AT330" t="s">
        <v>1771</v>
      </c>
      <c r="AU330" t="s">
        <v>1772</v>
      </c>
      <c r="AV330">
        <v>73</v>
      </c>
      <c r="AW330" t="b">
        <v>1</v>
      </c>
      <c r="AX330" t="b">
        <v>0</v>
      </c>
      <c r="AY330" t="b">
        <v>1</v>
      </c>
      <c r="AZ330" t="b">
        <v>1</v>
      </c>
      <c r="BA330" t="b">
        <v>0</v>
      </c>
      <c r="BB330" t="b">
        <v>1</v>
      </c>
      <c r="BC330" t="b">
        <v>1</v>
      </c>
      <c r="BF330" t="s">
        <v>1408</v>
      </c>
      <c r="BG330" t="s">
        <v>1028</v>
      </c>
      <c r="BH330">
        <v>3.45</v>
      </c>
      <c r="BI330" t="s">
        <v>1409</v>
      </c>
      <c r="BJ330">
        <v>16.66</v>
      </c>
      <c r="BK330">
        <v>36</v>
      </c>
      <c r="BL330" t="s">
        <v>220</v>
      </c>
      <c r="BM330" t="s">
        <v>82</v>
      </c>
      <c r="BN330">
        <v>8.27</v>
      </c>
      <c r="BO330" t="s">
        <v>1410</v>
      </c>
      <c r="BP330">
        <v>19</v>
      </c>
      <c r="BQ330">
        <v>93</v>
      </c>
    </row>
    <row r="331" spans="2:69" x14ac:dyDescent="0.2">
      <c r="C331" t="s">
        <v>2109</v>
      </c>
      <c r="D331" t="s">
        <v>1411</v>
      </c>
      <c r="E331" t="s">
        <v>1412</v>
      </c>
      <c r="H331">
        <v>202008181427</v>
      </c>
      <c r="I331">
        <v>202008190227</v>
      </c>
      <c r="J331">
        <v>44061</v>
      </c>
      <c r="K331">
        <v>0.6020833333333333</v>
      </c>
      <c r="L331">
        <v>44061.602083333331</v>
      </c>
      <c r="M331">
        <v>44106</v>
      </c>
      <c r="N331" t="s">
        <v>1413</v>
      </c>
      <c r="O331">
        <v>44106.306250000001</v>
      </c>
      <c r="P331">
        <v>4929</v>
      </c>
      <c r="R331">
        <v>0</v>
      </c>
      <c r="S331">
        <v>0</v>
      </c>
      <c r="T331">
        <v>0</v>
      </c>
      <c r="U331">
        <v>38.018089000000003</v>
      </c>
      <c r="V331">
        <v>-122.83670100000001</v>
      </c>
      <c r="W331" t="s">
        <v>88</v>
      </c>
      <c r="X331" t="s">
        <v>1775</v>
      </c>
      <c r="AG331" t="b">
        <v>0</v>
      </c>
      <c r="AH331" t="b">
        <v>0</v>
      </c>
      <c r="AI331" t="b">
        <v>0</v>
      </c>
      <c r="AJ331">
        <v>2020</v>
      </c>
      <c r="AK331">
        <v>8</v>
      </c>
      <c r="AL331" t="b">
        <v>0</v>
      </c>
      <c r="AM331">
        <v>0</v>
      </c>
      <c r="AN331" t="b">
        <v>0</v>
      </c>
      <c r="AO331" t="b">
        <v>0</v>
      </c>
      <c r="AP331" t="b">
        <v>0</v>
      </c>
      <c r="AQ331" t="s">
        <v>1770</v>
      </c>
      <c r="AR331">
        <v>0</v>
      </c>
      <c r="AS331">
        <v>0</v>
      </c>
      <c r="AT331" t="s">
        <v>1771</v>
      </c>
      <c r="AU331" t="s">
        <v>1772</v>
      </c>
      <c r="AV331">
        <v>0</v>
      </c>
      <c r="AW331" t="b">
        <v>1</v>
      </c>
      <c r="AX331" t="b">
        <v>0</v>
      </c>
      <c r="AY331" t="b">
        <v>1</v>
      </c>
      <c r="AZ331" t="b">
        <v>1</v>
      </c>
      <c r="BA331" t="b">
        <v>0</v>
      </c>
      <c r="BB331" t="b">
        <v>1</v>
      </c>
      <c r="BC331" t="b">
        <v>1</v>
      </c>
      <c r="BF331" t="s">
        <v>1414</v>
      </c>
      <c r="BG331" t="s">
        <v>1028</v>
      </c>
      <c r="BH331">
        <v>4.58</v>
      </c>
      <c r="BI331" t="s">
        <v>1415</v>
      </c>
      <c r="BJ331">
        <v>26.74</v>
      </c>
      <c r="BK331">
        <v>11</v>
      </c>
      <c r="BL331" t="s">
        <v>1414</v>
      </c>
      <c r="BM331" t="s">
        <v>1028</v>
      </c>
      <c r="BN331">
        <v>4.58</v>
      </c>
      <c r="BO331" t="s">
        <v>1415</v>
      </c>
      <c r="BP331">
        <v>26.74</v>
      </c>
      <c r="BQ331">
        <v>135</v>
      </c>
    </row>
    <row r="332" spans="2:69" x14ac:dyDescent="0.2">
      <c r="C332" t="s">
        <v>2110</v>
      </c>
      <c r="D332" t="s">
        <v>298</v>
      </c>
      <c r="E332" t="s">
        <v>1416</v>
      </c>
      <c r="H332">
        <v>202008181633</v>
      </c>
      <c r="I332">
        <v>202008190433</v>
      </c>
      <c r="J332">
        <v>44061</v>
      </c>
      <c r="K332">
        <v>0.68958333333333333</v>
      </c>
      <c r="L332">
        <v>44061.689583333333</v>
      </c>
      <c r="P332">
        <v>1789</v>
      </c>
      <c r="Q332" t="s">
        <v>186</v>
      </c>
      <c r="R332">
        <v>0</v>
      </c>
      <c r="S332">
        <v>0</v>
      </c>
      <c r="T332">
        <v>0</v>
      </c>
      <c r="U332">
        <v>38.027920999999999</v>
      </c>
      <c r="V332">
        <v>-120.76325799999999</v>
      </c>
      <c r="W332" t="s">
        <v>88</v>
      </c>
      <c r="X332" t="s">
        <v>1775</v>
      </c>
      <c r="AG332" t="b">
        <v>0</v>
      </c>
      <c r="AH332" t="b">
        <v>0</v>
      </c>
      <c r="AI332" t="b">
        <v>0</v>
      </c>
      <c r="AJ332">
        <v>2020</v>
      </c>
      <c r="AK332">
        <v>8</v>
      </c>
      <c r="AL332" t="b">
        <v>1</v>
      </c>
      <c r="AM332">
        <v>0</v>
      </c>
      <c r="AN332" t="b">
        <v>0</v>
      </c>
      <c r="AO332" t="b">
        <v>0</v>
      </c>
      <c r="AP332" t="b">
        <v>0</v>
      </c>
      <c r="AQ332" t="s">
        <v>1770</v>
      </c>
      <c r="AR332">
        <v>0</v>
      </c>
      <c r="AS332">
        <v>0</v>
      </c>
      <c r="AT332" t="s">
        <v>1771</v>
      </c>
      <c r="AU332" t="s">
        <v>1772</v>
      </c>
      <c r="AV332">
        <v>0</v>
      </c>
      <c r="AW332" t="b">
        <v>1</v>
      </c>
      <c r="AX332" t="b">
        <v>0</v>
      </c>
      <c r="AY332" t="b">
        <v>1</v>
      </c>
      <c r="AZ332" t="b">
        <v>1</v>
      </c>
      <c r="BA332" t="b">
        <v>0</v>
      </c>
      <c r="BB332" t="b">
        <v>1</v>
      </c>
      <c r="BC332" t="b">
        <v>1</v>
      </c>
      <c r="BF332" t="s">
        <v>1243</v>
      </c>
      <c r="BG332" t="s">
        <v>1028</v>
      </c>
      <c r="BH332">
        <v>3.03</v>
      </c>
      <c r="BI332" t="s">
        <v>1417</v>
      </c>
      <c r="BJ332">
        <v>19</v>
      </c>
      <c r="BK332">
        <v>12</v>
      </c>
      <c r="BL332" t="s">
        <v>1245</v>
      </c>
      <c r="BM332" t="s">
        <v>1028</v>
      </c>
      <c r="BN332">
        <v>6.36</v>
      </c>
      <c r="BO332" t="s">
        <v>1418</v>
      </c>
      <c r="BP332">
        <v>20.53</v>
      </c>
      <c r="BQ332">
        <v>95</v>
      </c>
    </row>
    <row r="333" spans="2:69" x14ac:dyDescent="0.2">
      <c r="C333" t="s">
        <v>2111</v>
      </c>
      <c r="D333" t="s">
        <v>541</v>
      </c>
      <c r="E333" t="s">
        <v>175</v>
      </c>
      <c r="H333">
        <v>202008181758</v>
      </c>
      <c r="I333">
        <v>202008190558</v>
      </c>
      <c r="J333">
        <v>44061</v>
      </c>
      <c r="K333">
        <v>0.74861111111111112</v>
      </c>
      <c r="L333">
        <v>44061.748611111107</v>
      </c>
      <c r="M333">
        <v>44064</v>
      </c>
      <c r="N333" t="s">
        <v>1419</v>
      </c>
      <c r="O333">
        <v>44064.875</v>
      </c>
      <c r="P333">
        <v>820</v>
      </c>
      <c r="Q333" t="s">
        <v>186</v>
      </c>
      <c r="R333">
        <v>2</v>
      </c>
      <c r="S333">
        <v>0</v>
      </c>
      <c r="T333">
        <v>0</v>
      </c>
      <c r="U333">
        <v>39.817437200000001</v>
      </c>
      <c r="V333">
        <v>-123.2111007</v>
      </c>
      <c r="W333" t="s">
        <v>88</v>
      </c>
      <c r="X333" t="s">
        <v>1769</v>
      </c>
      <c r="AF333">
        <v>10791</v>
      </c>
      <c r="AG333" t="b">
        <v>0</v>
      </c>
      <c r="AH333" t="b">
        <v>0</v>
      </c>
      <c r="AI333" t="b">
        <v>0</v>
      </c>
      <c r="AJ333">
        <v>2020</v>
      </c>
      <c r="AK333">
        <v>8</v>
      </c>
      <c r="AL333" t="b">
        <v>0</v>
      </c>
      <c r="AM333">
        <v>0</v>
      </c>
      <c r="AN333" t="b">
        <v>0</v>
      </c>
      <c r="AO333" t="b">
        <v>0</v>
      </c>
      <c r="AP333" t="b">
        <v>0</v>
      </c>
      <c r="AQ333" t="s">
        <v>1770</v>
      </c>
      <c r="AR333">
        <v>0</v>
      </c>
      <c r="AS333">
        <v>0</v>
      </c>
      <c r="AT333" t="s">
        <v>1771</v>
      </c>
      <c r="AU333" t="s">
        <v>1772</v>
      </c>
      <c r="AV333">
        <v>2</v>
      </c>
      <c r="AW333" t="b">
        <v>0</v>
      </c>
      <c r="AX333" t="b">
        <v>0</v>
      </c>
      <c r="AY333" t="b">
        <v>0</v>
      </c>
      <c r="AZ333" t="b">
        <v>0</v>
      </c>
      <c r="BA333" t="b">
        <v>0</v>
      </c>
      <c r="BB333" t="b">
        <v>0</v>
      </c>
      <c r="BC333" t="b">
        <v>0</v>
      </c>
      <c r="BF333" t="s">
        <v>1420</v>
      </c>
      <c r="BG333" t="s">
        <v>1028</v>
      </c>
      <c r="BH333">
        <v>4.66</v>
      </c>
      <c r="BI333" t="s">
        <v>1418</v>
      </c>
      <c r="BJ333">
        <v>18.34</v>
      </c>
      <c r="BK333">
        <v>23</v>
      </c>
      <c r="BL333" t="s">
        <v>1421</v>
      </c>
      <c r="BM333" t="s">
        <v>1028</v>
      </c>
      <c r="BN333">
        <v>6.6</v>
      </c>
      <c r="BO333" t="s">
        <v>1422</v>
      </c>
      <c r="BP333">
        <v>19</v>
      </c>
      <c r="BQ333">
        <v>49</v>
      </c>
    </row>
    <row r="334" spans="2:69" x14ac:dyDescent="0.2">
      <c r="B334" t="s">
        <v>1423</v>
      </c>
      <c r="C334" t="s">
        <v>2112</v>
      </c>
      <c r="D334" t="s">
        <v>1424</v>
      </c>
      <c r="E334" t="s">
        <v>1425</v>
      </c>
      <c r="H334">
        <v>202008190912</v>
      </c>
      <c r="I334">
        <v>202008192112</v>
      </c>
      <c r="J334">
        <v>44062</v>
      </c>
      <c r="K334">
        <v>0.38333333333333341</v>
      </c>
      <c r="L334">
        <v>44062.383333333331</v>
      </c>
      <c r="M334">
        <v>44113</v>
      </c>
      <c r="N334" t="s">
        <v>1426</v>
      </c>
      <c r="O334">
        <v>44113.638888888891</v>
      </c>
      <c r="P334">
        <v>19609</v>
      </c>
      <c r="R334">
        <v>14</v>
      </c>
      <c r="S334">
        <v>1</v>
      </c>
      <c r="T334">
        <v>0</v>
      </c>
      <c r="U334">
        <v>40.095709999999997</v>
      </c>
      <c r="V334">
        <v>-122.4393</v>
      </c>
      <c r="W334" t="s">
        <v>88</v>
      </c>
      <c r="X334" t="s">
        <v>1775</v>
      </c>
      <c r="AG334" t="b">
        <v>1</v>
      </c>
      <c r="AH334" t="b">
        <v>1</v>
      </c>
      <c r="AI334" t="b">
        <v>0</v>
      </c>
      <c r="AJ334">
        <v>2020</v>
      </c>
      <c r="AK334">
        <v>8</v>
      </c>
      <c r="AL334" t="b">
        <v>1</v>
      </c>
      <c r="AM334">
        <v>0</v>
      </c>
      <c r="AN334" t="b">
        <v>0</v>
      </c>
      <c r="AO334" t="b">
        <v>0</v>
      </c>
      <c r="AP334" t="b">
        <v>0</v>
      </c>
      <c r="AQ334" t="s">
        <v>1783</v>
      </c>
      <c r="AR334">
        <v>1</v>
      </c>
      <c r="AS334">
        <v>0</v>
      </c>
      <c r="AT334" t="s">
        <v>1771</v>
      </c>
      <c r="AU334" t="s">
        <v>1772</v>
      </c>
      <c r="AV334">
        <v>14</v>
      </c>
      <c r="AW334" t="b">
        <v>1</v>
      </c>
      <c r="AX334" t="b">
        <v>0</v>
      </c>
      <c r="AY334" t="b">
        <v>1</v>
      </c>
      <c r="AZ334" t="b">
        <v>1</v>
      </c>
      <c r="BA334" t="b">
        <v>0</v>
      </c>
      <c r="BB334" t="b">
        <v>1</v>
      </c>
      <c r="BC334" t="b">
        <v>1</v>
      </c>
      <c r="BF334" t="s">
        <v>1427</v>
      </c>
      <c r="BG334" t="s">
        <v>1028</v>
      </c>
      <c r="BH334">
        <v>1.01</v>
      </c>
      <c r="BI334" t="s">
        <v>1428</v>
      </c>
      <c r="BJ334">
        <v>7.09</v>
      </c>
      <c r="BK334">
        <v>12</v>
      </c>
      <c r="BL334" t="s">
        <v>1178</v>
      </c>
      <c r="BM334" t="s">
        <v>1028</v>
      </c>
      <c r="BN334">
        <v>6.48</v>
      </c>
      <c r="BO334" t="s">
        <v>1429</v>
      </c>
      <c r="BP334">
        <v>8.18</v>
      </c>
      <c r="BQ334">
        <v>36</v>
      </c>
    </row>
    <row r="335" spans="2:69" x14ac:dyDescent="0.2">
      <c r="C335" t="s">
        <v>2113</v>
      </c>
      <c r="D335" t="s">
        <v>409</v>
      </c>
      <c r="E335" t="s">
        <v>1430</v>
      </c>
      <c r="H335">
        <v>202008201426</v>
      </c>
      <c r="I335">
        <v>202008210226</v>
      </c>
      <c r="J335">
        <v>44063</v>
      </c>
      <c r="K335">
        <v>0.60138888888888886</v>
      </c>
      <c r="L335">
        <v>44063.601388888892</v>
      </c>
      <c r="M335">
        <v>44073</v>
      </c>
      <c r="N335" t="s">
        <v>1431</v>
      </c>
      <c r="O335">
        <v>44073.801388888889</v>
      </c>
      <c r="P335">
        <v>2857</v>
      </c>
      <c r="Q335" t="s">
        <v>152</v>
      </c>
      <c r="R335">
        <v>0</v>
      </c>
      <c r="S335">
        <v>0</v>
      </c>
      <c r="T335">
        <v>0</v>
      </c>
      <c r="U335">
        <v>37.813778999999997</v>
      </c>
      <c r="V335">
        <v>-120.31256500000001</v>
      </c>
      <c r="W335" t="s">
        <v>88</v>
      </c>
      <c r="X335" t="s">
        <v>1775</v>
      </c>
      <c r="AG335" t="b">
        <v>0</v>
      </c>
      <c r="AH335" t="b">
        <v>0</v>
      </c>
      <c r="AI335" t="b">
        <v>0</v>
      </c>
      <c r="AJ335">
        <v>2020</v>
      </c>
      <c r="AK335">
        <v>8</v>
      </c>
      <c r="AL335" t="b">
        <v>0</v>
      </c>
      <c r="AM335">
        <v>0</v>
      </c>
      <c r="AN335" t="b">
        <v>0</v>
      </c>
      <c r="AO335" t="b">
        <v>0</v>
      </c>
      <c r="AP335" t="b">
        <v>0</v>
      </c>
      <c r="AQ335" t="s">
        <v>1770</v>
      </c>
      <c r="AR335">
        <v>0</v>
      </c>
      <c r="AS335">
        <v>0</v>
      </c>
      <c r="AT335" t="s">
        <v>1771</v>
      </c>
      <c r="AU335" t="s">
        <v>1772</v>
      </c>
      <c r="AV335">
        <v>0</v>
      </c>
      <c r="AW335" t="b">
        <v>1</v>
      </c>
      <c r="AX335" t="b">
        <v>0</v>
      </c>
      <c r="AY335" t="b">
        <v>1</v>
      </c>
      <c r="AZ335" t="b">
        <v>1</v>
      </c>
      <c r="BA335" t="b">
        <v>0</v>
      </c>
      <c r="BB335" t="b">
        <v>1</v>
      </c>
      <c r="BC335" t="b">
        <v>1</v>
      </c>
      <c r="BF335" t="s">
        <v>1432</v>
      </c>
      <c r="BG335" t="s">
        <v>1028</v>
      </c>
      <c r="BH335">
        <v>1.75</v>
      </c>
      <c r="BI335" t="s">
        <v>1433</v>
      </c>
      <c r="BJ335">
        <v>13.96</v>
      </c>
      <c r="BK335">
        <v>32</v>
      </c>
      <c r="BL335" t="s">
        <v>1434</v>
      </c>
      <c r="BM335" t="s">
        <v>1028</v>
      </c>
      <c r="BN335">
        <v>6.31</v>
      </c>
      <c r="BO335" t="s">
        <v>1433</v>
      </c>
      <c r="BP335">
        <v>15.56</v>
      </c>
      <c r="BQ335">
        <v>204</v>
      </c>
    </row>
    <row r="336" spans="2:69" x14ac:dyDescent="0.2">
      <c r="C336" t="s">
        <v>2114</v>
      </c>
      <c r="D336" t="s">
        <v>571</v>
      </c>
      <c r="E336" t="s">
        <v>1435</v>
      </c>
      <c r="H336">
        <v>202008222202</v>
      </c>
      <c r="I336">
        <v>202008231002</v>
      </c>
      <c r="J336">
        <v>44065</v>
      </c>
      <c r="K336">
        <v>0.91805555555555551</v>
      </c>
      <c r="L336">
        <v>44065.918055555558</v>
      </c>
      <c r="M336">
        <v>44083</v>
      </c>
      <c r="N336" t="s">
        <v>86</v>
      </c>
      <c r="O336">
        <v>44083.375</v>
      </c>
      <c r="P336">
        <v>29570</v>
      </c>
      <c r="R336">
        <v>26</v>
      </c>
      <c r="S336">
        <v>0</v>
      </c>
      <c r="T336">
        <v>0</v>
      </c>
      <c r="U336">
        <v>40.274000000000001</v>
      </c>
      <c r="V336">
        <v>-120.75700000000001</v>
      </c>
      <c r="W336" t="s">
        <v>88</v>
      </c>
      <c r="X336" t="s">
        <v>1775</v>
      </c>
      <c r="AG336" t="b">
        <v>1</v>
      </c>
      <c r="AH336" t="b">
        <v>1</v>
      </c>
      <c r="AI336" t="b">
        <v>0</v>
      </c>
      <c r="AJ336">
        <v>2020</v>
      </c>
      <c r="AK336">
        <v>8</v>
      </c>
      <c r="AL336" t="b">
        <v>0</v>
      </c>
      <c r="AM336">
        <v>0</v>
      </c>
      <c r="AN336" t="b">
        <v>0</v>
      </c>
      <c r="AO336" t="b">
        <v>0</v>
      </c>
      <c r="AP336" t="b">
        <v>0</v>
      </c>
      <c r="AQ336" t="s">
        <v>1783</v>
      </c>
      <c r="AR336">
        <v>1</v>
      </c>
      <c r="AS336">
        <v>0</v>
      </c>
      <c r="AT336" t="s">
        <v>1771</v>
      </c>
      <c r="AU336" t="s">
        <v>1772</v>
      </c>
      <c r="AV336">
        <v>26</v>
      </c>
      <c r="AW336" t="b">
        <v>1</v>
      </c>
      <c r="AX336" t="b">
        <v>0</v>
      </c>
      <c r="AY336" t="b">
        <v>1</v>
      </c>
      <c r="AZ336" t="b">
        <v>1</v>
      </c>
      <c r="BA336" t="b">
        <v>0</v>
      </c>
      <c r="BB336" t="b">
        <v>1</v>
      </c>
      <c r="BC336" t="b">
        <v>1</v>
      </c>
      <c r="BJ336">
        <v>0</v>
      </c>
      <c r="BK336">
        <v>0</v>
      </c>
      <c r="BL336" t="s">
        <v>1436</v>
      </c>
      <c r="BM336" t="s">
        <v>82</v>
      </c>
      <c r="BN336">
        <v>6.35</v>
      </c>
      <c r="BO336" t="s">
        <v>1437</v>
      </c>
      <c r="BP336">
        <v>10</v>
      </c>
      <c r="BQ336">
        <v>12</v>
      </c>
    </row>
    <row r="337" spans="1:69" x14ac:dyDescent="0.2">
      <c r="C337" t="s">
        <v>2115</v>
      </c>
      <c r="D337" t="s">
        <v>180</v>
      </c>
      <c r="E337" t="s">
        <v>1438</v>
      </c>
      <c r="H337">
        <v>202008230824</v>
      </c>
      <c r="I337">
        <v>202008232024</v>
      </c>
      <c r="J337">
        <v>44066</v>
      </c>
      <c r="K337">
        <v>0.35</v>
      </c>
      <c r="L337">
        <v>44066.35</v>
      </c>
      <c r="M337">
        <v>44090</v>
      </c>
      <c r="N337" t="s">
        <v>1439</v>
      </c>
      <c r="O337">
        <v>44090.470833333333</v>
      </c>
      <c r="P337">
        <v>84817</v>
      </c>
      <c r="Q337" t="s">
        <v>87</v>
      </c>
      <c r="R337">
        <v>1</v>
      </c>
      <c r="S337">
        <v>0</v>
      </c>
      <c r="T337">
        <v>0</v>
      </c>
      <c r="U337">
        <v>41.028610999999998</v>
      </c>
      <c r="V337">
        <v>-120.281389</v>
      </c>
      <c r="W337" t="s">
        <v>88</v>
      </c>
      <c r="X337" t="s">
        <v>1775</v>
      </c>
      <c r="AG337" t="b">
        <v>1</v>
      </c>
      <c r="AH337" t="b">
        <v>1</v>
      </c>
      <c r="AI337" t="b">
        <v>0</v>
      </c>
      <c r="AJ337">
        <v>2020</v>
      </c>
      <c r="AK337">
        <v>8</v>
      </c>
      <c r="AL337" t="b">
        <v>1</v>
      </c>
      <c r="AM337">
        <v>0</v>
      </c>
      <c r="AN337" t="b">
        <v>0</v>
      </c>
      <c r="AO337" t="b">
        <v>0</v>
      </c>
      <c r="AP337" t="b">
        <v>0</v>
      </c>
      <c r="AQ337" t="s">
        <v>1783</v>
      </c>
      <c r="AR337">
        <v>1</v>
      </c>
      <c r="AS337">
        <v>0</v>
      </c>
      <c r="AT337" t="s">
        <v>1771</v>
      </c>
      <c r="AU337" t="s">
        <v>1772</v>
      </c>
      <c r="AV337">
        <v>1</v>
      </c>
      <c r="AW337" t="b">
        <v>1</v>
      </c>
      <c r="AX337" t="b">
        <v>0</v>
      </c>
      <c r="AY337" t="b">
        <v>1</v>
      </c>
      <c r="AZ337" t="b">
        <v>1</v>
      </c>
      <c r="BA337" t="b">
        <v>0</v>
      </c>
      <c r="BB337" t="b">
        <v>0</v>
      </c>
      <c r="BC337" t="b">
        <v>1</v>
      </c>
      <c r="BD337">
        <v>10300000</v>
      </c>
      <c r="BE337" t="s">
        <v>1242</v>
      </c>
      <c r="BF337" t="s">
        <v>1117</v>
      </c>
      <c r="BG337" t="s">
        <v>82</v>
      </c>
      <c r="BH337">
        <v>3.41</v>
      </c>
      <c r="BI337" t="s">
        <v>1440</v>
      </c>
      <c r="BJ337">
        <v>5.99</v>
      </c>
      <c r="BK337">
        <v>2</v>
      </c>
      <c r="BL337" t="s">
        <v>1117</v>
      </c>
      <c r="BM337" t="s">
        <v>82</v>
      </c>
      <c r="BN337">
        <v>3.41</v>
      </c>
      <c r="BO337" t="s">
        <v>1440</v>
      </c>
      <c r="BP337">
        <v>5.99</v>
      </c>
      <c r="BQ337">
        <v>2</v>
      </c>
    </row>
    <row r="338" spans="1:69" x14ac:dyDescent="0.2">
      <c r="C338" t="s">
        <v>2116</v>
      </c>
      <c r="D338" t="s">
        <v>180</v>
      </c>
      <c r="E338" t="s">
        <v>1441</v>
      </c>
      <c r="H338">
        <v>202008260803</v>
      </c>
      <c r="I338">
        <v>202008262003</v>
      </c>
      <c r="J338">
        <v>44069</v>
      </c>
      <c r="K338">
        <v>0.33541666666666659</v>
      </c>
      <c r="L338">
        <v>44069.335416666669</v>
      </c>
      <c r="M338">
        <v>44074</v>
      </c>
      <c r="N338" t="s">
        <v>1442</v>
      </c>
      <c r="O338">
        <v>44074.59652777778</v>
      </c>
      <c r="P338">
        <v>567</v>
      </c>
      <c r="R338">
        <v>0</v>
      </c>
      <c r="S338">
        <v>0</v>
      </c>
      <c r="T338">
        <v>0</v>
      </c>
      <c r="U338">
        <v>40.773000000000003</v>
      </c>
      <c r="V338">
        <v>-120.536</v>
      </c>
      <c r="W338" t="s">
        <v>88</v>
      </c>
      <c r="X338" t="s">
        <v>1775</v>
      </c>
      <c r="AG338" t="b">
        <v>0</v>
      </c>
      <c r="AH338" t="b">
        <v>0</v>
      </c>
      <c r="AI338" t="b">
        <v>0</v>
      </c>
      <c r="AJ338">
        <v>2020</v>
      </c>
      <c r="AK338">
        <v>8</v>
      </c>
      <c r="AL338" t="b">
        <v>0</v>
      </c>
      <c r="AM338">
        <v>0</v>
      </c>
      <c r="AN338" t="b">
        <v>0</v>
      </c>
      <c r="AO338" t="b">
        <v>0</v>
      </c>
      <c r="AP338" t="b">
        <v>0</v>
      </c>
      <c r="AQ338" t="s">
        <v>1770</v>
      </c>
      <c r="AR338">
        <v>0</v>
      </c>
      <c r="AS338">
        <v>0</v>
      </c>
      <c r="AT338" t="s">
        <v>1771</v>
      </c>
      <c r="AU338" t="s">
        <v>1772</v>
      </c>
      <c r="AV338">
        <v>0</v>
      </c>
      <c r="AW338" t="b">
        <v>1</v>
      </c>
      <c r="AX338" t="b">
        <v>0</v>
      </c>
      <c r="AY338" t="b">
        <v>1</v>
      </c>
      <c r="AZ338" t="b">
        <v>1</v>
      </c>
      <c r="BA338" t="b">
        <v>0</v>
      </c>
      <c r="BB338" t="b">
        <v>0</v>
      </c>
      <c r="BC338" t="b">
        <v>1</v>
      </c>
      <c r="BJ338">
        <v>0</v>
      </c>
      <c r="BK338">
        <v>0</v>
      </c>
      <c r="BP338">
        <v>0</v>
      </c>
      <c r="BQ338">
        <v>0</v>
      </c>
    </row>
    <row r="339" spans="1:69" x14ac:dyDescent="0.2">
      <c r="C339" t="s">
        <v>2117</v>
      </c>
      <c r="D339" t="s">
        <v>91</v>
      </c>
      <c r="E339" t="s">
        <v>1443</v>
      </c>
      <c r="H339">
        <v>202008301111</v>
      </c>
      <c r="I339">
        <v>202008302311</v>
      </c>
      <c r="J339">
        <v>44073</v>
      </c>
      <c r="K339">
        <v>0.46597222222222218</v>
      </c>
      <c r="L339">
        <v>44073.46597222222</v>
      </c>
      <c r="M339">
        <v>44073</v>
      </c>
      <c r="N339" t="s">
        <v>1282</v>
      </c>
      <c r="O339">
        <v>44073.799305555563</v>
      </c>
      <c r="P339">
        <v>688</v>
      </c>
      <c r="R339">
        <v>0</v>
      </c>
      <c r="S339">
        <v>0</v>
      </c>
      <c r="T339">
        <v>0</v>
      </c>
      <c r="U339">
        <v>37.080530000000003</v>
      </c>
      <c r="V339">
        <v>-119.88673</v>
      </c>
      <c r="W339" t="s">
        <v>73</v>
      </c>
      <c r="X339" t="s">
        <v>1769</v>
      </c>
      <c r="AG339" t="b">
        <v>0</v>
      </c>
      <c r="AH339" t="b">
        <v>0</v>
      </c>
      <c r="AI339" t="b">
        <v>0</v>
      </c>
      <c r="AJ339">
        <v>2020</v>
      </c>
      <c r="AK339">
        <v>8</v>
      </c>
      <c r="AL339" t="b">
        <v>0</v>
      </c>
      <c r="AM339">
        <v>0</v>
      </c>
      <c r="AN339" t="b">
        <v>0</v>
      </c>
      <c r="AO339" t="b">
        <v>0</v>
      </c>
      <c r="AP339" t="b">
        <v>0</v>
      </c>
      <c r="AQ339" t="s">
        <v>1770</v>
      </c>
      <c r="AR339">
        <v>0</v>
      </c>
      <c r="AS339">
        <v>0</v>
      </c>
      <c r="AT339" t="s">
        <v>1771</v>
      </c>
      <c r="AU339" t="s">
        <v>1772</v>
      </c>
      <c r="AV339">
        <v>0</v>
      </c>
      <c r="AW339" t="b">
        <v>0</v>
      </c>
      <c r="AX339" t="b">
        <v>0</v>
      </c>
      <c r="AY339" t="b">
        <v>0</v>
      </c>
      <c r="AZ339" t="b">
        <v>0</v>
      </c>
      <c r="BA339" t="b">
        <v>0</v>
      </c>
      <c r="BB339" t="b">
        <v>0</v>
      </c>
      <c r="BC339" t="b">
        <v>0</v>
      </c>
      <c r="BJ339">
        <v>0</v>
      </c>
      <c r="BK339">
        <v>0</v>
      </c>
      <c r="BL339" t="s">
        <v>1444</v>
      </c>
      <c r="BM339" t="s">
        <v>1028</v>
      </c>
      <c r="BN339">
        <v>6.9</v>
      </c>
      <c r="BO339" t="s">
        <v>1445</v>
      </c>
      <c r="BP339">
        <v>14.69</v>
      </c>
      <c r="BQ339">
        <v>48</v>
      </c>
    </row>
    <row r="340" spans="1:69" x14ac:dyDescent="0.2">
      <c r="C340" t="s">
        <v>2118</v>
      </c>
      <c r="D340" t="s">
        <v>84</v>
      </c>
      <c r="E340" t="s">
        <v>1446</v>
      </c>
      <c r="H340">
        <v>202009010937</v>
      </c>
      <c r="I340">
        <v>202009012137</v>
      </c>
      <c r="J340">
        <v>44075</v>
      </c>
      <c r="K340">
        <v>0.40069444444444452</v>
      </c>
      <c r="L340">
        <v>44075.400694444441</v>
      </c>
      <c r="M340">
        <v>44084</v>
      </c>
      <c r="N340" t="s">
        <v>1447</v>
      </c>
      <c r="O340">
        <v>44084.474305555559</v>
      </c>
      <c r="P340">
        <v>413</v>
      </c>
      <c r="Q340" t="s">
        <v>186</v>
      </c>
      <c r="R340">
        <v>0</v>
      </c>
      <c r="S340">
        <v>0</v>
      </c>
      <c r="T340">
        <v>0</v>
      </c>
      <c r="U340">
        <v>40.821260000000002</v>
      </c>
      <c r="V340">
        <v>-123.12461</v>
      </c>
      <c r="W340" t="s">
        <v>88</v>
      </c>
      <c r="X340" t="s">
        <v>1775</v>
      </c>
      <c r="AG340" t="b">
        <v>0</v>
      </c>
      <c r="AH340" t="b">
        <v>0</v>
      </c>
      <c r="AI340" t="b">
        <v>0</v>
      </c>
      <c r="AJ340">
        <v>2020</v>
      </c>
      <c r="AK340">
        <v>9</v>
      </c>
      <c r="AL340" t="b">
        <v>0</v>
      </c>
      <c r="AM340">
        <v>0</v>
      </c>
      <c r="AN340" t="b">
        <v>0</v>
      </c>
      <c r="AO340" t="b">
        <v>0</v>
      </c>
      <c r="AP340" t="b">
        <v>0</v>
      </c>
      <c r="AQ340" t="s">
        <v>1770</v>
      </c>
      <c r="AR340">
        <v>0</v>
      </c>
      <c r="AS340">
        <v>0</v>
      </c>
      <c r="AT340" t="s">
        <v>1771</v>
      </c>
      <c r="AU340" t="s">
        <v>1772</v>
      </c>
      <c r="AV340">
        <v>0</v>
      </c>
      <c r="AW340" t="b">
        <v>1</v>
      </c>
      <c r="AX340" t="b">
        <v>0</v>
      </c>
      <c r="AY340" t="b">
        <v>1</v>
      </c>
      <c r="AZ340" t="b">
        <v>1</v>
      </c>
      <c r="BA340" t="b">
        <v>0</v>
      </c>
      <c r="BB340" t="b">
        <v>1</v>
      </c>
      <c r="BC340" t="b">
        <v>1</v>
      </c>
      <c r="BF340" t="s">
        <v>89</v>
      </c>
      <c r="BG340" t="s">
        <v>82</v>
      </c>
      <c r="BH340">
        <v>4.79</v>
      </c>
      <c r="BI340" t="s">
        <v>1448</v>
      </c>
      <c r="BJ340">
        <v>5.99</v>
      </c>
      <c r="BK340">
        <v>2</v>
      </c>
      <c r="BL340" t="s">
        <v>1449</v>
      </c>
      <c r="BM340" t="s">
        <v>75</v>
      </c>
      <c r="BN340">
        <v>9.0299999999999994</v>
      </c>
      <c r="BO340" t="s">
        <v>1450</v>
      </c>
      <c r="BP340">
        <v>14.1</v>
      </c>
      <c r="BQ340">
        <v>12</v>
      </c>
    </row>
    <row r="341" spans="1:69" x14ac:dyDescent="0.2">
      <c r="C341" t="s">
        <v>2119</v>
      </c>
      <c r="D341" t="s">
        <v>1451</v>
      </c>
      <c r="E341" t="s">
        <v>175</v>
      </c>
      <c r="H341">
        <v>202009041821</v>
      </c>
      <c r="I341">
        <v>202009050621</v>
      </c>
      <c r="J341">
        <v>44078</v>
      </c>
      <c r="K341">
        <v>0.76458333333333328</v>
      </c>
      <c r="L341">
        <v>44078.76458333333</v>
      </c>
      <c r="P341">
        <v>379895</v>
      </c>
      <c r="Q341" t="s">
        <v>186</v>
      </c>
      <c r="R341">
        <v>856</v>
      </c>
      <c r="S341">
        <v>71</v>
      </c>
      <c r="T341">
        <v>0</v>
      </c>
      <c r="U341">
        <v>37.191470000000002</v>
      </c>
      <c r="V341">
        <v>-119.26117499999999</v>
      </c>
      <c r="W341" t="s">
        <v>88</v>
      </c>
      <c r="X341" t="s">
        <v>1775</v>
      </c>
      <c r="AF341">
        <v>49989643</v>
      </c>
      <c r="AG341" t="b">
        <v>1</v>
      </c>
      <c r="AH341" t="b">
        <v>0</v>
      </c>
      <c r="AI341" t="b">
        <v>1</v>
      </c>
      <c r="AJ341">
        <v>2020</v>
      </c>
      <c r="AK341">
        <v>9</v>
      </c>
      <c r="AL341" t="b">
        <v>0</v>
      </c>
      <c r="AM341">
        <v>0</v>
      </c>
      <c r="AN341" t="b">
        <v>0</v>
      </c>
      <c r="AO341" t="b">
        <v>1</v>
      </c>
      <c r="AP341" t="b">
        <v>1</v>
      </c>
      <c r="AQ341" t="s">
        <v>1894</v>
      </c>
      <c r="AR341">
        <v>1</v>
      </c>
      <c r="AS341">
        <v>1</v>
      </c>
      <c r="AT341" t="s">
        <v>1805</v>
      </c>
      <c r="AU341" t="s">
        <v>1772</v>
      </c>
      <c r="AV341">
        <v>856</v>
      </c>
      <c r="AW341" t="b">
        <v>0</v>
      </c>
      <c r="AX341" t="b">
        <v>1</v>
      </c>
      <c r="AY341" t="b">
        <v>1</v>
      </c>
      <c r="AZ341" t="b">
        <v>1</v>
      </c>
      <c r="BA341" t="b">
        <v>0</v>
      </c>
      <c r="BB341" t="b">
        <v>1</v>
      </c>
      <c r="BC341" t="b">
        <v>1</v>
      </c>
      <c r="BF341" t="s">
        <v>1452</v>
      </c>
      <c r="BG341" t="s">
        <v>1110</v>
      </c>
      <c r="BH341">
        <v>2.12</v>
      </c>
      <c r="BI341" t="s">
        <v>1453</v>
      </c>
      <c r="BJ341">
        <v>9.64</v>
      </c>
      <c r="BK341">
        <v>98</v>
      </c>
      <c r="BL341" t="s">
        <v>1454</v>
      </c>
      <c r="BM341" t="s">
        <v>584</v>
      </c>
      <c r="BN341">
        <v>9.99</v>
      </c>
      <c r="BO341" t="s">
        <v>1453</v>
      </c>
      <c r="BP341">
        <v>15.29</v>
      </c>
      <c r="BQ341">
        <v>214</v>
      </c>
    </row>
    <row r="342" spans="1:69" x14ac:dyDescent="0.2">
      <c r="C342" t="s">
        <v>2120</v>
      </c>
      <c r="D342" t="s">
        <v>541</v>
      </c>
      <c r="E342" t="s">
        <v>1034</v>
      </c>
      <c r="H342">
        <v>202009071326</v>
      </c>
      <c r="I342">
        <v>202009080126</v>
      </c>
      <c r="J342">
        <v>44081</v>
      </c>
      <c r="K342">
        <v>0.55972222222222223</v>
      </c>
      <c r="L342">
        <v>44081.55972222222</v>
      </c>
      <c r="M342">
        <v>44088</v>
      </c>
      <c r="N342" t="s">
        <v>1455</v>
      </c>
      <c r="O342">
        <v>44088.818055555559</v>
      </c>
      <c r="P342">
        <v>1100</v>
      </c>
      <c r="Q342" t="s">
        <v>186</v>
      </c>
      <c r="R342">
        <v>56</v>
      </c>
      <c r="S342">
        <v>1</v>
      </c>
      <c r="T342">
        <v>0</v>
      </c>
      <c r="U342">
        <v>39.493499999999997</v>
      </c>
      <c r="V342">
        <v>-123.3965</v>
      </c>
      <c r="W342" t="s">
        <v>88</v>
      </c>
      <c r="X342" t="s">
        <v>1775</v>
      </c>
      <c r="AF342">
        <v>858873</v>
      </c>
      <c r="AG342" t="b">
        <v>0</v>
      </c>
      <c r="AH342" t="b">
        <v>0</v>
      </c>
      <c r="AI342" t="b">
        <v>0</v>
      </c>
      <c r="AJ342">
        <v>2020</v>
      </c>
      <c r="AK342">
        <v>9</v>
      </c>
      <c r="AL342" t="b">
        <v>0</v>
      </c>
      <c r="AM342">
        <v>0</v>
      </c>
      <c r="AN342" t="b">
        <v>0</v>
      </c>
      <c r="AO342" t="b">
        <v>0</v>
      </c>
      <c r="AP342" t="b">
        <v>0</v>
      </c>
      <c r="AQ342" t="s">
        <v>1770</v>
      </c>
      <c r="AR342">
        <v>0</v>
      </c>
      <c r="AS342">
        <v>0</v>
      </c>
      <c r="AT342" t="s">
        <v>1771</v>
      </c>
      <c r="AU342" t="s">
        <v>1772</v>
      </c>
      <c r="AV342">
        <v>56</v>
      </c>
      <c r="AW342" t="b">
        <v>1</v>
      </c>
      <c r="AX342" t="b">
        <v>0</v>
      </c>
      <c r="AY342" t="b">
        <v>1</v>
      </c>
      <c r="AZ342" t="b">
        <v>1</v>
      </c>
      <c r="BA342" t="b">
        <v>0</v>
      </c>
      <c r="BB342" t="b">
        <v>1</v>
      </c>
      <c r="BC342" t="b">
        <v>1</v>
      </c>
      <c r="BF342" t="s">
        <v>1456</v>
      </c>
      <c r="BG342" t="s">
        <v>1028</v>
      </c>
      <c r="BH342">
        <v>1.67</v>
      </c>
      <c r="BI342" t="s">
        <v>1457</v>
      </c>
      <c r="BJ342">
        <v>18.260000000000002</v>
      </c>
      <c r="BK342">
        <v>12</v>
      </c>
      <c r="BL342" t="s">
        <v>1458</v>
      </c>
      <c r="BM342" t="s">
        <v>1028</v>
      </c>
      <c r="BN342">
        <v>9.7100000000000009</v>
      </c>
      <c r="BO342" t="s">
        <v>1459</v>
      </c>
      <c r="BP342">
        <v>23.53</v>
      </c>
      <c r="BQ342">
        <v>66</v>
      </c>
    </row>
    <row r="343" spans="1:69" x14ac:dyDescent="0.2">
      <c r="C343" t="s">
        <v>2121</v>
      </c>
      <c r="D343" t="s">
        <v>350</v>
      </c>
      <c r="E343" t="s">
        <v>133</v>
      </c>
      <c r="H343">
        <v>202009080604</v>
      </c>
      <c r="I343">
        <v>202009081804</v>
      </c>
      <c r="J343">
        <v>44082</v>
      </c>
      <c r="K343">
        <v>0.25277777777777782</v>
      </c>
      <c r="L343">
        <v>44082.25277777778</v>
      </c>
      <c r="M343">
        <v>44088</v>
      </c>
      <c r="N343" t="s">
        <v>1460</v>
      </c>
      <c r="O343">
        <v>44088.732638888891</v>
      </c>
      <c r="P343">
        <v>1311</v>
      </c>
      <c r="R343">
        <v>41</v>
      </c>
      <c r="S343">
        <v>10</v>
      </c>
      <c r="T343">
        <v>0</v>
      </c>
      <c r="U343">
        <v>39.363700000000001</v>
      </c>
      <c r="V343">
        <v>-121.32361</v>
      </c>
      <c r="W343" t="s">
        <v>88</v>
      </c>
      <c r="X343" t="s">
        <v>1775</v>
      </c>
      <c r="AF343">
        <v>4330276</v>
      </c>
      <c r="AG343" t="b">
        <v>0</v>
      </c>
      <c r="AH343" t="b">
        <v>0</v>
      </c>
      <c r="AI343" t="b">
        <v>0</v>
      </c>
      <c r="AJ343">
        <v>2020</v>
      </c>
      <c r="AK343">
        <v>9</v>
      </c>
      <c r="AL343" t="b">
        <v>1</v>
      </c>
      <c r="AM343">
        <v>0</v>
      </c>
      <c r="AN343" t="b">
        <v>0</v>
      </c>
      <c r="AO343" t="b">
        <v>0</v>
      </c>
      <c r="AP343" t="b">
        <v>0</v>
      </c>
      <c r="AQ343" t="s">
        <v>1770</v>
      </c>
      <c r="AR343">
        <v>0</v>
      </c>
      <c r="AS343">
        <v>0</v>
      </c>
      <c r="AT343" t="s">
        <v>1771</v>
      </c>
      <c r="AU343" t="s">
        <v>1772</v>
      </c>
      <c r="AV343">
        <v>41</v>
      </c>
      <c r="AW343" t="b">
        <v>1</v>
      </c>
      <c r="AX343" t="b">
        <v>0</v>
      </c>
      <c r="AY343" t="b">
        <v>1</v>
      </c>
      <c r="AZ343" t="b">
        <v>1</v>
      </c>
      <c r="BA343" t="b">
        <v>0</v>
      </c>
      <c r="BB343" t="b">
        <v>1</v>
      </c>
      <c r="BC343" t="b">
        <v>1</v>
      </c>
      <c r="BF343" t="s">
        <v>1461</v>
      </c>
      <c r="BG343" t="s">
        <v>1028</v>
      </c>
      <c r="BH343">
        <v>4.4000000000000004</v>
      </c>
      <c r="BI343" t="s">
        <v>1462</v>
      </c>
      <c r="BJ343">
        <v>33.549999999999997</v>
      </c>
      <c r="BK343">
        <v>56</v>
      </c>
      <c r="BL343" t="s">
        <v>1463</v>
      </c>
      <c r="BM343" t="s">
        <v>1028</v>
      </c>
      <c r="BN343">
        <v>7.23</v>
      </c>
      <c r="BO343" t="s">
        <v>1464</v>
      </c>
      <c r="BP343">
        <v>43.18</v>
      </c>
      <c r="BQ343">
        <v>192</v>
      </c>
    </row>
    <row r="344" spans="1:69" x14ac:dyDescent="0.2">
      <c r="C344" t="s">
        <v>2122</v>
      </c>
      <c r="D344" t="s">
        <v>435</v>
      </c>
      <c r="E344" t="s">
        <v>1465</v>
      </c>
      <c r="H344">
        <v>202009081303</v>
      </c>
      <c r="I344">
        <v>202009090103</v>
      </c>
      <c r="J344">
        <v>44082</v>
      </c>
      <c r="K344">
        <v>0.54374999999999996</v>
      </c>
      <c r="L344">
        <v>44082.543749999997</v>
      </c>
      <c r="M344">
        <v>44144</v>
      </c>
      <c r="N344" t="s">
        <v>1466</v>
      </c>
      <c r="O344">
        <v>44144.741666666669</v>
      </c>
      <c r="P344">
        <v>1673</v>
      </c>
      <c r="Q344" t="s">
        <v>186</v>
      </c>
      <c r="R344">
        <v>0</v>
      </c>
      <c r="S344">
        <v>0</v>
      </c>
      <c r="T344">
        <v>0</v>
      </c>
      <c r="U344">
        <v>38.99</v>
      </c>
      <c r="V344">
        <v>-120.39400000000001</v>
      </c>
      <c r="W344" t="s">
        <v>88</v>
      </c>
      <c r="X344" t="s">
        <v>1775</v>
      </c>
      <c r="AG344" t="b">
        <v>0</v>
      </c>
      <c r="AH344" t="b">
        <v>0</v>
      </c>
      <c r="AI344" t="b">
        <v>0</v>
      </c>
      <c r="AJ344">
        <v>2020</v>
      </c>
      <c r="AK344">
        <v>9</v>
      </c>
      <c r="AL344" t="b">
        <v>1</v>
      </c>
      <c r="AM344">
        <v>0</v>
      </c>
      <c r="AN344" t="b">
        <v>0</v>
      </c>
      <c r="AO344" t="b">
        <v>0</v>
      </c>
      <c r="AP344" t="b">
        <v>0</v>
      </c>
      <c r="AQ344" t="s">
        <v>1770</v>
      </c>
      <c r="AR344">
        <v>0</v>
      </c>
      <c r="AS344">
        <v>0</v>
      </c>
      <c r="AT344" t="s">
        <v>1771</v>
      </c>
      <c r="AU344" t="s">
        <v>1772</v>
      </c>
      <c r="AV344">
        <v>0</v>
      </c>
      <c r="AW344" t="b">
        <v>1</v>
      </c>
      <c r="AX344" t="b">
        <v>0</v>
      </c>
      <c r="AY344" t="b">
        <v>1</v>
      </c>
      <c r="AZ344" t="b">
        <v>1</v>
      </c>
      <c r="BA344" t="b">
        <v>0</v>
      </c>
      <c r="BB344" t="b">
        <v>1</v>
      </c>
      <c r="BC344" t="b">
        <v>1</v>
      </c>
      <c r="BF344" t="s">
        <v>799</v>
      </c>
      <c r="BG344" t="s">
        <v>82</v>
      </c>
      <c r="BH344">
        <v>4.62</v>
      </c>
      <c r="BI344" t="s">
        <v>1467</v>
      </c>
      <c r="BJ344">
        <v>32</v>
      </c>
      <c r="BK344">
        <v>31</v>
      </c>
      <c r="BL344" t="s">
        <v>1468</v>
      </c>
      <c r="BM344" t="s">
        <v>82</v>
      </c>
      <c r="BN344">
        <v>5.68</v>
      </c>
      <c r="BO344" t="s">
        <v>1469</v>
      </c>
      <c r="BP344">
        <v>50</v>
      </c>
      <c r="BQ344">
        <v>45</v>
      </c>
    </row>
    <row r="345" spans="1:69" x14ac:dyDescent="0.2">
      <c r="C345" t="s">
        <v>2123</v>
      </c>
      <c r="D345" t="s">
        <v>169</v>
      </c>
      <c r="E345" t="s">
        <v>1470</v>
      </c>
      <c r="H345">
        <v>202009121357</v>
      </c>
      <c r="I345">
        <v>202009130157</v>
      </c>
      <c r="J345">
        <v>44086</v>
      </c>
      <c r="K345">
        <v>0.58125000000000004</v>
      </c>
      <c r="L345">
        <v>44086.581250000003</v>
      </c>
      <c r="M345">
        <v>44144</v>
      </c>
      <c r="N345" t="s">
        <v>1471</v>
      </c>
      <c r="O345">
        <v>44144.587500000001</v>
      </c>
      <c r="P345">
        <v>1185</v>
      </c>
      <c r="R345">
        <v>0</v>
      </c>
      <c r="S345">
        <v>0</v>
      </c>
      <c r="T345">
        <v>0</v>
      </c>
      <c r="U345">
        <v>37.135474000000002</v>
      </c>
      <c r="V345">
        <v>-119.027309</v>
      </c>
      <c r="W345" t="s">
        <v>73</v>
      </c>
      <c r="X345" t="s">
        <v>1769</v>
      </c>
      <c r="AG345" t="b">
        <v>0</v>
      </c>
      <c r="AH345" t="b">
        <v>0</v>
      </c>
      <c r="AI345" t="b">
        <v>0</v>
      </c>
      <c r="AJ345">
        <v>2020</v>
      </c>
      <c r="AK345">
        <v>9</v>
      </c>
      <c r="AL345" t="b">
        <v>0</v>
      </c>
      <c r="AM345">
        <v>0</v>
      </c>
      <c r="AN345" t="b">
        <v>0</v>
      </c>
      <c r="AO345" t="b">
        <v>0</v>
      </c>
      <c r="AP345" t="b">
        <v>0</v>
      </c>
      <c r="AQ345" t="s">
        <v>1770</v>
      </c>
      <c r="AR345">
        <v>0</v>
      </c>
      <c r="AS345">
        <v>0</v>
      </c>
      <c r="AT345" t="s">
        <v>1771</v>
      </c>
      <c r="AU345" t="s">
        <v>1772</v>
      </c>
      <c r="AV345">
        <v>0</v>
      </c>
      <c r="AW345" t="b">
        <v>0</v>
      </c>
      <c r="AX345" t="b">
        <v>0</v>
      </c>
      <c r="AY345" t="b">
        <v>0</v>
      </c>
      <c r="AZ345" t="b">
        <v>0</v>
      </c>
      <c r="BA345" t="b">
        <v>0</v>
      </c>
      <c r="BB345" t="b">
        <v>0</v>
      </c>
      <c r="BC345" t="b">
        <v>0</v>
      </c>
      <c r="BJ345">
        <v>0</v>
      </c>
      <c r="BK345">
        <v>0</v>
      </c>
      <c r="BL345" t="s">
        <v>1454</v>
      </c>
      <c r="BM345" t="s">
        <v>584</v>
      </c>
      <c r="BN345">
        <v>9.99</v>
      </c>
      <c r="BO345" t="s">
        <v>1472</v>
      </c>
      <c r="BP345">
        <v>16.02</v>
      </c>
      <c r="BQ345">
        <v>46</v>
      </c>
    </row>
    <row r="346" spans="1:69" x14ac:dyDescent="0.2">
      <c r="A346" t="s">
        <v>251</v>
      </c>
      <c r="C346" t="s">
        <v>2124</v>
      </c>
      <c r="D346" t="s">
        <v>252</v>
      </c>
      <c r="E346" t="s">
        <v>1473</v>
      </c>
      <c r="H346">
        <v>202009161108</v>
      </c>
      <c r="I346">
        <v>202009162308</v>
      </c>
      <c r="J346">
        <v>44090</v>
      </c>
      <c r="K346">
        <v>0.46388888888888891</v>
      </c>
      <c r="L346">
        <v>44090.463888888888</v>
      </c>
      <c r="M346">
        <v>44104</v>
      </c>
      <c r="N346" t="s">
        <v>1474</v>
      </c>
      <c r="O346">
        <v>44104.354861111111</v>
      </c>
      <c r="P346">
        <v>2188</v>
      </c>
      <c r="R346">
        <v>0</v>
      </c>
      <c r="S346">
        <v>0</v>
      </c>
      <c r="T346">
        <v>0</v>
      </c>
      <c r="U346">
        <v>41.211022</v>
      </c>
      <c r="V346">
        <v>-122.847359</v>
      </c>
      <c r="W346" t="s">
        <v>73</v>
      </c>
      <c r="X346" t="s">
        <v>1769</v>
      </c>
      <c r="AG346" t="b">
        <v>0</v>
      </c>
      <c r="AH346" t="b">
        <v>0</v>
      </c>
      <c r="AI346" t="b">
        <v>0</v>
      </c>
      <c r="AJ346">
        <v>2020</v>
      </c>
      <c r="AK346">
        <v>9</v>
      </c>
      <c r="AL346" t="b">
        <v>0</v>
      </c>
      <c r="AM346">
        <v>0</v>
      </c>
      <c r="AN346" t="b">
        <v>0</v>
      </c>
      <c r="AO346" t="b">
        <v>0</v>
      </c>
      <c r="AP346" t="b">
        <v>0</v>
      </c>
      <c r="AQ346" t="s">
        <v>1770</v>
      </c>
      <c r="AR346">
        <v>0</v>
      </c>
      <c r="AS346">
        <v>0</v>
      </c>
      <c r="AT346" t="s">
        <v>1771</v>
      </c>
      <c r="AU346" t="s">
        <v>1772</v>
      </c>
      <c r="AV346">
        <v>0</v>
      </c>
      <c r="AW346" t="b">
        <v>0</v>
      </c>
      <c r="AX346" t="b">
        <v>0</v>
      </c>
      <c r="AY346" t="b">
        <v>0</v>
      </c>
      <c r="AZ346" t="b">
        <v>0</v>
      </c>
      <c r="BA346" t="b">
        <v>0</v>
      </c>
      <c r="BB346" t="b">
        <v>0</v>
      </c>
      <c r="BC346" t="b">
        <v>0</v>
      </c>
      <c r="BJ346">
        <v>0</v>
      </c>
      <c r="BK346">
        <v>0</v>
      </c>
      <c r="BL346" t="s">
        <v>491</v>
      </c>
      <c r="BM346" t="s">
        <v>82</v>
      </c>
      <c r="BN346">
        <v>6.23</v>
      </c>
      <c r="BO346" t="s">
        <v>1475</v>
      </c>
      <c r="BP346">
        <v>8</v>
      </c>
      <c r="BQ346">
        <v>2</v>
      </c>
    </row>
    <row r="347" spans="1:69" x14ac:dyDescent="0.2">
      <c r="C347" t="s">
        <v>2125</v>
      </c>
      <c r="D347" t="s">
        <v>1476</v>
      </c>
      <c r="E347" t="s">
        <v>1477</v>
      </c>
      <c r="H347">
        <v>202009260348</v>
      </c>
      <c r="I347">
        <v>202009261548</v>
      </c>
      <c r="J347">
        <v>44100</v>
      </c>
      <c r="K347">
        <v>0.1583333333333333</v>
      </c>
      <c r="L347">
        <v>44100.158333333333</v>
      </c>
      <c r="M347">
        <v>44124</v>
      </c>
      <c r="N347" t="s">
        <v>1478</v>
      </c>
      <c r="O347">
        <v>44124.458333333343</v>
      </c>
      <c r="P347">
        <v>67484</v>
      </c>
      <c r="Q347" t="s">
        <v>186</v>
      </c>
      <c r="R347">
        <v>1555</v>
      </c>
      <c r="S347">
        <v>282</v>
      </c>
      <c r="T347">
        <v>0</v>
      </c>
      <c r="U347">
        <v>38.562950000000001</v>
      </c>
      <c r="V347">
        <v>-122.49745</v>
      </c>
      <c r="W347" t="s">
        <v>88</v>
      </c>
      <c r="X347" t="s">
        <v>1775</v>
      </c>
      <c r="AF347">
        <v>221131080</v>
      </c>
      <c r="AG347" t="b">
        <v>1</v>
      </c>
      <c r="AH347" t="b">
        <v>0</v>
      </c>
      <c r="AI347" t="b">
        <v>1</v>
      </c>
      <c r="AJ347">
        <v>2020</v>
      </c>
      <c r="AK347">
        <v>9</v>
      </c>
      <c r="AL347" t="b">
        <v>0</v>
      </c>
      <c r="AM347">
        <v>0</v>
      </c>
      <c r="AN347" t="b">
        <v>0</v>
      </c>
      <c r="AO347" t="b">
        <v>1</v>
      </c>
      <c r="AP347" t="b">
        <v>1</v>
      </c>
      <c r="AQ347" t="s">
        <v>1894</v>
      </c>
      <c r="AR347">
        <v>1</v>
      </c>
      <c r="AS347">
        <v>1</v>
      </c>
      <c r="AT347" t="s">
        <v>1805</v>
      </c>
      <c r="AU347" t="s">
        <v>1772</v>
      </c>
      <c r="AV347">
        <v>1555</v>
      </c>
      <c r="AW347" t="b">
        <v>0</v>
      </c>
      <c r="AX347" t="b">
        <v>1</v>
      </c>
      <c r="AY347" t="b">
        <v>1</v>
      </c>
      <c r="AZ347" t="b">
        <v>1</v>
      </c>
      <c r="BA347" t="b">
        <v>0</v>
      </c>
      <c r="BB347" t="b">
        <v>1</v>
      </c>
      <c r="BC347" t="b">
        <v>1</v>
      </c>
      <c r="BF347" t="s">
        <v>1479</v>
      </c>
      <c r="BG347" t="s">
        <v>1028</v>
      </c>
      <c r="BH347">
        <v>3.49</v>
      </c>
      <c r="BI347" t="s">
        <v>1480</v>
      </c>
      <c r="BJ347">
        <v>12.86</v>
      </c>
      <c r="BK347">
        <v>87</v>
      </c>
      <c r="BL347" t="s">
        <v>1481</v>
      </c>
      <c r="BM347" t="s">
        <v>1028</v>
      </c>
      <c r="BN347">
        <v>5.68</v>
      </c>
      <c r="BO347" t="s">
        <v>1482</v>
      </c>
      <c r="BP347">
        <v>16.73</v>
      </c>
      <c r="BQ347">
        <v>272</v>
      </c>
    </row>
    <row r="348" spans="1:69" x14ac:dyDescent="0.2">
      <c r="C348" t="s">
        <v>2126</v>
      </c>
      <c r="D348" t="s">
        <v>1483</v>
      </c>
      <c r="E348" t="s">
        <v>1484</v>
      </c>
      <c r="H348">
        <v>202009271603</v>
      </c>
      <c r="I348">
        <v>202009280403</v>
      </c>
      <c r="J348">
        <v>44101</v>
      </c>
      <c r="K348">
        <v>0.66874999999999996</v>
      </c>
      <c r="L348">
        <v>44101.668749999997</v>
      </c>
      <c r="M348">
        <v>44117</v>
      </c>
      <c r="N348" t="s">
        <v>1485</v>
      </c>
      <c r="O348">
        <v>44117.709722222222</v>
      </c>
      <c r="P348">
        <v>56338</v>
      </c>
      <c r="Q348" t="s">
        <v>99</v>
      </c>
      <c r="R348">
        <v>204</v>
      </c>
      <c r="S348">
        <v>27</v>
      </c>
      <c r="T348">
        <v>4</v>
      </c>
      <c r="U348">
        <v>40.539270000000002</v>
      </c>
      <c r="V348">
        <v>-122.56656</v>
      </c>
      <c r="W348" t="s">
        <v>88</v>
      </c>
      <c r="X348" t="s">
        <v>1775</v>
      </c>
      <c r="Y348" t="s">
        <v>100</v>
      </c>
      <c r="Z348" t="s">
        <v>100</v>
      </c>
      <c r="AA348">
        <v>20201368</v>
      </c>
      <c r="AB348" t="s">
        <v>1486</v>
      </c>
      <c r="AC348" t="s">
        <v>1487</v>
      </c>
      <c r="AD348" t="s">
        <v>1488</v>
      </c>
      <c r="AF348">
        <v>8354758</v>
      </c>
      <c r="AG348" t="b">
        <v>1</v>
      </c>
      <c r="AH348" t="b">
        <v>0</v>
      </c>
      <c r="AI348" t="b">
        <v>1</v>
      </c>
      <c r="AJ348">
        <v>2020</v>
      </c>
      <c r="AK348">
        <v>9</v>
      </c>
      <c r="AL348" t="b">
        <v>1</v>
      </c>
      <c r="AM348">
        <v>1</v>
      </c>
      <c r="AN348" t="b">
        <v>1</v>
      </c>
      <c r="AO348" t="b">
        <v>1</v>
      </c>
      <c r="AP348" t="b">
        <v>0</v>
      </c>
      <c r="AQ348" t="s">
        <v>1804</v>
      </c>
      <c r="AR348">
        <v>1</v>
      </c>
      <c r="AS348">
        <v>0</v>
      </c>
      <c r="AT348" t="s">
        <v>1820</v>
      </c>
      <c r="AU348" t="s">
        <v>1806</v>
      </c>
      <c r="AV348">
        <v>204</v>
      </c>
      <c r="AW348" t="b">
        <v>1</v>
      </c>
      <c r="AX348" t="b">
        <v>0</v>
      </c>
      <c r="AY348" t="b">
        <v>1</v>
      </c>
      <c r="AZ348" t="b">
        <v>1</v>
      </c>
      <c r="BA348" t="b">
        <v>0</v>
      </c>
      <c r="BB348" t="b">
        <v>1</v>
      </c>
      <c r="BC348" t="b">
        <v>1</v>
      </c>
      <c r="BF348" t="s">
        <v>945</v>
      </c>
      <c r="BG348" t="s">
        <v>82</v>
      </c>
      <c r="BH348">
        <v>3.92</v>
      </c>
      <c r="BI348" t="s">
        <v>1489</v>
      </c>
      <c r="BJ348">
        <v>36</v>
      </c>
      <c r="BK348">
        <v>26</v>
      </c>
      <c r="BL348" t="s">
        <v>945</v>
      </c>
      <c r="BM348" t="s">
        <v>82</v>
      </c>
      <c r="BN348">
        <v>3.92</v>
      </c>
      <c r="BO348" t="s">
        <v>1489</v>
      </c>
      <c r="BP348">
        <v>36</v>
      </c>
      <c r="BQ348">
        <v>158</v>
      </c>
    </row>
    <row r="349" spans="1:69" x14ac:dyDescent="0.2">
      <c r="C349" t="s">
        <v>2127</v>
      </c>
      <c r="D349" t="s">
        <v>260</v>
      </c>
      <c r="E349" t="s">
        <v>1490</v>
      </c>
      <c r="H349">
        <v>202101191147</v>
      </c>
      <c r="I349">
        <v>202101192347</v>
      </c>
      <c r="J349">
        <v>44215</v>
      </c>
      <c r="K349">
        <v>0.4909722222222222</v>
      </c>
      <c r="L349">
        <v>44215.490972222222</v>
      </c>
      <c r="M349">
        <v>44216</v>
      </c>
      <c r="N349" t="s">
        <v>1491</v>
      </c>
      <c r="O349">
        <v>44216.3</v>
      </c>
      <c r="P349">
        <v>685</v>
      </c>
      <c r="Q349" t="s">
        <v>99</v>
      </c>
      <c r="U349">
        <v>34.994320000000002</v>
      </c>
      <c r="V349">
        <v>-119.185309</v>
      </c>
      <c r="W349" t="s">
        <v>73</v>
      </c>
      <c r="X349" t="s">
        <v>1769</v>
      </c>
      <c r="Y349" t="s">
        <v>100</v>
      </c>
      <c r="Z349" t="s">
        <v>100</v>
      </c>
      <c r="AA349">
        <v>20210059</v>
      </c>
      <c r="AD349" t="s">
        <v>1492</v>
      </c>
      <c r="AF349">
        <v>4116</v>
      </c>
      <c r="AG349" t="b">
        <v>0</v>
      </c>
      <c r="AH349" t="b">
        <v>0</v>
      </c>
      <c r="AI349" t="b">
        <v>0</v>
      </c>
      <c r="AJ349">
        <v>2021</v>
      </c>
      <c r="AK349">
        <v>1</v>
      </c>
      <c r="AL349" t="b">
        <v>0</v>
      </c>
      <c r="AM349">
        <v>0</v>
      </c>
      <c r="AN349" t="b">
        <v>0</v>
      </c>
      <c r="AO349" t="b">
        <v>0</v>
      </c>
      <c r="AP349" t="b">
        <v>0</v>
      </c>
      <c r="AQ349" t="s">
        <v>1770</v>
      </c>
      <c r="AR349">
        <v>0</v>
      </c>
      <c r="AS349">
        <v>0</v>
      </c>
      <c r="AT349" t="s">
        <v>1771</v>
      </c>
      <c r="AU349" t="s">
        <v>1772</v>
      </c>
      <c r="AV349">
        <v>0</v>
      </c>
      <c r="AW349" t="b">
        <v>0</v>
      </c>
      <c r="AX349" t="b">
        <v>0</v>
      </c>
      <c r="AY349" t="b">
        <v>0</v>
      </c>
      <c r="AZ349" t="b">
        <v>0</v>
      </c>
      <c r="BA349" t="b">
        <v>0</v>
      </c>
      <c r="BB349" t="b">
        <v>0</v>
      </c>
      <c r="BC349" t="b">
        <v>0</v>
      </c>
      <c r="BJ349">
        <v>0</v>
      </c>
      <c r="BK349">
        <v>0</v>
      </c>
      <c r="BL349" t="s">
        <v>1493</v>
      </c>
      <c r="BM349" t="s">
        <v>95</v>
      </c>
      <c r="BN349">
        <v>7.23</v>
      </c>
      <c r="BO349" t="s">
        <v>1494</v>
      </c>
      <c r="BP349">
        <v>28</v>
      </c>
      <c r="BQ349">
        <v>22</v>
      </c>
    </row>
    <row r="350" spans="1:69" x14ac:dyDescent="0.2">
      <c r="A350" t="s">
        <v>251</v>
      </c>
      <c r="C350" t="s">
        <v>2128</v>
      </c>
      <c r="D350" t="s">
        <v>252</v>
      </c>
      <c r="E350" t="s">
        <v>1067</v>
      </c>
      <c r="H350">
        <v>202103271702</v>
      </c>
      <c r="I350">
        <v>202103280502</v>
      </c>
      <c r="J350">
        <v>44282</v>
      </c>
      <c r="K350">
        <v>0.70972222222222225</v>
      </c>
      <c r="L350">
        <v>44282.709722222222</v>
      </c>
      <c r="M350">
        <v>44284</v>
      </c>
      <c r="N350" t="s">
        <v>1495</v>
      </c>
      <c r="O350">
        <v>44284.722916666673</v>
      </c>
      <c r="P350">
        <v>873</v>
      </c>
      <c r="Q350" t="s">
        <v>186</v>
      </c>
      <c r="U350">
        <v>41.927771999999997</v>
      </c>
      <c r="V350">
        <v>-121.627082</v>
      </c>
      <c r="X350" t="s">
        <v>1769</v>
      </c>
      <c r="AG350" t="b">
        <v>0</v>
      </c>
      <c r="AH350" t="b">
        <v>0</v>
      </c>
      <c r="AI350" t="b">
        <v>0</v>
      </c>
      <c r="AJ350">
        <v>2021</v>
      </c>
      <c r="AK350">
        <v>3</v>
      </c>
      <c r="AL350" t="b">
        <v>0</v>
      </c>
      <c r="AM350">
        <v>0</v>
      </c>
      <c r="AN350" t="b">
        <v>0</v>
      </c>
      <c r="AO350" t="b">
        <v>0</v>
      </c>
      <c r="AP350" t="b">
        <v>0</v>
      </c>
      <c r="AQ350" t="s">
        <v>1770</v>
      </c>
      <c r="AR350">
        <v>0</v>
      </c>
      <c r="AS350">
        <v>0</v>
      </c>
      <c r="AT350" t="s">
        <v>1771</v>
      </c>
      <c r="AU350" t="s">
        <v>1772</v>
      </c>
      <c r="AV350">
        <v>0</v>
      </c>
      <c r="AW350" t="b">
        <v>0</v>
      </c>
      <c r="AX350" t="b">
        <v>0</v>
      </c>
      <c r="AY350" t="b">
        <v>0</v>
      </c>
      <c r="AZ350" t="b">
        <v>0</v>
      </c>
      <c r="BA350" t="b">
        <v>0</v>
      </c>
      <c r="BB350" t="b">
        <v>0</v>
      </c>
      <c r="BC350" t="b">
        <v>0</v>
      </c>
      <c r="BJ350">
        <v>0</v>
      </c>
      <c r="BK350">
        <v>0</v>
      </c>
      <c r="BL350" t="s">
        <v>1496</v>
      </c>
      <c r="BM350" t="s">
        <v>82</v>
      </c>
      <c r="BN350">
        <v>6.2</v>
      </c>
      <c r="BO350" t="s">
        <v>1497</v>
      </c>
      <c r="BP350">
        <v>12</v>
      </c>
      <c r="BQ350">
        <v>2</v>
      </c>
    </row>
    <row r="351" spans="1:69" x14ac:dyDescent="0.2">
      <c r="C351" t="s">
        <v>2129</v>
      </c>
      <c r="D351" t="s">
        <v>143</v>
      </c>
      <c r="E351" t="s">
        <v>1498</v>
      </c>
      <c r="H351">
        <v>202105081344</v>
      </c>
      <c r="I351">
        <v>202105090144</v>
      </c>
      <c r="J351">
        <v>44324</v>
      </c>
      <c r="K351">
        <v>0.57222222222222219</v>
      </c>
      <c r="L351">
        <v>44324.572222222218</v>
      </c>
      <c r="M351">
        <v>44324</v>
      </c>
      <c r="N351" t="s">
        <v>1499</v>
      </c>
      <c r="O351">
        <v>44324.425694444442</v>
      </c>
      <c r="P351">
        <v>549</v>
      </c>
      <c r="Q351" t="s">
        <v>186</v>
      </c>
      <c r="U351">
        <v>39.854790000000001</v>
      </c>
      <c r="V351">
        <v>-121.91936</v>
      </c>
      <c r="W351" t="s">
        <v>73</v>
      </c>
      <c r="X351" t="s">
        <v>1769</v>
      </c>
      <c r="AG351" t="b">
        <v>0</v>
      </c>
      <c r="AH351" t="b">
        <v>0</v>
      </c>
      <c r="AI351" t="b">
        <v>0</v>
      </c>
      <c r="AJ351">
        <v>2021</v>
      </c>
      <c r="AK351">
        <v>5</v>
      </c>
      <c r="AL351" t="b">
        <v>1</v>
      </c>
      <c r="AM351">
        <v>0</v>
      </c>
      <c r="AN351" t="b">
        <v>0</v>
      </c>
      <c r="AO351" t="b">
        <v>0</v>
      </c>
      <c r="AP351" t="b">
        <v>0</v>
      </c>
      <c r="AQ351" t="s">
        <v>1770</v>
      </c>
      <c r="AR351">
        <v>0</v>
      </c>
      <c r="AS351">
        <v>0</v>
      </c>
      <c r="AT351" t="s">
        <v>1771</v>
      </c>
      <c r="AU351" t="s">
        <v>1772</v>
      </c>
      <c r="AV351">
        <v>0</v>
      </c>
      <c r="AW351" t="b">
        <v>0</v>
      </c>
      <c r="AX351" t="b">
        <v>0</v>
      </c>
      <c r="AY351" t="b">
        <v>0</v>
      </c>
      <c r="AZ351" t="b">
        <v>0</v>
      </c>
      <c r="BA351" t="b">
        <v>0</v>
      </c>
      <c r="BB351" t="b">
        <v>0</v>
      </c>
      <c r="BC351" t="b">
        <v>0</v>
      </c>
      <c r="BF351" t="s">
        <v>224</v>
      </c>
      <c r="BG351" t="s">
        <v>95</v>
      </c>
      <c r="BH351">
        <v>1.02</v>
      </c>
      <c r="BI351" t="s">
        <v>1500</v>
      </c>
      <c r="BJ351">
        <v>29</v>
      </c>
      <c r="BK351">
        <v>12</v>
      </c>
      <c r="BL351" t="s">
        <v>1501</v>
      </c>
      <c r="BM351" t="s">
        <v>511</v>
      </c>
      <c r="BN351">
        <v>5.0599999999999996</v>
      </c>
      <c r="BO351" t="s">
        <v>1500</v>
      </c>
      <c r="BP351">
        <v>34.520000000000003</v>
      </c>
      <c r="BQ351">
        <v>60</v>
      </c>
    </row>
    <row r="352" spans="1:69" x14ac:dyDescent="0.2">
      <c r="C352" t="s">
        <v>2130</v>
      </c>
      <c r="D352" t="s">
        <v>1502</v>
      </c>
      <c r="E352" t="s">
        <v>1503</v>
      </c>
      <c r="H352">
        <v>202105271844</v>
      </c>
      <c r="I352">
        <v>202105280644</v>
      </c>
      <c r="J352">
        <v>44343</v>
      </c>
      <c r="K352">
        <v>0.78055555555555556</v>
      </c>
      <c r="L352">
        <v>44343.780555555553</v>
      </c>
      <c r="M352">
        <v>44344</v>
      </c>
      <c r="N352" t="s">
        <v>1504</v>
      </c>
      <c r="O352">
        <v>44344.280555555553</v>
      </c>
      <c r="P352">
        <v>508</v>
      </c>
      <c r="U352">
        <v>37.893461968531398</v>
      </c>
      <c r="V352">
        <v>-120.839158711729</v>
      </c>
      <c r="W352" t="s">
        <v>73</v>
      </c>
      <c r="X352" t="s">
        <v>1769</v>
      </c>
      <c r="AG352" t="b">
        <v>0</v>
      </c>
      <c r="AH352" t="b">
        <v>0</v>
      </c>
      <c r="AI352" t="b">
        <v>0</v>
      </c>
      <c r="AJ352">
        <v>2021</v>
      </c>
      <c r="AK352">
        <v>5</v>
      </c>
      <c r="AL352" t="b">
        <v>0</v>
      </c>
      <c r="AM352">
        <v>0</v>
      </c>
      <c r="AN352" t="b">
        <v>0</v>
      </c>
      <c r="AO352" t="b">
        <v>0</v>
      </c>
      <c r="AP352" t="b">
        <v>0</v>
      </c>
      <c r="AQ352" t="s">
        <v>1770</v>
      </c>
      <c r="AR352">
        <v>0</v>
      </c>
      <c r="AS352">
        <v>0</v>
      </c>
      <c r="AT352" t="s">
        <v>1771</v>
      </c>
      <c r="AU352" t="s">
        <v>1772</v>
      </c>
      <c r="AV352">
        <v>0</v>
      </c>
      <c r="AW352" t="b">
        <v>0</v>
      </c>
      <c r="AX352" t="b">
        <v>0</v>
      </c>
      <c r="AY352" t="b">
        <v>0</v>
      </c>
      <c r="AZ352" t="b">
        <v>0</v>
      </c>
      <c r="BA352" t="b">
        <v>0</v>
      </c>
      <c r="BB352" t="b">
        <v>0</v>
      </c>
      <c r="BC352" t="b">
        <v>0</v>
      </c>
      <c r="BJ352">
        <v>0</v>
      </c>
      <c r="BK352">
        <v>0</v>
      </c>
      <c r="BL352" t="s">
        <v>1024</v>
      </c>
      <c r="BM352" t="s">
        <v>95</v>
      </c>
      <c r="BN352">
        <v>7.42</v>
      </c>
      <c r="BO352" t="s">
        <v>1505</v>
      </c>
      <c r="BP352">
        <v>22</v>
      </c>
      <c r="BQ352">
        <v>56</v>
      </c>
    </row>
    <row r="353" spans="1:69" x14ac:dyDescent="0.2">
      <c r="C353" t="s">
        <v>2131</v>
      </c>
      <c r="D353" t="s">
        <v>218</v>
      </c>
      <c r="E353" t="s">
        <v>1506</v>
      </c>
      <c r="H353">
        <v>202105301510</v>
      </c>
      <c r="I353">
        <v>202105310310</v>
      </c>
      <c r="J353">
        <v>44346</v>
      </c>
      <c r="K353">
        <v>0.63194444444444442</v>
      </c>
      <c r="L353">
        <v>44346.631944444453</v>
      </c>
      <c r="P353">
        <v>1100</v>
      </c>
      <c r="Q353" t="s">
        <v>186</v>
      </c>
      <c r="U353">
        <v>35.962052706182199</v>
      </c>
      <c r="V353">
        <v>-120.87327388913801</v>
      </c>
      <c r="W353" t="s">
        <v>73</v>
      </c>
      <c r="X353" t="s">
        <v>1769</v>
      </c>
      <c r="AG353" t="b">
        <v>0</v>
      </c>
      <c r="AH353" t="b">
        <v>0</v>
      </c>
      <c r="AI353" t="b">
        <v>0</v>
      </c>
      <c r="AJ353">
        <v>2021</v>
      </c>
      <c r="AK353">
        <v>5</v>
      </c>
      <c r="AL353" t="b">
        <v>0</v>
      </c>
      <c r="AM353">
        <v>0</v>
      </c>
      <c r="AN353" t="b">
        <v>0</v>
      </c>
      <c r="AO353" t="b">
        <v>0</v>
      </c>
      <c r="AP353" t="b">
        <v>0</v>
      </c>
      <c r="AQ353" t="s">
        <v>1770</v>
      </c>
      <c r="AR353">
        <v>0</v>
      </c>
      <c r="AS353">
        <v>0</v>
      </c>
      <c r="AT353" t="s">
        <v>1771</v>
      </c>
      <c r="AU353" t="s">
        <v>1772</v>
      </c>
      <c r="AV353">
        <v>0</v>
      </c>
      <c r="AW353" t="b">
        <v>0</v>
      </c>
      <c r="AX353" t="b">
        <v>0</v>
      </c>
      <c r="AY353" t="b">
        <v>0</v>
      </c>
      <c r="AZ353" t="b">
        <v>0</v>
      </c>
      <c r="BA353" t="b">
        <v>0</v>
      </c>
      <c r="BB353" t="b">
        <v>0</v>
      </c>
      <c r="BC353" t="b">
        <v>0</v>
      </c>
      <c r="BJ353">
        <v>0</v>
      </c>
      <c r="BK353">
        <v>0</v>
      </c>
      <c r="BL353" t="s">
        <v>1507</v>
      </c>
      <c r="BM353" t="s">
        <v>1028</v>
      </c>
      <c r="BN353">
        <v>8.83</v>
      </c>
      <c r="BO353" t="s">
        <v>1508</v>
      </c>
      <c r="BP353">
        <v>16.22</v>
      </c>
      <c r="BQ353">
        <v>54</v>
      </c>
    </row>
    <row r="354" spans="1:69" x14ac:dyDescent="0.2">
      <c r="C354" t="s">
        <v>2132</v>
      </c>
      <c r="D354" t="s">
        <v>350</v>
      </c>
      <c r="E354" t="s">
        <v>1509</v>
      </c>
      <c r="H354">
        <v>202106081359</v>
      </c>
      <c r="I354">
        <v>202106090159</v>
      </c>
      <c r="J354">
        <v>44355</v>
      </c>
      <c r="K354">
        <v>0.58263888888888893</v>
      </c>
      <c r="L354">
        <v>44355.582638888889</v>
      </c>
      <c r="P354">
        <v>939</v>
      </c>
      <c r="U354">
        <v>39.084871999999997</v>
      </c>
      <c r="V354">
        <v>-121.33334600000001</v>
      </c>
      <c r="W354" t="s">
        <v>73</v>
      </c>
      <c r="X354" t="s">
        <v>1769</v>
      </c>
      <c r="AG354" t="b">
        <v>0</v>
      </c>
      <c r="AH354" t="b">
        <v>0</v>
      </c>
      <c r="AI354" t="b">
        <v>0</v>
      </c>
      <c r="AJ354">
        <v>2021</v>
      </c>
      <c r="AK354">
        <v>6</v>
      </c>
      <c r="AL354" t="b">
        <v>0</v>
      </c>
      <c r="AM354">
        <v>0</v>
      </c>
      <c r="AN354" t="b">
        <v>0</v>
      </c>
      <c r="AO354" t="b">
        <v>0</v>
      </c>
      <c r="AP354" t="b">
        <v>0</v>
      </c>
      <c r="AQ354" t="s">
        <v>1770</v>
      </c>
      <c r="AR354">
        <v>0</v>
      </c>
      <c r="AS354">
        <v>0</v>
      </c>
      <c r="AT354" t="s">
        <v>1771</v>
      </c>
      <c r="AU354" t="s">
        <v>1772</v>
      </c>
      <c r="AV354">
        <v>0</v>
      </c>
      <c r="AW354" t="b">
        <v>0</v>
      </c>
      <c r="AX354" t="b">
        <v>0</v>
      </c>
      <c r="AY354" t="b">
        <v>0</v>
      </c>
      <c r="AZ354" t="b">
        <v>0</v>
      </c>
      <c r="BA354" t="b">
        <v>0</v>
      </c>
      <c r="BB354" t="b">
        <v>0</v>
      </c>
      <c r="BC354" t="b">
        <v>0</v>
      </c>
      <c r="BJ354">
        <v>0</v>
      </c>
      <c r="BK354">
        <v>0</v>
      </c>
      <c r="BL354" t="s">
        <v>1510</v>
      </c>
      <c r="BM354" t="s">
        <v>1028</v>
      </c>
      <c r="BN354">
        <v>6.98</v>
      </c>
      <c r="BO354" t="s">
        <v>1511</v>
      </c>
      <c r="BP354">
        <v>21.85</v>
      </c>
      <c r="BQ354">
        <v>85</v>
      </c>
    </row>
    <row r="355" spans="1:69" x14ac:dyDescent="0.2">
      <c r="C355" t="s">
        <v>2133</v>
      </c>
      <c r="D355" t="s">
        <v>143</v>
      </c>
      <c r="E355" t="s">
        <v>547</v>
      </c>
      <c r="H355">
        <v>202106172137</v>
      </c>
      <c r="I355">
        <v>202106180937</v>
      </c>
      <c r="J355">
        <v>44364</v>
      </c>
      <c r="K355">
        <v>0.90069444444444446</v>
      </c>
      <c r="L355">
        <v>44364.900694444441</v>
      </c>
      <c r="M355">
        <v>44366</v>
      </c>
      <c r="N355" t="s">
        <v>1512</v>
      </c>
      <c r="O355">
        <v>44366.808333333327</v>
      </c>
      <c r="P355">
        <v>402</v>
      </c>
      <c r="Q355" t="s">
        <v>186</v>
      </c>
      <c r="U355">
        <v>36.199832999999998</v>
      </c>
      <c r="V355">
        <v>-118.722167</v>
      </c>
      <c r="W355" t="s">
        <v>88</v>
      </c>
      <c r="X355" t="s">
        <v>1775</v>
      </c>
      <c r="AG355" t="b">
        <v>0</v>
      </c>
      <c r="AH355" t="b">
        <v>0</v>
      </c>
      <c r="AI355" t="b">
        <v>0</v>
      </c>
      <c r="AJ355">
        <v>2021</v>
      </c>
      <c r="AK355">
        <v>6</v>
      </c>
      <c r="AL355" t="b">
        <v>0</v>
      </c>
      <c r="AM355">
        <v>0</v>
      </c>
      <c r="AN355" t="b">
        <v>0</v>
      </c>
      <c r="AO355" t="b">
        <v>0</v>
      </c>
      <c r="AP355" t="b">
        <v>0</v>
      </c>
      <c r="AQ355" t="s">
        <v>1770</v>
      </c>
      <c r="AR355">
        <v>0</v>
      </c>
      <c r="AS355">
        <v>0</v>
      </c>
      <c r="AT355" t="s">
        <v>1771</v>
      </c>
      <c r="AU355" t="s">
        <v>1772</v>
      </c>
      <c r="AV355">
        <v>0</v>
      </c>
      <c r="AW355" t="b">
        <v>1</v>
      </c>
      <c r="AX355" t="b">
        <v>0</v>
      </c>
      <c r="AY355" t="b">
        <v>1</v>
      </c>
      <c r="AZ355" t="b">
        <v>1</v>
      </c>
      <c r="BA355" t="b">
        <v>0</v>
      </c>
      <c r="BB355" t="b">
        <v>1</v>
      </c>
      <c r="BC355" t="b">
        <v>1</v>
      </c>
      <c r="BF355" t="s">
        <v>1513</v>
      </c>
      <c r="BG355" t="s">
        <v>95</v>
      </c>
      <c r="BH355">
        <v>2.87</v>
      </c>
      <c r="BI355" t="s">
        <v>1514</v>
      </c>
      <c r="BJ355">
        <v>7</v>
      </c>
      <c r="BK355">
        <v>29</v>
      </c>
      <c r="BL355" t="s">
        <v>1515</v>
      </c>
      <c r="BM355" t="s">
        <v>1110</v>
      </c>
      <c r="BN355">
        <v>7.73</v>
      </c>
      <c r="BO355" t="s">
        <v>1516</v>
      </c>
      <c r="BP355">
        <v>11.76</v>
      </c>
      <c r="BQ355">
        <v>113</v>
      </c>
    </row>
    <row r="356" spans="1:69" x14ac:dyDescent="0.2">
      <c r="C356" t="s">
        <v>2134</v>
      </c>
      <c r="D356" t="s">
        <v>119</v>
      </c>
      <c r="E356" t="s">
        <v>1517</v>
      </c>
      <c r="H356">
        <v>202106180117</v>
      </c>
      <c r="I356">
        <v>202106181317</v>
      </c>
      <c r="J356">
        <v>44365</v>
      </c>
      <c r="K356">
        <v>5.347222222222222E-2</v>
      </c>
      <c r="L356">
        <v>44365.053472222222</v>
      </c>
      <c r="M356">
        <v>44369</v>
      </c>
      <c r="N356" t="s">
        <v>121</v>
      </c>
      <c r="O356">
        <v>44369.75</v>
      </c>
      <c r="P356">
        <v>800</v>
      </c>
      <c r="U356">
        <v>36.032229999999998</v>
      </c>
      <c r="V356">
        <v>-118.85799</v>
      </c>
      <c r="W356" t="s">
        <v>88</v>
      </c>
      <c r="X356" t="s">
        <v>1775</v>
      </c>
      <c r="AG356" t="b">
        <v>0</v>
      </c>
      <c r="AH356" t="b">
        <v>0</v>
      </c>
      <c r="AI356" t="b">
        <v>0</v>
      </c>
      <c r="AJ356">
        <v>2021</v>
      </c>
      <c r="AK356">
        <v>6</v>
      </c>
      <c r="AL356" t="b">
        <v>0</v>
      </c>
      <c r="AM356">
        <v>0</v>
      </c>
      <c r="AN356" t="b">
        <v>0</v>
      </c>
      <c r="AO356" t="b">
        <v>0</v>
      </c>
      <c r="AP356" t="b">
        <v>0</v>
      </c>
      <c r="AQ356" t="s">
        <v>1770</v>
      </c>
      <c r="AR356">
        <v>0</v>
      </c>
      <c r="AS356">
        <v>0</v>
      </c>
      <c r="AT356" t="s">
        <v>1771</v>
      </c>
      <c r="AU356" t="s">
        <v>1772</v>
      </c>
      <c r="AV356">
        <v>0</v>
      </c>
      <c r="AW356" t="b">
        <v>1</v>
      </c>
      <c r="AX356" t="b">
        <v>0</v>
      </c>
      <c r="AY356" t="b">
        <v>1</v>
      </c>
      <c r="AZ356" t="b">
        <v>1</v>
      </c>
      <c r="BA356" t="b">
        <v>0</v>
      </c>
      <c r="BB356" t="b">
        <v>1</v>
      </c>
      <c r="BC356" t="b">
        <v>1</v>
      </c>
      <c r="BF356" t="s">
        <v>1518</v>
      </c>
      <c r="BG356" t="s">
        <v>1110</v>
      </c>
      <c r="BH356">
        <v>4.82</v>
      </c>
      <c r="BI356" t="s">
        <v>1519</v>
      </c>
      <c r="BJ356">
        <v>29.37</v>
      </c>
      <c r="BK356">
        <v>36</v>
      </c>
      <c r="BL356" t="s">
        <v>1520</v>
      </c>
      <c r="BM356" t="s">
        <v>1110</v>
      </c>
      <c r="BN356">
        <v>6.95</v>
      </c>
      <c r="BO356" t="s">
        <v>1519</v>
      </c>
      <c r="BP356">
        <v>33.46</v>
      </c>
      <c r="BQ356">
        <v>120</v>
      </c>
    </row>
    <row r="357" spans="1:69" x14ac:dyDescent="0.2">
      <c r="C357" t="s">
        <v>2135</v>
      </c>
      <c r="D357" t="s">
        <v>119</v>
      </c>
      <c r="E357" t="s">
        <v>1521</v>
      </c>
      <c r="H357">
        <v>202106181011</v>
      </c>
      <c r="I357">
        <v>202106182211</v>
      </c>
      <c r="J357">
        <v>44365</v>
      </c>
      <c r="K357">
        <v>0.42430555555555549</v>
      </c>
      <c r="L357">
        <v>44365.424305555563</v>
      </c>
      <c r="M357">
        <v>44378</v>
      </c>
      <c r="N357" t="s">
        <v>1522</v>
      </c>
      <c r="O357">
        <v>44378.373611111107</v>
      </c>
      <c r="P357">
        <v>1265</v>
      </c>
      <c r="U357">
        <v>36.038870000000003</v>
      </c>
      <c r="V357">
        <v>-118.76857</v>
      </c>
      <c r="W357" t="s">
        <v>88</v>
      </c>
      <c r="X357" t="s">
        <v>1775</v>
      </c>
      <c r="AG357" t="b">
        <v>0</v>
      </c>
      <c r="AH357" t="b">
        <v>0</v>
      </c>
      <c r="AI357" t="b">
        <v>0</v>
      </c>
      <c r="AJ357">
        <v>2021</v>
      </c>
      <c r="AK357">
        <v>6</v>
      </c>
      <c r="AL357" t="b">
        <v>0</v>
      </c>
      <c r="AM357">
        <v>0</v>
      </c>
      <c r="AN357" t="b">
        <v>0</v>
      </c>
      <c r="AO357" t="b">
        <v>0</v>
      </c>
      <c r="AP357" t="b">
        <v>0</v>
      </c>
      <c r="AQ357" t="s">
        <v>1770</v>
      </c>
      <c r="AR357">
        <v>0</v>
      </c>
      <c r="AS357">
        <v>0</v>
      </c>
      <c r="AT357" t="s">
        <v>1771</v>
      </c>
      <c r="AU357" t="s">
        <v>1772</v>
      </c>
      <c r="AV357">
        <v>0</v>
      </c>
      <c r="AW357" t="b">
        <v>1</v>
      </c>
      <c r="AX357" t="b">
        <v>0</v>
      </c>
      <c r="AY357" t="b">
        <v>1</v>
      </c>
      <c r="AZ357" t="b">
        <v>1</v>
      </c>
      <c r="BA357" t="b">
        <v>0</v>
      </c>
      <c r="BB357" t="b">
        <v>1</v>
      </c>
      <c r="BC357" t="b">
        <v>1</v>
      </c>
      <c r="BF357" t="s">
        <v>1523</v>
      </c>
      <c r="BG357" t="s">
        <v>1110</v>
      </c>
      <c r="BH357">
        <v>1.71</v>
      </c>
      <c r="BI357" t="s">
        <v>1524</v>
      </c>
      <c r="BJ357">
        <v>10.89</v>
      </c>
      <c r="BK357">
        <v>12</v>
      </c>
      <c r="BL357" t="s">
        <v>1525</v>
      </c>
      <c r="BM357" t="s">
        <v>1110</v>
      </c>
      <c r="BN357">
        <v>7.78</v>
      </c>
      <c r="BO357" t="s">
        <v>1526</v>
      </c>
      <c r="BP357">
        <v>11.02</v>
      </c>
      <c r="BQ357">
        <v>72</v>
      </c>
    </row>
    <row r="358" spans="1:69" x14ac:dyDescent="0.2">
      <c r="C358" t="s">
        <v>2136</v>
      </c>
      <c r="D358" t="s">
        <v>218</v>
      </c>
      <c r="E358" t="s">
        <v>133</v>
      </c>
      <c r="H358">
        <v>202106181149</v>
      </c>
      <c r="I358">
        <v>202106182349</v>
      </c>
      <c r="J358">
        <v>44365</v>
      </c>
      <c r="K358">
        <v>0.49236111111111108</v>
      </c>
      <c r="L358">
        <v>44365.492361111108</v>
      </c>
      <c r="M358">
        <v>44388</v>
      </c>
      <c r="N358" t="s">
        <v>1527</v>
      </c>
      <c r="O358">
        <v>44388.35</v>
      </c>
      <c r="P358">
        <v>2877</v>
      </c>
      <c r="U358">
        <v>36.151231000000003</v>
      </c>
      <c r="V358">
        <v>-121.558858</v>
      </c>
      <c r="W358" t="s">
        <v>88</v>
      </c>
      <c r="X358" t="s">
        <v>1775</v>
      </c>
      <c r="AG358" t="b">
        <v>0</v>
      </c>
      <c r="AH358" t="b">
        <v>0</v>
      </c>
      <c r="AI358" t="b">
        <v>0</v>
      </c>
      <c r="AJ358">
        <v>2021</v>
      </c>
      <c r="AK358">
        <v>6</v>
      </c>
      <c r="AL358" t="b">
        <v>0</v>
      </c>
      <c r="AM358">
        <v>0</v>
      </c>
      <c r="AN358" t="b">
        <v>0</v>
      </c>
      <c r="AO358" t="b">
        <v>0</v>
      </c>
      <c r="AP358" t="b">
        <v>0</v>
      </c>
      <c r="AQ358" t="s">
        <v>1770</v>
      </c>
      <c r="AR358">
        <v>0</v>
      </c>
      <c r="AS358">
        <v>0</v>
      </c>
      <c r="AT358" t="s">
        <v>1771</v>
      </c>
      <c r="AU358" t="s">
        <v>1772</v>
      </c>
      <c r="AV358">
        <v>0</v>
      </c>
      <c r="AW358" t="b">
        <v>1</v>
      </c>
      <c r="AX358" t="b">
        <v>0</v>
      </c>
      <c r="AY358" t="b">
        <v>1</v>
      </c>
      <c r="AZ358" t="b">
        <v>1</v>
      </c>
      <c r="BA358" t="b">
        <v>0</v>
      </c>
      <c r="BB358" t="b">
        <v>1</v>
      </c>
      <c r="BC358" t="b">
        <v>1</v>
      </c>
      <c r="BJ358">
        <v>0</v>
      </c>
      <c r="BK358">
        <v>0</v>
      </c>
      <c r="BL358" t="s">
        <v>354</v>
      </c>
      <c r="BM358" t="s">
        <v>82</v>
      </c>
      <c r="BN358">
        <v>7.3</v>
      </c>
      <c r="BO358" t="s">
        <v>1528</v>
      </c>
      <c r="BP358">
        <v>14.01</v>
      </c>
      <c r="BQ358">
        <v>50</v>
      </c>
    </row>
    <row r="359" spans="1:69" x14ac:dyDescent="0.2">
      <c r="C359" t="s">
        <v>2137</v>
      </c>
      <c r="D359" t="s">
        <v>307</v>
      </c>
      <c r="E359" t="s">
        <v>1529</v>
      </c>
      <c r="H359">
        <v>202106201638</v>
      </c>
      <c r="I359">
        <v>202106210438</v>
      </c>
      <c r="J359">
        <v>44367</v>
      </c>
      <c r="K359">
        <v>0.69305555555555554</v>
      </c>
      <c r="L359">
        <v>44367.693055555559</v>
      </c>
      <c r="M359">
        <v>44373</v>
      </c>
      <c r="N359" t="s">
        <v>1530</v>
      </c>
      <c r="O359">
        <v>44373.767361111109</v>
      </c>
      <c r="P359">
        <v>761</v>
      </c>
      <c r="Q359" t="s">
        <v>72</v>
      </c>
      <c r="R359">
        <v>2</v>
      </c>
      <c r="U359">
        <v>40.532969999999999</v>
      </c>
      <c r="V359">
        <v>-122.12107</v>
      </c>
      <c r="W359" t="s">
        <v>88</v>
      </c>
      <c r="X359" t="s">
        <v>1775</v>
      </c>
      <c r="AG359" t="b">
        <v>0</v>
      </c>
      <c r="AH359" t="b">
        <v>0</v>
      </c>
      <c r="AI359" t="b">
        <v>0</v>
      </c>
      <c r="AJ359">
        <v>2021</v>
      </c>
      <c r="AK359">
        <v>6</v>
      </c>
      <c r="AL359" t="b">
        <v>0</v>
      </c>
      <c r="AM359">
        <v>0</v>
      </c>
      <c r="AN359" t="b">
        <v>0</v>
      </c>
      <c r="AO359" t="b">
        <v>0</v>
      </c>
      <c r="AP359" t="b">
        <v>0</v>
      </c>
      <c r="AQ359" t="s">
        <v>1770</v>
      </c>
      <c r="AR359">
        <v>0</v>
      </c>
      <c r="AS359">
        <v>0</v>
      </c>
      <c r="AT359" t="s">
        <v>1771</v>
      </c>
      <c r="AU359" t="s">
        <v>1772</v>
      </c>
      <c r="AV359">
        <v>2</v>
      </c>
      <c r="AW359" t="b">
        <v>1</v>
      </c>
      <c r="AX359" t="b">
        <v>0</v>
      </c>
      <c r="AY359" t="b">
        <v>1</v>
      </c>
      <c r="AZ359" t="b">
        <v>1</v>
      </c>
      <c r="BA359" t="b">
        <v>0</v>
      </c>
      <c r="BB359" t="b">
        <v>1</v>
      </c>
      <c r="BC359" t="b">
        <v>1</v>
      </c>
      <c r="BF359" t="s">
        <v>1531</v>
      </c>
      <c r="BG359" t="s">
        <v>1028</v>
      </c>
      <c r="BH359">
        <v>3.12</v>
      </c>
      <c r="BI359" t="s">
        <v>1532</v>
      </c>
      <c r="BJ359">
        <v>16</v>
      </c>
      <c r="BK359">
        <v>24</v>
      </c>
      <c r="BL359" t="s">
        <v>877</v>
      </c>
      <c r="BM359" t="s">
        <v>511</v>
      </c>
      <c r="BN359">
        <v>9.36</v>
      </c>
      <c r="BO359" t="s">
        <v>1533</v>
      </c>
      <c r="BP359">
        <v>21.86</v>
      </c>
      <c r="BQ359">
        <v>135</v>
      </c>
    </row>
    <row r="360" spans="1:69" x14ac:dyDescent="0.2">
      <c r="A360" t="s">
        <v>251</v>
      </c>
      <c r="C360" t="s">
        <v>2138</v>
      </c>
      <c r="D360" t="s">
        <v>252</v>
      </c>
      <c r="E360" t="s">
        <v>1534</v>
      </c>
      <c r="H360">
        <v>202106242035</v>
      </c>
      <c r="I360">
        <v>202106250835</v>
      </c>
      <c r="J360">
        <v>44371</v>
      </c>
      <c r="K360">
        <v>0.85763888888888884</v>
      </c>
      <c r="L360">
        <v>44371.857638888891</v>
      </c>
      <c r="M360">
        <v>44442</v>
      </c>
      <c r="N360" t="s">
        <v>1535</v>
      </c>
      <c r="O360">
        <v>44442.285416666673</v>
      </c>
      <c r="P360">
        <v>26409</v>
      </c>
      <c r="Q360" t="s">
        <v>87</v>
      </c>
      <c r="R360">
        <v>23</v>
      </c>
      <c r="S360">
        <v>6</v>
      </c>
      <c r="T360">
        <v>0</v>
      </c>
      <c r="U360">
        <v>41.459000000000003</v>
      </c>
      <c r="V360">
        <v>-122.32899999999999</v>
      </c>
      <c r="X360" t="s">
        <v>1775</v>
      </c>
      <c r="AG360" t="b">
        <v>1</v>
      </c>
      <c r="AH360" t="b">
        <v>1</v>
      </c>
      <c r="AI360" t="b">
        <v>0</v>
      </c>
      <c r="AJ360">
        <v>2021</v>
      </c>
      <c r="AK360">
        <v>6</v>
      </c>
      <c r="AL360" t="b">
        <v>0</v>
      </c>
      <c r="AM360">
        <v>0</v>
      </c>
      <c r="AN360" t="b">
        <v>0</v>
      </c>
      <c r="AO360" t="b">
        <v>0</v>
      </c>
      <c r="AP360" t="b">
        <v>0</v>
      </c>
      <c r="AQ360" t="s">
        <v>1783</v>
      </c>
      <c r="AR360">
        <v>1</v>
      </c>
      <c r="AS360">
        <v>0</v>
      </c>
      <c r="AT360" t="s">
        <v>1771</v>
      </c>
      <c r="AU360" t="s">
        <v>1772</v>
      </c>
      <c r="AV360">
        <v>23</v>
      </c>
      <c r="AW360" t="b">
        <v>1</v>
      </c>
      <c r="AX360" t="b">
        <v>0</v>
      </c>
      <c r="AY360" t="b">
        <v>1</v>
      </c>
      <c r="AZ360" t="b">
        <v>1</v>
      </c>
      <c r="BA360" t="b">
        <v>0</v>
      </c>
      <c r="BB360" t="b">
        <v>0</v>
      </c>
      <c r="BC360" t="b">
        <v>1</v>
      </c>
      <c r="BF360" t="s">
        <v>1536</v>
      </c>
      <c r="BG360" t="s">
        <v>1537</v>
      </c>
      <c r="BH360">
        <v>3.11</v>
      </c>
      <c r="BI360" t="s">
        <v>1538</v>
      </c>
      <c r="BJ360">
        <v>26.58</v>
      </c>
      <c r="BK360">
        <v>14</v>
      </c>
      <c r="BL360" t="s">
        <v>1539</v>
      </c>
      <c r="BM360" t="s">
        <v>82</v>
      </c>
      <c r="BN360">
        <v>6.65</v>
      </c>
      <c r="BO360" t="s">
        <v>1540</v>
      </c>
      <c r="BP360">
        <v>46</v>
      </c>
      <c r="BQ360">
        <v>121</v>
      </c>
    </row>
    <row r="361" spans="1:69" x14ac:dyDescent="0.2">
      <c r="C361" t="s">
        <v>2139</v>
      </c>
      <c r="D361" t="s">
        <v>345</v>
      </c>
      <c r="E361" t="s">
        <v>1541</v>
      </c>
      <c r="H361">
        <v>202106251953</v>
      </c>
      <c r="I361">
        <v>202106260753</v>
      </c>
      <c r="J361">
        <v>44372</v>
      </c>
      <c r="K361">
        <v>0.82847222222222228</v>
      </c>
      <c r="L361">
        <v>44372.828472222223</v>
      </c>
      <c r="M361">
        <v>44407</v>
      </c>
      <c r="N361" t="s">
        <v>1542</v>
      </c>
      <c r="O361">
        <v>44407.407638888893</v>
      </c>
      <c r="P361">
        <v>1320</v>
      </c>
      <c r="Q361" t="s">
        <v>87</v>
      </c>
      <c r="U361">
        <v>38.450469499999997</v>
      </c>
      <c r="V361">
        <v>-119.7512546</v>
      </c>
      <c r="W361" t="s">
        <v>73</v>
      </c>
      <c r="X361" t="s">
        <v>1769</v>
      </c>
      <c r="AG361" t="b">
        <v>0</v>
      </c>
      <c r="AH361" t="b">
        <v>0</v>
      </c>
      <c r="AI361" t="b">
        <v>0</v>
      </c>
      <c r="AJ361">
        <v>2021</v>
      </c>
      <c r="AK361">
        <v>6</v>
      </c>
      <c r="AL361" t="b">
        <v>0</v>
      </c>
      <c r="AM361">
        <v>0</v>
      </c>
      <c r="AN361" t="b">
        <v>0</v>
      </c>
      <c r="AO361" t="b">
        <v>0</v>
      </c>
      <c r="AP361" t="b">
        <v>0</v>
      </c>
      <c r="AQ361" t="s">
        <v>1770</v>
      </c>
      <c r="AR361">
        <v>0</v>
      </c>
      <c r="AS361">
        <v>0</v>
      </c>
      <c r="AT361" t="s">
        <v>1771</v>
      </c>
      <c r="AU361" t="s">
        <v>1772</v>
      </c>
      <c r="AV361">
        <v>0</v>
      </c>
      <c r="AW361" t="b">
        <v>0</v>
      </c>
      <c r="AX361" t="b">
        <v>0</v>
      </c>
      <c r="AY361" t="b">
        <v>0</v>
      </c>
      <c r="AZ361" t="b">
        <v>0</v>
      </c>
      <c r="BA361" t="b">
        <v>0</v>
      </c>
      <c r="BB361" t="b">
        <v>0</v>
      </c>
      <c r="BC361" t="b">
        <v>0</v>
      </c>
      <c r="BJ361">
        <v>0</v>
      </c>
      <c r="BK361">
        <v>0</v>
      </c>
      <c r="BP361">
        <v>0</v>
      </c>
      <c r="BQ361">
        <v>0</v>
      </c>
    </row>
    <row r="362" spans="1:69" x14ac:dyDescent="0.2">
      <c r="C362" t="s">
        <v>2140</v>
      </c>
      <c r="D362" t="s">
        <v>260</v>
      </c>
      <c r="E362" t="s">
        <v>1543</v>
      </c>
      <c r="H362">
        <v>202106271307</v>
      </c>
      <c r="I362">
        <v>202106280107</v>
      </c>
      <c r="J362">
        <v>44374</v>
      </c>
      <c r="K362">
        <v>0.54652777777777772</v>
      </c>
      <c r="L362">
        <v>44374.546527777777</v>
      </c>
      <c r="M362">
        <v>44377</v>
      </c>
      <c r="N362" t="s">
        <v>121</v>
      </c>
      <c r="O362">
        <v>44377.75</v>
      </c>
      <c r="P362">
        <v>1984</v>
      </c>
      <c r="Q362" t="s">
        <v>1544</v>
      </c>
      <c r="U362">
        <v>34.918999999999997</v>
      </c>
      <c r="V362">
        <v>-118.89100000000001</v>
      </c>
      <c r="W362" t="s">
        <v>73</v>
      </c>
      <c r="X362" t="s">
        <v>1775</v>
      </c>
      <c r="AG362" t="b">
        <v>0</v>
      </c>
      <c r="AH362" t="b">
        <v>0</v>
      </c>
      <c r="AI362" t="b">
        <v>0</v>
      </c>
      <c r="AJ362">
        <v>2021</v>
      </c>
      <c r="AK362">
        <v>6</v>
      </c>
      <c r="AL362" t="b">
        <v>0</v>
      </c>
      <c r="AM362">
        <v>0</v>
      </c>
      <c r="AN362" t="b">
        <v>0</v>
      </c>
      <c r="AO362" t="b">
        <v>0</v>
      </c>
      <c r="AP362" t="b">
        <v>0</v>
      </c>
      <c r="AQ362" t="s">
        <v>1770</v>
      </c>
      <c r="AR362">
        <v>0</v>
      </c>
      <c r="AS362">
        <v>0</v>
      </c>
      <c r="AT362" t="s">
        <v>1771</v>
      </c>
      <c r="AU362" t="s">
        <v>1772</v>
      </c>
      <c r="AV362">
        <v>0</v>
      </c>
      <c r="AW362" t="b">
        <v>0</v>
      </c>
      <c r="AX362" t="b">
        <v>0</v>
      </c>
      <c r="AY362" t="b">
        <v>1</v>
      </c>
      <c r="AZ362" t="b">
        <v>1</v>
      </c>
      <c r="BA362" t="b">
        <v>1</v>
      </c>
      <c r="BB362" t="b">
        <v>0</v>
      </c>
      <c r="BC362" t="b">
        <v>1</v>
      </c>
      <c r="BF362" t="s">
        <v>614</v>
      </c>
      <c r="BG362" t="s">
        <v>95</v>
      </c>
      <c r="BH362">
        <v>3.94</v>
      </c>
      <c r="BI362" t="s">
        <v>1545</v>
      </c>
      <c r="BJ362">
        <v>18</v>
      </c>
      <c r="BK362">
        <v>88</v>
      </c>
      <c r="BL362" t="s">
        <v>1546</v>
      </c>
      <c r="BM362" t="s">
        <v>1110</v>
      </c>
      <c r="BN362">
        <v>9.94</v>
      </c>
      <c r="BO362" t="s">
        <v>1547</v>
      </c>
      <c r="BP362">
        <v>24.11</v>
      </c>
      <c r="BQ362">
        <v>136</v>
      </c>
    </row>
    <row r="363" spans="1:69" x14ac:dyDescent="0.2">
      <c r="A363" t="s">
        <v>251</v>
      </c>
      <c r="C363" t="s">
        <v>2141</v>
      </c>
      <c r="D363" t="s">
        <v>252</v>
      </c>
      <c r="E363" t="s">
        <v>1548</v>
      </c>
      <c r="H363">
        <v>202106281607</v>
      </c>
      <c r="I363">
        <v>202106290407</v>
      </c>
      <c r="J363">
        <v>44375</v>
      </c>
      <c r="K363">
        <v>0.67152777777777772</v>
      </c>
      <c r="L363">
        <v>44375.671527777777</v>
      </c>
      <c r="M363">
        <v>44392</v>
      </c>
      <c r="N363" t="s">
        <v>1549</v>
      </c>
      <c r="O363">
        <v>44392.675694444442</v>
      </c>
      <c r="P363">
        <v>10580</v>
      </c>
      <c r="R363">
        <v>9</v>
      </c>
      <c r="U363">
        <v>41.665191</v>
      </c>
      <c r="V363">
        <v>-122.054254</v>
      </c>
      <c r="W363" t="s">
        <v>73</v>
      </c>
      <c r="X363" t="s">
        <v>1769</v>
      </c>
      <c r="AG363" t="b">
        <v>1</v>
      </c>
      <c r="AH363" t="b">
        <v>1</v>
      </c>
      <c r="AI363" t="b">
        <v>0</v>
      </c>
      <c r="AJ363">
        <v>2021</v>
      </c>
      <c r="AK363">
        <v>6</v>
      </c>
      <c r="AL363" t="b">
        <v>0</v>
      </c>
      <c r="AM363">
        <v>0</v>
      </c>
      <c r="AN363" t="b">
        <v>0</v>
      </c>
      <c r="AO363" t="b">
        <v>0</v>
      </c>
      <c r="AP363" t="b">
        <v>0</v>
      </c>
      <c r="AQ363" t="s">
        <v>1783</v>
      </c>
      <c r="AR363">
        <v>1</v>
      </c>
      <c r="AS363">
        <v>0</v>
      </c>
      <c r="AT363" t="s">
        <v>1771</v>
      </c>
      <c r="AU363" t="s">
        <v>1772</v>
      </c>
      <c r="AV363">
        <v>9</v>
      </c>
      <c r="AW363" t="b">
        <v>0</v>
      </c>
      <c r="AX363" t="b">
        <v>0</v>
      </c>
      <c r="AY363" t="b">
        <v>0</v>
      </c>
      <c r="AZ363" t="b">
        <v>0</v>
      </c>
      <c r="BA363" t="b">
        <v>0</v>
      </c>
      <c r="BB363" t="b">
        <v>0</v>
      </c>
      <c r="BC363" t="b">
        <v>0</v>
      </c>
      <c r="BJ363">
        <v>0</v>
      </c>
      <c r="BK363">
        <v>0</v>
      </c>
      <c r="BL363" t="s">
        <v>1550</v>
      </c>
      <c r="BM363" t="s">
        <v>82</v>
      </c>
      <c r="BN363">
        <v>9.8699999999999992</v>
      </c>
      <c r="BO363" t="s">
        <v>1551</v>
      </c>
      <c r="BP363">
        <v>19</v>
      </c>
      <c r="BQ363">
        <v>2</v>
      </c>
    </row>
    <row r="364" spans="1:69" x14ac:dyDescent="0.2">
      <c r="C364" t="s">
        <v>2142</v>
      </c>
      <c r="D364" t="s">
        <v>307</v>
      </c>
      <c r="E364" t="s">
        <v>1416</v>
      </c>
      <c r="H364">
        <v>202106301455</v>
      </c>
      <c r="I364">
        <v>202106310255</v>
      </c>
      <c r="J364">
        <v>44377</v>
      </c>
      <c r="K364">
        <v>0.62152777777777779</v>
      </c>
      <c r="L364">
        <v>44377.621527777781</v>
      </c>
      <c r="M364">
        <v>44396</v>
      </c>
      <c r="N364" t="s">
        <v>1552</v>
      </c>
      <c r="O364">
        <v>44396.365277777782</v>
      </c>
      <c r="P364">
        <v>12660</v>
      </c>
      <c r="Q364" t="s">
        <v>1553</v>
      </c>
      <c r="R364">
        <v>43</v>
      </c>
      <c r="U364">
        <v>40.860525000000003</v>
      </c>
      <c r="V364">
        <v>-122.348956</v>
      </c>
      <c r="W364" t="s">
        <v>88</v>
      </c>
      <c r="X364" t="s">
        <v>1775</v>
      </c>
      <c r="AG364" t="b">
        <v>1</v>
      </c>
      <c r="AH364" t="b">
        <v>1</v>
      </c>
      <c r="AI364" t="b">
        <v>0</v>
      </c>
      <c r="AJ364">
        <v>2021</v>
      </c>
      <c r="AK364">
        <v>6</v>
      </c>
      <c r="AL364" t="b">
        <v>0</v>
      </c>
      <c r="AM364">
        <v>0</v>
      </c>
      <c r="AN364" t="b">
        <v>0</v>
      </c>
      <c r="AO364" t="b">
        <v>0</v>
      </c>
      <c r="AP364" t="b">
        <v>0</v>
      </c>
      <c r="AQ364" t="s">
        <v>1783</v>
      </c>
      <c r="AR364">
        <v>1</v>
      </c>
      <c r="AS364">
        <v>0</v>
      </c>
      <c r="AT364" t="s">
        <v>1771</v>
      </c>
      <c r="AU364" t="s">
        <v>1772</v>
      </c>
      <c r="AV364">
        <v>43</v>
      </c>
      <c r="AW364" t="b">
        <v>0</v>
      </c>
      <c r="AX364" t="b">
        <v>1</v>
      </c>
      <c r="AY364" t="b">
        <v>1</v>
      </c>
      <c r="AZ364" t="b">
        <v>1</v>
      </c>
      <c r="BA364" t="b">
        <v>0</v>
      </c>
      <c r="BB364" t="b">
        <v>1</v>
      </c>
      <c r="BC364" t="b">
        <v>1</v>
      </c>
      <c r="BF364" t="s">
        <v>1554</v>
      </c>
      <c r="BG364" t="s">
        <v>1028</v>
      </c>
      <c r="BH364">
        <v>3.84</v>
      </c>
      <c r="BI364" t="s">
        <v>1555</v>
      </c>
      <c r="BJ364">
        <v>22.58</v>
      </c>
      <c r="BK364">
        <v>25</v>
      </c>
      <c r="BL364" t="s">
        <v>1556</v>
      </c>
      <c r="BM364" t="s">
        <v>1028</v>
      </c>
      <c r="BN364">
        <v>6.18</v>
      </c>
      <c r="BO364" t="s">
        <v>1557</v>
      </c>
      <c r="BP364">
        <v>24.33</v>
      </c>
      <c r="BQ364">
        <v>59</v>
      </c>
    </row>
    <row r="365" spans="1:69" x14ac:dyDescent="0.2">
      <c r="C365" t="s">
        <v>2143</v>
      </c>
      <c r="D365" t="s">
        <v>119</v>
      </c>
      <c r="E365" t="s">
        <v>1558</v>
      </c>
      <c r="H365">
        <v>202107030800</v>
      </c>
      <c r="I365">
        <v>202107032000</v>
      </c>
      <c r="J365">
        <v>44380</v>
      </c>
      <c r="K365">
        <v>0.33333333333333331</v>
      </c>
      <c r="L365">
        <v>44380.333333333343</v>
      </c>
      <c r="M365">
        <v>44381</v>
      </c>
      <c r="N365" t="s">
        <v>1559</v>
      </c>
      <c r="O365">
        <v>44381.73541666667</v>
      </c>
      <c r="P365">
        <v>384</v>
      </c>
      <c r="U365">
        <v>36.100070000000002</v>
      </c>
      <c r="V365">
        <v>-119.017899</v>
      </c>
      <c r="W365" t="s">
        <v>73</v>
      </c>
      <c r="X365" t="s">
        <v>1769</v>
      </c>
      <c r="AG365" t="b">
        <v>0</v>
      </c>
      <c r="AH365" t="b">
        <v>0</v>
      </c>
      <c r="AI365" t="b">
        <v>0</v>
      </c>
      <c r="AJ365">
        <v>2021</v>
      </c>
      <c r="AK365">
        <v>7</v>
      </c>
      <c r="AL365" t="b">
        <v>0</v>
      </c>
      <c r="AM365">
        <v>0</v>
      </c>
      <c r="AN365" t="b">
        <v>0</v>
      </c>
      <c r="AO365" t="b">
        <v>0</v>
      </c>
      <c r="AP365" t="b">
        <v>0</v>
      </c>
      <c r="AQ365" t="s">
        <v>1770</v>
      </c>
      <c r="AR365">
        <v>0</v>
      </c>
      <c r="AS365">
        <v>0</v>
      </c>
      <c r="AT365" t="s">
        <v>1771</v>
      </c>
      <c r="AU365" t="s">
        <v>1772</v>
      </c>
      <c r="AV365">
        <v>0</v>
      </c>
      <c r="AW365" t="b">
        <v>0</v>
      </c>
      <c r="AX365" t="b">
        <v>0</v>
      </c>
      <c r="AY365" t="b">
        <v>0</v>
      </c>
      <c r="AZ365" t="b">
        <v>0</v>
      </c>
      <c r="BA365" t="b">
        <v>0</v>
      </c>
      <c r="BB365" t="b">
        <v>0</v>
      </c>
      <c r="BC365" t="b">
        <v>0</v>
      </c>
      <c r="BF365" t="s">
        <v>1560</v>
      </c>
      <c r="BG365" t="s">
        <v>1110</v>
      </c>
      <c r="BH365">
        <v>0.65</v>
      </c>
      <c r="BI365" t="s">
        <v>1561</v>
      </c>
      <c r="BJ365">
        <v>8.77</v>
      </c>
      <c r="BK365">
        <v>52</v>
      </c>
      <c r="BL365" t="s">
        <v>1562</v>
      </c>
      <c r="BM365" t="s">
        <v>1110</v>
      </c>
      <c r="BN365">
        <v>9.89</v>
      </c>
      <c r="BO365" t="s">
        <v>1563</v>
      </c>
      <c r="BP365">
        <v>11.02</v>
      </c>
      <c r="BQ365">
        <v>117</v>
      </c>
    </row>
    <row r="366" spans="1:69" x14ac:dyDescent="0.2">
      <c r="C366" t="s">
        <v>2144</v>
      </c>
      <c r="D366" t="s">
        <v>571</v>
      </c>
      <c r="E366" t="s">
        <v>1564</v>
      </c>
      <c r="H366">
        <v>202107040926</v>
      </c>
      <c r="I366">
        <v>202107042126</v>
      </c>
      <c r="J366">
        <v>44381</v>
      </c>
      <c r="K366">
        <v>0.39305555555555549</v>
      </c>
      <c r="L366">
        <v>44381.393055555563</v>
      </c>
      <c r="M366">
        <v>44461</v>
      </c>
      <c r="N366" t="s">
        <v>1565</v>
      </c>
      <c r="O366">
        <v>44461.359027777777</v>
      </c>
      <c r="P366">
        <v>105670</v>
      </c>
      <c r="R366">
        <v>148</v>
      </c>
      <c r="S366">
        <v>23</v>
      </c>
      <c r="U366">
        <v>39.832030000000003</v>
      </c>
      <c r="V366">
        <v>-120.3415</v>
      </c>
      <c r="W366" t="s">
        <v>73</v>
      </c>
      <c r="X366" t="s">
        <v>1769</v>
      </c>
      <c r="AG366" t="b">
        <v>1</v>
      </c>
      <c r="AH366" t="b">
        <v>0</v>
      </c>
      <c r="AI366" t="b">
        <v>1</v>
      </c>
      <c r="AJ366">
        <v>2021</v>
      </c>
      <c r="AK366">
        <v>7</v>
      </c>
      <c r="AL366" t="b">
        <v>0</v>
      </c>
      <c r="AM366">
        <v>0</v>
      </c>
      <c r="AN366" t="b">
        <v>0</v>
      </c>
      <c r="AO366" t="b">
        <v>1</v>
      </c>
      <c r="AP366" t="b">
        <v>1</v>
      </c>
      <c r="AQ366" t="s">
        <v>1894</v>
      </c>
      <c r="AR366">
        <v>1</v>
      </c>
      <c r="AS366">
        <v>0</v>
      </c>
      <c r="AT366" t="s">
        <v>1820</v>
      </c>
      <c r="AU366" t="s">
        <v>1772</v>
      </c>
      <c r="AV366">
        <v>148</v>
      </c>
      <c r="AW366" t="b">
        <v>0</v>
      </c>
      <c r="AX366" t="b">
        <v>0</v>
      </c>
      <c r="AY366" t="b">
        <v>0</v>
      </c>
      <c r="AZ366" t="b">
        <v>0</v>
      </c>
      <c r="BA366" t="b">
        <v>0</v>
      </c>
      <c r="BB366" t="b">
        <v>0</v>
      </c>
      <c r="BC366" t="b">
        <v>0</v>
      </c>
      <c r="BJ366">
        <v>0</v>
      </c>
      <c r="BK366">
        <v>0</v>
      </c>
      <c r="BL366" t="s">
        <v>1566</v>
      </c>
      <c r="BM366" t="s">
        <v>1567</v>
      </c>
      <c r="BN366">
        <v>5.31</v>
      </c>
      <c r="BO366" t="s">
        <v>1568</v>
      </c>
      <c r="BP366">
        <v>8.57</v>
      </c>
      <c r="BQ366">
        <v>24</v>
      </c>
    </row>
    <row r="367" spans="1:69" x14ac:dyDescent="0.2">
      <c r="C367" t="s">
        <v>2145</v>
      </c>
      <c r="D367" t="s">
        <v>345</v>
      </c>
      <c r="E367" t="s">
        <v>1569</v>
      </c>
      <c r="H367">
        <v>202107041157</v>
      </c>
      <c r="I367">
        <v>202107042357</v>
      </c>
      <c r="J367">
        <v>44381</v>
      </c>
      <c r="K367">
        <v>0.49791666666666667</v>
      </c>
      <c r="L367">
        <v>44381.497916666667</v>
      </c>
      <c r="M367">
        <v>44494</v>
      </c>
      <c r="N367" t="s">
        <v>1570</v>
      </c>
      <c r="O367">
        <v>44494.927777777782</v>
      </c>
      <c r="P367">
        <v>68637</v>
      </c>
      <c r="Q367" t="s">
        <v>87</v>
      </c>
      <c r="R367">
        <v>25</v>
      </c>
      <c r="S367">
        <v>7</v>
      </c>
      <c r="U367">
        <v>38.628004199999999</v>
      </c>
      <c r="V367">
        <v>-119.8591887</v>
      </c>
      <c r="W367" t="s">
        <v>73</v>
      </c>
      <c r="X367" t="s">
        <v>1769</v>
      </c>
      <c r="AG367" t="b">
        <v>1</v>
      </c>
      <c r="AH367" t="b">
        <v>1</v>
      </c>
      <c r="AI367" t="b">
        <v>0</v>
      </c>
      <c r="AJ367">
        <v>2021</v>
      </c>
      <c r="AK367">
        <v>7</v>
      </c>
      <c r="AL367" t="b">
        <v>0</v>
      </c>
      <c r="AM367">
        <v>0</v>
      </c>
      <c r="AN367" t="b">
        <v>0</v>
      </c>
      <c r="AO367" t="b">
        <v>0</v>
      </c>
      <c r="AP367" t="b">
        <v>0</v>
      </c>
      <c r="AQ367" t="s">
        <v>1783</v>
      </c>
      <c r="AR367">
        <v>1</v>
      </c>
      <c r="AS367">
        <v>0</v>
      </c>
      <c r="AT367" t="s">
        <v>1771</v>
      </c>
      <c r="AU367" t="s">
        <v>1772</v>
      </c>
      <c r="AV367">
        <v>25</v>
      </c>
      <c r="AW367" t="b">
        <v>0</v>
      </c>
      <c r="AX367" t="b">
        <v>0</v>
      </c>
      <c r="AY367" t="b">
        <v>0</v>
      </c>
      <c r="AZ367" t="b">
        <v>0</v>
      </c>
      <c r="BA367" t="b">
        <v>0</v>
      </c>
      <c r="BB367" t="b">
        <v>0</v>
      </c>
      <c r="BC367" t="b">
        <v>0</v>
      </c>
      <c r="BJ367">
        <v>0</v>
      </c>
      <c r="BK367">
        <v>0</v>
      </c>
      <c r="BL367" t="s">
        <v>1571</v>
      </c>
      <c r="BM367" t="s">
        <v>82</v>
      </c>
      <c r="BN367">
        <v>6.27</v>
      </c>
      <c r="BO367" t="s">
        <v>1572</v>
      </c>
      <c r="BP367">
        <v>14.99</v>
      </c>
      <c r="BQ367">
        <v>14</v>
      </c>
    </row>
    <row r="368" spans="1:69" x14ac:dyDescent="0.2">
      <c r="C368" t="s">
        <v>2146</v>
      </c>
      <c r="D368" t="s">
        <v>203</v>
      </c>
      <c r="E368" t="s">
        <v>952</v>
      </c>
      <c r="H368">
        <v>202107111410</v>
      </c>
      <c r="I368">
        <v>202107120210</v>
      </c>
      <c r="J368">
        <v>44388</v>
      </c>
      <c r="K368">
        <v>0.59027777777777779</v>
      </c>
      <c r="L368">
        <v>44388.590277777781</v>
      </c>
      <c r="M368">
        <v>44396</v>
      </c>
      <c r="N368" t="s">
        <v>1573</v>
      </c>
      <c r="O368">
        <v>44396.777083333327</v>
      </c>
      <c r="P368">
        <v>9656</v>
      </c>
      <c r="R368">
        <v>12</v>
      </c>
      <c r="S368">
        <v>2</v>
      </c>
      <c r="U368">
        <v>39.088050000000003</v>
      </c>
      <c r="V368">
        <v>-121.01468</v>
      </c>
      <c r="W368" t="s">
        <v>88</v>
      </c>
      <c r="X368" t="s">
        <v>1775</v>
      </c>
      <c r="AG368" t="b">
        <v>1</v>
      </c>
      <c r="AH368" t="b">
        <v>1</v>
      </c>
      <c r="AI368" t="b">
        <v>0</v>
      </c>
      <c r="AJ368">
        <v>2021</v>
      </c>
      <c r="AK368">
        <v>7</v>
      </c>
      <c r="AL368" t="b">
        <v>0</v>
      </c>
      <c r="AM368">
        <v>0</v>
      </c>
      <c r="AN368" t="b">
        <v>0</v>
      </c>
      <c r="AO368" t="b">
        <v>0</v>
      </c>
      <c r="AP368" t="b">
        <v>0</v>
      </c>
      <c r="AQ368" t="s">
        <v>1783</v>
      </c>
      <c r="AR368">
        <v>1</v>
      </c>
      <c r="AS368">
        <v>0</v>
      </c>
      <c r="AT368" t="s">
        <v>1771</v>
      </c>
      <c r="AU368" t="s">
        <v>1772</v>
      </c>
      <c r="AV368">
        <v>12</v>
      </c>
      <c r="AW368" t="b">
        <v>1</v>
      </c>
      <c r="AX368" t="b">
        <v>0</v>
      </c>
      <c r="AY368" t="b">
        <v>1</v>
      </c>
      <c r="AZ368" t="b">
        <v>1</v>
      </c>
      <c r="BA368" t="b">
        <v>0</v>
      </c>
      <c r="BB368" t="b">
        <v>1</v>
      </c>
      <c r="BC368" t="b">
        <v>1</v>
      </c>
      <c r="BF368" t="s">
        <v>274</v>
      </c>
      <c r="BG368" t="s">
        <v>95</v>
      </c>
      <c r="BH368">
        <v>1.23</v>
      </c>
      <c r="BI368" t="s">
        <v>1574</v>
      </c>
      <c r="BJ368">
        <v>16</v>
      </c>
      <c r="BK368">
        <v>73</v>
      </c>
      <c r="BL368" t="s">
        <v>1575</v>
      </c>
      <c r="BM368" t="s">
        <v>1028</v>
      </c>
      <c r="BN368">
        <v>5.72</v>
      </c>
      <c r="BO368" t="s">
        <v>1576</v>
      </c>
      <c r="BP368">
        <v>20.02</v>
      </c>
      <c r="BQ368">
        <v>388</v>
      </c>
    </row>
    <row r="369" spans="1:69" x14ac:dyDescent="0.2">
      <c r="A369" t="s">
        <v>251</v>
      </c>
      <c r="C369" t="s">
        <v>2147</v>
      </c>
      <c r="D369" t="s">
        <v>252</v>
      </c>
      <c r="E369" t="s">
        <v>1577</v>
      </c>
      <c r="H369">
        <v>202107111508</v>
      </c>
      <c r="I369">
        <v>202107120308</v>
      </c>
      <c r="J369">
        <v>44388</v>
      </c>
      <c r="K369">
        <v>0.63055555555555554</v>
      </c>
      <c r="L369">
        <v>44388.630555555559</v>
      </c>
      <c r="M369">
        <v>44392</v>
      </c>
      <c r="N369" t="s">
        <v>1578</v>
      </c>
      <c r="O369">
        <v>44392.665972222218</v>
      </c>
      <c r="P369">
        <v>357</v>
      </c>
      <c r="U369">
        <v>41.252719999999997</v>
      </c>
      <c r="V369">
        <v>-121.82402999999999</v>
      </c>
      <c r="X369" t="s">
        <v>1775</v>
      </c>
      <c r="AG369" t="b">
        <v>0</v>
      </c>
      <c r="AH369" t="b">
        <v>0</v>
      </c>
      <c r="AI369" t="b">
        <v>0</v>
      </c>
      <c r="AJ369">
        <v>2021</v>
      </c>
      <c r="AK369">
        <v>7</v>
      </c>
      <c r="AL369" t="b">
        <v>0</v>
      </c>
      <c r="AM369">
        <v>0</v>
      </c>
      <c r="AN369" t="b">
        <v>0</v>
      </c>
      <c r="AO369" t="b">
        <v>0</v>
      </c>
      <c r="AP369" t="b">
        <v>0</v>
      </c>
      <c r="AQ369" t="s">
        <v>1770</v>
      </c>
      <c r="AR369">
        <v>0</v>
      </c>
      <c r="AS369">
        <v>0</v>
      </c>
      <c r="AT369" t="s">
        <v>1771</v>
      </c>
      <c r="AU369" t="s">
        <v>1772</v>
      </c>
      <c r="AV369">
        <v>0</v>
      </c>
      <c r="AW369" t="b">
        <v>1</v>
      </c>
      <c r="AX369" t="b">
        <v>0</v>
      </c>
      <c r="AY369" t="b">
        <v>1</v>
      </c>
      <c r="AZ369" t="b">
        <v>1</v>
      </c>
      <c r="BA369" t="b">
        <v>0</v>
      </c>
      <c r="BB369" t="b">
        <v>1</v>
      </c>
      <c r="BC369" t="b">
        <v>1</v>
      </c>
      <c r="BJ369">
        <v>0</v>
      </c>
      <c r="BK369">
        <v>0</v>
      </c>
      <c r="BL369" t="s">
        <v>1579</v>
      </c>
      <c r="BM369" t="s">
        <v>82</v>
      </c>
      <c r="BN369">
        <v>8.3000000000000007</v>
      </c>
      <c r="BO369" t="s">
        <v>1580</v>
      </c>
      <c r="BP369">
        <v>14.01</v>
      </c>
      <c r="BQ369">
        <v>2</v>
      </c>
    </row>
    <row r="370" spans="1:69" x14ac:dyDescent="0.2">
      <c r="C370" t="s">
        <v>2148</v>
      </c>
      <c r="D370" t="s">
        <v>1581</v>
      </c>
      <c r="E370" t="s">
        <v>1582</v>
      </c>
      <c r="H370">
        <v>202107131715</v>
      </c>
      <c r="I370">
        <v>202107140515</v>
      </c>
      <c r="J370">
        <v>44390</v>
      </c>
      <c r="K370">
        <v>0.71875</v>
      </c>
      <c r="L370">
        <v>44390.71875</v>
      </c>
      <c r="M370">
        <v>44494</v>
      </c>
      <c r="N370" t="s">
        <v>283</v>
      </c>
      <c r="O370">
        <v>44494.322916666657</v>
      </c>
      <c r="P370">
        <v>963309</v>
      </c>
      <c r="Q370" t="s">
        <v>99</v>
      </c>
      <c r="R370">
        <v>1329</v>
      </c>
      <c r="S370">
        <v>95</v>
      </c>
      <c r="T370">
        <v>1</v>
      </c>
      <c r="U370">
        <v>39.871305999999997</v>
      </c>
      <c r="V370">
        <v>-121.389439</v>
      </c>
      <c r="W370" t="s">
        <v>88</v>
      </c>
      <c r="X370" t="s">
        <v>1775</v>
      </c>
      <c r="Y370" t="s">
        <v>100</v>
      </c>
      <c r="Z370" t="s">
        <v>100</v>
      </c>
      <c r="AA370">
        <v>20211058</v>
      </c>
      <c r="AB370" t="s">
        <v>1583</v>
      </c>
      <c r="AC370" t="s">
        <v>1584</v>
      </c>
      <c r="AD370" t="s">
        <v>1585</v>
      </c>
      <c r="AE370" t="s">
        <v>1586</v>
      </c>
      <c r="AF370">
        <v>21584608</v>
      </c>
      <c r="AG370" t="b">
        <v>1</v>
      </c>
      <c r="AH370" t="b">
        <v>0</v>
      </c>
      <c r="AI370" t="b">
        <v>1</v>
      </c>
      <c r="AJ370">
        <v>2021</v>
      </c>
      <c r="AK370">
        <v>7</v>
      </c>
      <c r="AL370" t="b">
        <v>0</v>
      </c>
      <c r="AM370">
        <v>1</v>
      </c>
      <c r="AN370" t="b">
        <v>1</v>
      </c>
      <c r="AO370" t="b">
        <v>1</v>
      </c>
      <c r="AP370" t="b">
        <v>0</v>
      </c>
      <c r="AQ370" t="s">
        <v>1804</v>
      </c>
      <c r="AR370">
        <v>1</v>
      </c>
      <c r="AS370">
        <v>1</v>
      </c>
      <c r="AT370" t="s">
        <v>1805</v>
      </c>
      <c r="AU370" t="s">
        <v>1806</v>
      </c>
      <c r="AV370">
        <v>1329</v>
      </c>
      <c r="AW370" t="b">
        <v>1</v>
      </c>
      <c r="AX370" t="b">
        <v>0</v>
      </c>
      <c r="AY370" t="b">
        <v>1</v>
      </c>
      <c r="AZ370" t="b">
        <v>1</v>
      </c>
      <c r="BA370" t="b">
        <v>0</v>
      </c>
      <c r="BB370" t="b">
        <v>1</v>
      </c>
      <c r="BC370" t="b">
        <v>1</v>
      </c>
      <c r="BJ370">
        <v>0</v>
      </c>
      <c r="BK370">
        <v>0</v>
      </c>
      <c r="BL370" t="s">
        <v>1587</v>
      </c>
      <c r="BM370" t="s">
        <v>1028</v>
      </c>
      <c r="BN370">
        <v>5.26</v>
      </c>
      <c r="BO370" t="s">
        <v>1588</v>
      </c>
      <c r="BP370">
        <v>20.170000000000002</v>
      </c>
      <c r="BQ370">
        <v>36</v>
      </c>
    </row>
    <row r="371" spans="1:69" x14ac:dyDescent="0.2">
      <c r="C371" t="s">
        <v>2149</v>
      </c>
      <c r="D371" t="s">
        <v>260</v>
      </c>
      <c r="E371" t="s">
        <v>673</v>
      </c>
      <c r="H371">
        <v>202107201140</v>
      </c>
      <c r="I371">
        <v>202107202340</v>
      </c>
      <c r="J371">
        <v>44397</v>
      </c>
      <c r="K371">
        <v>0.4861111111111111</v>
      </c>
      <c r="L371">
        <v>44397.486111111109</v>
      </c>
      <c r="M371">
        <v>44421</v>
      </c>
      <c r="N371" t="s">
        <v>1589</v>
      </c>
      <c r="O371">
        <v>44421.496527777781</v>
      </c>
      <c r="P371">
        <v>2098</v>
      </c>
      <c r="R371">
        <v>1</v>
      </c>
      <c r="U371">
        <v>35.411529999999999</v>
      </c>
      <c r="V371">
        <v>-118.46460999999999</v>
      </c>
      <c r="W371" t="s">
        <v>88</v>
      </c>
      <c r="X371" t="s">
        <v>1775</v>
      </c>
      <c r="AG371" t="b">
        <v>0</v>
      </c>
      <c r="AH371" t="b">
        <v>0</v>
      </c>
      <c r="AI371" t="b">
        <v>0</v>
      </c>
      <c r="AJ371">
        <v>2021</v>
      </c>
      <c r="AK371">
        <v>7</v>
      </c>
      <c r="AL371" t="b">
        <v>0</v>
      </c>
      <c r="AM371">
        <v>0</v>
      </c>
      <c r="AN371" t="b">
        <v>0</v>
      </c>
      <c r="AO371" t="b">
        <v>0</v>
      </c>
      <c r="AP371" t="b">
        <v>0</v>
      </c>
      <c r="AQ371" t="s">
        <v>1770</v>
      </c>
      <c r="AR371">
        <v>0</v>
      </c>
      <c r="AS371">
        <v>0</v>
      </c>
      <c r="AT371" t="s">
        <v>1771</v>
      </c>
      <c r="AU371" t="s">
        <v>1772</v>
      </c>
      <c r="AV371">
        <v>1</v>
      </c>
      <c r="AW371" t="b">
        <v>1</v>
      </c>
      <c r="AX371" t="b">
        <v>0</v>
      </c>
      <c r="AY371" t="b">
        <v>1</v>
      </c>
      <c r="AZ371" t="b">
        <v>1</v>
      </c>
      <c r="BA371" t="b">
        <v>0</v>
      </c>
      <c r="BB371" t="b">
        <v>1</v>
      </c>
      <c r="BC371" t="b">
        <v>1</v>
      </c>
      <c r="BF371" t="s">
        <v>1590</v>
      </c>
      <c r="BG371" t="s">
        <v>1110</v>
      </c>
      <c r="BH371">
        <v>1.71</v>
      </c>
      <c r="BI371" t="s">
        <v>1591</v>
      </c>
      <c r="BJ371">
        <v>21.92</v>
      </c>
      <c r="BK371">
        <v>39</v>
      </c>
      <c r="BL371" t="s">
        <v>1590</v>
      </c>
      <c r="BM371" t="s">
        <v>1110</v>
      </c>
      <c r="BN371">
        <v>1.71</v>
      </c>
      <c r="BO371" t="s">
        <v>1591</v>
      </c>
      <c r="BP371">
        <v>21.92</v>
      </c>
      <c r="BQ371">
        <v>93</v>
      </c>
    </row>
    <row r="372" spans="1:69" x14ac:dyDescent="0.2">
      <c r="C372" t="s">
        <v>2150</v>
      </c>
      <c r="D372" t="s">
        <v>571</v>
      </c>
      <c r="E372" t="s">
        <v>1592</v>
      </c>
      <c r="F372" t="s">
        <v>1582</v>
      </c>
      <c r="H372">
        <v>202107221701</v>
      </c>
      <c r="I372">
        <v>202107230501</v>
      </c>
      <c r="J372">
        <v>44399</v>
      </c>
      <c r="K372">
        <v>0.70902777777777781</v>
      </c>
      <c r="L372">
        <v>44399.709027777782</v>
      </c>
      <c r="P372">
        <v>4300</v>
      </c>
      <c r="R372">
        <v>2</v>
      </c>
      <c r="U372">
        <v>40.006388000000001</v>
      </c>
      <c r="V372">
        <v>-120.962447</v>
      </c>
      <c r="W372" t="s">
        <v>88</v>
      </c>
      <c r="X372" t="s">
        <v>1775</v>
      </c>
      <c r="Y372" t="s">
        <v>100</v>
      </c>
      <c r="Z372" t="s">
        <v>100</v>
      </c>
      <c r="AA372">
        <v>20211113</v>
      </c>
      <c r="AB372" t="s">
        <v>1593</v>
      </c>
      <c r="AC372" t="s">
        <v>1594</v>
      </c>
      <c r="AD372" t="s">
        <v>1595</v>
      </c>
      <c r="AF372">
        <v>9103736</v>
      </c>
      <c r="AG372" t="b">
        <v>0</v>
      </c>
      <c r="AH372" t="b">
        <v>0</v>
      </c>
      <c r="AI372" t="b">
        <v>0</v>
      </c>
      <c r="AJ372">
        <v>2021</v>
      </c>
      <c r="AK372">
        <v>7</v>
      </c>
      <c r="AL372" t="b">
        <v>0</v>
      </c>
      <c r="AM372">
        <v>0</v>
      </c>
      <c r="AN372" t="b">
        <v>0</v>
      </c>
      <c r="AO372" t="b">
        <v>0</v>
      </c>
      <c r="AP372" t="b">
        <v>0</v>
      </c>
      <c r="AQ372" t="s">
        <v>1770</v>
      </c>
      <c r="AR372">
        <v>0</v>
      </c>
      <c r="AS372">
        <v>0</v>
      </c>
      <c r="AT372" t="s">
        <v>1771</v>
      </c>
      <c r="AU372" t="s">
        <v>1772</v>
      </c>
      <c r="AV372">
        <v>2</v>
      </c>
      <c r="AW372" t="b">
        <v>1</v>
      </c>
      <c r="AX372" t="b">
        <v>0</v>
      </c>
      <c r="AY372" t="b">
        <v>1</v>
      </c>
      <c r="AZ372" t="b">
        <v>1</v>
      </c>
      <c r="BA372" t="b">
        <v>0</v>
      </c>
      <c r="BB372" t="b">
        <v>1</v>
      </c>
      <c r="BC372" t="b">
        <v>1</v>
      </c>
      <c r="BF372" t="s">
        <v>574</v>
      </c>
      <c r="BG372" t="s">
        <v>82</v>
      </c>
      <c r="BH372">
        <v>2.5299999999999998</v>
      </c>
      <c r="BI372" t="s">
        <v>1596</v>
      </c>
      <c r="BJ372">
        <v>31</v>
      </c>
      <c r="BK372">
        <v>68</v>
      </c>
      <c r="BL372" t="s">
        <v>574</v>
      </c>
      <c r="BM372" t="s">
        <v>82</v>
      </c>
      <c r="BN372">
        <v>2.5299999999999998</v>
      </c>
      <c r="BO372" t="s">
        <v>1596</v>
      </c>
      <c r="BP372">
        <v>31</v>
      </c>
      <c r="BQ372">
        <v>124</v>
      </c>
    </row>
    <row r="373" spans="1:69" x14ac:dyDescent="0.2">
      <c r="C373" t="s">
        <v>2151</v>
      </c>
      <c r="E373" t="s">
        <v>1597</v>
      </c>
      <c r="H373">
        <v>202107301228</v>
      </c>
      <c r="I373">
        <v>202107310028</v>
      </c>
      <c r="J373">
        <v>44407</v>
      </c>
      <c r="K373">
        <v>0.51944444444444449</v>
      </c>
      <c r="L373">
        <v>44407.519444444442</v>
      </c>
      <c r="M373">
        <v>44495</v>
      </c>
      <c r="N373" t="s">
        <v>1598</v>
      </c>
      <c r="O373">
        <v>44495.552083333343</v>
      </c>
      <c r="P373">
        <v>223124</v>
      </c>
      <c r="Q373" t="s">
        <v>87</v>
      </c>
      <c r="R373">
        <v>52</v>
      </c>
      <c r="S373">
        <v>3</v>
      </c>
      <c r="U373">
        <v>40.752000000000002</v>
      </c>
      <c r="V373">
        <v>-123.337</v>
      </c>
      <c r="W373" t="s">
        <v>88</v>
      </c>
      <c r="X373" t="s">
        <v>1775</v>
      </c>
      <c r="AG373" t="b">
        <v>1</v>
      </c>
      <c r="AH373" t="b">
        <v>1</v>
      </c>
      <c r="AI373" t="b">
        <v>0</v>
      </c>
      <c r="AJ373">
        <v>2021</v>
      </c>
      <c r="AK373">
        <v>7</v>
      </c>
      <c r="AL373" t="b">
        <v>1</v>
      </c>
      <c r="AM373">
        <v>0</v>
      </c>
      <c r="AN373" t="b">
        <v>0</v>
      </c>
      <c r="AO373" t="b">
        <v>0</v>
      </c>
      <c r="AP373" t="b">
        <v>0</v>
      </c>
      <c r="AQ373" t="s">
        <v>1783</v>
      </c>
      <c r="AR373">
        <v>1</v>
      </c>
      <c r="AS373">
        <v>0</v>
      </c>
      <c r="AT373" t="s">
        <v>1771</v>
      </c>
      <c r="AU373" t="s">
        <v>1772</v>
      </c>
      <c r="AV373">
        <v>52</v>
      </c>
      <c r="AW373" t="b">
        <v>1</v>
      </c>
      <c r="AX373" t="b">
        <v>0</v>
      </c>
      <c r="AY373" t="b">
        <v>1</v>
      </c>
      <c r="AZ373" t="b">
        <v>1</v>
      </c>
      <c r="BA373" t="b">
        <v>0</v>
      </c>
      <c r="BB373" t="b">
        <v>1</v>
      </c>
      <c r="BC373" t="b">
        <v>1</v>
      </c>
      <c r="BF373" t="s">
        <v>1599</v>
      </c>
      <c r="BG373" t="s">
        <v>82</v>
      </c>
      <c r="BH373">
        <v>4.6500000000000004</v>
      </c>
      <c r="BI373" t="s">
        <v>1600</v>
      </c>
      <c r="BJ373">
        <v>8</v>
      </c>
      <c r="BK373">
        <v>2</v>
      </c>
      <c r="BL373" t="s">
        <v>1014</v>
      </c>
      <c r="BM373" t="s">
        <v>82</v>
      </c>
      <c r="BN373">
        <v>8.6</v>
      </c>
      <c r="BO373" t="s">
        <v>1601</v>
      </c>
      <c r="BP373">
        <v>8</v>
      </c>
      <c r="BQ373">
        <v>4</v>
      </c>
    </row>
    <row r="374" spans="1:69" x14ac:dyDescent="0.2">
      <c r="A374" t="s">
        <v>251</v>
      </c>
      <c r="C374" t="s">
        <v>2152</v>
      </c>
      <c r="D374" t="s">
        <v>1602</v>
      </c>
      <c r="E374" t="s">
        <v>168</v>
      </c>
      <c r="H374">
        <v>202107301817</v>
      </c>
      <c r="I374">
        <v>202107310617</v>
      </c>
      <c r="J374">
        <v>44407</v>
      </c>
      <c r="K374">
        <v>0.76180555555555551</v>
      </c>
      <c r="L374">
        <v>44407.761805555558</v>
      </c>
      <c r="M374">
        <v>44495</v>
      </c>
      <c r="N374" t="s">
        <v>1603</v>
      </c>
      <c r="O374">
        <v>44495.551388888889</v>
      </c>
      <c r="P374">
        <v>199343</v>
      </c>
      <c r="Q374" t="s">
        <v>87</v>
      </c>
      <c r="R374">
        <v>122</v>
      </c>
      <c r="S374">
        <v>2</v>
      </c>
      <c r="U374">
        <v>41.389000000000003</v>
      </c>
      <c r="V374">
        <v>-123.057</v>
      </c>
      <c r="W374" t="s">
        <v>88</v>
      </c>
      <c r="X374" t="s">
        <v>1775</v>
      </c>
      <c r="AG374" t="b">
        <v>1</v>
      </c>
      <c r="AH374" t="b">
        <v>0</v>
      </c>
      <c r="AI374" t="b">
        <v>1</v>
      </c>
      <c r="AJ374">
        <v>2021</v>
      </c>
      <c r="AK374">
        <v>7</v>
      </c>
      <c r="AL374" t="b">
        <v>1</v>
      </c>
      <c r="AM374">
        <v>0</v>
      </c>
      <c r="AN374" t="b">
        <v>0</v>
      </c>
      <c r="AO374" t="b">
        <v>1</v>
      </c>
      <c r="AP374" t="b">
        <v>1</v>
      </c>
      <c r="AQ374" t="s">
        <v>1894</v>
      </c>
      <c r="AR374">
        <v>1</v>
      </c>
      <c r="AS374">
        <v>0</v>
      </c>
      <c r="AT374" t="s">
        <v>1820</v>
      </c>
      <c r="AU374" t="s">
        <v>1772</v>
      </c>
      <c r="AV374">
        <v>122</v>
      </c>
      <c r="AW374" t="b">
        <v>1</v>
      </c>
      <c r="AX374" t="b">
        <v>0</v>
      </c>
      <c r="AY374" t="b">
        <v>1</v>
      </c>
      <c r="AZ374" t="b">
        <v>1</v>
      </c>
      <c r="BA374" t="b">
        <v>0</v>
      </c>
      <c r="BB374" t="b">
        <v>0</v>
      </c>
      <c r="BC374" t="b">
        <v>1</v>
      </c>
      <c r="BJ374">
        <v>0</v>
      </c>
      <c r="BK374">
        <v>0</v>
      </c>
      <c r="BL374" t="s">
        <v>470</v>
      </c>
      <c r="BM374" t="s">
        <v>82</v>
      </c>
      <c r="BN374">
        <v>7.14</v>
      </c>
      <c r="BO374" t="s">
        <v>1604</v>
      </c>
      <c r="BP374">
        <v>18</v>
      </c>
      <c r="BQ374">
        <v>2</v>
      </c>
    </row>
    <row r="375" spans="1:69" x14ac:dyDescent="0.2">
      <c r="C375" t="s">
        <v>2153</v>
      </c>
      <c r="D375" t="s">
        <v>1605</v>
      </c>
      <c r="E375" t="s">
        <v>1606</v>
      </c>
      <c r="H375">
        <v>202107301844</v>
      </c>
      <c r="I375">
        <v>202107310644</v>
      </c>
      <c r="J375">
        <v>44407</v>
      </c>
      <c r="K375">
        <v>0.78055555555555556</v>
      </c>
      <c r="L375">
        <v>44407.780555555553</v>
      </c>
      <c r="M375">
        <v>44455</v>
      </c>
      <c r="N375" t="s">
        <v>121</v>
      </c>
      <c r="O375">
        <v>44455.75</v>
      </c>
      <c r="P375">
        <v>122653</v>
      </c>
      <c r="Q375" t="s">
        <v>87</v>
      </c>
      <c r="R375">
        <v>46</v>
      </c>
      <c r="S375">
        <v>1</v>
      </c>
      <c r="U375">
        <v>40.35</v>
      </c>
      <c r="V375">
        <v>-123.03400000000001</v>
      </c>
      <c r="W375" t="s">
        <v>88</v>
      </c>
      <c r="X375" t="s">
        <v>1775</v>
      </c>
      <c r="AG375" t="b">
        <v>1</v>
      </c>
      <c r="AH375" t="b">
        <v>1</v>
      </c>
      <c r="AI375" t="b">
        <v>0</v>
      </c>
      <c r="AJ375">
        <v>2021</v>
      </c>
      <c r="AK375">
        <v>7</v>
      </c>
      <c r="AL375" t="b">
        <v>0</v>
      </c>
      <c r="AM375">
        <v>0</v>
      </c>
      <c r="AN375" t="b">
        <v>0</v>
      </c>
      <c r="AO375" t="b">
        <v>0</v>
      </c>
      <c r="AP375" t="b">
        <v>0</v>
      </c>
      <c r="AQ375" t="s">
        <v>1783</v>
      </c>
      <c r="AR375">
        <v>1</v>
      </c>
      <c r="AS375">
        <v>0</v>
      </c>
      <c r="AT375" t="s">
        <v>1771</v>
      </c>
      <c r="AU375" t="s">
        <v>1772</v>
      </c>
      <c r="AV375">
        <v>46</v>
      </c>
      <c r="AW375" t="b">
        <v>1</v>
      </c>
      <c r="AX375" t="b">
        <v>0</v>
      </c>
      <c r="AY375" t="b">
        <v>1</v>
      </c>
      <c r="AZ375" t="b">
        <v>1</v>
      </c>
      <c r="BA375" t="b">
        <v>0</v>
      </c>
      <c r="BB375" t="b">
        <v>1</v>
      </c>
      <c r="BC375" t="b">
        <v>1</v>
      </c>
      <c r="BF375" t="s">
        <v>1607</v>
      </c>
      <c r="BG375" t="s">
        <v>82</v>
      </c>
      <c r="BH375">
        <v>4.37</v>
      </c>
      <c r="BI375" t="s">
        <v>1608</v>
      </c>
      <c r="BJ375">
        <v>13</v>
      </c>
      <c r="BK375">
        <v>4</v>
      </c>
      <c r="BL375" t="s">
        <v>1609</v>
      </c>
      <c r="BM375" t="s">
        <v>1028</v>
      </c>
      <c r="BN375">
        <v>7.7</v>
      </c>
      <c r="BO375" t="s">
        <v>1610</v>
      </c>
      <c r="BP375">
        <v>25.35</v>
      </c>
      <c r="BQ375">
        <v>42</v>
      </c>
    </row>
    <row r="376" spans="1:69" x14ac:dyDescent="0.2">
      <c r="C376" t="s">
        <v>2154</v>
      </c>
      <c r="D376" t="s">
        <v>1611</v>
      </c>
      <c r="E376" t="s">
        <v>952</v>
      </c>
      <c r="H376">
        <v>202108040000</v>
      </c>
      <c r="I376">
        <v>202108041200</v>
      </c>
      <c r="J376">
        <v>44412</v>
      </c>
      <c r="K376">
        <v>0</v>
      </c>
      <c r="L376">
        <v>44412</v>
      </c>
      <c r="M376">
        <v>44421</v>
      </c>
      <c r="N376" t="s">
        <v>1612</v>
      </c>
      <c r="O376">
        <v>44421.82916666667</v>
      </c>
      <c r="P376">
        <v>2619</v>
      </c>
      <c r="R376">
        <v>142</v>
      </c>
      <c r="S376">
        <v>21</v>
      </c>
      <c r="U376">
        <v>39.088050000000003</v>
      </c>
      <c r="V376">
        <v>-121.01468</v>
      </c>
      <c r="W376" t="s">
        <v>88</v>
      </c>
      <c r="X376" t="s">
        <v>1775</v>
      </c>
      <c r="AG376" t="b">
        <v>0</v>
      </c>
      <c r="AH376" t="b">
        <v>0</v>
      </c>
      <c r="AI376" t="b">
        <v>0</v>
      </c>
      <c r="AJ376">
        <v>2021</v>
      </c>
      <c r="AK376">
        <v>8</v>
      </c>
      <c r="AL376" t="b">
        <v>0</v>
      </c>
      <c r="AM376">
        <v>0</v>
      </c>
      <c r="AN376" t="b">
        <v>0</v>
      </c>
      <c r="AO376" t="b">
        <v>1</v>
      </c>
      <c r="AP376" t="b">
        <v>1</v>
      </c>
      <c r="AQ376" t="s">
        <v>1838</v>
      </c>
      <c r="AR376">
        <v>0</v>
      </c>
      <c r="AS376">
        <v>0</v>
      </c>
      <c r="AT376" t="s">
        <v>1820</v>
      </c>
      <c r="AU376" t="s">
        <v>1772</v>
      </c>
      <c r="AV376">
        <v>142</v>
      </c>
      <c r="AW376" t="b">
        <v>1</v>
      </c>
      <c r="AX376" t="b">
        <v>0</v>
      </c>
      <c r="AY376" t="b">
        <v>1</v>
      </c>
      <c r="AZ376" t="b">
        <v>1</v>
      </c>
      <c r="BA376" t="b">
        <v>0</v>
      </c>
      <c r="BB376" t="b">
        <v>1</v>
      </c>
      <c r="BC376" t="b">
        <v>1</v>
      </c>
      <c r="BF376" t="s">
        <v>1613</v>
      </c>
      <c r="BG376" t="s">
        <v>1028</v>
      </c>
      <c r="BH376">
        <v>4.25</v>
      </c>
      <c r="BI376" t="s">
        <v>1614</v>
      </c>
      <c r="BJ376">
        <v>4.2300000000000004</v>
      </c>
      <c r="BK376">
        <v>73</v>
      </c>
      <c r="BL376" t="s">
        <v>272</v>
      </c>
      <c r="BM376" t="s">
        <v>95</v>
      </c>
      <c r="BN376">
        <v>9.67</v>
      </c>
      <c r="BO376" t="s">
        <v>1615</v>
      </c>
      <c r="BP376">
        <v>14.01</v>
      </c>
      <c r="BQ376">
        <v>398</v>
      </c>
    </row>
    <row r="377" spans="1:69" x14ac:dyDescent="0.2">
      <c r="C377" t="s">
        <v>2155</v>
      </c>
      <c r="D377" t="s">
        <v>1616</v>
      </c>
      <c r="E377" t="s">
        <v>1617</v>
      </c>
      <c r="H377">
        <v>202108141854</v>
      </c>
      <c r="I377">
        <v>202108150654</v>
      </c>
      <c r="J377">
        <v>44422</v>
      </c>
      <c r="K377">
        <v>0.78749999999999998</v>
      </c>
      <c r="L377">
        <v>44422.787499999999</v>
      </c>
      <c r="M377">
        <v>44490</v>
      </c>
      <c r="N377" t="s">
        <v>1618</v>
      </c>
      <c r="O377">
        <v>44490.345833333333</v>
      </c>
      <c r="P377">
        <v>221835</v>
      </c>
      <c r="Q377" t="s">
        <v>186</v>
      </c>
      <c r="R377">
        <v>1003</v>
      </c>
      <c r="S377">
        <v>81</v>
      </c>
      <c r="U377">
        <v>38.585999999999999</v>
      </c>
      <c r="V377">
        <v>-120.53783300000001</v>
      </c>
      <c r="W377" t="s">
        <v>88</v>
      </c>
      <c r="X377" t="s">
        <v>1775</v>
      </c>
      <c r="AG377" t="b">
        <v>1</v>
      </c>
      <c r="AH377" t="b">
        <v>0</v>
      </c>
      <c r="AI377" t="b">
        <v>1</v>
      </c>
      <c r="AJ377">
        <v>2021</v>
      </c>
      <c r="AK377">
        <v>8</v>
      </c>
      <c r="AL377" t="b">
        <v>0</v>
      </c>
      <c r="AM377">
        <v>0</v>
      </c>
      <c r="AN377" t="b">
        <v>0</v>
      </c>
      <c r="AO377" t="b">
        <v>1</v>
      </c>
      <c r="AP377" t="b">
        <v>1</v>
      </c>
      <c r="AQ377" t="s">
        <v>1894</v>
      </c>
      <c r="AR377">
        <v>1</v>
      </c>
      <c r="AS377">
        <v>1</v>
      </c>
      <c r="AT377" t="s">
        <v>1805</v>
      </c>
      <c r="AU377" t="s">
        <v>1772</v>
      </c>
      <c r="AV377">
        <v>1003</v>
      </c>
      <c r="AW377" t="b">
        <v>0</v>
      </c>
      <c r="AX377" t="b">
        <v>1</v>
      </c>
      <c r="AY377" t="b">
        <v>1</v>
      </c>
      <c r="AZ377" t="b">
        <v>1</v>
      </c>
      <c r="BA377" t="b">
        <v>0</v>
      </c>
      <c r="BB377" t="b">
        <v>1</v>
      </c>
      <c r="BC377" t="b">
        <v>1</v>
      </c>
      <c r="BF377" t="s">
        <v>1619</v>
      </c>
      <c r="BG377" t="s">
        <v>82</v>
      </c>
      <c r="BH377">
        <v>2.82</v>
      </c>
      <c r="BI377" t="s">
        <v>1620</v>
      </c>
      <c r="BJ377">
        <v>9</v>
      </c>
      <c r="BK377">
        <v>14</v>
      </c>
      <c r="BL377" t="s">
        <v>1621</v>
      </c>
      <c r="BM377" t="s">
        <v>1028</v>
      </c>
      <c r="BN377">
        <v>9.73</v>
      </c>
      <c r="BO377" t="s">
        <v>1622</v>
      </c>
      <c r="BP377">
        <v>12.64</v>
      </c>
      <c r="BQ377">
        <v>118</v>
      </c>
    </row>
    <row r="378" spans="1:69" x14ac:dyDescent="0.2">
      <c r="C378" t="s">
        <v>2156</v>
      </c>
      <c r="D378" t="s">
        <v>119</v>
      </c>
      <c r="E378" t="s">
        <v>1623</v>
      </c>
      <c r="H378">
        <v>202108161605</v>
      </c>
      <c r="I378">
        <v>202108170405</v>
      </c>
      <c r="J378">
        <v>44424</v>
      </c>
      <c r="K378">
        <v>0.67013888888888884</v>
      </c>
      <c r="L378">
        <v>44424.670138888891</v>
      </c>
      <c r="M378">
        <v>44456</v>
      </c>
      <c r="N378" t="s">
        <v>1624</v>
      </c>
      <c r="O378">
        <v>44456.739583333343</v>
      </c>
      <c r="P378">
        <v>9777</v>
      </c>
      <c r="Q378" t="s">
        <v>87</v>
      </c>
      <c r="U378">
        <v>36.268000000000001</v>
      </c>
      <c r="V378">
        <v>-118.55500000000001</v>
      </c>
      <c r="W378" t="s">
        <v>88</v>
      </c>
      <c r="X378" t="s">
        <v>1775</v>
      </c>
      <c r="AG378" t="b">
        <v>1</v>
      </c>
      <c r="AH378" t="b">
        <v>1</v>
      </c>
      <c r="AI378" t="b">
        <v>0</v>
      </c>
      <c r="AJ378">
        <v>2021</v>
      </c>
      <c r="AK378">
        <v>8</v>
      </c>
      <c r="AL378" t="b">
        <v>0</v>
      </c>
      <c r="AM378">
        <v>0</v>
      </c>
      <c r="AN378" t="b">
        <v>0</v>
      </c>
      <c r="AO378" t="b">
        <v>0</v>
      </c>
      <c r="AP378" t="b">
        <v>0</v>
      </c>
      <c r="AQ378" t="s">
        <v>1783</v>
      </c>
      <c r="AR378">
        <v>1</v>
      </c>
      <c r="AS378">
        <v>0</v>
      </c>
      <c r="AT378" t="s">
        <v>1771</v>
      </c>
      <c r="AU378" t="s">
        <v>1772</v>
      </c>
      <c r="AV378">
        <v>0</v>
      </c>
      <c r="AW378" t="b">
        <v>1</v>
      </c>
      <c r="AX378" t="b">
        <v>0</v>
      </c>
      <c r="AY378" t="b">
        <v>1</v>
      </c>
      <c r="AZ378" t="b">
        <v>1</v>
      </c>
      <c r="BA378" t="b">
        <v>0</v>
      </c>
      <c r="BB378" t="b">
        <v>1</v>
      </c>
      <c r="BC378" t="b">
        <v>1</v>
      </c>
      <c r="BJ378">
        <v>0</v>
      </c>
      <c r="BK378">
        <v>0</v>
      </c>
      <c r="BL378" t="s">
        <v>1625</v>
      </c>
      <c r="BM378" t="s">
        <v>82</v>
      </c>
      <c r="BN378">
        <v>6.86</v>
      </c>
      <c r="BO378" t="s">
        <v>1626</v>
      </c>
      <c r="BP378">
        <v>8</v>
      </c>
      <c r="BQ378">
        <v>38</v>
      </c>
    </row>
    <row r="379" spans="1:69" x14ac:dyDescent="0.2">
      <c r="C379" t="s">
        <v>2157</v>
      </c>
      <c r="D379" t="s">
        <v>260</v>
      </c>
      <c r="E379" t="s">
        <v>1627</v>
      </c>
      <c r="H379">
        <v>202108181820</v>
      </c>
      <c r="I379">
        <v>202108190620</v>
      </c>
      <c r="J379">
        <v>44426</v>
      </c>
      <c r="K379">
        <v>0.76388888888888884</v>
      </c>
      <c r="L379">
        <v>44426.763888888891</v>
      </c>
      <c r="M379">
        <v>44489</v>
      </c>
      <c r="N379" t="s">
        <v>556</v>
      </c>
      <c r="O379">
        <v>44489.501388888893</v>
      </c>
      <c r="P379">
        <v>26535</v>
      </c>
      <c r="Q379" t="s">
        <v>438</v>
      </c>
      <c r="R379">
        <v>17</v>
      </c>
      <c r="T379">
        <v>1</v>
      </c>
      <c r="U379">
        <v>35.674925999999999</v>
      </c>
      <c r="V379">
        <v>-118.501515</v>
      </c>
      <c r="W379" t="s">
        <v>88</v>
      </c>
      <c r="X379" t="s">
        <v>1775</v>
      </c>
      <c r="AG379" t="b">
        <v>1</v>
      </c>
      <c r="AH379" t="b">
        <v>1</v>
      </c>
      <c r="AI379" t="b">
        <v>0</v>
      </c>
      <c r="AJ379">
        <v>2021</v>
      </c>
      <c r="AK379">
        <v>8</v>
      </c>
      <c r="AL379" t="b">
        <v>0</v>
      </c>
      <c r="AM379">
        <v>1</v>
      </c>
      <c r="AN379" t="b">
        <v>0</v>
      </c>
      <c r="AO379" t="b">
        <v>0</v>
      </c>
      <c r="AP379" t="b">
        <v>0</v>
      </c>
      <c r="AQ379" t="s">
        <v>1783</v>
      </c>
      <c r="AR379">
        <v>1</v>
      </c>
      <c r="AS379">
        <v>0</v>
      </c>
      <c r="AT379" t="s">
        <v>1771</v>
      </c>
      <c r="AU379" t="s">
        <v>1806</v>
      </c>
      <c r="AV379">
        <v>17</v>
      </c>
      <c r="AW379" t="b">
        <v>0</v>
      </c>
      <c r="AX379" t="b">
        <v>1</v>
      </c>
      <c r="AY379" t="b">
        <v>1</v>
      </c>
      <c r="AZ379" t="b">
        <v>1</v>
      </c>
      <c r="BA379" t="b">
        <v>0</v>
      </c>
      <c r="BB379" t="b">
        <v>1</v>
      </c>
      <c r="BC379" t="b">
        <v>1</v>
      </c>
      <c r="BF379" t="s">
        <v>1628</v>
      </c>
      <c r="BG379" t="s">
        <v>1110</v>
      </c>
      <c r="BH379">
        <v>0.38</v>
      </c>
      <c r="BI379" t="s">
        <v>1629</v>
      </c>
      <c r="BJ379">
        <v>41.43</v>
      </c>
      <c r="BK379">
        <v>69</v>
      </c>
      <c r="BL379" t="s">
        <v>1628</v>
      </c>
      <c r="BM379" t="s">
        <v>1110</v>
      </c>
      <c r="BN379">
        <v>0.38</v>
      </c>
      <c r="BO379" t="s">
        <v>1629</v>
      </c>
      <c r="BP379">
        <v>41.43</v>
      </c>
      <c r="BQ379">
        <v>198</v>
      </c>
    </row>
    <row r="380" spans="1:69" x14ac:dyDescent="0.2">
      <c r="A380" t="s">
        <v>251</v>
      </c>
      <c r="C380" t="s">
        <v>2158</v>
      </c>
      <c r="D380" t="s">
        <v>298</v>
      </c>
      <c r="E380" t="s">
        <v>1630</v>
      </c>
      <c r="H380">
        <v>202108251455</v>
      </c>
      <c r="I380">
        <v>202108260255</v>
      </c>
      <c r="J380">
        <v>44433</v>
      </c>
      <c r="K380">
        <v>0.62152777777777779</v>
      </c>
      <c r="L380">
        <v>44433.621527777781</v>
      </c>
      <c r="M380">
        <v>44443</v>
      </c>
      <c r="N380" t="s">
        <v>1631</v>
      </c>
      <c r="O380">
        <v>44443.299305555563</v>
      </c>
      <c r="P380">
        <v>639</v>
      </c>
      <c r="Q380" t="s">
        <v>438</v>
      </c>
      <c r="U380">
        <v>38.038795</v>
      </c>
      <c r="V380">
        <v>-120.454797</v>
      </c>
      <c r="X380" t="s">
        <v>1769</v>
      </c>
      <c r="AG380" t="b">
        <v>0</v>
      </c>
      <c r="AH380" t="b">
        <v>0</v>
      </c>
      <c r="AI380" t="b">
        <v>0</v>
      </c>
      <c r="AJ380">
        <v>2021</v>
      </c>
      <c r="AK380">
        <v>8</v>
      </c>
      <c r="AL380" t="b">
        <v>0</v>
      </c>
      <c r="AM380">
        <v>0</v>
      </c>
      <c r="AN380" t="b">
        <v>0</v>
      </c>
      <c r="AO380" t="b">
        <v>0</v>
      </c>
      <c r="AP380" t="b">
        <v>0</v>
      </c>
      <c r="AQ380" t="s">
        <v>1770</v>
      </c>
      <c r="AR380">
        <v>0</v>
      </c>
      <c r="AS380">
        <v>0</v>
      </c>
      <c r="AT380" t="s">
        <v>1771</v>
      </c>
      <c r="AU380" t="s">
        <v>1772</v>
      </c>
      <c r="AV380">
        <v>0</v>
      </c>
      <c r="AW380" t="b">
        <v>0</v>
      </c>
      <c r="AX380" t="b">
        <v>0</v>
      </c>
      <c r="AY380" t="b">
        <v>0</v>
      </c>
      <c r="AZ380" t="b">
        <v>0</v>
      </c>
      <c r="BA380" t="b">
        <v>0</v>
      </c>
      <c r="BB380" t="b">
        <v>1</v>
      </c>
      <c r="BC380" t="b">
        <v>0</v>
      </c>
      <c r="BF380" t="s">
        <v>1632</v>
      </c>
      <c r="BG380" t="s">
        <v>1028</v>
      </c>
      <c r="BH380">
        <v>2.85</v>
      </c>
      <c r="BI380" t="s">
        <v>1633</v>
      </c>
      <c r="BJ380">
        <v>16.66</v>
      </c>
      <c r="BK380">
        <v>50</v>
      </c>
      <c r="BL380" t="s">
        <v>1634</v>
      </c>
      <c r="BM380" t="s">
        <v>1028</v>
      </c>
      <c r="BN380">
        <v>7.73</v>
      </c>
      <c r="BO380" t="s">
        <v>1635</v>
      </c>
      <c r="BP380">
        <v>20.68</v>
      </c>
      <c r="BQ380">
        <v>178</v>
      </c>
    </row>
    <row r="381" spans="1:69" x14ac:dyDescent="0.2">
      <c r="C381" t="s">
        <v>2159</v>
      </c>
      <c r="D381" t="s">
        <v>163</v>
      </c>
      <c r="E381" t="s">
        <v>1636</v>
      </c>
      <c r="H381">
        <v>202108290800</v>
      </c>
      <c r="I381">
        <v>202108292000</v>
      </c>
      <c r="J381">
        <v>44437</v>
      </c>
      <c r="K381">
        <v>0.33333333333333331</v>
      </c>
      <c r="L381">
        <v>44437.333333333343</v>
      </c>
      <c r="M381">
        <v>44452</v>
      </c>
      <c r="N381" t="s">
        <v>309</v>
      </c>
      <c r="O381">
        <v>44452.291666666657</v>
      </c>
      <c r="P381">
        <v>2421</v>
      </c>
      <c r="Q381" t="s">
        <v>438</v>
      </c>
      <c r="U381">
        <v>40.865200000000002</v>
      </c>
      <c r="V381">
        <v>-123.67440000000001</v>
      </c>
      <c r="W381" t="s">
        <v>88</v>
      </c>
      <c r="X381" t="s">
        <v>1775</v>
      </c>
      <c r="AG381" t="b">
        <v>0</v>
      </c>
      <c r="AH381" t="b">
        <v>0</v>
      </c>
      <c r="AI381" t="b">
        <v>0</v>
      </c>
      <c r="AJ381">
        <v>2021</v>
      </c>
      <c r="AK381">
        <v>8</v>
      </c>
      <c r="AL381" t="b">
        <v>0</v>
      </c>
      <c r="AM381">
        <v>0</v>
      </c>
      <c r="AN381" t="b">
        <v>0</v>
      </c>
      <c r="AO381" t="b">
        <v>0</v>
      </c>
      <c r="AP381" t="b">
        <v>0</v>
      </c>
      <c r="AQ381" t="s">
        <v>1770</v>
      </c>
      <c r="AR381">
        <v>0</v>
      </c>
      <c r="AS381">
        <v>0</v>
      </c>
      <c r="AT381" t="s">
        <v>1771</v>
      </c>
      <c r="AU381" t="s">
        <v>1772</v>
      </c>
      <c r="AV381">
        <v>0</v>
      </c>
      <c r="AW381" t="b">
        <v>1</v>
      </c>
      <c r="AX381" t="b">
        <v>0</v>
      </c>
      <c r="AY381" t="b">
        <v>1</v>
      </c>
      <c r="AZ381" t="b">
        <v>1</v>
      </c>
      <c r="BA381" t="b">
        <v>0</v>
      </c>
      <c r="BB381" t="b">
        <v>1</v>
      </c>
      <c r="BC381" t="b">
        <v>1</v>
      </c>
      <c r="BF381" t="s">
        <v>1637</v>
      </c>
      <c r="BG381" t="s">
        <v>82</v>
      </c>
      <c r="BH381">
        <v>3.38</v>
      </c>
      <c r="BI381" t="s">
        <v>1638</v>
      </c>
      <c r="BJ381">
        <v>5.99</v>
      </c>
      <c r="BK381">
        <v>11</v>
      </c>
      <c r="BL381" t="s">
        <v>1637</v>
      </c>
      <c r="BM381" t="s">
        <v>82</v>
      </c>
      <c r="BN381">
        <v>3.38</v>
      </c>
      <c r="BO381" t="s">
        <v>1638</v>
      </c>
      <c r="BP381">
        <v>5.99</v>
      </c>
      <c r="BQ381">
        <v>63</v>
      </c>
    </row>
    <row r="382" spans="1:69" x14ac:dyDescent="0.2">
      <c r="C382" t="s">
        <v>2160</v>
      </c>
      <c r="D382" t="s">
        <v>269</v>
      </c>
      <c r="E382" t="s">
        <v>1639</v>
      </c>
      <c r="H382">
        <v>202109051253</v>
      </c>
      <c r="I382">
        <v>202109060053</v>
      </c>
      <c r="J382">
        <v>44444</v>
      </c>
      <c r="K382">
        <v>0.53680555555555554</v>
      </c>
      <c r="L382">
        <v>44444.536805555559</v>
      </c>
      <c r="M382">
        <v>44453</v>
      </c>
      <c r="N382" t="s">
        <v>1640</v>
      </c>
      <c r="O382">
        <v>44453.763888888891</v>
      </c>
      <c r="P382">
        <v>411</v>
      </c>
      <c r="Q382" t="s">
        <v>186</v>
      </c>
      <c r="U382">
        <v>38.921239</v>
      </c>
      <c r="V382">
        <v>-121.036613</v>
      </c>
      <c r="W382" t="s">
        <v>88</v>
      </c>
      <c r="X382" t="s">
        <v>1775</v>
      </c>
      <c r="AG382" t="b">
        <v>0</v>
      </c>
      <c r="AH382" t="b">
        <v>0</v>
      </c>
      <c r="AI382" t="b">
        <v>0</v>
      </c>
      <c r="AJ382">
        <v>2021</v>
      </c>
      <c r="AK382">
        <v>9</v>
      </c>
      <c r="AL382" t="b">
        <v>0</v>
      </c>
      <c r="AM382">
        <v>0</v>
      </c>
      <c r="AN382" t="b">
        <v>0</v>
      </c>
      <c r="AO382" t="b">
        <v>0</v>
      </c>
      <c r="AP382" t="b">
        <v>0</v>
      </c>
      <c r="AQ382" t="s">
        <v>1770</v>
      </c>
      <c r="AR382">
        <v>0</v>
      </c>
      <c r="AS382">
        <v>0</v>
      </c>
      <c r="AT382" t="s">
        <v>1771</v>
      </c>
      <c r="AU382" t="s">
        <v>1772</v>
      </c>
      <c r="AV382">
        <v>0</v>
      </c>
      <c r="AW382" t="b">
        <v>1</v>
      </c>
      <c r="AX382" t="b">
        <v>0</v>
      </c>
      <c r="AY382" t="b">
        <v>1</v>
      </c>
      <c r="AZ382" t="b">
        <v>1</v>
      </c>
      <c r="BA382" t="b">
        <v>0</v>
      </c>
      <c r="BB382" t="b">
        <v>1</v>
      </c>
      <c r="BC382" t="b">
        <v>1</v>
      </c>
      <c r="BF382" t="s">
        <v>1641</v>
      </c>
      <c r="BG382" t="s">
        <v>1028</v>
      </c>
      <c r="BH382">
        <v>2.25</v>
      </c>
      <c r="BI382" t="s">
        <v>1642</v>
      </c>
      <c r="BJ382">
        <v>9.86</v>
      </c>
      <c r="BK382">
        <v>68</v>
      </c>
      <c r="BL382" t="s">
        <v>1575</v>
      </c>
      <c r="BM382" t="s">
        <v>1028</v>
      </c>
      <c r="BN382">
        <v>7.63</v>
      </c>
      <c r="BO382" t="s">
        <v>1642</v>
      </c>
      <c r="BP382">
        <v>15.2</v>
      </c>
      <c r="BQ382">
        <v>287</v>
      </c>
    </row>
    <row r="383" spans="1:69" x14ac:dyDescent="0.2">
      <c r="C383" t="s">
        <v>2161</v>
      </c>
      <c r="D383" t="s">
        <v>119</v>
      </c>
      <c r="E383" t="s">
        <v>1643</v>
      </c>
      <c r="H383">
        <v>202109091200</v>
      </c>
      <c r="I383">
        <v>202109100000</v>
      </c>
      <c r="J383">
        <v>44448</v>
      </c>
      <c r="K383">
        <v>0.5</v>
      </c>
      <c r="L383">
        <v>44448.5</v>
      </c>
      <c r="M383">
        <v>44511</v>
      </c>
      <c r="N383" t="s">
        <v>556</v>
      </c>
      <c r="O383">
        <v>44511.501388888893</v>
      </c>
      <c r="P383">
        <v>97554</v>
      </c>
      <c r="Q383" t="s">
        <v>87</v>
      </c>
      <c r="R383">
        <v>128</v>
      </c>
      <c r="U383">
        <v>36.058</v>
      </c>
      <c r="V383">
        <v>-118.625</v>
      </c>
      <c r="W383" t="s">
        <v>88</v>
      </c>
      <c r="X383" t="s">
        <v>1775</v>
      </c>
      <c r="AG383" t="b">
        <v>1</v>
      </c>
      <c r="AH383" t="b">
        <v>0</v>
      </c>
      <c r="AI383" t="b">
        <v>1</v>
      </c>
      <c r="AJ383">
        <v>2021</v>
      </c>
      <c r="AK383">
        <v>9</v>
      </c>
      <c r="AL383" t="b">
        <v>0</v>
      </c>
      <c r="AM383">
        <v>0</v>
      </c>
      <c r="AN383" t="b">
        <v>0</v>
      </c>
      <c r="AO383" t="b">
        <v>1</v>
      </c>
      <c r="AP383" t="b">
        <v>1</v>
      </c>
      <c r="AQ383" t="s">
        <v>1894</v>
      </c>
      <c r="AR383">
        <v>1</v>
      </c>
      <c r="AS383">
        <v>0</v>
      </c>
      <c r="AT383" t="s">
        <v>1820</v>
      </c>
      <c r="AU383" t="s">
        <v>1772</v>
      </c>
      <c r="AV383">
        <v>128</v>
      </c>
      <c r="AW383" t="b">
        <v>1</v>
      </c>
      <c r="AX383" t="b">
        <v>0</v>
      </c>
      <c r="AY383" t="b">
        <v>1</v>
      </c>
      <c r="AZ383" t="b">
        <v>1</v>
      </c>
      <c r="BA383" t="b">
        <v>0</v>
      </c>
      <c r="BB383" t="b">
        <v>1</v>
      </c>
      <c r="BC383" t="b">
        <v>1</v>
      </c>
      <c r="BF383" t="s">
        <v>428</v>
      </c>
      <c r="BG383" t="s">
        <v>82</v>
      </c>
      <c r="BH383">
        <v>4.79</v>
      </c>
      <c r="BI383" t="s">
        <v>1644</v>
      </c>
      <c r="BJ383">
        <v>23</v>
      </c>
      <c r="BK383">
        <v>2</v>
      </c>
      <c r="BL383" t="s">
        <v>428</v>
      </c>
      <c r="BM383" t="s">
        <v>82</v>
      </c>
      <c r="BN383">
        <v>4.79</v>
      </c>
      <c r="BO383" t="s">
        <v>1644</v>
      </c>
      <c r="BP383">
        <v>23</v>
      </c>
      <c r="BQ383">
        <v>109</v>
      </c>
    </row>
    <row r="384" spans="1:69" x14ac:dyDescent="0.2">
      <c r="C384" t="s">
        <v>2162</v>
      </c>
      <c r="D384" t="s">
        <v>119</v>
      </c>
      <c r="E384" t="s">
        <v>1645</v>
      </c>
      <c r="H384">
        <v>202109100700</v>
      </c>
      <c r="I384">
        <v>202109101900</v>
      </c>
      <c r="J384">
        <v>44449</v>
      </c>
      <c r="K384">
        <v>0.29166666666666669</v>
      </c>
      <c r="L384">
        <v>44449.291666666657</v>
      </c>
      <c r="M384">
        <v>44551</v>
      </c>
      <c r="N384" t="s">
        <v>832</v>
      </c>
      <c r="O384">
        <v>44551.430555555547</v>
      </c>
      <c r="P384">
        <v>88184</v>
      </c>
      <c r="Q384" t="s">
        <v>87</v>
      </c>
      <c r="U384">
        <v>36.567</v>
      </c>
      <c r="V384">
        <v>-118.81100000000001</v>
      </c>
      <c r="W384" t="s">
        <v>88</v>
      </c>
      <c r="X384" t="s">
        <v>1775</v>
      </c>
      <c r="AG384" t="b">
        <v>1</v>
      </c>
      <c r="AH384" t="b">
        <v>1</v>
      </c>
      <c r="AI384" t="b">
        <v>0</v>
      </c>
      <c r="AJ384">
        <v>2021</v>
      </c>
      <c r="AK384">
        <v>9</v>
      </c>
      <c r="AL384" t="b">
        <v>0</v>
      </c>
      <c r="AM384">
        <v>0</v>
      </c>
      <c r="AN384" t="b">
        <v>0</v>
      </c>
      <c r="AO384" t="b">
        <v>0</v>
      </c>
      <c r="AP384" t="b">
        <v>0</v>
      </c>
      <c r="AQ384" t="s">
        <v>1783</v>
      </c>
      <c r="AR384">
        <v>1</v>
      </c>
      <c r="AS384">
        <v>0</v>
      </c>
      <c r="AT384" t="s">
        <v>1771</v>
      </c>
      <c r="AU384" t="s">
        <v>1772</v>
      </c>
      <c r="AV384">
        <v>0</v>
      </c>
      <c r="AW384" t="b">
        <v>1</v>
      </c>
      <c r="AX384" t="b">
        <v>0</v>
      </c>
      <c r="AY384" t="b">
        <v>1</v>
      </c>
      <c r="AZ384" t="b">
        <v>1</v>
      </c>
      <c r="BA384" t="b">
        <v>0</v>
      </c>
      <c r="BB384" t="b">
        <v>1</v>
      </c>
      <c r="BC384" t="b">
        <v>1</v>
      </c>
      <c r="BJ384">
        <v>0</v>
      </c>
      <c r="BK384">
        <v>0</v>
      </c>
      <c r="BL384" t="s">
        <v>1646</v>
      </c>
      <c r="BM384" t="s">
        <v>82</v>
      </c>
      <c r="BN384">
        <v>8.15</v>
      </c>
      <c r="BO384" t="s">
        <v>1647</v>
      </c>
      <c r="BP384">
        <v>14.99</v>
      </c>
      <c r="BQ384">
        <v>104</v>
      </c>
    </row>
    <row r="385" spans="2:69" x14ac:dyDescent="0.2">
      <c r="C385" t="s">
        <v>2163</v>
      </c>
      <c r="D385" t="s">
        <v>169</v>
      </c>
      <c r="E385" t="s">
        <v>1648</v>
      </c>
      <c r="H385">
        <v>202109100700</v>
      </c>
      <c r="I385">
        <v>202109101900</v>
      </c>
      <c r="J385">
        <v>44449</v>
      </c>
      <c r="K385">
        <v>0.29166666666666669</v>
      </c>
      <c r="L385">
        <v>44449.291666666657</v>
      </c>
      <c r="M385">
        <v>44551</v>
      </c>
      <c r="N385" t="s">
        <v>832</v>
      </c>
      <c r="O385">
        <v>44551.430555555547</v>
      </c>
      <c r="P385">
        <v>88307</v>
      </c>
      <c r="Q385" t="s">
        <v>87</v>
      </c>
      <c r="R385">
        <v>4</v>
      </c>
      <c r="S385">
        <v>1</v>
      </c>
      <c r="U385">
        <v>36.567</v>
      </c>
      <c r="V385">
        <v>-118.81100000000001</v>
      </c>
      <c r="W385" t="s">
        <v>88</v>
      </c>
      <c r="X385" t="s">
        <v>1775</v>
      </c>
      <c r="AG385" t="b">
        <v>1</v>
      </c>
      <c r="AH385" t="b">
        <v>1</v>
      </c>
      <c r="AI385" t="b">
        <v>0</v>
      </c>
      <c r="AJ385">
        <v>2021</v>
      </c>
      <c r="AK385">
        <v>9</v>
      </c>
      <c r="AL385" t="b">
        <v>0</v>
      </c>
      <c r="AM385">
        <v>0</v>
      </c>
      <c r="AN385" t="b">
        <v>0</v>
      </c>
      <c r="AO385" t="b">
        <v>0</v>
      </c>
      <c r="AP385" t="b">
        <v>0</v>
      </c>
      <c r="AQ385" t="s">
        <v>1783</v>
      </c>
      <c r="AR385">
        <v>1</v>
      </c>
      <c r="AS385">
        <v>0</v>
      </c>
      <c r="AT385" t="s">
        <v>1771</v>
      </c>
      <c r="AU385" t="s">
        <v>1772</v>
      </c>
      <c r="AV385">
        <v>4</v>
      </c>
      <c r="AW385" t="b">
        <v>1</v>
      </c>
      <c r="AX385" t="b">
        <v>0</v>
      </c>
      <c r="AY385" t="b">
        <v>1</v>
      </c>
      <c r="AZ385" t="b">
        <v>1</v>
      </c>
      <c r="BA385" t="b">
        <v>0</v>
      </c>
      <c r="BB385" t="b">
        <v>1</v>
      </c>
      <c r="BC385" t="b">
        <v>1</v>
      </c>
      <c r="BJ385">
        <v>0</v>
      </c>
      <c r="BK385">
        <v>0</v>
      </c>
      <c r="BL385" t="s">
        <v>1646</v>
      </c>
      <c r="BM385" t="s">
        <v>82</v>
      </c>
      <c r="BN385">
        <v>8.15</v>
      </c>
      <c r="BO385" t="s">
        <v>1647</v>
      </c>
      <c r="BP385">
        <v>14.99</v>
      </c>
      <c r="BQ385">
        <v>104</v>
      </c>
    </row>
    <row r="386" spans="2:69" x14ac:dyDescent="0.2">
      <c r="C386" t="s">
        <v>2164</v>
      </c>
      <c r="D386" t="s">
        <v>307</v>
      </c>
      <c r="E386" t="s">
        <v>1649</v>
      </c>
      <c r="H386">
        <v>202109221645</v>
      </c>
      <c r="I386">
        <v>202109230445</v>
      </c>
      <c r="J386">
        <v>44461</v>
      </c>
      <c r="K386">
        <v>0.69791666666666663</v>
      </c>
      <c r="L386">
        <v>44461.697916666657</v>
      </c>
      <c r="M386">
        <v>44471</v>
      </c>
      <c r="N386" t="s">
        <v>1650</v>
      </c>
      <c r="O386">
        <v>44471.786805555559</v>
      </c>
      <c r="P386">
        <v>8578</v>
      </c>
      <c r="R386">
        <v>185</v>
      </c>
      <c r="S386">
        <v>26</v>
      </c>
      <c r="U386">
        <v>40.729810999999998</v>
      </c>
      <c r="V386">
        <v>-122.320243</v>
      </c>
      <c r="W386" t="s">
        <v>88</v>
      </c>
      <c r="X386" t="s">
        <v>1775</v>
      </c>
      <c r="AG386" t="b">
        <v>1</v>
      </c>
      <c r="AH386" t="b">
        <v>0</v>
      </c>
      <c r="AI386" t="b">
        <v>1</v>
      </c>
      <c r="AJ386">
        <v>2021</v>
      </c>
      <c r="AK386">
        <v>9</v>
      </c>
      <c r="AL386" t="b">
        <v>0</v>
      </c>
      <c r="AM386">
        <v>0</v>
      </c>
      <c r="AN386" t="b">
        <v>0</v>
      </c>
      <c r="AO386" t="b">
        <v>1</v>
      </c>
      <c r="AP386" t="b">
        <v>1</v>
      </c>
      <c r="AQ386" t="s">
        <v>1894</v>
      </c>
      <c r="AR386">
        <v>1</v>
      </c>
      <c r="AS386">
        <v>0</v>
      </c>
      <c r="AT386" t="s">
        <v>1820</v>
      </c>
      <c r="AU386" t="s">
        <v>1772</v>
      </c>
      <c r="AV386">
        <v>185</v>
      </c>
      <c r="AW386" t="b">
        <v>1</v>
      </c>
      <c r="AX386" t="b">
        <v>0</v>
      </c>
      <c r="AY386" t="b">
        <v>1</v>
      </c>
      <c r="AZ386" t="b">
        <v>1</v>
      </c>
      <c r="BA386" t="b">
        <v>0</v>
      </c>
      <c r="BB386" t="b">
        <v>1</v>
      </c>
      <c r="BC386" t="b">
        <v>1</v>
      </c>
      <c r="BF386" t="s">
        <v>1125</v>
      </c>
      <c r="BG386" t="s">
        <v>1028</v>
      </c>
      <c r="BH386">
        <v>1.62</v>
      </c>
      <c r="BI386" t="s">
        <v>1651</v>
      </c>
      <c r="BJ386">
        <v>19.95</v>
      </c>
      <c r="BK386">
        <v>33</v>
      </c>
      <c r="BL386" t="s">
        <v>1125</v>
      </c>
      <c r="BM386" t="s">
        <v>1028</v>
      </c>
      <c r="BN386">
        <v>1.62</v>
      </c>
      <c r="BO386" t="s">
        <v>1651</v>
      </c>
      <c r="BP386">
        <v>19.95</v>
      </c>
      <c r="BQ386">
        <v>138</v>
      </c>
    </row>
    <row r="387" spans="2:69" x14ac:dyDescent="0.2">
      <c r="B387" t="s">
        <v>1652</v>
      </c>
      <c r="C387" t="s">
        <v>2165</v>
      </c>
      <c r="D387" t="s">
        <v>257</v>
      </c>
      <c r="E387" t="s">
        <v>1653</v>
      </c>
      <c r="H387">
        <v>202110111430</v>
      </c>
      <c r="I387">
        <v>202110120230</v>
      </c>
      <c r="J387">
        <v>44480</v>
      </c>
      <c r="K387">
        <v>0.60416666666666663</v>
      </c>
      <c r="L387">
        <v>44480.604166666657</v>
      </c>
      <c r="M387">
        <v>44520</v>
      </c>
      <c r="N387" t="s">
        <v>1654</v>
      </c>
      <c r="O387">
        <v>44520.356944444437</v>
      </c>
      <c r="P387">
        <v>16970</v>
      </c>
      <c r="Q387" t="s">
        <v>186</v>
      </c>
      <c r="R387">
        <v>12</v>
      </c>
      <c r="U387">
        <v>34.552999999999997</v>
      </c>
      <c r="V387">
        <v>-120.136</v>
      </c>
      <c r="W387" t="s">
        <v>88</v>
      </c>
      <c r="X387" t="s">
        <v>1775</v>
      </c>
      <c r="AG387" t="b">
        <v>1</v>
      </c>
      <c r="AH387" t="b">
        <v>1</v>
      </c>
      <c r="AI387" t="b">
        <v>0</v>
      </c>
      <c r="AJ387">
        <v>2021</v>
      </c>
      <c r="AK387">
        <v>10</v>
      </c>
      <c r="AL387" t="b">
        <v>0</v>
      </c>
      <c r="AM387">
        <v>0</v>
      </c>
      <c r="AN387" t="b">
        <v>0</v>
      </c>
      <c r="AO387" t="b">
        <v>0</v>
      </c>
      <c r="AP387" t="b">
        <v>0</v>
      </c>
      <c r="AQ387" t="s">
        <v>1783</v>
      </c>
      <c r="AR387">
        <v>1</v>
      </c>
      <c r="AS387">
        <v>0</v>
      </c>
      <c r="AT387" t="s">
        <v>1771</v>
      </c>
      <c r="AU387" t="s">
        <v>1772</v>
      </c>
      <c r="AV387">
        <v>12</v>
      </c>
      <c r="AW387" t="b">
        <v>1</v>
      </c>
      <c r="AX387" t="b">
        <v>0</v>
      </c>
      <c r="AY387" t="b">
        <v>1</v>
      </c>
      <c r="AZ387" t="b">
        <v>1</v>
      </c>
      <c r="BA387" t="b">
        <v>0</v>
      </c>
      <c r="BB387" t="b">
        <v>1</v>
      </c>
      <c r="BC387" t="b">
        <v>1</v>
      </c>
      <c r="BF387" t="s">
        <v>1655</v>
      </c>
      <c r="BG387" t="s">
        <v>82</v>
      </c>
      <c r="BH387">
        <v>4.2699999999999996</v>
      </c>
      <c r="BI387" t="s">
        <v>1656</v>
      </c>
      <c r="BJ387">
        <v>43.99</v>
      </c>
      <c r="BK387">
        <v>63</v>
      </c>
      <c r="BL387" t="s">
        <v>1657</v>
      </c>
      <c r="BM387" t="s">
        <v>95</v>
      </c>
      <c r="BN387">
        <v>9.4</v>
      </c>
      <c r="BO387" t="s">
        <v>1658</v>
      </c>
      <c r="BP387">
        <v>56</v>
      </c>
      <c r="BQ387">
        <v>217</v>
      </c>
    </row>
    <row r="388" spans="2:69" x14ac:dyDescent="0.2">
      <c r="C388" t="s">
        <v>2166</v>
      </c>
      <c r="D388" t="s">
        <v>529</v>
      </c>
      <c r="E388" t="s">
        <v>1659</v>
      </c>
      <c r="H388">
        <v>202110111843</v>
      </c>
      <c r="I388">
        <v>202110120643</v>
      </c>
      <c r="J388">
        <v>44480</v>
      </c>
      <c r="K388">
        <v>0.77986111111111112</v>
      </c>
      <c r="L388">
        <v>44480.779861111107</v>
      </c>
      <c r="M388">
        <v>44481</v>
      </c>
      <c r="N388" t="s">
        <v>1660</v>
      </c>
      <c r="O388">
        <v>44481.323611111111</v>
      </c>
      <c r="P388">
        <v>447</v>
      </c>
      <c r="Q388" t="s">
        <v>99</v>
      </c>
      <c r="U388">
        <v>35.983649</v>
      </c>
      <c r="V388">
        <v>-119.960099</v>
      </c>
      <c r="W388" t="s">
        <v>73</v>
      </c>
      <c r="X388" t="s">
        <v>1769</v>
      </c>
      <c r="Y388" t="s">
        <v>100</v>
      </c>
      <c r="Z388" t="s">
        <v>100</v>
      </c>
      <c r="AA388">
        <v>20211776</v>
      </c>
      <c r="AC388" t="s">
        <v>1661</v>
      </c>
      <c r="AD388" t="s">
        <v>1662</v>
      </c>
      <c r="AF388">
        <v>91785</v>
      </c>
      <c r="AG388" t="b">
        <v>0</v>
      </c>
      <c r="AH388" t="b">
        <v>0</v>
      </c>
      <c r="AI388" t="b">
        <v>0</v>
      </c>
      <c r="AJ388">
        <v>2021</v>
      </c>
      <c r="AK388">
        <v>10</v>
      </c>
      <c r="AL388" t="b">
        <v>1</v>
      </c>
      <c r="AM388">
        <v>0</v>
      </c>
      <c r="AN388" t="b">
        <v>0</v>
      </c>
      <c r="AO388" t="b">
        <v>0</v>
      </c>
      <c r="AP388" t="b">
        <v>0</v>
      </c>
      <c r="AQ388" t="s">
        <v>1770</v>
      </c>
      <c r="AR388">
        <v>0</v>
      </c>
      <c r="AS388">
        <v>0</v>
      </c>
      <c r="AT388" t="s">
        <v>1771</v>
      </c>
      <c r="AU388" t="s">
        <v>1772</v>
      </c>
      <c r="AV388">
        <v>0</v>
      </c>
      <c r="AW388" t="b">
        <v>0</v>
      </c>
      <c r="AX388" t="b">
        <v>0</v>
      </c>
      <c r="AY388" t="b">
        <v>0</v>
      </c>
      <c r="AZ388" t="b">
        <v>0</v>
      </c>
      <c r="BA388" t="b">
        <v>0</v>
      </c>
      <c r="BB388" t="b">
        <v>0</v>
      </c>
      <c r="BC388" t="b">
        <v>0</v>
      </c>
      <c r="BF388" t="s">
        <v>1663</v>
      </c>
      <c r="BG388" t="s">
        <v>75</v>
      </c>
      <c r="BH388">
        <v>2.4</v>
      </c>
      <c r="BI388" t="s">
        <v>1664</v>
      </c>
      <c r="BJ388">
        <v>44.29</v>
      </c>
      <c r="BK388">
        <v>16</v>
      </c>
      <c r="BL388" t="s">
        <v>635</v>
      </c>
      <c r="BM388" t="s">
        <v>82</v>
      </c>
      <c r="BN388">
        <v>6.23</v>
      </c>
      <c r="BO388" t="s">
        <v>1665</v>
      </c>
      <c r="BP388">
        <v>53</v>
      </c>
      <c r="BQ388">
        <v>26</v>
      </c>
    </row>
    <row r="389" spans="2:69" x14ac:dyDescent="0.2">
      <c r="C389" t="s">
        <v>2167</v>
      </c>
      <c r="D389" t="s">
        <v>218</v>
      </c>
      <c r="E389" t="s">
        <v>1666</v>
      </c>
      <c r="H389">
        <v>202201211719</v>
      </c>
      <c r="I389">
        <v>202201220519</v>
      </c>
      <c r="J389">
        <v>44582</v>
      </c>
      <c r="K389">
        <v>0.72152777777777777</v>
      </c>
      <c r="L389">
        <v>44582.72152777778</v>
      </c>
      <c r="P389">
        <v>687</v>
      </c>
      <c r="Q389" t="s">
        <v>1667</v>
      </c>
      <c r="R389">
        <v>1</v>
      </c>
      <c r="U389">
        <v>36.396461000000002</v>
      </c>
      <c r="V389">
        <v>-121.880533</v>
      </c>
      <c r="W389" t="s">
        <v>88</v>
      </c>
      <c r="X389" t="s">
        <v>1775</v>
      </c>
      <c r="AG389" t="b">
        <v>0</v>
      </c>
      <c r="AH389" t="b">
        <v>0</v>
      </c>
      <c r="AI389" t="b">
        <v>0</v>
      </c>
      <c r="AJ389">
        <v>2022</v>
      </c>
      <c r="AK389">
        <v>1</v>
      </c>
      <c r="AL389" t="b">
        <v>0</v>
      </c>
      <c r="AM389">
        <v>0</v>
      </c>
      <c r="AN389" t="b">
        <v>0</v>
      </c>
      <c r="AO389" t="b">
        <v>0</v>
      </c>
      <c r="AP389" t="b">
        <v>0</v>
      </c>
      <c r="AQ389" t="s">
        <v>1770</v>
      </c>
      <c r="AR389">
        <v>0</v>
      </c>
      <c r="AS389">
        <v>0</v>
      </c>
      <c r="AT389" t="s">
        <v>1771</v>
      </c>
      <c r="AU389" t="s">
        <v>1772</v>
      </c>
      <c r="AV389">
        <v>1</v>
      </c>
      <c r="AW389" t="b">
        <v>0</v>
      </c>
      <c r="AX389" t="b">
        <v>1</v>
      </c>
      <c r="AY389" t="b">
        <v>1</v>
      </c>
      <c r="AZ389" t="b">
        <v>1</v>
      </c>
      <c r="BA389" t="b">
        <v>0</v>
      </c>
      <c r="BB389" t="b">
        <v>1</v>
      </c>
      <c r="BC389" t="b">
        <v>1</v>
      </c>
      <c r="BJ389">
        <v>0</v>
      </c>
      <c r="BK389">
        <v>0</v>
      </c>
      <c r="BL389" t="s">
        <v>1668</v>
      </c>
      <c r="BM389" t="s">
        <v>1028</v>
      </c>
      <c r="BN389">
        <v>5.57</v>
      </c>
      <c r="BO389" t="s">
        <v>1669</v>
      </c>
      <c r="BP389">
        <v>53.56</v>
      </c>
      <c r="BQ389">
        <v>52</v>
      </c>
    </row>
    <row r="390" spans="2:69" x14ac:dyDescent="0.2">
      <c r="C390" t="s">
        <v>2168</v>
      </c>
      <c r="D390" t="s">
        <v>260</v>
      </c>
      <c r="E390" t="s">
        <v>1670</v>
      </c>
      <c r="H390">
        <v>202205191615</v>
      </c>
      <c r="I390">
        <v>202205200415</v>
      </c>
      <c r="J390">
        <v>44700</v>
      </c>
      <c r="K390">
        <v>0.67708333333333337</v>
      </c>
      <c r="L390">
        <v>44700.677083333343</v>
      </c>
      <c r="P390">
        <v>682</v>
      </c>
      <c r="U390">
        <v>34.935583000000001</v>
      </c>
      <c r="V390">
        <v>-118.87388900000001</v>
      </c>
      <c r="W390" t="s">
        <v>73</v>
      </c>
      <c r="X390" t="s">
        <v>1769</v>
      </c>
      <c r="Y390" t="s">
        <v>100</v>
      </c>
      <c r="AA390">
        <v>20220634</v>
      </c>
      <c r="AC390" t="s">
        <v>1671</v>
      </c>
      <c r="AD390" t="s">
        <v>1672</v>
      </c>
      <c r="AF390">
        <v>11264</v>
      </c>
      <c r="AG390" t="b">
        <v>0</v>
      </c>
      <c r="AH390" t="b">
        <v>0</v>
      </c>
      <c r="AI390" t="b">
        <v>0</v>
      </c>
      <c r="AJ390">
        <v>2022</v>
      </c>
      <c r="AK390">
        <v>5</v>
      </c>
      <c r="AL390" t="b">
        <v>0</v>
      </c>
      <c r="AM390">
        <v>0</v>
      </c>
      <c r="AN390" t="b">
        <v>0</v>
      </c>
      <c r="AO390" t="b">
        <v>0</v>
      </c>
      <c r="AP390" t="b">
        <v>0</v>
      </c>
      <c r="AQ390" t="s">
        <v>1770</v>
      </c>
      <c r="AR390">
        <v>0</v>
      </c>
      <c r="AS390">
        <v>0</v>
      </c>
      <c r="AT390" t="s">
        <v>1771</v>
      </c>
      <c r="AU390" t="s">
        <v>1772</v>
      </c>
      <c r="AV390">
        <v>0</v>
      </c>
      <c r="AW390" t="b">
        <v>0</v>
      </c>
      <c r="AX390" t="b">
        <v>0</v>
      </c>
      <c r="AY390" t="b">
        <v>0</v>
      </c>
      <c r="AZ390" t="b">
        <v>0</v>
      </c>
      <c r="BA390" t="b">
        <v>0</v>
      </c>
      <c r="BB390" t="b">
        <v>0</v>
      </c>
      <c r="BC390" t="b">
        <v>0</v>
      </c>
      <c r="BF390" t="s">
        <v>1673</v>
      </c>
      <c r="BG390" t="s">
        <v>1110</v>
      </c>
      <c r="BH390">
        <v>2.86</v>
      </c>
      <c r="BI390" t="s">
        <v>1674</v>
      </c>
      <c r="BJ390">
        <v>32.08</v>
      </c>
      <c r="BK390">
        <v>42</v>
      </c>
      <c r="BL390" t="s">
        <v>1675</v>
      </c>
      <c r="BM390" t="s">
        <v>1110</v>
      </c>
      <c r="BN390">
        <v>8.26</v>
      </c>
      <c r="BO390" t="s">
        <v>1674</v>
      </c>
      <c r="BP390">
        <v>35.44</v>
      </c>
      <c r="BQ390">
        <v>150</v>
      </c>
    </row>
    <row r="391" spans="2:69" x14ac:dyDescent="0.2">
      <c r="C391" t="s">
        <v>2169</v>
      </c>
      <c r="D391" t="s">
        <v>1325</v>
      </c>
      <c r="E391" t="s">
        <v>1676</v>
      </c>
      <c r="H391">
        <v>202205241330</v>
      </c>
      <c r="I391">
        <v>202205250130</v>
      </c>
      <c r="J391">
        <v>44705</v>
      </c>
      <c r="K391">
        <v>0.5625</v>
      </c>
      <c r="L391">
        <v>44705.5625</v>
      </c>
      <c r="M391">
        <v>44709</v>
      </c>
      <c r="P391">
        <v>595</v>
      </c>
      <c r="U391">
        <v>39.233394799999999</v>
      </c>
      <c r="V391">
        <v>-122.0246463</v>
      </c>
      <c r="W391" t="s">
        <v>73</v>
      </c>
      <c r="X391" t="s">
        <v>1769</v>
      </c>
      <c r="AG391" t="b">
        <v>0</v>
      </c>
      <c r="AH391" t="b">
        <v>0</v>
      </c>
      <c r="AI391" t="b">
        <v>0</v>
      </c>
      <c r="AJ391">
        <v>2022</v>
      </c>
      <c r="AK391">
        <v>5</v>
      </c>
      <c r="AL391" t="b">
        <v>1</v>
      </c>
      <c r="AM391">
        <v>0</v>
      </c>
      <c r="AN391" t="b">
        <v>0</v>
      </c>
      <c r="AO391" t="b">
        <v>0</v>
      </c>
      <c r="AP391" t="b">
        <v>0</v>
      </c>
      <c r="AQ391" t="s">
        <v>1770</v>
      </c>
      <c r="AR391">
        <v>0</v>
      </c>
      <c r="AS391">
        <v>0</v>
      </c>
      <c r="AT391" t="s">
        <v>1771</v>
      </c>
      <c r="AU391" t="s">
        <v>1772</v>
      </c>
      <c r="AV391">
        <v>0</v>
      </c>
      <c r="AW391" t="b">
        <v>0</v>
      </c>
      <c r="AX391" t="b">
        <v>0</v>
      </c>
      <c r="AY391" t="b">
        <v>0</v>
      </c>
      <c r="AZ391" t="b">
        <v>0</v>
      </c>
      <c r="BA391" t="b">
        <v>0</v>
      </c>
      <c r="BB391" t="b">
        <v>0</v>
      </c>
      <c r="BC391" t="b">
        <v>0</v>
      </c>
      <c r="BJ391">
        <v>0</v>
      </c>
      <c r="BK391">
        <v>0</v>
      </c>
      <c r="BP391">
        <v>0</v>
      </c>
      <c r="BQ391">
        <v>0</v>
      </c>
    </row>
    <row r="392" spans="2:69" x14ac:dyDescent="0.2">
      <c r="C392" t="s">
        <v>2170</v>
      </c>
      <c r="D392" t="s">
        <v>128</v>
      </c>
      <c r="E392" t="s">
        <v>1677</v>
      </c>
      <c r="H392">
        <v>202205311535</v>
      </c>
      <c r="I392">
        <v>202205320335</v>
      </c>
      <c r="J392">
        <v>44712</v>
      </c>
      <c r="K392">
        <v>0.64930555555555558</v>
      </c>
      <c r="L392">
        <v>44712.649305555547</v>
      </c>
      <c r="M392">
        <v>44717</v>
      </c>
      <c r="N392" t="s">
        <v>1678</v>
      </c>
      <c r="O392">
        <v>44717.668749999997</v>
      </c>
      <c r="P392">
        <v>570</v>
      </c>
      <c r="U392">
        <v>38.370077999999999</v>
      </c>
      <c r="V392">
        <v>-122.27041699999999</v>
      </c>
      <c r="W392" t="s">
        <v>88</v>
      </c>
      <c r="X392" t="s">
        <v>1775</v>
      </c>
      <c r="Y392" t="s">
        <v>100</v>
      </c>
      <c r="AA392">
        <v>20220725</v>
      </c>
      <c r="AB392" t="s">
        <v>1679</v>
      </c>
      <c r="AC392" t="s">
        <v>1680</v>
      </c>
      <c r="AD392" t="s">
        <v>1681</v>
      </c>
      <c r="AF392">
        <v>16066</v>
      </c>
      <c r="AG392" t="b">
        <v>0</v>
      </c>
      <c r="AH392" t="b">
        <v>0</v>
      </c>
      <c r="AI392" t="b">
        <v>0</v>
      </c>
      <c r="AJ392">
        <v>2022</v>
      </c>
      <c r="AK392">
        <v>5</v>
      </c>
      <c r="AL392" t="b">
        <v>0</v>
      </c>
      <c r="AM392">
        <v>0</v>
      </c>
      <c r="AN392" t="b">
        <v>0</v>
      </c>
      <c r="AO392" t="b">
        <v>0</v>
      </c>
      <c r="AP392" t="b">
        <v>0</v>
      </c>
      <c r="AQ392" t="s">
        <v>1770</v>
      </c>
      <c r="AR392">
        <v>0</v>
      </c>
      <c r="AS392">
        <v>0</v>
      </c>
      <c r="AT392" t="s">
        <v>1771</v>
      </c>
      <c r="AU392" t="s">
        <v>1772</v>
      </c>
      <c r="AV392">
        <v>0</v>
      </c>
      <c r="AW392" t="b">
        <v>1</v>
      </c>
      <c r="AX392" t="b">
        <v>0</v>
      </c>
      <c r="AY392" t="b">
        <v>1</v>
      </c>
      <c r="AZ392" t="b">
        <v>1</v>
      </c>
      <c r="BA392" t="b">
        <v>0</v>
      </c>
      <c r="BB392" t="b">
        <v>1</v>
      </c>
      <c r="BC392" t="b">
        <v>1</v>
      </c>
      <c r="BF392" t="s">
        <v>1682</v>
      </c>
      <c r="BG392" t="s">
        <v>1028</v>
      </c>
      <c r="BH392">
        <v>4.8499999999999996</v>
      </c>
      <c r="BI392" t="s">
        <v>1683</v>
      </c>
      <c r="BJ392">
        <v>22.94</v>
      </c>
      <c r="BK392">
        <v>115</v>
      </c>
      <c r="BL392" t="s">
        <v>1684</v>
      </c>
      <c r="BM392" t="s">
        <v>1028</v>
      </c>
      <c r="BN392">
        <v>7.92</v>
      </c>
      <c r="BO392" t="s">
        <v>1683</v>
      </c>
      <c r="BP392">
        <v>27.84</v>
      </c>
      <c r="BQ392">
        <v>319</v>
      </c>
    </row>
    <row r="393" spans="2:69" x14ac:dyDescent="0.2">
      <c r="C393" t="s">
        <v>2171</v>
      </c>
      <c r="D393" t="s">
        <v>260</v>
      </c>
      <c r="E393" t="s">
        <v>1685</v>
      </c>
      <c r="H393">
        <v>202206110249</v>
      </c>
      <c r="I393">
        <v>202206111449</v>
      </c>
      <c r="J393">
        <v>44723</v>
      </c>
      <c r="K393">
        <v>0.1173611111111111</v>
      </c>
      <c r="L393">
        <v>44723.117361111108</v>
      </c>
      <c r="M393">
        <v>44726</v>
      </c>
      <c r="N393" t="s">
        <v>176</v>
      </c>
      <c r="O393">
        <v>44726.791666666657</v>
      </c>
      <c r="P393">
        <v>517</v>
      </c>
      <c r="U393">
        <v>34.932404200000001</v>
      </c>
      <c r="V393">
        <v>-118.92538089999999</v>
      </c>
      <c r="W393" t="s">
        <v>73</v>
      </c>
      <c r="X393" t="s">
        <v>1769</v>
      </c>
      <c r="AG393" t="b">
        <v>0</v>
      </c>
      <c r="AH393" t="b">
        <v>0</v>
      </c>
      <c r="AI393" t="b">
        <v>0</v>
      </c>
      <c r="AJ393">
        <v>2022</v>
      </c>
      <c r="AK393">
        <v>6</v>
      </c>
      <c r="AL393" t="b">
        <v>0</v>
      </c>
      <c r="AM393">
        <v>0</v>
      </c>
      <c r="AN393" t="b">
        <v>0</v>
      </c>
      <c r="AO393" t="b">
        <v>0</v>
      </c>
      <c r="AP393" t="b">
        <v>0</v>
      </c>
      <c r="AQ393" t="s">
        <v>1770</v>
      </c>
      <c r="AR393">
        <v>0</v>
      </c>
      <c r="AS393">
        <v>0</v>
      </c>
      <c r="AT393" t="s">
        <v>1771</v>
      </c>
      <c r="AU393" t="s">
        <v>1772</v>
      </c>
      <c r="AV393">
        <v>0</v>
      </c>
      <c r="AW393" t="b">
        <v>0</v>
      </c>
      <c r="AX393" t="b">
        <v>0</v>
      </c>
      <c r="AY393" t="b">
        <v>0</v>
      </c>
      <c r="AZ393" t="b">
        <v>0</v>
      </c>
      <c r="BA393" t="b">
        <v>0</v>
      </c>
      <c r="BB393" t="b">
        <v>0</v>
      </c>
      <c r="BC393" t="b">
        <v>0</v>
      </c>
      <c r="BF393" t="s">
        <v>1686</v>
      </c>
      <c r="BG393" t="s">
        <v>1028</v>
      </c>
      <c r="BH393">
        <v>2.8</v>
      </c>
      <c r="BI393" t="s">
        <v>1687</v>
      </c>
      <c r="BJ393">
        <v>22.65</v>
      </c>
      <c r="BK393">
        <v>57</v>
      </c>
      <c r="BL393" t="s">
        <v>1688</v>
      </c>
      <c r="BM393" t="s">
        <v>1110</v>
      </c>
      <c r="BN393">
        <v>9.7899999999999991</v>
      </c>
      <c r="BO393" t="s">
        <v>1689</v>
      </c>
      <c r="BP393">
        <v>23.75</v>
      </c>
      <c r="BQ393">
        <v>153</v>
      </c>
    </row>
    <row r="394" spans="2:69" x14ac:dyDescent="0.2">
      <c r="C394" t="s">
        <v>2172</v>
      </c>
      <c r="D394" t="s">
        <v>281</v>
      </c>
      <c r="E394" t="s">
        <v>277</v>
      </c>
      <c r="H394">
        <v>202206131616</v>
      </c>
      <c r="I394">
        <v>202206140416</v>
      </c>
      <c r="J394">
        <v>44725</v>
      </c>
      <c r="K394">
        <v>0.67777777777777781</v>
      </c>
      <c r="L394">
        <v>44725.677777777782</v>
      </c>
      <c r="M394">
        <v>44731</v>
      </c>
      <c r="N394" t="s">
        <v>1690</v>
      </c>
      <c r="O394">
        <v>44731.584027777782</v>
      </c>
      <c r="P394">
        <v>593</v>
      </c>
      <c r="U394">
        <v>40.009189999999997</v>
      </c>
      <c r="V394">
        <v>-122.45621</v>
      </c>
      <c r="W394" t="s">
        <v>88</v>
      </c>
      <c r="X394" t="s">
        <v>1775</v>
      </c>
      <c r="AG394" t="b">
        <v>0</v>
      </c>
      <c r="AH394" t="b">
        <v>0</v>
      </c>
      <c r="AI394" t="b">
        <v>0</v>
      </c>
      <c r="AJ394">
        <v>2022</v>
      </c>
      <c r="AK394">
        <v>6</v>
      </c>
      <c r="AL394" t="b">
        <v>0</v>
      </c>
      <c r="AM394">
        <v>0</v>
      </c>
      <c r="AN394" t="b">
        <v>0</v>
      </c>
      <c r="AO394" t="b">
        <v>0</v>
      </c>
      <c r="AP394" t="b">
        <v>0</v>
      </c>
      <c r="AQ394" t="s">
        <v>1770</v>
      </c>
      <c r="AR394">
        <v>0</v>
      </c>
      <c r="AS394">
        <v>0</v>
      </c>
      <c r="AT394" t="s">
        <v>1771</v>
      </c>
      <c r="AU394" t="s">
        <v>1772</v>
      </c>
      <c r="AV394">
        <v>0</v>
      </c>
      <c r="AW394" t="b">
        <v>1</v>
      </c>
      <c r="AX394" t="b">
        <v>0</v>
      </c>
      <c r="AY394" t="b">
        <v>1</v>
      </c>
      <c r="AZ394" t="b">
        <v>1</v>
      </c>
      <c r="BA394" t="b">
        <v>0</v>
      </c>
      <c r="BB394" t="b">
        <v>1</v>
      </c>
      <c r="BC394" t="b">
        <v>1</v>
      </c>
      <c r="BF394" t="s">
        <v>1178</v>
      </c>
      <c r="BG394" t="s">
        <v>1028</v>
      </c>
      <c r="BH394">
        <v>2.67</v>
      </c>
      <c r="BI394" t="s">
        <v>1691</v>
      </c>
      <c r="BJ394">
        <v>27.84</v>
      </c>
      <c r="BK394">
        <v>12</v>
      </c>
      <c r="BL394" t="s">
        <v>1692</v>
      </c>
      <c r="BM394" t="s">
        <v>1028</v>
      </c>
      <c r="BN394">
        <v>8.4600000000000009</v>
      </c>
      <c r="BO394" t="s">
        <v>1693</v>
      </c>
      <c r="BP394">
        <v>31.78</v>
      </c>
      <c r="BQ394">
        <v>84</v>
      </c>
    </row>
    <row r="395" spans="2:69" x14ac:dyDescent="0.2">
      <c r="C395" t="s">
        <v>2173</v>
      </c>
      <c r="D395" t="s">
        <v>260</v>
      </c>
      <c r="E395" t="s">
        <v>1694</v>
      </c>
      <c r="H395">
        <v>202206221841</v>
      </c>
      <c r="I395">
        <v>202206230641</v>
      </c>
      <c r="J395">
        <v>44734</v>
      </c>
      <c r="K395">
        <v>0.77847222222222223</v>
      </c>
      <c r="L395">
        <v>44734.77847222222</v>
      </c>
      <c r="M395">
        <v>44739</v>
      </c>
      <c r="P395">
        <v>2500</v>
      </c>
      <c r="Q395" t="s">
        <v>1695</v>
      </c>
      <c r="U395">
        <v>34.936618000000003</v>
      </c>
      <c r="V395">
        <v>-118.88944600000001</v>
      </c>
      <c r="W395" t="s">
        <v>73</v>
      </c>
      <c r="X395" t="s">
        <v>1769</v>
      </c>
      <c r="AG395" t="b">
        <v>0</v>
      </c>
      <c r="AH395" t="b">
        <v>0</v>
      </c>
      <c r="AI395" t="b">
        <v>0</v>
      </c>
      <c r="AJ395">
        <v>2022</v>
      </c>
      <c r="AK395">
        <v>6</v>
      </c>
      <c r="AL395" t="b">
        <v>0</v>
      </c>
      <c r="AM395">
        <v>0</v>
      </c>
      <c r="AN395" t="b">
        <v>0</v>
      </c>
      <c r="AO395" t="b">
        <v>0</v>
      </c>
      <c r="AP395" t="b">
        <v>0</v>
      </c>
      <c r="AQ395" t="s">
        <v>1770</v>
      </c>
      <c r="AR395">
        <v>0</v>
      </c>
      <c r="AS395">
        <v>0</v>
      </c>
      <c r="AT395" t="s">
        <v>1771</v>
      </c>
      <c r="AU395" t="s">
        <v>1772</v>
      </c>
      <c r="AV395">
        <v>0</v>
      </c>
      <c r="AW395" t="b">
        <v>0</v>
      </c>
      <c r="AX395" t="b">
        <v>0</v>
      </c>
      <c r="AY395" t="b">
        <v>0</v>
      </c>
      <c r="AZ395" t="b">
        <v>0</v>
      </c>
      <c r="BA395" t="b">
        <v>0</v>
      </c>
      <c r="BB395" t="b">
        <v>0</v>
      </c>
      <c r="BC395" t="b">
        <v>0</v>
      </c>
      <c r="BF395" t="s">
        <v>1686</v>
      </c>
      <c r="BG395" t="s">
        <v>1028</v>
      </c>
      <c r="BH395">
        <v>4.26</v>
      </c>
      <c r="BI395" t="s">
        <v>1696</v>
      </c>
      <c r="BJ395">
        <v>48.52</v>
      </c>
      <c r="BK395">
        <v>56</v>
      </c>
      <c r="BL395" t="s">
        <v>1686</v>
      </c>
      <c r="BM395" t="s">
        <v>1028</v>
      </c>
      <c r="BN395">
        <v>4.26</v>
      </c>
      <c r="BO395" t="s">
        <v>1696</v>
      </c>
      <c r="BP395">
        <v>48.52</v>
      </c>
      <c r="BQ395">
        <v>164</v>
      </c>
    </row>
    <row r="396" spans="2:69" x14ac:dyDescent="0.2">
      <c r="C396" t="s">
        <v>2174</v>
      </c>
      <c r="D396" t="s">
        <v>78</v>
      </c>
      <c r="E396" t="s">
        <v>193</v>
      </c>
      <c r="H396">
        <v>202206231739</v>
      </c>
      <c r="I396">
        <v>202206240539</v>
      </c>
      <c r="J396">
        <v>44735</v>
      </c>
      <c r="K396">
        <v>0.73541666666666672</v>
      </c>
      <c r="L396">
        <v>44735.73541666667</v>
      </c>
      <c r="P396">
        <v>524</v>
      </c>
      <c r="U396">
        <v>37.365651999999997</v>
      </c>
      <c r="V396">
        <v>-121.55608599999999</v>
      </c>
      <c r="W396" t="s">
        <v>88</v>
      </c>
      <c r="X396" t="s">
        <v>1775</v>
      </c>
      <c r="AG396" t="b">
        <v>0</v>
      </c>
      <c r="AH396" t="b">
        <v>0</v>
      </c>
      <c r="AI396" t="b">
        <v>0</v>
      </c>
      <c r="AJ396">
        <v>2022</v>
      </c>
      <c r="AK396">
        <v>6</v>
      </c>
      <c r="AL396" t="b">
        <v>0</v>
      </c>
      <c r="AM396">
        <v>0</v>
      </c>
      <c r="AN396" t="b">
        <v>0</v>
      </c>
      <c r="AO396" t="b">
        <v>0</v>
      </c>
      <c r="AP396" t="b">
        <v>0</v>
      </c>
      <c r="AQ396" t="s">
        <v>1770</v>
      </c>
      <c r="AR396">
        <v>0</v>
      </c>
      <c r="AS396">
        <v>0</v>
      </c>
      <c r="AT396" t="s">
        <v>1771</v>
      </c>
      <c r="AU396" t="s">
        <v>1772</v>
      </c>
      <c r="AV396">
        <v>0</v>
      </c>
      <c r="AW396" t="b">
        <v>1</v>
      </c>
      <c r="AX396" t="b">
        <v>0</v>
      </c>
      <c r="AY396" t="b">
        <v>1</v>
      </c>
      <c r="AZ396" t="b">
        <v>1</v>
      </c>
      <c r="BA396" t="b">
        <v>0</v>
      </c>
      <c r="BB396" t="b">
        <v>1</v>
      </c>
      <c r="BC396" t="b">
        <v>1</v>
      </c>
      <c r="BF396" t="s">
        <v>1697</v>
      </c>
      <c r="BG396" t="s">
        <v>1028</v>
      </c>
      <c r="BH396">
        <v>4.28</v>
      </c>
      <c r="BI396" t="s">
        <v>1698</v>
      </c>
      <c r="BJ396">
        <v>18.34</v>
      </c>
      <c r="BK396">
        <v>48</v>
      </c>
      <c r="BL396" t="s">
        <v>1699</v>
      </c>
      <c r="BM396" t="s">
        <v>1028</v>
      </c>
      <c r="BN396">
        <v>9.2899999999999991</v>
      </c>
      <c r="BO396" t="s">
        <v>1700</v>
      </c>
      <c r="BP396">
        <v>19.14</v>
      </c>
      <c r="BQ396">
        <v>108</v>
      </c>
    </row>
    <row r="397" spans="2:69" x14ac:dyDescent="0.2">
      <c r="C397" t="s">
        <v>2175</v>
      </c>
      <c r="D397" t="s">
        <v>69</v>
      </c>
      <c r="E397" t="s">
        <v>1701</v>
      </c>
      <c r="H397">
        <v>202206231834</v>
      </c>
      <c r="I397">
        <v>202206240634</v>
      </c>
      <c r="J397">
        <v>44735</v>
      </c>
      <c r="K397">
        <v>0.77361111111111114</v>
      </c>
      <c r="L397">
        <v>44735.773611111108</v>
      </c>
      <c r="M397">
        <v>44736</v>
      </c>
      <c r="N397" t="s">
        <v>1702</v>
      </c>
      <c r="O397">
        <v>44736.309027777781</v>
      </c>
      <c r="P397">
        <v>422</v>
      </c>
      <c r="U397">
        <v>38.426189999999998</v>
      </c>
      <c r="V397">
        <v>-121.97785</v>
      </c>
      <c r="W397" t="s">
        <v>73</v>
      </c>
      <c r="X397" t="s">
        <v>1769</v>
      </c>
      <c r="Y397" t="s">
        <v>100</v>
      </c>
      <c r="AA397">
        <v>20220961</v>
      </c>
      <c r="AC397" t="s">
        <v>1703</v>
      </c>
      <c r="AF397">
        <v>2997</v>
      </c>
      <c r="AG397" t="b">
        <v>0</v>
      </c>
      <c r="AH397" t="b">
        <v>0</v>
      </c>
      <c r="AI397" t="b">
        <v>0</v>
      </c>
      <c r="AJ397">
        <v>2022</v>
      </c>
      <c r="AK397">
        <v>6</v>
      </c>
      <c r="AL397" t="b">
        <v>0</v>
      </c>
      <c r="AM397">
        <v>0</v>
      </c>
      <c r="AN397" t="b">
        <v>0</v>
      </c>
      <c r="AO397" t="b">
        <v>0</v>
      </c>
      <c r="AP397" t="b">
        <v>0</v>
      </c>
      <c r="AQ397" t="s">
        <v>1770</v>
      </c>
      <c r="AR397">
        <v>0</v>
      </c>
      <c r="AS397">
        <v>0</v>
      </c>
      <c r="AT397" t="s">
        <v>1771</v>
      </c>
      <c r="AU397" t="s">
        <v>1772</v>
      </c>
      <c r="AV397">
        <v>0</v>
      </c>
      <c r="AW397" t="b">
        <v>0</v>
      </c>
      <c r="AX397" t="b">
        <v>0</v>
      </c>
      <c r="AY397" t="b">
        <v>0</v>
      </c>
      <c r="AZ397" t="b">
        <v>0</v>
      </c>
      <c r="BA397" t="b">
        <v>0</v>
      </c>
      <c r="BB397" t="b">
        <v>0</v>
      </c>
      <c r="BC397" t="b">
        <v>0</v>
      </c>
      <c r="BF397" t="s">
        <v>1704</v>
      </c>
      <c r="BG397" t="s">
        <v>1028</v>
      </c>
      <c r="BH397">
        <v>4.76</v>
      </c>
      <c r="BI397" t="s">
        <v>1705</v>
      </c>
      <c r="BJ397">
        <v>19.36</v>
      </c>
      <c r="BK397">
        <v>48</v>
      </c>
      <c r="BL397" t="s">
        <v>1706</v>
      </c>
      <c r="BM397" t="s">
        <v>1028</v>
      </c>
      <c r="BN397">
        <v>5.76</v>
      </c>
      <c r="BO397" t="s">
        <v>1707</v>
      </c>
      <c r="BP397">
        <v>29.67</v>
      </c>
      <c r="BQ397">
        <v>157</v>
      </c>
    </row>
    <row r="398" spans="2:69" x14ac:dyDescent="0.2">
      <c r="C398" t="s">
        <v>2176</v>
      </c>
      <c r="D398" t="s">
        <v>103</v>
      </c>
      <c r="E398" t="s">
        <v>1708</v>
      </c>
      <c r="H398">
        <v>202206281157</v>
      </c>
      <c r="I398">
        <v>202206282357</v>
      </c>
      <c r="J398">
        <v>44740</v>
      </c>
      <c r="K398">
        <v>0.49791666666666667</v>
      </c>
      <c r="L398">
        <v>44740.497916666667</v>
      </c>
      <c r="P398">
        <v>387</v>
      </c>
      <c r="U398">
        <v>35.136141000000002</v>
      </c>
      <c r="V398">
        <v>-120.437395</v>
      </c>
      <c r="W398" t="s">
        <v>88</v>
      </c>
      <c r="X398" t="s">
        <v>1775</v>
      </c>
      <c r="AG398" t="b">
        <v>0</v>
      </c>
      <c r="AH398" t="b">
        <v>0</v>
      </c>
      <c r="AI398" t="b">
        <v>0</v>
      </c>
      <c r="AJ398">
        <v>2022</v>
      </c>
      <c r="AK398">
        <v>6</v>
      </c>
      <c r="AL398" t="b">
        <v>0</v>
      </c>
      <c r="AM398">
        <v>0</v>
      </c>
      <c r="AN398" t="b">
        <v>0</v>
      </c>
      <c r="AO398" t="b">
        <v>0</v>
      </c>
      <c r="AP398" t="b">
        <v>0</v>
      </c>
      <c r="AQ398" t="s">
        <v>1770</v>
      </c>
      <c r="AR398">
        <v>0</v>
      </c>
      <c r="AS398">
        <v>0</v>
      </c>
      <c r="AT398" t="s">
        <v>1771</v>
      </c>
      <c r="AU398" t="s">
        <v>1772</v>
      </c>
      <c r="AV398">
        <v>0</v>
      </c>
      <c r="AW398" t="b">
        <v>0</v>
      </c>
      <c r="AX398" t="b">
        <v>1</v>
      </c>
      <c r="AY398" t="b">
        <v>1</v>
      </c>
      <c r="AZ398" t="b">
        <v>1</v>
      </c>
      <c r="BA398" t="b">
        <v>0</v>
      </c>
      <c r="BB398" t="b">
        <v>1</v>
      </c>
      <c r="BC398" t="b">
        <v>1</v>
      </c>
      <c r="BF398" t="s">
        <v>1709</v>
      </c>
      <c r="BG398" t="s">
        <v>95</v>
      </c>
      <c r="BH398">
        <v>3.77</v>
      </c>
      <c r="BI398" t="s">
        <v>1710</v>
      </c>
      <c r="BJ398">
        <v>20</v>
      </c>
      <c r="BK398">
        <v>55</v>
      </c>
      <c r="BL398" t="s">
        <v>1709</v>
      </c>
      <c r="BM398" t="s">
        <v>95</v>
      </c>
      <c r="BN398">
        <v>3.77</v>
      </c>
      <c r="BO398" t="s">
        <v>1710</v>
      </c>
      <c r="BP398">
        <v>20</v>
      </c>
      <c r="BQ398">
        <v>221</v>
      </c>
    </row>
    <row r="399" spans="2:69" x14ac:dyDescent="0.2">
      <c r="C399" t="s">
        <v>2177</v>
      </c>
      <c r="D399" t="s">
        <v>853</v>
      </c>
      <c r="E399" t="s">
        <v>1711</v>
      </c>
      <c r="H399">
        <v>202206281309</v>
      </c>
      <c r="I399">
        <v>202206290109</v>
      </c>
      <c r="J399">
        <v>44740</v>
      </c>
      <c r="K399">
        <v>0.54791666666666672</v>
      </c>
      <c r="L399">
        <v>44740.54791666667</v>
      </c>
      <c r="P399">
        <v>317</v>
      </c>
      <c r="U399">
        <v>39.713372</v>
      </c>
      <c r="V399">
        <v>-122.55002</v>
      </c>
      <c r="W399" t="s">
        <v>73</v>
      </c>
      <c r="X399" t="s">
        <v>1769</v>
      </c>
      <c r="AG399" t="b">
        <v>0</v>
      </c>
      <c r="AH399" t="b">
        <v>0</v>
      </c>
      <c r="AI399" t="b">
        <v>0</v>
      </c>
      <c r="AJ399">
        <v>2022</v>
      </c>
      <c r="AK399">
        <v>6</v>
      </c>
      <c r="AL399" t="b">
        <v>0</v>
      </c>
      <c r="AM399">
        <v>0</v>
      </c>
      <c r="AN399" t="b">
        <v>0</v>
      </c>
      <c r="AO399" t="b">
        <v>0</v>
      </c>
      <c r="AP399" t="b">
        <v>0</v>
      </c>
      <c r="AQ399" t="s">
        <v>1770</v>
      </c>
      <c r="AR399">
        <v>0</v>
      </c>
      <c r="AS399">
        <v>0</v>
      </c>
      <c r="AT399" t="s">
        <v>1771</v>
      </c>
      <c r="AU399" t="s">
        <v>1772</v>
      </c>
      <c r="AV399">
        <v>0</v>
      </c>
      <c r="AW399" t="b">
        <v>0</v>
      </c>
      <c r="AX399" t="b">
        <v>0</v>
      </c>
      <c r="AY399" t="b">
        <v>0</v>
      </c>
      <c r="AZ399" t="b">
        <v>0</v>
      </c>
      <c r="BA399" t="b">
        <v>0</v>
      </c>
      <c r="BB399" t="b">
        <v>0</v>
      </c>
      <c r="BC399" t="b">
        <v>0</v>
      </c>
      <c r="BF399" t="s">
        <v>1712</v>
      </c>
      <c r="BG399" t="s">
        <v>1028</v>
      </c>
      <c r="BH399">
        <v>3.42</v>
      </c>
      <c r="BI399" t="s">
        <v>1713</v>
      </c>
      <c r="BJ399">
        <v>11.98</v>
      </c>
      <c r="BK399">
        <v>14</v>
      </c>
      <c r="BL399" t="s">
        <v>1398</v>
      </c>
      <c r="BM399" t="s">
        <v>1028</v>
      </c>
      <c r="BN399">
        <v>9.82</v>
      </c>
      <c r="BO399" t="s">
        <v>1714</v>
      </c>
      <c r="BP399">
        <v>27.11</v>
      </c>
      <c r="BQ399">
        <v>88</v>
      </c>
    </row>
    <row r="400" spans="2:69" x14ac:dyDescent="0.2">
      <c r="C400" t="s">
        <v>2178</v>
      </c>
      <c r="D400" t="s">
        <v>138</v>
      </c>
      <c r="E400" t="s">
        <v>1715</v>
      </c>
      <c r="H400">
        <v>202206281400</v>
      </c>
      <c r="I400">
        <v>202206290200</v>
      </c>
      <c r="J400">
        <v>44740</v>
      </c>
      <c r="K400">
        <v>0.58333333333333337</v>
      </c>
      <c r="L400">
        <v>44740.583333333343</v>
      </c>
      <c r="P400">
        <v>904</v>
      </c>
      <c r="R400">
        <v>1</v>
      </c>
      <c r="U400">
        <v>39.299880000000002</v>
      </c>
      <c r="V400">
        <v>-121.189233</v>
      </c>
      <c r="W400" t="s">
        <v>88</v>
      </c>
      <c r="X400" t="s">
        <v>1775</v>
      </c>
      <c r="AG400" t="b">
        <v>0</v>
      </c>
      <c r="AH400" t="b">
        <v>0</v>
      </c>
      <c r="AI400" t="b">
        <v>0</v>
      </c>
      <c r="AJ400">
        <v>2022</v>
      </c>
      <c r="AK400">
        <v>6</v>
      </c>
      <c r="AL400" t="b">
        <v>0</v>
      </c>
      <c r="AM400">
        <v>0</v>
      </c>
      <c r="AN400" t="b">
        <v>0</v>
      </c>
      <c r="AO400" t="b">
        <v>0</v>
      </c>
      <c r="AP400" t="b">
        <v>0</v>
      </c>
      <c r="AQ400" t="s">
        <v>1770</v>
      </c>
      <c r="AR400">
        <v>0</v>
      </c>
      <c r="AS400">
        <v>0</v>
      </c>
      <c r="AT400" t="s">
        <v>1771</v>
      </c>
      <c r="AU400" t="s">
        <v>1772</v>
      </c>
      <c r="AV400">
        <v>1</v>
      </c>
      <c r="AW400" t="b">
        <v>1</v>
      </c>
      <c r="AX400" t="b">
        <v>0</v>
      </c>
      <c r="AY400" t="b">
        <v>1</v>
      </c>
      <c r="AZ400" t="b">
        <v>1</v>
      </c>
      <c r="BA400" t="b">
        <v>0</v>
      </c>
      <c r="BB400" t="b">
        <v>1</v>
      </c>
      <c r="BC400" t="b">
        <v>1</v>
      </c>
      <c r="BF400" t="s">
        <v>1716</v>
      </c>
      <c r="BG400" t="s">
        <v>1028</v>
      </c>
      <c r="BH400">
        <v>3.31</v>
      </c>
      <c r="BI400" t="s">
        <v>1717</v>
      </c>
      <c r="BJ400">
        <v>14.53</v>
      </c>
      <c r="BK400">
        <v>80</v>
      </c>
      <c r="BL400" t="s">
        <v>1718</v>
      </c>
      <c r="BM400" t="s">
        <v>1028</v>
      </c>
      <c r="BN400">
        <v>6.23</v>
      </c>
      <c r="BO400" t="s">
        <v>1719</v>
      </c>
      <c r="BP400">
        <v>15.42</v>
      </c>
      <c r="BQ400">
        <v>372</v>
      </c>
    </row>
    <row r="401" spans="2:69" x14ac:dyDescent="0.2">
      <c r="C401" t="s">
        <v>2179</v>
      </c>
      <c r="D401" t="s">
        <v>1720</v>
      </c>
      <c r="E401" t="s">
        <v>1721</v>
      </c>
      <c r="H401">
        <v>202207041842</v>
      </c>
      <c r="I401">
        <v>202207050642</v>
      </c>
      <c r="J401">
        <v>44746</v>
      </c>
      <c r="K401">
        <v>0.77916666666666667</v>
      </c>
      <c r="L401">
        <v>44746.779166666667</v>
      </c>
      <c r="M401">
        <v>44770</v>
      </c>
      <c r="P401">
        <v>4478</v>
      </c>
      <c r="Q401" t="s">
        <v>1722</v>
      </c>
      <c r="U401">
        <v>38.334802000000003</v>
      </c>
      <c r="V401">
        <v>-120.665415</v>
      </c>
      <c r="W401" t="s">
        <v>88</v>
      </c>
      <c r="X401" t="s">
        <v>1775</v>
      </c>
      <c r="AG401" t="b">
        <v>0</v>
      </c>
      <c r="AH401" t="b">
        <v>0</v>
      </c>
      <c r="AI401" t="b">
        <v>0</v>
      </c>
      <c r="AJ401">
        <v>2022</v>
      </c>
      <c r="AK401">
        <v>7</v>
      </c>
      <c r="AL401" t="b">
        <v>0</v>
      </c>
      <c r="AM401">
        <v>0</v>
      </c>
      <c r="AN401" t="b">
        <v>0</v>
      </c>
      <c r="AO401" t="b">
        <v>0</v>
      </c>
      <c r="AP401" t="b">
        <v>0</v>
      </c>
      <c r="AQ401" t="s">
        <v>1770</v>
      </c>
      <c r="AR401">
        <v>0</v>
      </c>
      <c r="AS401">
        <v>0</v>
      </c>
      <c r="AT401" t="s">
        <v>1771</v>
      </c>
      <c r="AU401" t="s">
        <v>1772</v>
      </c>
      <c r="AV401">
        <v>0</v>
      </c>
      <c r="AW401" t="b">
        <v>1</v>
      </c>
      <c r="AX401" t="b">
        <v>1</v>
      </c>
      <c r="AY401" t="b">
        <v>1</v>
      </c>
      <c r="AZ401" t="b">
        <v>1</v>
      </c>
      <c r="BA401" t="b">
        <v>0</v>
      </c>
      <c r="BB401" t="b">
        <v>1</v>
      </c>
      <c r="BC401" t="b">
        <v>1</v>
      </c>
      <c r="BF401" t="s">
        <v>1723</v>
      </c>
      <c r="BG401" t="s">
        <v>1028</v>
      </c>
      <c r="BH401">
        <v>1.35</v>
      </c>
      <c r="BI401" t="s">
        <v>1724</v>
      </c>
      <c r="BJ401">
        <v>22.07</v>
      </c>
      <c r="BK401">
        <v>74</v>
      </c>
      <c r="BL401" t="s">
        <v>1723</v>
      </c>
      <c r="BM401" t="s">
        <v>1028</v>
      </c>
      <c r="BN401">
        <v>1.35</v>
      </c>
      <c r="BO401" t="s">
        <v>1724</v>
      </c>
      <c r="BP401">
        <v>22.07</v>
      </c>
      <c r="BQ401">
        <v>293</v>
      </c>
    </row>
    <row r="402" spans="2:69" x14ac:dyDescent="0.2">
      <c r="C402" t="s">
        <v>2180</v>
      </c>
      <c r="D402" t="s">
        <v>203</v>
      </c>
      <c r="E402" t="s">
        <v>1725</v>
      </c>
      <c r="H402">
        <v>202207071413</v>
      </c>
      <c r="I402">
        <v>202207080213</v>
      </c>
      <c r="J402">
        <v>44749</v>
      </c>
      <c r="K402">
        <v>0.59236111111111112</v>
      </c>
      <c r="L402">
        <v>44749.592361111107</v>
      </c>
      <c r="M402">
        <v>44772</v>
      </c>
      <c r="P402">
        <v>4886</v>
      </c>
      <c r="Q402" t="s">
        <v>1726</v>
      </c>
      <c r="U402">
        <v>37.499000000000002</v>
      </c>
      <c r="V402">
        <v>-119.614</v>
      </c>
      <c r="W402" t="s">
        <v>88</v>
      </c>
      <c r="X402" t="s">
        <v>1775</v>
      </c>
      <c r="AG402" t="b">
        <v>0</v>
      </c>
      <c r="AH402" t="b">
        <v>0</v>
      </c>
      <c r="AI402" t="b">
        <v>0</v>
      </c>
      <c r="AJ402">
        <v>2022</v>
      </c>
      <c r="AK402">
        <v>7</v>
      </c>
      <c r="AL402" t="b">
        <v>0</v>
      </c>
      <c r="AM402">
        <v>0</v>
      </c>
      <c r="AN402" t="b">
        <v>0</v>
      </c>
      <c r="AO402" t="b">
        <v>0</v>
      </c>
      <c r="AP402" t="b">
        <v>0</v>
      </c>
      <c r="AQ402" t="s">
        <v>1770</v>
      </c>
      <c r="AR402">
        <v>0</v>
      </c>
      <c r="AS402">
        <v>0</v>
      </c>
      <c r="AT402" t="s">
        <v>1771</v>
      </c>
      <c r="AU402" t="s">
        <v>1772</v>
      </c>
      <c r="AV402">
        <v>0</v>
      </c>
      <c r="AW402" t="b">
        <v>1</v>
      </c>
      <c r="AX402" t="b">
        <v>0</v>
      </c>
      <c r="AY402" t="b">
        <v>1</v>
      </c>
      <c r="AZ402" t="b">
        <v>1</v>
      </c>
      <c r="BA402" t="b">
        <v>0</v>
      </c>
      <c r="BB402" t="b">
        <v>1</v>
      </c>
      <c r="BC402" t="b">
        <v>1</v>
      </c>
      <c r="BF402" t="s">
        <v>623</v>
      </c>
      <c r="BG402" t="s">
        <v>82</v>
      </c>
      <c r="BH402">
        <v>2.98</v>
      </c>
      <c r="BI402" t="s">
        <v>1727</v>
      </c>
      <c r="BJ402">
        <v>14.99</v>
      </c>
      <c r="BK402">
        <v>10</v>
      </c>
      <c r="BL402" t="s">
        <v>623</v>
      </c>
      <c r="BM402" t="s">
        <v>82</v>
      </c>
      <c r="BN402">
        <v>2.98</v>
      </c>
      <c r="BO402" t="s">
        <v>1727</v>
      </c>
      <c r="BP402">
        <v>14.99</v>
      </c>
      <c r="BQ402">
        <v>48</v>
      </c>
    </row>
    <row r="403" spans="2:69" x14ac:dyDescent="0.2">
      <c r="C403" t="s">
        <v>2181</v>
      </c>
      <c r="D403" t="s">
        <v>307</v>
      </c>
      <c r="E403" t="s">
        <v>1728</v>
      </c>
      <c r="H403">
        <v>202207141656</v>
      </c>
      <c r="I403">
        <v>202207150456</v>
      </c>
      <c r="J403">
        <v>44756</v>
      </c>
      <c r="K403">
        <v>0.7055555555555556</v>
      </c>
      <c r="L403">
        <v>44756.705555555563</v>
      </c>
      <c r="M403">
        <v>44761</v>
      </c>
      <c r="P403">
        <v>304</v>
      </c>
      <c r="R403">
        <v>16</v>
      </c>
      <c r="U403">
        <v>40.4411992</v>
      </c>
      <c r="V403">
        <v>-122.31823129999999</v>
      </c>
      <c r="W403" t="s">
        <v>88</v>
      </c>
      <c r="X403" t="s">
        <v>1775</v>
      </c>
      <c r="AG403" t="b">
        <v>0</v>
      </c>
      <c r="AH403" t="b">
        <v>0</v>
      </c>
      <c r="AI403" t="b">
        <v>0</v>
      </c>
      <c r="AJ403">
        <v>2022</v>
      </c>
      <c r="AK403">
        <v>7</v>
      </c>
      <c r="AL403" t="b">
        <v>0</v>
      </c>
      <c r="AM403">
        <v>0</v>
      </c>
      <c r="AN403" t="b">
        <v>0</v>
      </c>
      <c r="AO403" t="b">
        <v>0</v>
      </c>
      <c r="AP403" t="b">
        <v>0</v>
      </c>
      <c r="AQ403" t="s">
        <v>1770</v>
      </c>
      <c r="AR403">
        <v>0</v>
      </c>
      <c r="AS403">
        <v>0</v>
      </c>
      <c r="AT403" t="s">
        <v>1771</v>
      </c>
      <c r="AU403" t="s">
        <v>1772</v>
      </c>
      <c r="AV403">
        <v>16</v>
      </c>
      <c r="AW403" t="b">
        <v>1</v>
      </c>
      <c r="AX403" t="b">
        <v>0</v>
      </c>
      <c r="AY403" t="b">
        <v>1</v>
      </c>
      <c r="AZ403" t="b">
        <v>1</v>
      </c>
      <c r="BA403" t="b">
        <v>0</v>
      </c>
      <c r="BB403" t="b">
        <v>1</v>
      </c>
      <c r="BC403" t="b">
        <v>1</v>
      </c>
      <c r="BF403" t="s">
        <v>1729</v>
      </c>
      <c r="BG403" t="s">
        <v>1028</v>
      </c>
      <c r="BH403">
        <v>4.88</v>
      </c>
      <c r="BI403" t="s">
        <v>1730</v>
      </c>
      <c r="BJ403">
        <v>14.91</v>
      </c>
      <c r="BK403">
        <v>64</v>
      </c>
      <c r="BL403" t="s">
        <v>1731</v>
      </c>
      <c r="BM403" t="s">
        <v>1028</v>
      </c>
      <c r="BN403">
        <v>9.44</v>
      </c>
      <c r="BO403" t="s">
        <v>1732</v>
      </c>
      <c r="BP403">
        <v>19</v>
      </c>
      <c r="BQ403">
        <v>137</v>
      </c>
    </row>
    <row r="404" spans="2:69" x14ac:dyDescent="0.2">
      <c r="C404" t="s">
        <v>2182</v>
      </c>
      <c r="D404" t="s">
        <v>203</v>
      </c>
      <c r="E404" t="s">
        <v>1733</v>
      </c>
      <c r="H404">
        <v>202207181313</v>
      </c>
      <c r="I404">
        <v>202207190113</v>
      </c>
      <c r="J404">
        <v>44760</v>
      </c>
      <c r="K404">
        <v>0.55069444444444449</v>
      </c>
      <c r="L404">
        <v>44760.550694444442</v>
      </c>
      <c r="P404">
        <v>421</v>
      </c>
      <c r="Q404" t="s">
        <v>72</v>
      </c>
      <c r="U404">
        <v>37.481701000000001</v>
      </c>
      <c r="V404">
        <v>-120.02106999999999</v>
      </c>
      <c r="W404" t="s">
        <v>88</v>
      </c>
      <c r="X404" t="s">
        <v>1775</v>
      </c>
      <c r="AG404" t="b">
        <v>0</v>
      </c>
      <c r="AH404" t="b">
        <v>0</v>
      </c>
      <c r="AI404" t="b">
        <v>0</v>
      </c>
      <c r="AJ404">
        <v>2022</v>
      </c>
      <c r="AK404">
        <v>7</v>
      </c>
      <c r="AL404" t="b">
        <v>0</v>
      </c>
      <c r="AM404">
        <v>0</v>
      </c>
      <c r="AN404" t="b">
        <v>0</v>
      </c>
      <c r="AO404" t="b">
        <v>0</v>
      </c>
      <c r="AP404" t="b">
        <v>0</v>
      </c>
      <c r="AQ404" t="s">
        <v>1770</v>
      </c>
      <c r="AR404">
        <v>0</v>
      </c>
      <c r="AS404">
        <v>0</v>
      </c>
      <c r="AT404" t="s">
        <v>1771</v>
      </c>
      <c r="AU404" t="s">
        <v>1772</v>
      </c>
      <c r="AV404">
        <v>0</v>
      </c>
      <c r="AW404" t="b">
        <v>1</v>
      </c>
      <c r="AX404" t="b">
        <v>0</v>
      </c>
      <c r="AY404" t="b">
        <v>1</v>
      </c>
      <c r="AZ404" t="b">
        <v>1</v>
      </c>
      <c r="BA404" t="b">
        <v>0</v>
      </c>
      <c r="BB404" t="b">
        <v>1</v>
      </c>
      <c r="BC404" t="b">
        <v>1</v>
      </c>
      <c r="BF404" t="s">
        <v>1734</v>
      </c>
      <c r="BG404" t="s">
        <v>1028</v>
      </c>
      <c r="BH404">
        <v>3.7</v>
      </c>
      <c r="BI404" t="s">
        <v>1735</v>
      </c>
      <c r="BJ404">
        <v>18.71</v>
      </c>
      <c r="BK404">
        <v>74</v>
      </c>
      <c r="BL404" t="s">
        <v>1734</v>
      </c>
      <c r="BM404" t="s">
        <v>1028</v>
      </c>
      <c r="BN404">
        <v>3.7</v>
      </c>
      <c r="BO404" t="s">
        <v>1735</v>
      </c>
      <c r="BP404">
        <v>18.71</v>
      </c>
      <c r="BQ404">
        <v>209</v>
      </c>
    </row>
    <row r="405" spans="2:69" x14ac:dyDescent="0.2">
      <c r="C405" t="s">
        <v>2183</v>
      </c>
      <c r="D405" t="s">
        <v>203</v>
      </c>
      <c r="E405" t="s">
        <v>1034</v>
      </c>
      <c r="H405">
        <v>202207221410</v>
      </c>
      <c r="I405">
        <v>202207230210</v>
      </c>
      <c r="J405">
        <v>44764</v>
      </c>
      <c r="K405">
        <v>0.59027777777777779</v>
      </c>
      <c r="L405">
        <v>44764.590277777781</v>
      </c>
      <c r="M405">
        <v>44783</v>
      </c>
      <c r="P405">
        <v>19244</v>
      </c>
      <c r="R405">
        <v>193</v>
      </c>
      <c r="U405">
        <v>37.5509366</v>
      </c>
      <c r="V405">
        <v>-119.9234728</v>
      </c>
      <c r="W405" t="s">
        <v>88</v>
      </c>
      <c r="X405" t="s">
        <v>1775</v>
      </c>
      <c r="AG405" t="b">
        <v>1</v>
      </c>
      <c r="AH405" t="b">
        <v>0</v>
      </c>
      <c r="AI405" t="b">
        <v>1</v>
      </c>
      <c r="AJ405">
        <v>2022</v>
      </c>
      <c r="AK405">
        <v>7</v>
      </c>
      <c r="AL405" t="b">
        <v>0</v>
      </c>
      <c r="AM405">
        <v>0</v>
      </c>
      <c r="AN405" t="b">
        <v>0</v>
      </c>
      <c r="AO405" t="b">
        <v>1</v>
      </c>
      <c r="AP405" t="b">
        <v>1</v>
      </c>
      <c r="AQ405" t="s">
        <v>1894</v>
      </c>
      <c r="AR405">
        <v>1</v>
      </c>
      <c r="AS405">
        <v>0</v>
      </c>
      <c r="AT405" t="s">
        <v>1820</v>
      </c>
      <c r="AU405" t="s">
        <v>1772</v>
      </c>
      <c r="AV405">
        <v>193</v>
      </c>
      <c r="AW405" t="b">
        <v>0</v>
      </c>
      <c r="AX405" t="b">
        <v>1</v>
      </c>
      <c r="AY405" t="b">
        <v>1</v>
      </c>
      <c r="AZ405" t="b">
        <v>1</v>
      </c>
      <c r="BA405" t="b">
        <v>0</v>
      </c>
      <c r="BB405" t="b">
        <v>1</v>
      </c>
      <c r="BC405" t="b">
        <v>1</v>
      </c>
      <c r="BF405" t="s">
        <v>1736</v>
      </c>
      <c r="BG405" t="s">
        <v>82</v>
      </c>
      <c r="BH405">
        <v>4.75</v>
      </c>
      <c r="BI405" t="s">
        <v>1737</v>
      </c>
      <c r="BJ405">
        <v>23</v>
      </c>
      <c r="BK405">
        <v>43</v>
      </c>
      <c r="BL405" t="s">
        <v>1738</v>
      </c>
      <c r="BM405" t="s">
        <v>1028</v>
      </c>
      <c r="BN405">
        <v>6.41</v>
      </c>
      <c r="BO405" t="s">
        <v>1739</v>
      </c>
      <c r="BP405">
        <v>25.35</v>
      </c>
      <c r="BQ405">
        <v>209</v>
      </c>
    </row>
    <row r="406" spans="2:69" x14ac:dyDescent="0.2">
      <c r="B406" t="s">
        <v>1740</v>
      </c>
      <c r="C406" t="s">
        <v>2184</v>
      </c>
      <c r="D406" t="s">
        <v>203</v>
      </c>
      <c r="E406" t="s">
        <v>591</v>
      </c>
      <c r="H406">
        <v>202208041200</v>
      </c>
      <c r="I406">
        <v>202208050000</v>
      </c>
      <c r="J406">
        <v>44777</v>
      </c>
      <c r="K406">
        <v>0.5</v>
      </c>
      <c r="L406">
        <v>44777.5</v>
      </c>
      <c r="M406">
        <v>44832</v>
      </c>
      <c r="P406">
        <v>8364</v>
      </c>
      <c r="Q406" t="s">
        <v>87</v>
      </c>
      <c r="U406">
        <v>37.661000000000001</v>
      </c>
      <c r="V406">
        <v>-119.471</v>
      </c>
      <c r="W406" t="s">
        <v>73</v>
      </c>
      <c r="X406" t="s">
        <v>1769</v>
      </c>
      <c r="AG406" t="b">
        <v>1</v>
      </c>
      <c r="AH406" t="b">
        <v>1</v>
      </c>
      <c r="AI406" t="b">
        <v>0</v>
      </c>
      <c r="AJ406">
        <v>2022</v>
      </c>
      <c r="AK406">
        <v>8</v>
      </c>
      <c r="AL406" t="b">
        <v>0</v>
      </c>
      <c r="AM406">
        <v>0</v>
      </c>
      <c r="AN406" t="b">
        <v>0</v>
      </c>
      <c r="AO406" t="b">
        <v>0</v>
      </c>
      <c r="AP406" t="b">
        <v>0</v>
      </c>
      <c r="AQ406" t="s">
        <v>1783</v>
      </c>
      <c r="AR406">
        <v>1</v>
      </c>
      <c r="AS406">
        <v>0</v>
      </c>
      <c r="AT406" t="s">
        <v>1771</v>
      </c>
      <c r="AU406" t="s">
        <v>1772</v>
      </c>
      <c r="AV406">
        <v>0</v>
      </c>
      <c r="AW406" t="b">
        <v>0</v>
      </c>
      <c r="AX406" t="b">
        <v>0</v>
      </c>
      <c r="AY406" t="b">
        <v>0</v>
      </c>
      <c r="AZ406" t="b">
        <v>0</v>
      </c>
      <c r="BA406" t="b">
        <v>0</v>
      </c>
      <c r="BB406" t="b">
        <v>0</v>
      </c>
      <c r="BC406" t="b">
        <v>0</v>
      </c>
      <c r="BJ406">
        <v>0</v>
      </c>
      <c r="BK406">
        <v>0</v>
      </c>
      <c r="BL406" t="s">
        <v>1741</v>
      </c>
      <c r="BM406" t="s">
        <v>82</v>
      </c>
      <c r="BN406">
        <v>9.0299999999999994</v>
      </c>
      <c r="BO406" t="s">
        <v>1742</v>
      </c>
      <c r="BP406">
        <v>11</v>
      </c>
      <c r="BQ406">
        <v>15</v>
      </c>
    </row>
    <row r="407" spans="2:69" x14ac:dyDescent="0.2">
      <c r="C407" t="s">
        <v>2185</v>
      </c>
      <c r="D407" t="s">
        <v>1743</v>
      </c>
      <c r="E407" t="s">
        <v>1744</v>
      </c>
      <c r="H407">
        <v>202208052144</v>
      </c>
      <c r="I407">
        <v>202208060944</v>
      </c>
      <c r="J407">
        <v>44778</v>
      </c>
      <c r="K407">
        <v>0.90555555555555556</v>
      </c>
      <c r="L407">
        <v>44778.905555555553</v>
      </c>
      <c r="M407">
        <v>44868</v>
      </c>
      <c r="P407">
        <v>41596</v>
      </c>
      <c r="Q407" t="s">
        <v>87</v>
      </c>
      <c r="R407">
        <v>8</v>
      </c>
      <c r="U407">
        <v>40.926956799999999</v>
      </c>
      <c r="V407">
        <v>-123.5862017</v>
      </c>
      <c r="W407" t="s">
        <v>88</v>
      </c>
      <c r="X407" t="s">
        <v>1775</v>
      </c>
      <c r="AG407" t="b">
        <v>1</v>
      </c>
      <c r="AH407" t="b">
        <v>1</v>
      </c>
      <c r="AI407" t="b">
        <v>0</v>
      </c>
      <c r="AJ407">
        <v>2022</v>
      </c>
      <c r="AK407">
        <v>8</v>
      </c>
      <c r="AL407" t="b">
        <v>0</v>
      </c>
      <c r="AM407">
        <v>0</v>
      </c>
      <c r="AN407" t="b">
        <v>0</v>
      </c>
      <c r="AO407" t="b">
        <v>0</v>
      </c>
      <c r="AP407" t="b">
        <v>0</v>
      </c>
      <c r="AQ407" t="s">
        <v>1783</v>
      </c>
      <c r="AR407">
        <v>1</v>
      </c>
      <c r="AS407">
        <v>0</v>
      </c>
      <c r="AT407" t="s">
        <v>1771</v>
      </c>
      <c r="AU407" t="s">
        <v>1772</v>
      </c>
      <c r="AV407">
        <v>8</v>
      </c>
      <c r="AW407" t="b">
        <v>1</v>
      </c>
      <c r="AX407" t="b">
        <v>0</v>
      </c>
      <c r="AY407" t="b">
        <v>1</v>
      </c>
      <c r="AZ407" t="b">
        <v>1</v>
      </c>
      <c r="BA407" t="b">
        <v>0</v>
      </c>
      <c r="BB407" t="b">
        <v>1</v>
      </c>
      <c r="BC407" t="b">
        <v>1</v>
      </c>
      <c r="BF407" t="s">
        <v>1745</v>
      </c>
      <c r="BG407" t="s">
        <v>95</v>
      </c>
      <c r="BH407">
        <v>1.73</v>
      </c>
      <c r="BI407" t="s">
        <v>1746</v>
      </c>
      <c r="BJ407">
        <v>9</v>
      </c>
      <c r="BK407">
        <v>10</v>
      </c>
      <c r="BL407" t="s">
        <v>1747</v>
      </c>
      <c r="BM407" t="s">
        <v>82</v>
      </c>
      <c r="BN407">
        <v>9.4600000000000009</v>
      </c>
      <c r="BO407" t="s">
        <v>1748</v>
      </c>
      <c r="BP407">
        <v>11</v>
      </c>
      <c r="BQ407">
        <v>24</v>
      </c>
    </row>
    <row r="408" spans="2:69" x14ac:dyDescent="0.2">
      <c r="C408" t="s">
        <v>2186</v>
      </c>
      <c r="D408" t="s">
        <v>409</v>
      </c>
      <c r="E408" t="s">
        <v>1749</v>
      </c>
      <c r="H408">
        <v>202208081009</v>
      </c>
      <c r="I408">
        <v>202208082209</v>
      </c>
      <c r="J408">
        <v>44781</v>
      </c>
      <c r="K408">
        <v>0.42291666666666672</v>
      </c>
      <c r="L408">
        <v>44781.42291666667</v>
      </c>
      <c r="M408">
        <v>44830</v>
      </c>
      <c r="P408">
        <v>2790</v>
      </c>
      <c r="Q408" t="s">
        <v>87</v>
      </c>
      <c r="U408">
        <v>37.954000000000001</v>
      </c>
      <c r="V408">
        <v>-119.55200000000001</v>
      </c>
      <c r="W408" t="s">
        <v>88</v>
      </c>
      <c r="X408" t="s">
        <v>1775</v>
      </c>
      <c r="AG408" t="b">
        <v>0</v>
      </c>
      <c r="AH408" t="b">
        <v>0</v>
      </c>
      <c r="AI408" t="b">
        <v>0</v>
      </c>
      <c r="AJ408">
        <v>2022</v>
      </c>
      <c r="AK408">
        <v>8</v>
      </c>
      <c r="AL408" t="b">
        <v>0</v>
      </c>
      <c r="AM408">
        <v>0</v>
      </c>
      <c r="AN408" t="b">
        <v>0</v>
      </c>
      <c r="AO408" t="b">
        <v>0</v>
      </c>
      <c r="AP408" t="b">
        <v>0</v>
      </c>
      <c r="AQ408" t="s">
        <v>1770</v>
      </c>
      <c r="AR408">
        <v>0</v>
      </c>
      <c r="AS408">
        <v>0</v>
      </c>
      <c r="AT408" t="s">
        <v>1771</v>
      </c>
      <c r="AU408" t="s">
        <v>1772</v>
      </c>
      <c r="AV408">
        <v>0</v>
      </c>
      <c r="AW408" t="b">
        <v>1</v>
      </c>
      <c r="AX408" t="b">
        <v>0</v>
      </c>
      <c r="AY408" t="b">
        <v>1</v>
      </c>
      <c r="AZ408" t="b">
        <v>1</v>
      </c>
      <c r="BA408" t="b">
        <v>0</v>
      </c>
      <c r="BB408" t="b">
        <v>1</v>
      </c>
      <c r="BC408" t="b">
        <v>1</v>
      </c>
      <c r="BJ408">
        <v>0</v>
      </c>
      <c r="BK408">
        <v>0</v>
      </c>
      <c r="BL408" t="s">
        <v>1750</v>
      </c>
      <c r="BM408" t="s">
        <v>82</v>
      </c>
      <c r="BN408">
        <v>8.5</v>
      </c>
      <c r="BO408" t="s">
        <v>1751</v>
      </c>
      <c r="BP408">
        <v>7</v>
      </c>
      <c r="BQ408">
        <v>2</v>
      </c>
    </row>
    <row r="409" spans="2:69" x14ac:dyDescent="0.2">
      <c r="C409" t="s">
        <v>2187</v>
      </c>
      <c r="D409" t="s">
        <v>1752</v>
      </c>
      <c r="E409" t="s">
        <v>1753</v>
      </c>
      <c r="H409">
        <v>202209061800</v>
      </c>
      <c r="I409">
        <v>202209070600</v>
      </c>
      <c r="J409">
        <v>44810</v>
      </c>
      <c r="K409">
        <v>0.75</v>
      </c>
      <c r="L409">
        <v>44810.75</v>
      </c>
      <c r="M409">
        <v>44861</v>
      </c>
      <c r="P409">
        <v>76788</v>
      </c>
      <c r="Q409" t="s">
        <v>99</v>
      </c>
      <c r="R409">
        <v>78</v>
      </c>
      <c r="U409">
        <v>39.00591</v>
      </c>
      <c r="V409">
        <v>-120.74469999999999</v>
      </c>
      <c r="W409" t="s">
        <v>88</v>
      </c>
      <c r="X409" t="s">
        <v>1775</v>
      </c>
      <c r="Y409" t="s">
        <v>100</v>
      </c>
      <c r="Z409" t="s">
        <v>100</v>
      </c>
      <c r="AA409">
        <v>20221563</v>
      </c>
      <c r="AB409" t="s">
        <v>1754</v>
      </c>
      <c r="AC409" t="s">
        <v>1755</v>
      </c>
      <c r="AD409" t="s">
        <v>1756</v>
      </c>
      <c r="AF409">
        <v>1150842</v>
      </c>
      <c r="AG409" t="b">
        <v>1</v>
      </c>
      <c r="AH409" t="b">
        <v>1</v>
      </c>
      <c r="AI409" t="b">
        <v>0</v>
      </c>
      <c r="AJ409">
        <v>2022</v>
      </c>
      <c r="AK409">
        <v>9</v>
      </c>
      <c r="AL409" t="b">
        <v>0</v>
      </c>
      <c r="AM409">
        <v>0</v>
      </c>
      <c r="AN409" t="b">
        <v>0</v>
      </c>
      <c r="AO409" t="b">
        <v>0</v>
      </c>
      <c r="AP409" t="b">
        <v>0</v>
      </c>
      <c r="AQ409" t="s">
        <v>1783</v>
      </c>
      <c r="AR409">
        <v>1</v>
      </c>
      <c r="AS409">
        <v>0</v>
      </c>
      <c r="AT409" t="s">
        <v>1771</v>
      </c>
      <c r="AU409" t="s">
        <v>1772</v>
      </c>
      <c r="AV409">
        <v>78</v>
      </c>
      <c r="AW409" t="b">
        <v>0</v>
      </c>
      <c r="AX409" t="b">
        <v>1</v>
      </c>
      <c r="AY409" t="b">
        <v>1</v>
      </c>
      <c r="AZ409" t="b">
        <v>1</v>
      </c>
      <c r="BA409" t="b">
        <v>0</v>
      </c>
      <c r="BB409" t="b">
        <v>1</v>
      </c>
      <c r="BC409" t="b">
        <v>1</v>
      </c>
      <c r="BF409" t="s">
        <v>1757</v>
      </c>
      <c r="BG409" t="s">
        <v>1028</v>
      </c>
      <c r="BH409">
        <v>2.34</v>
      </c>
      <c r="BI409" t="s">
        <v>1758</v>
      </c>
      <c r="BJ409">
        <v>11.02</v>
      </c>
      <c r="BK409">
        <v>26</v>
      </c>
      <c r="BL409" t="s">
        <v>1759</v>
      </c>
      <c r="BM409" t="s">
        <v>1028</v>
      </c>
      <c r="BN409">
        <v>5.17</v>
      </c>
      <c r="BO409" t="s">
        <v>1760</v>
      </c>
      <c r="BP409">
        <v>14.98</v>
      </c>
      <c r="BQ409">
        <v>149</v>
      </c>
    </row>
    <row r="410" spans="2:69" x14ac:dyDescent="0.2">
      <c r="C410" t="s">
        <v>2188</v>
      </c>
      <c r="D410" t="s">
        <v>91</v>
      </c>
      <c r="E410" t="s">
        <v>1465</v>
      </c>
      <c r="H410">
        <v>202209071530</v>
      </c>
      <c r="I410">
        <v>202209080330</v>
      </c>
      <c r="J410">
        <v>44811</v>
      </c>
      <c r="K410">
        <v>0.64583333333333337</v>
      </c>
      <c r="L410">
        <v>44811.645833333343</v>
      </c>
      <c r="M410">
        <v>44817</v>
      </c>
      <c r="P410">
        <v>819</v>
      </c>
      <c r="Q410" t="s">
        <v>72</v>
      </c>
      <c r="R410">
        <v>43</v>
      </c>
      <c r="U410">
        <v>37.219450000000002</v>
      </c>
      <c r="V410">
        <v>-119.50881</v>
      </c>
      <c r="W410" t="s">
        <v>88</v>
      </c>
      <c r="X410" t="s">
        <v>1775</v>
      </c>
      <c r="AG410" t="b">
        <v>0</v>
      </c>
      <c r="AH410" t="b">
        <v>0</v>
      </c>
      <c r="AI410" t="b">
        <v>0</v>
      </c>
      <c r="AJ410">
        <v>2022</v>
      </c>
      <c r="AK410">
        <v>9</v>
      </c>
      <c r="AL410" t="b">
        <v>0</v>
      </c>
      <c r="AM410">
        <v>0</v>
      </c>
      <c r="AN410" t="b">
        <v>0</v>
      </c>
      <c r="AO410" t="b">
        <v>0</v>
      </c>
      <c r="AP410" t="b">
        <v>0</v>
      </c>
      <c r="AQ410" t="s">
        <v>1770</v>
      </c>
      <c r="AR410">
        <v>0</v>
      </c>
      <c r="AS410">
        <v>0</v>
      </c>
      <c r="AT410" t="s">
        <v>1771</v>
      </c>
      <c r="AU410" t="s">
        <v>1772</v>
      </c>
      <c r="AV410">
        <v>43</v>
      </c>
      <c r="AW410" t="b">
        <v>1</v>
      </c>
      <c r="AX410" t="b">
        <v>0</v>
      </c>
      <c r="AY410" t="b">
        <v>1</v>
      </c>
      <c r="AZ410" t="b">
        <v>1</v>
      </c>
      <c r="BA410" t="b">
        <v>0</v>
      </c>
      <c r="BB410" t="b">
        <v>1</v>
      </c>
      <c r="BC410" t="b">
        <v>1</v>
      </c>
      <c r="BF410" t="s">
        <v>1761</v>
      </c>
      <c r="BG410" t="s">
        <v>1028</v>
      </c>
      <c r="BH410">
        <v>1.0900000000000001</v>
      </c>
      <c r="BI410" t="s">
        <v>1762</v>
      </c>
      <c r="BJ410">
        <v>18.920000000000002</v>
      </c>
      <c r="BK410">
        <v>83</v>
      </c>
      <c r="BL410" t="s">
        <v>1763</v>
      </c>
      <c r="BM410" t="s">
        <v>1110</v>
      </c>
      <c r="BN410">
        <v>9.26</v>
      </c>
      <c r="BO410" t="s">
        <v>1764</v>
      </c>
      <c r="BP410">
        <v>27.55</v>
      </c>
      <c r="BQ410">
        <v>304</v>
      </c>
    </row>
    <row r="411" spans="2:69" x14ac:dyDescent="0.2">
      <c r="C411" t="s">
        <v>1765</v>
      </c>
      <c r="D411" t="s">
        <v>1325</v>
      </c>
      <c r="E411" t="s">
        <v>1326</v>
      </c>
      <c r="H411">
        <v>202406171339</v>
      </c>
      <c r="I411">
        <v>202406180139</v>
      </c>
      <c r="J411">
        <v>45460</v>
      </c>
      <c r="K411">
        <v>0.56874999999999998</v>
      </c>
      <c r="L411">
        <v>45460.568749999999</v>
      </c>
      <c r="M411">
        <v>45471</v>
      </c>
      <c r="P411">
        <v>19195</v>
      </c>
      <c r="Q411" t="s">
        <v>99</v>
      </c>
      <c r="T411">
        <v>0</v>
      </c>
      <c r="U411">
        <v>39.316459999999999</v>
      </c>
      <c r="V411">
        <v>-122.46934</v>
      </c>
      <c r="Y411" t="s">
        <v>100</v>
      </c>
      <c r="Z411" t="s">
        <v>100</v>
      </c>
      <c r="AG411" t="b">
        <v>1</v>
      </c>
      <c r="AH411" t="b">
        <v>1</v>
      </c>
      <c r="AI411" t="b">
        <v>0</v>
      </c>
      <c r="AJ411">
        <v>2024</v>
      </c>
      <c r="AK411">
        <v>6</v>
      </c>
      <c r="AM411">
        <v>0</v>
      </c>
      <c r="AN411" t="b">
        <v>0</v>
      </c>
      <c r="AO411" t="b">
        <v>0</v>
      </c>
      <c r="AP411" t="b">
        <v>0</v>
      </c>
      <c r="AQ411" t="s">
        <v>1783</v>
      </c>
      <c r="AR411">
        <v>1</v>
      </c>
      <c r="AS411">
        <v>0</v>
      </c>
      <c r="AT411" t="s">
        <v>1771</v>
      </c>
      <c r="AU411" t="s">
        <v>1772</v>
      </c>
      <c r="AV411">
        <v>0</v>
      </c>
      <c r="BF411" t="s">
        <v>1328</v>
      </c>
      <c r="BG411" t="s">
        <v>1028</v>
      </c>
      <c r="BH411">
        <v>3.06</v>
      </c>
      <c r="BI411" t="s">
        <v>1766</v>
      </c>
      <c r="BJ411">
        <v>27.4</v>
      </c>
      <c r="BK411">
        <v>24</v>
      </c>
      <c r="BL411" t="s">
        <v>1330</v>
      </c>
      <c r="BM411" t="s">
        <v>1028</v>
      </c>
      <c r="BN411">
        <v>9.6999999999999993</v>
      </c>
      <c r="BO411" t="s">
        <v>1767</v>
      </c>
      <c r="BP411">
        <v>30.54</v>
      </c>
      <c r="BQ411">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4"/>
  <sheetViews>
    <sheetView topLeftCell="F1" workbookViewId="0">
      <selection activeCell="E34" sqref="E34"/>
    </sheetView>
  </sheetViews>
  <sheetFormatPr baseColWidth="10" defaultRowHeight="15" x14ac:dyDescent="0.2"/>
  <cols>
    <col min="1" max="1" width="20.83203125" bestFit="1" customWidth="1"/>
    <col min="2" max="2" width="27" bestFit="1" customWidth="1"/>
    <col min="3" max="3" width="12.83203125" bestFit="1" customWidth="1"/>
    <col min="4" max="4" width="16" bestFit="1" customWidth="1"/>
    <col min="5" max="5" width="25.5" bestFit="1" customWidth="1"/>
    <col min="6" max="6" width="28.83203125" bestFit="1" customWidth="1"/>
    <col min="7" max="7" width="27.33203125" bestFit="1" customWidth="1"/>
    <col min="8" max="9" width="16.33203125" customWidth="1"/>
    <col min="10" max="274" width="15.1640625" bestFit="1" customWidth="1"/>
    <col min="275" max="275" width="15.6640625" bestFit="1" customWidth="1"/>
    <col min="276" max="276" width="16.33203125" bestFit="1" customWidth="1"/>
  </cols>
  <sheetData>
    <row r="1" spans="1:6" x14ac:dyDescent="0.2">
      <c r="A1" s="41" t="s">
        <v>24</v>
      </c>
      <c r="B1" t="s">
        <v>100</v>
      </c>
    </row>
    <row r="3" spans="1:6" x14ac:dyDescent="0.2">
      <c r="A3" s="41" t="s">
        <v>2189</v>
      </c>
      <c r="B3" t="s">
        <v>2190</v>
      </c>
      <c r="C3" t="s">
        <v>2191</v>
      </c>
      <c r="D3" t="s">
        <v>2192</v>
      </c>
      <c r="E3" t="s">
        <v>2193</v>
      </c>
      <c r="F3" t="s">
        <v>2194</v>
      </c>
    </row>
    <row r="4" spans="1:6" x14ac:dyDescent="0.2">
      <c r="A4" s="42" t="s">
        <v>2195</v>
      </c>
      <c r="B4">
        <v>50</v>
      </c>
      <c r="C4">
        <v>1803058</v>
      </c>
      <c r="D4">
        <v>138676.8586081574</v>
      </c>
      <c r="E4">
        <v>31696</v>
      </c>
      <c r="F4">
        <v>2763.104811177278</v>
      </c>
    </row>
    <row r="5" spans="1:6" x14ac:dyDescent="0.2">
      <c r="A5" s="42" t="s">
        <v>2196</v>
      </c>
      <c r="B5">
        <v>5</v>
      </c>
      <c r="C5">
        <v>370915</v>
      </c>
      <c r="D5">
        <v>120489.8214228073</v>
      </c>
      <c r="E5">
        <v>1443</v>
      </c>
      <c r="F5">
        <v>461.90670053594152</v>
      </c>
    </row>
    <row r="6" spans="1:6" x14ac:dyDescent="0.2">
      <c r="A6" s="42" t="s">
        <v>2197</v>
      </c>
      <c r="B6">
        <v>55</v>
      </c>
      <c r="C6">
        <v>2173973</v>
      </c>
      <c r="D6">
        <v>136500.30359520251</v>
      </c>
      <c r="E6">
        <v>33139</v>
      </c>
      <c r="F6">
        <v>2636.9810169020338</v>
      </c>
    </row>
    <row r="18" spans="4:29" x14ac:dyDescent="0.2">
      <c r="N18" s="43"/>
    </row>
    <row r="20" spans="4:29" x14ac:dyDescent="0.2">
      <c r="D20" t="s">
        <v>24</v>
      </c>
      <c r="E20" t="s">
        <v>100</v>
      </c>
      <c r="G20" s="43"/>
      <c r="I20" s="43"/>
      <c r="P20" t="s">
        <v>24</v>
      </c>
      <c r="Q20" t="s">
        <v>2198</v>
      </c>
    </row>
    <row r="21" spans="4:29" x14ac:dyDescent="0.2">
      <c r="D21" t="s">
        <v>16</v>
      </c>
      <c r="E21" t="s">
        <v>2199</v>
      </c>
      <c r="G21" s="43"/>
      <c r="I21" s="43"/>
      <c r="P21" t="s">
        <v>16</v>
      </c>
      <c r="Q21" t="s">
        <v>2199</v>
      </c>
    </row>
    <row r="22" spans="4:29" x14ac:dyDescent="0.2">
      <c r="D22" t="s">
        <v>68</v>
      </c>
      <c r="E22" t="s">
        <v>2199</v>
      </c>
      <c r="G22" s="43"/>
      <c r="I22" s="43"/>
      <c r="P22" t="s">
        <v>68</v>
      </c>
      <c r="Q22" t="s">
        <v>2199</v>
      </c>
    </row>
    <row r="23" spans="4:29" x14ac:dyDescent="0.2">
      <c r="G23" s="43"/>
      <c r="I23" s="43"/>
    </row>
    <row r="24" spans="4:29" x14ac:dyDescent="0.2">
      <c r="D24" t="s">
        <v>2189</v>
      </c>
      <c r="E24" t="s">
        <v>2200</v>
      </c>
      <c r="F24" t="s">
        <v>2191</v>
      </c>
      <c r="G24" s="43" t="s">
        <v>2201</v>
      </c>
      <c r="H24" s="43" t="s">
        <v>2202</v>
      </c>
      <c r="I24" s="43" t="s">
        <v>2203</v>
      </c>
      <c r="J24" t="s">
        <v>2204</v>
      </c>
      <c r="K24" s="43" t="s">
        <v>2205</v>
      </c>
      <c r="L24" s="43" t="s">
        <v>2206</v>
      </c>
      <c r="M24" s="43" t="s">
        <v>2207</v>
      </c>
      <c r="N24" s="43" t="s">
        <v>2208</v>
      </c>
      <c r="P24" t="s">
        <v>2189</v>
      </c>
      <c r="Q24" t="s">
        <v>2200</v>
      </c>
      <c r="R24" t="s">
        <v>2191</v>
      </c>
      <c r="S24" t="s">
        <v>2201</v>
      </c>
      <c r="T24" s="43" t="s">
        <v>2202</v>
      </c>
      <c r="U24" s="43" t="s">
        <v>2203</v>
      </c>
      <c r="V24" t="s">
        <v>2204</v>
      </c>
      <c r="W24" t="s">
        <v>2205</v>
      </c>
      <c r="X24" s="43" t="s">
        <v>2206</v>
      </c>
      <c r="Y24" s="43" t="s">
        <v>2207</v>
      </c>
      <c r="Z24" s="43" t="s">
        <v>2208</v>
      </c>
      <c r="AB24" s="43" t="s">
        <v>2209</v>
      </c>
      <c r="AC24" s="43" t="s">
        <v>2210</v>
      </c>
    </row>
    <row r="25" spans="4:29" x14ac:dyDescent="0.2">
      <c r="D25" t="s">
        <v>2211</v>
      </c>
      <c r="E25">
        <v>5</v>
      </c>
      <c r="F25">
        <v>4737</v>
      </c>
      <c r="G25" s="43">
        <f t="shared" ref="G25:G31" si="0">IF(E25&lt;&gt;0,F25/E25,0)</f>
        <v>947.4</v>
      </c>
      <c r="H25" s="43">
        <v>744.49600401882617</v>
      </c>
      <c r="I25" s="43">
        <f t="shared" ref="I25:I30" si="1">H25/SQRT(E25)</f>
        <v>332.94873479261037</v>
      </c>
      <c r="J25">
        <v>213</v>
      </c>
      <c r="K25" s="43">
        <f t="shared" ref="K25:K31" si="2">IF(G25&lt;&gt;0,J25/$E25,0)</f>
        <v>42.6</v>
      </c>
      <c r="L25" s="43">
        <v>69.791116913257667</v>
      </c>
      <c r="M25" s="43">
        <f t="shared" ref="M25:M30" si="3">L25/SQRT(E25)</f>
        <v>31.211536328735885</v>
      </c>
      <c r="N25" s="44">
        <f t="shared" ref="N25:N31" si="4">G25/K25</f>
        <v>22.239436619718308</v>
      </c>
      <c r="P25" t="s">
        <v>2211</v>
      </c>
      <c r="Q25">
        <v>50</v>
      </c>
      <c r="R25">
        <v>1161824</v>
      </c>
      <c r="S25" s="43">
        <f t="shared" ref="S25:S31" si="5">IF(Q25&lt;&gt;0,R25/Q25,0)</f>
        <v>23236.48</v>
      </c>
      <c r="T25" s="43">
        <v>60072.020838677046</v>
      </c>
      <c r="U25" s="43">
        <f t="shared" ref="U25:U30" si="6">T25/SQRT(Q25)</f>
        <v>8495.4666589216267</v>
      </c>
      <c r="V25">
        <v>696</v>
      </c>
      <c r="W25" s="43">
        <f t="shared" ref="W25:W31" si="7">IF(S25&lt;&gt;0,V25/$Q25,0)</f>
        <v>13.92</v>
      </c>
      <c r="X25" s="44">
        <v>53.083243004084522</v>
      </c>
      <c r="Y25" s="43">
        <f t="shared" ref="Y25:Y30" si="8">X25/SQRT(Q25)</f>
        <v>7.5071042191123043</v>
      </c>
      <c r="Z25" s="44">
        <f t="shared" ref="Z25:Z31" si="9">S25/W25</f>
        <v>1669.2873563218391</v>
      </c>
      <c r="AB25">
        <f t="shared" ref="AB25:AB31" si="10">G25/S25</f>
        <v>4.0772096289971631E-2</v>
      </c>
      <c r="AC25">
        <f t="shared" ref="AC25:AC31" si="11">K25/W25</f>
        <v>3.0603448275862069</v>
      </c>
    </row>
    <row r="26" spans="4:29" x14ac:dyDescent="0.2">
      <c r="D26" t="s">
        <v>2212</v>
      </c>
      <c r="E26">
        <v>16</v>
      </c>
      <c r="F26">
        <v>197149</v>
      </c>
      <c r="G26" s="43">
        <f t="shared" si="0"/>
        <v>12321.8125</v>
      </c>
      <c r="H26" s="43">
        <v>25055.060824588101</v>
      </c>
      <c r="I26" s="43">
        <f t="shared" si="1"/>
        <v>6263.7652061470253</v>
      </c>
      <c r="J26">
        <v>1153</v>
      </c>
      <c r="K26" s="43">
        <f t="shared" si="2"/>
        <v>72.0625</v>
      </c>
      <c r="L26" s="43">
        <v>239.80671904681901</v>
      </c>
      <c r="M26" s="43">
        <f t="shared" si="3"/>
        <v>59.951679761704753</v>
      </c>
      <c r="N26" s="44">
        <f t="shared" si="4"/>
        <v>170.98785776235906</v>
      </c>
      <c r="P26" t="s">
        <v>2212</v>
      </c>
      <c r="Q26">
        <v>130</v>
      </c>
      <c r="R26">
        <v>1420876</v>
      </c>
      <c r="S26" s="43">
        <f t="shared" si="5"/>
        <v>10929.815384615385</v>
      </c>
      <c r="T26" s="43">
        <v>44040.857959519977</v>
      </c>
      <c r="U26" s="43">
        <f t="shared" si="6"/>
        <v>3862.6387650558804</v>
      </c>
      <c r="V26">
        <v>6121</v>
      </c>
      <c r="W26" s="43">
        <f t="shared" si="7"/>
        <v>47.084615384615383</v>
      </c>
      <c r="X26" s="44">
        <v>273.32742597854781</v>
      </c>
      <c r="Y26" s="43">
        <f t="shared" si="8"/>
        <v>23.972401085103378</v>
      </c>
      <c r="Z26" s="44">
        <f t="shared" si="9"/>
        <v>232.13135108642382</v>
      </c>
      <c r="AB26">
        <f t="shared" si="10"/>
        <v>1.1273577884347401</v>
      </c>
      <c r="AC26">
        <f t="shared" si="11"/>
        <v>1.5304892991341286</v>
      </c>
    </row>
    <row r="27" spans="4:29" x14ac:dyDescent="0.2">
      <c r="D27" t="s">
        <v>2213</v>
      </c>
      <c r="E27">
        <v>16</v>
      </c>
      <c r="F27">
        <v>1205972</v>
      </c>
      <c r="G27" s="43">
        <f t="shared" si="0"/>
        <v>75373.25</v>
      </c>
      <c r="H27" s="43">
        <v>245927.34706931721</v>
      </c>
      <c r="I27" s="43">
        <f t="shared" si="1"/>
        <v>61481.836767329303</v>
      </c>
      <c r="J27">
        <v>4209</v>
      </c>
      <c r="K27" s="43">
        <f t="shared" si="2"/>
        <v>263.0625</v>
      </c>
      <c r="L27" s="43">
        <v>585.12108636955281</v>
      </c>
      <c r="M27" s="43">
        <f t="shared" si="3"/>
        <v>146.2802715923882</v>
      </c>
      <c r="N27" s="44">
        <f t="shared" si="4"/>
        <v>286.52221430268474</v>
      </c>
      <c r="P27" t="s">
        <v>2213</v>
      </c>
      <c r="Q27">
        <v>86</v>
      </c>
      <c r="R27">
        <v>1162010</v>
      </c>
      <c r="S27" s="43">
        <f t="shared" si="5"/>
        <v>13511.744186046511</v>
      </c>
      <c r="T27" s="43">
        <v>48003.35668194246</v>
      </c>
      <c r="U27" s="43">
        <f t="shared" si="6"/>
        <v>5176.3350740876613</v>
      </c>
      <c r="V27">
        <v>1168</v>
      </c>
      <c r="W27" s="43">
        <f t="shared" si="7"/>
        <v>13.581395348837209</v>
      </c>
      <c r="X27" s="44">
        <v>48.442258357502659</v>
      </c>
      <c r="Y27" s="43">
        <f t="shared" si="8"/>
        <v>5.2236630589269533</v>
      </c>
      <c r="Z27" s="44">
        <f t="shared" si="9"/>
        <v>994.8715753424658</v>
      </c>
      <c r="AB27">
        <f t="shared" si="10"/>
        <v>5.5783508747773256</v>
      </c>
      <c r="AC27">
        <f t="shared" si="11"/>
        <v>19.369327910958905</v>
      </c>
    </row>
    <row r="28" spans="4:29" x14ac:dyDescent="0.2">
      <c r="D28" t="s">
        <v>2214</v>
      </c>
      <c r="E28">
        <v>10</v>
      </c>
      <c r="F28">
        <v>171489</v>
      </c>
      <c r="G28" s="43">
        <f t="shared" si="0"/>
        <v>17148.900000000001</v>
      </c>
      <c r="H28" s="43">
        <v>23228.552134173151</v>
      </c>
      <c r="I28" s="43">
        <f t="shared" si="1"/>
        <v>7345.5131491952279</v>
      </c>
      <c r="J28">
        <v>5962</v>
      </c>
      <c r="K28" s="43">
        <f t="shared" si="2"/>
        <v>596.20000000000005</v>
      </c>
      <c r="L28" s="43">
        <v>1866.5148747807441</v>
      </c>
      <c r="M28" s="43">
        <f t="shared" si="3"/>
        <v>590.24382908911264</v>
      </c>
      <c r="N28" s="44">
        <f t="shared" si="4"/>
        <v>28.763669909426365</v>
      </c>
      <c r="P28" t="s">
        <v>2214</v>
      </c>
      <c r="Q28">
        <v>25</v>
      </c>
      <c r="R28">
        <v>99143</v>
      </c>
      <c r="S28" s="43">
        <f t="shared" si="5"/>
        <v>3965.72</v>
      </c>
      <c r="T28" s="43">
        <v>8340.8228886603265</v>
      </c>
      <c r="U28" s="43">
        <f t="shared" si="6"/>
        <v>1668.1645777320653</v>
      </c>
      <c r="V28">
        <v>38</v>
      </c>
      <c r="W28" s="43">
        <f t="shared" si="7"/>
        <v>1.52</v>
      </c>
      <c r="X28" s="44">
        <v>3.9475730941090039</v>
      </c>
      <c r="Y28" s="43">
        <f t="shared" si="8"/>
        <v>0.78951461882180074</v>
      </c>
      <c r="Z28" s="44">
        <f t="shared" si="9"/>
        <v>2609.0263157894733</v>
      </c>
      <c r="AB28">
        <f t="shared" si="10"/>
        <v>4.3242841148643887</v>
      </c>
      <c r="AC28">
        <f t="shared" si="11"/>
        <v>392.23684210526318</v>
      </c>
    </row>
    <row r="29" spans="4:29" x14ac:dyDescent="0.2">
      <c r="D29" t="s">
        <v>2215</v>
      </c>
      <c r="E29">
        <v>5</v>
      </c>
      <c r="F29">
        <v>223711</v>
      </c>
      <c r="G29" s="43">
        <f t="shared" si="0"/>
        <v>44742.2</v>
      </c>
      <c r="H29" s="43">
        <v>64782.051358381657</v>
      </c>
      <c r="I29" s="43">
        <f t="shared" si="1"/>
        <v>28971.414111844795</v>
      </c>
      <c r="J29">
        <v>20159</v>
      </c>
      <c r="K29" s="43">
        <f t="shared" si="2"/>
        <v>4031.8</v>
      </c>
      <c r="L29" s="43">
        <v>8278.7285376439304</v>
      </c>
      <c r="M29" s="43">
        <f t="shared" si="3"/>
        <v>3702.359955487851</v>
      </c>
      <c r="N29" s="44">
        <f t="shared" si="4"/>
        <v>11.09732625626271</v>
      </c>
      <c r="P29" t="s">
        <v>2215</v>
      </c>
      <c r="Q29">
        <v>8</v>
      </c>
      <c r="R29">
        <v>442867</v>
      </c>
      <c r="S29" s="43">
        <f t="shared" si="5"/>
        <v>55358.375</v>
      </c>
      <c r="T29" s="43">
        <v>125600.6949707087</v>
      </c>
      <c r="U29" s="43">
        <f t="shared" si="6"/>
        <v>44406.551567765608</v>
      </c>
      <c r="V29">
        <v>1827</v>
      </c>
      <c r="W29" s="43">
        <f t="shared" si="7"/>
        <v>228.375</v>
      </c>
      <c r="X29" s="44">
        <v>546.86530943795174</v>
      </c>
      <c r="Y29" s="43">
        <f t="shared" si="8"/>
        <v>193.34608434962766</v>
      </c>
      <c r="Z29" s="44">
        <f t="shared" si="9"/>
        <v>242.40120415982486</v>
      </c>
      <c r="AB29">
        <f t="shared" si="10"/>
        <v>0.80822820395287975</v>
      </c>
      <c r="AC29">
        <f t="shared" si="11"/>
        <v>17.654296661193214</v>
      </c>
    </row>
    <row r="30" spans="4:29" x14ac:dyDescent="0.2">
      <c r="D30" t="s">
        <v>2216</v>
      </c>
      <c r="E30">
        <v>5</v>
      </c>
      <c r="F30">
        <v>370915</v>
      </c>
      <c r="G30" s="43">
        <f t="shared" si="0"/>
        <v>74183</v>
      </c>
      <c r="H30" s="43">
        <v>120489.8214228073</v>
      </c>
      <c r="I30" s="43">
        <f t="shared" si="1"/>
        <v>53884.686259641509</v>
      </c>
      <c r="J30">
        <v>1443</v>
      </c>
      <c r="K30" s="43">
        <f t="shared" si="2"/>
        <v>288.60000000000002</v>
      </c>
      <c r="L30" s="43">
        <v>536.56220515425798</v>
      </c>
      <c r="M30" s="43">
        <f t="shared" si="3"/>
        <v>239.95791297642177</v>
      </c>
      <c r="N30" s="44">
        <f t="shared" si="4"/>
        <v>257.04435204435202</v>
      </c>
      <c r="P30" t="s">
        <v>2216</v>
      </c>
      <c r="Q30">
        <v>7</v>
      </c>
      <c r="R30">
        <v>32068</v>
      </c>
      <c r="S30" s="43">
        <f t="shared" si="5"/>
        <v>4581.1428571428569</v>
      </c>
      <c r="T30" s="49">
        <v>5889.2111649999997</v>
      </c>
      <c r="U30" s="43">
        <f t="shared" si="6"/>
        <v>2225.912594419282</v>
      </c>
      <c r="V30">
        <v>13</v>
      </c>
      <c r="W30" s="43">
        <f t="shared" si="7"/>
        <v>1.8571428571428572</v>
      </c>
      <c r="X30" s="46">
        <v>5.272570530585627</v>
      </c>
      <c r="Y30" s="43">
        <f t="shared" si="8"/>
        <v>1.9928443419967781</v>
      </c>
      <c r="Z30" s="44">
        <f t="shared" si="9"/>
        <v>2466.7692307692305</v>
      </c>
      <c r="AB30">
        <f t="shared" si="10"/>
        <v>16.193120868155169</v>
      </c>
      <c r="AC30">
        <f t="shared" si="11"/>
        <v>155.4</v>
      </c>
    </row>
    <row r="31" spans="4:29" x14ac:dyDescent="0.2">
      <c r="D31" t="s">
        <v>2197</v>
      </c>
      <c r="E31">
        <f>SUM(E25:E30)</f>
        <v>57</v>
      </c>
      <c r="F31">
        <f>SUM(F25:F30)</f>
        <v>2173973</v>
      </c>
      <c r="G31" s="45">
        <f t="shared" si="0"/>
        <v>38139.877192982458</v>
      </c>
      <c r="J31">
        <f>SUM(J25:J30)</f>
        <v>33139</v>
      </c>
      <c r="K31" s="45">
        <f t="shared" si="2"/>
        <v>581.38596491228066</v>
      </c>
      <c r="N31" s="44">
        <f t="shared" si="4"/>
        <v>65.601647605540307</v>
      </c>
      <c r="P31" s="45" t="s">
        <v>2197</v>
      </c>
      <c r="Q31" s="45">
        <v>279</v>
      </c>
      <c r="R31" s="45">
        <v>3939907</v>
      </c>
      <c r="S31" s="47">
        <f t="shared" si="5"/>
        <v>14121.530465949822</v>
      </c>
      <c r="T31" s="45"/>
      <c r="U31" s="45"/>
      <c r="V31" s="45">
        <v>9584</v>
      </c>
      <c r="W31" s="43">
        <f t="shared" si="7"/>
        <v>34.351254480286741</v>
      </c>
      <c r="Z31" s="44">
        <f t="shared" si="9"/>
        <v>411.09213272120201</v>
      </c>
      <c r="AB31">
        <f t="shared" si="10"/>
        <v>2.700831704109286</v>
      </c>
      <c r="AC31">
        <f t="shared" si="11"/>
        <v>16.924737501098321</v>
      </c>
    </row>
    <row r="33" spans="5:5" x14ac:dyDescent="0.2">
      <c r="E33" t="s">
        <v>2269</v>
      </c>
    </row>
    <row r="34" spans="5:5" x14ac:dyDescent="0.2">
      <c r="E34" s="56">
        <f>E31/(E31+Q31)</f>
        <v>0.16964285714285715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B62"/>
  <sheetViews>
    <sheetView topLeftCell="B30" workbookViewId="0">
      <selection activeCell="S61" sqref="S61"/>
    </sheetView>
  </sheetViews>
  <sheetFormatPr baseColWidth="10" defaultRowHeight="15" x14ac:dyDescent="0.2"/>
  <cols>
    <col min="1" max="1" width="20.83203125" bestFit="1" customWidth="1"/>
    <col min="2" max="2" width="26.1640625" bestFit="1" customWidth="1"/>
    <col min="3" max="3" width="15" bestFit="1" customWidth="1"/>
    <col min="4" max="4" width="12" bestFit="1" customWidth="1"/>
    <col min="5" max="5" width="10.6640625" bestFit="1" customWidth="1"/>
    <col min="6" max="7" width="15.1640625" customWidth="1"/>
    <col min="8" max="9" width="16.33203125" customWidth="1"/>
    <col min="10" max="276" width="15.1640625" bestFit="1" customWidth="1"/>
    <col min="277" max="277" width="15.6640625" bestFit="1" customWidth="1"/>
    <col min="278" max="278" width="16.33203125" bestFit="1" customWidth="1"/>
  </cols>
  <sheetData>
    <row r="2" spans="1:4" x14ac:dyDescent="0.2">
      <c r="A2" s="41" t="s">
        <v>24</v>
      </c>
      <c r="B2" t="s">
        <v>2198</v>
      </c>
    </row>
    <row r="3" spans="1:4" x14ac:dyDescent="0.2">
      <c r="A3" s="41" t="s">
        <v>16</v>
      </c>
      <c r="B3" t="s">
        <v>2199</v>
      </c>
    </row>
    <row r="4" spans="1:4" x14ac:dyDescent="0.2">
      <c r="A4" s="41" t="s">
        <v>68</v>
      </c>
      <c r="B4" t="s">
        <v>2199</v>
      </c>
    </row>
    <row r="6" spans="1:4" x14ac:dyDescent="0.2">
      <c r="A6" s="41" t="s">
        <v>2189</v>
      </c>
      <c r="B6" t="s">
        <v>2217</v>
      </c>
      <c r="C6" t="s">
        <v>2218</v>
      </c>
      <c r="D6" t="s">
        <v>2219</v>
      </c>
    </row>
    <row r="7" spans="1:4" x14ac:dyDescent="0.2">
      <c r="A7" s="42" t="s">
        <v>2211</v>
      </c>
      <c r="B7">
        <v>67.555309045402055</v>
      </c>
      <c r="C7">
        <v>87219.676853981684</v>
      </c>
      <c r="D7">
        <v>22</v>
      </c>
    </row>
    <row r="8" spans="1:4" x14ac:dyDescent="0.2">
      <c r="A8" s="42" t="s">
        <v>2212</v>
      </c>
      <c r="B8">
        <v>273.32742597854781</v>
      </c>
      <c r="C8">
        <v>44040.857959519977</v>
      </c>
      <c r="D8">
        <v>130</v>
      </c>
    </row>
    <row r="9" spans="1:4" x14ac:dyDescent="0.2">
      <c r="A9" s="42" t="s">
        <v>2213</v>
      </c>
      <c r="B9">
        <v>48.442258357502659</v>
      </c>
      <c r="C9">
        <v>48003.35668194246</v>
      </c>
      <c r="D9">
        <v>86</v>
      </c>
    </row>
    <row r="10" spans="1:4" x14ac:dyDescent="0.2">
      <c r="A10" s="42" t="s">
        <v>2214</v>
      </c>
      <c r="B10">
        <v>3.9475730941090039</v>
      </c>
      <c r="C10">
        <v>8340.8228886603265</v>
      </c>
      <c r="D10">
        <v>25</v>
      </c>
    </row>
    <row r="11" spans="1:4" x14ac:dyDescent="0.2">
      <c r="A11" s="42" t="s">
        <v>2215</v>
      </c>
      <c r="B11">
        <v>546.86530943795174</v>
      </c>
      <c r="C11">
        <v>118802.517090104</v>
      </c>
      <c r="D11">
        <v>9</v>
      </c>
    </row>
    <row r="12" spans="1:4" x14ac:dyDescent="0.2">
      <c r="A12" s="42" t="s">
        <v>2220</v>
      </c>
      <c r="B12">
        <v>5.8523499553598128</v>
      </c>
      <c r="C12">
        <v>7070.0563859137646</v>
      </c>
      <c r="D12">
        <v>5</v>
      </c>
    </row>
    <row r="13" spans="1:4" x14ac:dyDescent="0.2">
      <c r="A13" s="42" t="s">
        <v>2221</v>
      </c>
      <c r="B13" t="e">
        <v>#DIV/0!</v>
      </c>
      <c r="C13" t="e">
        <v>#DIV/0!</v>
      </c>
      <c r="D13">
        <v>1</v>
      </c>
    </row>
    <row r="14" spans="1:4" x14ac:dyDescent="0.2">
      <c r="A14" s="42" t="s">
        <v>2222</v>
      </c>
      <c r="C14" t="e">
        <v>#DIV/0!</v>
      </c>
      <c r="D14">
        <v>1</v>
      </c>
    </row>
    <row r="15" spans="1:4" x14ac:dyDescent="0.2">
      <c r="A15" s="42" t="s">
        <v>2197</v>
      </c>
      <c r="B15">
        <v>221.31741826547389</v>
      </c>
      <c r="C15">
        <v>51818.600146422898</v>
      </c>
      <c r="D15">
        <v>279</v>
      </c>
    </row>
    <row r="18" spans="4:16" x14ac:dyDescent="0.2">
      <c r="D18" t="s">
        <v>24</v>
      </c>
      <c r="E18" t="s">
        <v>100</v>
      </c>
      <c r="K18" t="s">
        <v>24</v>
      </c>
      <c r="L18" t="s">
        <v>2198</v>
      </c>
    </row>
    <row r="19" spans="4:16" x14ac:dyDescent="0.2">
      <c r="D19" t="s">
        <v>62</v>
      </c>
      <c r="E19" t="s">
        <v>2199</v>
      </c>
      <c r="K19" t="s">
        <v>62</v>
      </c>
      <c r="L19" t="s">
        <v>2199</v>
      </c>
    </row>
    <row r="20" spans="4:16" x14ac:dyDescent="0.2">
      <c r="D20" t="s">
        <v>16</v>
      </c>
      <c r="E20" t="s">
        <v>2199</v>
      </c>
      <c r="K20" t="s">
        <v>16</v>
      </c>
      <c r="L20" t="s">
        <v>2199</v>
      </c>
    </row>
    <row r="22" spans="4:16" x14ac:dyDescent="0.2">
      <c r="D22" t="s">
        <v>2189</v>
      </c>
      <c r="E22" t="s">
        <v>2223</v>
      </c>
      <c r="F22" t="s">
        <v>2191</v>
      </c>
      <c r="G22" t="s">
        <v>2201</v>
      </c>
      <c r="H22" t="s">
        <v>2204</v>
      </c>
      <c r="I22" t="s">
        <v>2205</v>
      </c>
      <c r="K22" t="s">
        <v>2189</v>
      </c>
      <c r="L22" t="s">
        <v>2223</v>
      </c>
      <c r="M22" t="s">
        <v>2191</v>
      </c>
      <c r="N22" t="s">
        <v>2201</v>
      </c>
      <c r="O22" t="s">
        <v>2204</v>
      </c>
      <c r="P22" t="s">
        <v>2205</v>
      </c>
    </row>
    <row r="23" spans="4:16" x14ac:dyDescent="0.2">
      <c r="D23" t="s">
        <v>2211</v>
      </c>
      <c r="E23">
        <v>5</v>
      </c>
      <c r="F23">
        <v>38974</v>
      </c>
      <c r="G23" s="43">
        <f t="shared" ref="G23:G31" si="0">IF(E23&lt;&gt;0,F23/E23,0)</f>
        <v>7794.8</v>
      </c>
      <c r="H23">
        <v>602</v>
      </c>
      <c r="I23" s="43">
        <f t="shared" ref="I23:I31" si="1">IF(G23&lt;&gt;0,H23/$E23,0)</f>
        <v>120.4</v>
      </c>
      <c r="K23" t="s">
        <v>2211</v>
      </c>
      <c r="L23">
        <v>26</v>
      </c>
      <c r="M23">
        <v>978000</v>
      </c>
      <c r="N23" s="43">
        <f t="shared" ref="N23:N31" si="2">IF(L23&lt;&gt;0,M23/L23,0)</f>
        <v>37615.384615384617</v>
      </c>
      <c r="O23">
        <v>3656</v>
      </c>
      <c r="P23" s="43">
        <f t="shared" ref="P23:P31" si="3">IF(N23&lt;&gt;0,O23/$L23,0)</f>
        <v>140.61538461538461</v>
      </c>
    </row>
    <row r="24" spans="4:16" x14ac:dyDescent="0.2">
      <c r="D24" t="s">
        <v>2212</v>
      </c>
      <c r="E24">
        <v>7</v>
      </c>
      <c r="F24">
        <v>103167</v>
      </c>
      <c r="G24" s="43">
        <f t="shared" si="0"/>
        <v>14738.142857142857</v>
      </c>
      <c r="H24">
        <v>93</v>
      </c>
      <c r="I24" s="43">
        <f t="shared" si="1"/>
        <v>13.285714285714286</v>
      </c>
      <c r="K24" t="s">
        <v>2212</v>
      </c>
      <c r="L24">
        <v>74</v>
      </c>
      <c r="M24">
        <v>795748</v>
      </c>
      <c r="N24" s="43">
        <f t="shared" si="2"/>
        <v>10753.351351351352</v>
      </c>
      <c r="O24">
        <v>3790</v>
      </c>
      <c r="P24" s="43">
        <f t="shared" si="3"/>
        <v>51.216216216216218</v>
      </c>
    </row>
    <row r="25" spans="4:16" x14ac:dyDescent="0.2">
      <c r="D25" t="s">
        <v>2213</v>
      </c>
      <c r="E25">
        <v>12</v>
      </c>
      <c r="F25">
        <v>374311</v>
      </c>
      <c r="G25" s="43">
        <f t="shared" si="0"/>
        <v>31192.583333333332</v>
      </c>
      <c r="H25">
        <v>1953</v>
      </c>
      <c r="I25" s="43">
        <f t="shared" si="1"/>
        <v>162.75</v>
      </c>
      <c r="K25" t="s">
        <v>2213</v>
      </c>
      <c r="L25">
        <v>46</v>
      </c>
      <c r="M25">
        <v>429544</v>
      </c>
      <c r="N25" s="43">
        <f t="shared" si="2"/>
        <v>9337.9130434782601</v>
      </c>
      <c r="O25">
        <v>450</v>
      </c>
      <c r="P25" s="43">
        <f t="shared" si="3"/>
        <v>9.7826086956521738</v>
      </c>
    </row>
    <row r="26" spans="4:16" x14ac:dyDescent="0.2">
      <c r="D26" t="s">
        <v>2214</v>
      </c>
      <c r="E26">
        <v>8</v>
      </c>
      <c r="F26">
        <v>211205</v>
      </c>
      <c r="G26" s="43">
        <f t="shared" si="0"/>
        <v>26400.625</v>
      </c>
      <c r="H26">
        <v>6082</v>
      </c>
      <c r="I26" s="43">
        <f t="shared" si="1"/>
        <v>760.25</v>
      </c>
      <c r="K26" t="s">
        <v>2214</v>
      </c>
      <c r="L26">
        <v>15</v>
      </c>
      <c r="M26">
        <v>57811</v>
      </c>
      <c r="N26" s="43">
        <f t="shared" si="2"/>
        <v>3854.0666666666666</v>
      </c>
      <c r="O26">
        <v>64</v>
      </c>
      <c r="P26" s="43">
        <f t="shared" si="3"/>
        <v>4.2666666666666666</v>
      </c>
    </row>
    <row r="27" spans="4:16" x14ac:dyDescent="0.2">
      <c r="D27" t="s">
        <v>2215</v>
      </c>
      <c r="E27">
        <v>5</v>
      </c>
      <c r="F27">
        <v>215875</v>
      </c>
      <c r="G27" s="43">
        <f t="shared" si="0"/>
        <v>43175</v>
      </c>
      <c r="H27">
        <v>20159</v>
      </c>
      <c r="I27" s="43">
        <f t="shared" si="1"/>
        <v>4031.8</v>
      </c>
      <c r="K27" t="s">
        <v>2215</v>
      </c>
      <c r="L27">
        <v>6</v>
      </c>
      <c r="M27">
        <v>95109</v>
      </c>
      <c r="N27" s="43">
        <f t="shared" si="2"/>
        <v>15851.5</v>
      </c>
      <c r="O27">
        <v>316</v>
      </c>
      <c r="P27" s="43">
        <f t="shared" si="3"/>
        <v>52.666666666666664</v>
      </c>
    </row>
    <row r="28" spans="4:16" x14ac:dyDescent="0.2">
      <c r="D28" t="s">
        <v>2220</v>
      </c>
      <c r="E28">
        <v>0</v>
      </c>
      <c r="F28">
        <v>0</v>
      </c>
      <c r="G28" s="43">
        <f t="shared" si="0"/>
        <v>0</v>
      </c>
      <c r="H28">
        <v>0</v>
      </c>
      <c r="I28" s="43">
        <f t="shared" si="1"/>
        <v>0</v>
      </c>
      <c r="K28" t="s">
        <v>2220</v>
      </c>
      <c r="L28">
        <v>3</v>
      </c>
      <c r="M28">
        <v>5738</v>
      </c>
      <c r="N28" s="43">
        <f t="shared" si="2"/>
        <v>1912.6666666666667</v>
      </c>
      <c r="O28">
        <v>0</v>
      </c>
      <c r="P28" s="43">
        <f t="shared" si="3"/>
        <v>0</v>
      </c>
    </row>
    <row r="29" spans="4:16" x14ac:dyDescent="0.2">
      <c r="D29" t="s">
        <v>2224</v>
      </c>
      <c r="E29">
        <v>0</v>
      </c>
      <c r="F29">
        <v>0</v>
      </c>
      <c r="G29" s="43">
        <f t="shared" si="0"/>
        <v>0</v>
      </c>
      <c r="H29">
        <v>0</v>
      </c>
      <c r="I29" s="43">
        <f t="shared" si="1"/>
        <v>0</v>
      </c>
      <c r="K29" t="s">
        <v>2224</v>
      </c>
      <c r="L29">
        <v>0</v>
      </c>
      <c r="M29">
        <v>0</v>
      </c>
      <c r="N29" s="43">
        <f t="shared" si="2"/>
        <v>0</v>
      </c>
      <c r="O29">
        <v>0</v>
      </c>
      <c r="P29" s="43">
        <f t="shared" si="3"/>
        <v>0</v>
      </c>
    </row>
    <row r="30" spans="4:16" x14ac:dyDescent="0.2">
      <c r="D30" t="s">
        <v>2221</v>
      </c>
      <c r="E30">
        <v>1</v>
      </c>
      <c r="F30">
        <v>77758</v>
      </c>
      <c r="G30" s="43">
        <f t="shared" si="0"/>
        <v>77758</v>
      </c>
      <c r="H30">
        <v>374</v>
      </c>
      <c r="I30" s="43">
        <f t="shared" si="1"/>
        <v>374</v>
      </c>
      <c r="K30" t="s">
        <v>2221</v>
      </c>
      <c r="L30">
        <v>0</v>
      </c>
      <c r="M30">
        <v>0</v>
      </c>
      <c r="N30" s="43">
        <f t="shared" si="2"/>
        <v>0</v>
      </c>
      <c r="O30">
        <v>0</v>
      </c>
      <c r="P30" s="43">
        <f t="shared" si="3"/>
        <v>0</v>
      </c>
    </row>
    <row r="31" spans="4:16" x14ac:dyDescent="0.2">
      <c r="D31" t="s">
        <v>2197</v>
      </c>
      <c r="E31" s="45">
        <v>38</v>
      </c>
      <c r="F31" s="45">
        <v>1021290</v>
      </c>
      <c r="G31" s="45">
        <f t="shared" si="0"/>
        <v>26876.052631578947</v>
      </c>
      <c r="H31" s="45">
        <v>29263</v>
      </c>
      <c r="I31" s="45">
        <f t="shared" si="1"/>
        <v>770.07894736842104</v>
      </c>
      <c r="J31" s="45"/>
      <c r="K31" s="45" t="s">
        <v>2197</v>
      </c>
      <c r="L31" s="45">
        <v>170</v>
      </c>
      <c r="M31" s="45">
        <v>2361950</v>
      </c>
      <c r="N31" s="47">
        <f t="shared" si="2"/>
        <v>13893.823529411764</v>
      </c>
      <c r="O31" s="45">
        <v>8276</v>
      </c>
      <c r="P31" s="45">
        <f t="shared" si="3"/>
        <v>48.682352941176468</v>
      </c>
    </row>
    <row r="32" spans="4:16" x14ac:dyDescent="0.2">
      <c r="G32" s="43"/>
      <c r="I32" s="43"/>
    </row>
    <row r="33" spans="4:16" x14ac:dyDescent="0.2">
      <c r="G33" s="43"/>
      <c r="I33" s="43"/>
    </row>
    <row r="34" spans="4:16" x14ac:dyDescent="0.2">
      <c r="D34" t="s">
        <v>24</v>
      </c>
      <c r="E34" t="s">
        <v>100</v>
      </c>
      <c r="G34" s="43"/>
      <c r="I34" s="43"/>
      <c r="K34" t="s">
        <v>24</v>
      </c>
      <c r="L34" t="s">
        <v>2198</v>
      </c>
    </row>
    <row r="35" spans="4:16" x14ac:dyDescent="0.2">
      <c r="D35" t="s">
        <v>16</v>
      </c>
      <c r="E35" t="s">
        <v>2199</v>
      </c>
      <c r="G35" s="43"/>
      <c r="I35" s="43"/>
      <c r="K35" t="s">
        <v>16</v>
      </c>
      <c r="L35" t="s">
        <v>2199</v>
      </c>
    </row>
    <row r="36" spans="4:16" x14ac:dyDescent="0.2">
      <c r="D36" t="s">
        <v>68</v>
      </c>
      <c r="E36" t="s">
        <v>2199</v>
      </c>
      <c r="G36" s="43"/>
      <c r="I36" s="43"/>
      <c r="K36" t="s">
        <v>68</v>
      </c>
      <c r="L36" t="s">
        <v>2199</v>
      </c>
    </row>
    <row r="37" spans="4:16" x14ac:dyDescent="0.2">
      <c r="G37" s="43"/>
      <c r="I37" s="43"/>
    </row>
    <row r="38" spans="4:16" x14ac:dyDescent="0.2">
      <c r="D38" t="s">
        <v>2189</v>
      </c>
      <c r="E38" t="s">
        <v>2200</v>
      </c>
      <c r="F38" t="s">
        <v>2191</v>
      </c>
      <c r="G38" s="43" t="s">
        <v>2201</v>
      </c>
      <c r="H38" t="s">
        <v>2204</v>
      </c>
      <c r="I38" s="43" t="s">
        <v>2205</v>
      </c>
      <c r="K38" t="s">
        <v>2189</v>
      </c>
      <c r="L38" t="s">
        <v>2200</v>
      </c>
      <c r="M38" t="s">
        <v>2191</v>
      </c>
      <c r="N38" t="s">
        <v>2201</v>
      </c>
      <c r="O38" t="s">
        <v>2204</v>
      </c>
      <c r="P38" t="s">
        <v>2205</v>
      </c>
    </row>
    <row r="39" spans="4:16" x14ac:dyDescent="0.2">
      <c r="D39" t="s">
        <v>2211</v>
      </c>
      <c r="E39">
        <v>3</v>
      </c>
      <c r="F39">
        <v>3948</v>
      </c>
      <c r="G39" s="43">
        <f t="shared" ref="G39:G48" si="4">IF(E39&lt;&gt;0,F39/E39,0)</f>
        <v>1316</v>
      </c>
      <c r="H39">
        <v>213</v>
      </c>
      <c r="I39" s="43">
        <f t="shared" ref="I39:I48" si="5">IF(G39&lt;&gt;0,H39/$E39,0)</f>
        <v>71</v>
      </c>
      <c r="K39" t="s">
        <v>2211</v>
      </c>
      <c r="L39">
        <v>22</v>
      </c>
      <c r="M39">
        <v>780443</v>
      </c>
      <c r="N39" s="43">
        <f t="shared" ref="N39:N48" si="6">IF(L39&lt;&gt;0,M39/L39,0)</f>
        <v>35474.681818181816</v>
      </c>
      <c r="O39">
        <v>417</v>
      </c>
      <c r="P39" s="43">
        <f t="shared" ref="P39:P48" si="7">IF(N39&lt;&gt;0,O39/$L39,0)</f>
        <v>18.954545454545453</v>
      </c>
    </row>
    <row r="40" spans="4:16" x14ac:dyDescent="0.2">
      <c r="D40" t="s">
        <v>2212</v>
      </c>
      <c r="E40">
        <v>16</v>
      </c>
      <c r="F40">
        <v>197149</v>
      </c>
      <c r="G40" s="43">
        <f t="shared" si="4"/>
        <v>12321.8125</v>
      </c>
      <c r="H40">
        <v>1153</v>
      </c>
      <c r="I40" s="43">
        <f t="shared" si="5"/>
        <v>72.0625</v>
      </c>
      <c r="K40" t="s">
        <v>2212</v>
      </c>
      <c r="L40">
        <v>130</v>
      </c>
      <c r="M40">
        <v>1420876</v>
      </c>
      <c r="N40" s="43">
        <f t="shared" si="6"/>
        <v>10929.815384615385</v>
      </c>
      <c r="O40">
        <v>6121</v>
      </c>
      <c r="P40" s="43">
        <f t="shared" si="7"/>
        <v>47.084615384615383</v>
      </c>
    </row>
    <row r="41" spans="4:16" x14ac:dyDescent="0.2">
      <c r="D41" t="s">
        <v>2213</v>
      </c>
      <c r="E41">
        <v>16</v>
      </c>
      <c r="F41">
        <v>1242495</v>
      </c>
      <c r="G41" s="43">
        <f t="shared" si="4"/>
        <v>77655.9375</v>
      </c>
      <c r="H41">
        <v>4755</v>
      </c>
      <c r="I41" s="43">
        <f t="shared" si="5"/>
        <v>297.1875</v>
      </c>
      <c r="K41" t="s">
        <v>2213</v>
      </c>
      <c r="L41">
        <v>86</v>
      </c>
      <c r="M41">
        <v>1162010</v>
      </c>
      <c r="N41" s="43">
        <f t="shared" si="6"/>
        <v>13511.744186046511</v>
      </c>
      <c r="O41">
        <v>1168</v>
      </c>
      <c r="P41" s="43">
        <f t="shared" si="7"/>
        <v>13.581395348837209</v>
      </c>
    </row>
    <row r="42" spans="4:16" x14ac:dyDescent="0.2">
      <c r="D42" t="s">
        <v>2214</v>
      </c>
      <c r="E42">
        <v>10</v>
      </c>
      <c r="F42">
        <v>223113</v>
      </c>
      <c r="G42" s="43">
        <f t="shared" si="4"/>
        <v>22311.3</v>
      </c>
      <c r="H42">
        <v>6082</v>
      </c>
      <c r="I42" s="43">
        <f t="shared" si="5"/>
        <v>608.20000000000005</v>
      </c>
      <c r="K42" t="s">
        <v>2214</v>
      </c>
      <c r="L42">
        <v>25</v>
      </c>
      <c r="M42">
        <v>99143</v>
      </c>
      <c r="N42" s="43">
        <f t="shared" si="6"/>
        <v>3965.72</v>
      </c>
      <c r="O42">
        <v>38</v>
      </c>
      <c r="P42" s="43">
        <f t="shared" si="7"/>
        <v>1.52</v>
      </c>
    </row>
    <row r="43" spans="4:16" x14ac:dyDescent="0.2">
      <c r="D43" t="s">
        <v>2215</v>
      </c>
      <c r="E43">
        <v>6</v>
      </c>
      <c r="F43">
        <v>377047</v>
      </c>
      <c r="G43" s="43">
        <f t="shared" si="4"/>
        <v>62841.166666666664</v>
      </c>
      <c r="H43">
        <v>38963</v>
      </c>
      <c r="I43" s="43">
        <f t="shared" si="5"/>
        <v>6493.833333333333</v>
      </c>
      <c r="K43" t="s">
        <v>2215</v>
      </c>
      <c r="L43">
        <v>9</v>
      </c>
      <c r="M43">
        <v>445367</v>
      </c>
      <c r="N43" s="43">
        <f t="shared" si="6"/>
        <v>49485.222222222219</v>
      </c>
      <c r="O43">
        <v>1827</v>
      </c>
      <c r="P43" s="43">
        <f t="shared" si="7"/>
        <v>203</v>
      </c>
    </row>
    <row r="44" spans="4:16" x14ac:dyDescent="0.2">
      <c r="D44" t="s">
        <v>2220</v>
      </c>
      <c r="E44">
        <v>2</v>
      </c>
      <c r="F44">
        <v>2847</v>
      </c>
      <c r="G44" s="43">
        <f t="shared" si="4"/>
        <v>1423.5</v>
      </c>
      <c r="H44">
        <v>0</v>
      </c>
      <c r="I44" s="43">
        <f t="shared" si="5"/>
        <v>0</v>
      </c>
      <c r="K44" t="s">
        <v>2220</v>
      </c>
      <c r="L44">
        <v>5</v>
      </c>
      <c r="M44">
        <v>21942</v>
      </c>
      <c r="N44" s="43">
        <f t="shared" si="6"/>
        <v>4388.3999999999996</v>
      </c>
      <c r="O44">
        <v>13</v>
      </c>
      <c r="P44" s="43">
        <f t="shared" si="7"/>
        <v>2.6</v>
      </c>
    </row>
    <row r="45" spans="4:16" x14ac:dyDescent="0.2">
      <c r="D45" t="s">
        <v>2224</v>
      </c>
      <c r="E45">
        <v>2</v>
      </c>
      <c r="F45">
        <v>290310</v>
      </c>
      <c r="G45" s="43">
        <f t="shared" si="4"/>
        <v>145155</v>
      </c>
      <c r="H45">
        <v>1069</v>
      </c>
      <c r="I45" s="43">
        <f t="shared" si="5"/>
        <v>534.5</v>
      </c>
      <c r="K45" t="s">
        <v>2224</v>
      </c>
      <c r="L45">
        <v>0</v>
      </c>
      <c r="M45">
        <v>0</v>
      </c>
      <c r="N45" s="43">
        <f t="shared" si="6"/>
        <v>0</v>
      </c>
      <c r="O45">
        <v>0</v>
      </c>
      <c r="P45" s="43">
        <f t="shared" si="7"/>
        <v>0</v>
      </c>
    </row>
    <row r="46" spans="4:16" x14ac:dyDescent="0.2">
      <c r="D46" t="s">
        <v>2221</v>
      </c>
      <c r="E46">
        <v>1</v>
      </c>
      <c r="F46">
        <v>77758</v>
      </c>
      <c r="G46" s="43">
        <f t="shared" si="4"/>
        <v>77758</v>
      </c>
      <c r="H46">
        <v>374</v>
      </c>
      <c r="I46" s="43">
        <f t="shared" si="5"/>
        <v>374</v>
      </c>
      <c r="K46" t="s">
        <v>2221</v>
      </c>
      <c r="L46">
        <v>1</v>
      </c>
      <c r="M46">
        <v>7000</v>
      </c>
      <c r="N46" s="43">
        <f t="shared" si="6"/>
        <v>7000</v>
      </c>
      <c r="O46">
        <v>0</v>
      </c>
      <c r="P46" s="43">
        <f t="shared" si="7"/>
        <v>0</v>
      </c>
    </row>
    <row r="47" spans="4:16" x14ac:dyDescent="0.2">
      <c r="D47" t="s">
        <v>2222</v>
      </c>
      <c r="E47">
        <v>0</v>
      </c>
      <c r="F47">
        <v>0</v>
      </c>
      <c r="G47" s="43">
        <f t="shared" si="4"/>
        <v>0</v>
      </c>
      <c r="H47">
        <v>0</v>
      </c>
      <c r="I47" s="43">
        <f t="shared" si="5"/>
        <v>0</v>
      </c>
      <c r="K47" t="s">
        <v>2222</v>
      </c>
      <c r="L47">
        <v>1</v>
      </c>
      <c r="M47">
        <v>3126</v>
      </c>
      <c r="N47" s="43">
        <f t="shared" si="6"/>
        <v>3126</v>
      </c>
      <c r="O47">
        <v>0</v>
      </c>
      <c r="P47" s="43">
        <f t="shared" si="7"/>
        <v>0</v>
      </c>
    </row>
    <row r="48" spans="4:16" x14ac:dyDescent="0.2">
      <c r="D48" t="s">
        <v>2197</v>
      </c>
      <c r="E48">
        <v>56</v>
      </c>
      <c r="F48" s="45">
        <v>2414667</v>
      </c>
      <c r="G48" s="45">
        <f t="shared" si="4"/>
        <v>43119.053571428572</v>
      </c>
      <c r="H48" s="45">
        <v>52609</v>
      </c>
      <c r="I48" s="45">
        <f t="shared" si="5"/>
        <v>939.44642857142856</v>
      </c>
      <c r="J48" s="45"/>
      <c r="K48" s="45" t="s">
        <v>2197</v>
      </c>
      <c r="L48" s="45">
        <v>279</v>
      </c>
      <c r="M48" s="45">
        <v>3939907</v>
      </c>
      <c r="N48" s="47">
        <f t="shared" si="6"/>
        <v>14121.530465949822</v>
      </c>
      <c r="O48" s="45">
        <v>9584</v>
      </c>
      <c r="P48" s="43">
        <f t="shared" si="7"/>
        <v>34.351254480286741</v>
      </c>
    </row>
    <row r="49" spans="4:28" x14ac:dyDescent="0.2">
      <c r="N49" s="43"/>
    </row>
    <row r="51" spans="4:28" x14ac:dyDescent="0.2">
      <c r="D51" t="s">
        <v>24</v>
      </c>
      <c r="E51" t="s">
        <v>100</v>
      </c>
      <c r="G51" s="43"/>
      <c r="I51" s="43"/>
      <c r="O51" t="s">
        <v>24</v>
      </c>
      <c r="P51" t="s">
        <v>2198</v>
      </c>
    </row>
    <row r="52" spans="4:28" x14ac:dyDescent="0.2">
      <c r="D52" t="s">
        <v>16</v>
      </c>
      <c r="E52" t="s">
        <v>2199</v>
      </c>
      <c r="G52" s="43"/>
      <c r="I52" s="43"/>
      <c r="O52" t="s">
        <v>16</v>
      </c>
      <c r="P52" t="s">
        <v>2199</v>
      </c>
    </row>
    <row r="53" spans="4:28" x14ac:dyDescent="0.2">
      <c r="D53" t="s">
        <v>68</v>
      </c>
      <c r="E53" t="s">
        <v>2199</v>
      </c>
      <c r="G53" s="43"/>
      <c r="I53" s="43"/>
      <c r="O53" t="s">
        <v>68</v>
      </c>
      <c r="P53" t="s">
        <v>2199</v>
      </c>
    </row>
    <row r="54" spans="4:28" x14ac:dyDescent="0.2">
      <c r="G54" s="43"/>
      <c r="I54" s="43"/>
    </row>
    <row r="55" spans="4:28" x14ac:dyDescent="0.2">
      <c r="D55" t="s">
        <v>2189</v>
      </c>
      <c r="E55" t="s">
        <v>2200</v>
      </c>
      <c r="F55" t="s">
        <v>2191</v>
      </c>
      <c r="G55" s="43" t="s">
        <v>2201</v>
      </c>
      <c r="H55" s="43" t="s">
        <v>2202</v>
      </c>
      <c r="I55" s="43" t="s">
        <v>2203</v>
      </c>
      <c r="J55" t="s">
        <v>2204</v>
      </c>
      <c r="K55" s="43" t="s">
        <v>2205</v>
      </c>
      <c r="L55" s="43" t="s">
        <v>2206</v>
      </c>
      <c r="M55" s="43" t="s">
        <v>2207</v>
      </c>
      <c r="N55" s="43" t="s">
        <v>2225</v>
      </c>
      <c r="O55" s="43" t="s">
        <v>2226</v>
      </c>
      <c r="Q55" t="s">
        <v>2189</v>
      </c>
      <c r="R55" t="s">
        <v>2200</v>
      </c>
      <c r="S55" t="s">
        <v>2191</v>
      </c>
      <c r="T55" t="s">
        <v>2201</v>
      </c>
      <c r="U55" s="43" t="s">
        <v>2202</v>
      </c>
      <c r="V55" s="43" t="s">
        <v>2203</v>
      </c>
      <c r="W55" t="s">
        <v>2204</v>
      </c>
      <c r="X55" t="s">
        <v>2205</v>
      </c>
      <c r="Y55" s="43" t="s">
        <v>2227</v>
      </c>
      <c r="Z55" s="43" t="s">
        <v>2207</v>
      </c>
      <c r="AA55" s="43" t="s">
        <v>2225</v>
      </c>
      <c r="AB55" s="43" t="s">
        <v>2226</v>
      </c>
    </row>
    <row r="56" spans="4:28" x14ac:dyDescent="0.2">
      <c r="D56" t="s">
        <v>2211</v>
      </c>
      <c r="E56">
        <v>3</v>
      </c>
      <c r="F56">
        <v>3948</v>
      </c>
      <c r="G56" s="43">
        <f t="shared" ref="G56:G62" si="8">IF(E56&lt;&gt;0,F56/E56,0)</f>
        <v>1316</v>
      </c>
      <c r="H56" s="43">
        <v>773.21471791475881</v>
      </c>
      <c r="I56" s="43">
        <f t="shared" ref="I56:I61" si="9">H56/SQRT(E56)</f>
        <v>446.41572552946656</v>
      </c>
      <c r="J56">
        <v>213</v>
      </c>
      <c r="K56" s="43">
        <f t="shared" ref="K56:K62" si="10">IF(G56&lt;&gt;0,J56/$E56,0)</f>
        <v>71</v>
      </c>
      <c r="L56" s="43">
        <v>81.957305958651418</v>
      </c>
      <c r="M56" s="43">
        <f t="shared" ref="M56:M61" si="11">L56/SQRT(E56)</f>
        <v>47.318072657283921</v>
      </c>
      <c r="N56">
        <f t="shared" ref="N56:N62" si="12">K56/G56</f>
        <v>5.3951367781155016E-2</v>
      </c>
      <c r="O56">
        <f t="shared" ref="O56:O62" si="13">LOG10(N56)</f>
        <v>-1.2679975405588615</v>
      </c>
      <c r="Q56" t="s">
        <v>2211</v>
      </c>
      <c r="R56">
        <v>22</v>
      </c>
      <c r="S56">
        <v>780443</v>
      </c>
      <c r="T56" s="43">
        <f t="shared" ref="T56:T62" si="14">IF(R56&lt;&gt;0,S56/R56,0)</f>
        <v>35474.681818181816</v>
      </c>
      <c r="U56" s="43">
        <v>87219.676853981684</v>
      </c>
      <c r="V56" s="43">
        <f t="shared" ref="V56:V61" si="15">U56/SQRT(R56)</f>
        <v>18595.29758557375</v>
      </c>
      <c r="W56">
        <v>417</v>
      </c>
      <c r="X56" s="43">
        <f t="shared" ref="X56:X62" si="16">IF(T56&lt;&gt;0,W56/$R56,0)</f>
        <v>18.954545454545453</v>
      </c>
      <c r="Y56" s="48">
        <v>67.555309050000005</v>
      </c>
      <c r="Z56" s="43">
        <f t="shared" ref="Z56:Z61" si="17">Y56/SQRT(R56)</f>
        <v>14.402840283084654</v>
      </c>
      <c r="AA56">
        <f t="shared" ref="AA56:AA62" si="18">X56/T56</f>
        <v>5.3431192284382077E-4</v>
      </c>
      <c r="AB56">
        <f t="shared" ref="AB56:AB62" si="19">LOG10(AA56)</f>
        <v>-3.2722051346931798</v>
      </c>
    </row>
    <row r="57" spans="4:28" x14ac:dyDescent="0.2">
      <c r="D57" t="s">
        <v>2212</v>
      </c>
      <c r="E57">
        <v>16</v>
      </c>
      <c r="F57">
        <v>197149</v>
      </c>
      <c r="G57" s="43">
        <f t="shared" si="8"/>
        <v>12321.8125</v>
      </c>
      <c r="H57" s="43">
        <v>25055.060824588101</v>
      </c>
      <c r="I57" s="43">
        <f t="shared" si="9"/>
        <v>6263.7652061470253</v>
      </c>
      <c r="J57">
        <v>1153</v>
      </c>
      <c r="K57" s="43">
        <f t="shared" si="10"/>
        <v>72.0625</v>
      </c>
      <c r="L57" s="43">
        <v>300.50995546459581</v>
      </c>
      <c r="M57" s="43">
        <f t="shared" si="11"/>
        <v>75.127488866148951</v>
      </c>
      <c r="N57">
        <f t="shared" si="12"/>
        <v>5.8483684928658016E-3</v>
      </c>
      <c r="O57">
        <f t="shared" si="13"/>
        <v>-2.232965271245746</v>
      </c>
      <c r="Q57" t="s">
        <v>2212</v>
      </c>
      <c r="R57">
        <v>130</v>
      </c>
      <c r="S57">
        <v>1420876</v>
      </c>
      <c r="T57" s="43">
        <f t="shared" si="14"/>
        <v>10929.815384615385</v>
      </c>
      <c r="U57" s="43">
        <v>44040.857959519977</v>
      </c>
      <c r="V57" s="43">
        <f t="shared" si="15"/>
        <v>3862.6387650558804</v>
      </c>
      <c r="W57">
        <v>6121</v>
      </c>
      <c r="X57" s="43">
        <f t="shared" si="16"/>
        <v>47.084615384615383</v>
      </c>
      <c r="Y57" s="48">
        <v>273.327426</v>
      </c>
      <c r="Z57" s="43">
        <f t="shared" si="17"/>
        <v>23.97240108698486</v>
      </c>
      <c r="AA57">
        <f t="shared" si="18"/>
        <v>4.3079058271094728E-3</v>
      </c>
      <c r="AB57">
        <f t="shared" si="19"/>
        <v>-2.365733799156259</v>
      </c>
    </row>
    <row r="58" spans="4:28" x14ac:dyDescent="0.2">
      <c r="D58" t="s">
        <v>2213</v>
      </c>
      <c r="E58">
        <v>16</v>
      </c>
      <c r="F58">
        <v>1242495</v>
      </c>
      <c r="G58" s="43">
        <f t="shared" si="8"/>
        <v>77655.9375</v>
      </c>
      <c r="H58" s="43">
        <v>237841.4533015551</v>
      </c>
      <c r="I58" s="43">
        <f t="shared" si="9"/>
        <v>59460.363325388775</v>
      </c>
      <c r="J58">
        <v>4755</v>
      </c>
      <c r="K58" s="43">
        <f t="shared" si="10"/>
        <v>297.1875</v>
      </c>
      <c r="L58" s="43">
        <v>631.60158975561342</v>
      </c>
      <c r="M58" s="43">
        <f t="shared" si="11"/>
        <v>157.90039743890335</v>
      </c>
      <c r="N58">
        <f t="shared" si="12"/>
        <v>3.8269771709342894E-3</v>
      </c>
      <c r="O58">
        <f t="shared" si="13"/>
        <v>-2.4171441284645097</v>
      </c>
      <c r="Q58" t="s">
        <v>2213</v>
      </c>
      <c r="R58">
        <v>86</v>
      </c>
      <c r="S58">
        <v>1162010</v>
      </c>
      <c r="T58" s="43">
        <f t="shared" si="14"/>
        <v>13511.744186046511</v>
      </c>
      <c r="U58" s="43">
        <v>48003.35668194246</v>
      </c>
      <c r="V58" s="43">
        <f t="shared" si="15"/>
        <v>5176.3350740876613</v>
      </c>
      <c r="W58">
        <v>1168</v>
      </c>
      <c r="X58" s="43">
        <f t="shared" si="16"/>
        <v>13.581395348837209</v>
      </c>
      <c r="Y58" s="48">
        <v>48.442258359999997</v>
      </c>
      <c r="Z58" s="43">
        <f t="shared" si="17"/>
        <v>5.2236630591962481</v>
      </c>
      <c r="AA58">
        <f t="shared" si="18"/>
        <v>1.0051548609736577E-3</v>
      </c>
      <c r="AB58">
        <f t="shared" si="19"/>
        <v>-2.9977670227358759</v>
      </c>
    </row>
    <row r="59" spans="4:28" x14ac:dyDescent="0.2">
      <c r="D59" t="s">
        <v>2214</v>
      </c>
      <c r="E59">
        <v>10</v>
      </c>
      <c r="F59">
        <v>223113</v>
      </c>
      <c r="G59" s="43">
        <f t="shared" si="8"/>
        <v>22311.3</v>
      </c>
      <c r="H59" s="43">
        <v>24201.07881456711</v>
      </c>
      <c r="I59" s="43">
        <f t="shared" si="9"/>
        <v>7653.053088727981</v>
      </c>
      <c r="J59">
        <v>6082</v>
      </c>
      <c r="K59" s="43">
        <f t="shared" si="10"/>
        <v>608.20000000000005</v>
      </c>
      <c r="L59" s="43">
        <v>2265.824147339476</v>
      </c>
      <c r="M59" s="43">
        <f t="shared" si="11"/>
        <v>716.51650830016911</v>
      </c>
      <c r="N59">
        <f t="shared" si="12"/>
        <v>2.7259729374801114E-2</v>
      </c>
      <c r="O59">
        <f t="shared" si="13"/>
        <v>-1.5644784600058919</v>
      </c>
      <c r="Q59" t="s">
        <v>2214</v>
      </c>
      <c r="R59">
        <v>25</v>
      </c>
      <c r="S59">
        <v>99143</v>
      </c>
      <c r="T59" s="43">
        <f t="shared" si="14"/>
        <v>3965.72</v>
      </c>
      <c r="U59" s="43">
        <v>8340.8228886603265</v>
      </c>
      <c r="V59" s="43">
        <f t="shared" si="15"/>
        <v>1668.1645777320653</v>
      </c>
      <c r="W59">
        <v>38</v>
      </c>
      <c r="X59" s="43">
        <f t="shared" si="16"/>
        <v>1.52</v>
      </c>
      <c r="Y59" s="48">
        <v>3.947573094</v>
      </c>
      <c r="Z59" s="43">
        <f t="shared" si="17"/>
        <v>0.78951461879999996</v>
      </c>
      <c r="AA59">
        <f t="shared" si="18"/>
        <v>3.8328475031015809E-4</v>
      </c>
      <c r="AB59">
        <f t="shared" si="19"/>
        <v>-3.4164784596078932</v>
      </c>
    </row>
    <row r="60" spans="4:28" x14ac:dyDescent="0.2">
      <c r="D60" t="s">
        <v>2215</v>
      </c>
      <c r="E60">
        <v>6</v>
      </c>
      <c r="F60">
        <v>377047</v>
      </c>
      <c r="G60" s="43">
        <f t="shared" si="8"/>
        <v>62841.166666666664</v>
      </c>
      <c r="H60" s="43">
        <v>72957.56923696585</v>
      </c>
      <c r="I60" s="43">
        <f t="shared" si="9"/>
        <v>29784.802917390232</v>
      </c>
      <c r="J60">
        <v>38963</v>
      </c>
      <c r="K60" s="43">
        <f t="shared" si="10"/>
        <v>6493.833333333333</v>
      </c>
      <c r="L60" s="43">
        <v>10074.18484708978</v>
      </c>
      <c r="M60" s="43">
        <f t="shared" si="11"/>
        <v>4112.7687416413564</v>
      </c>
      <c r="N60">
        <f t="shared" si="12"/>
        <v>0.10333724973279193</v>
      </c>
      <c r="O60">
        <f t="shared" si="13"/>
        <v>-0.98574310115852615</v>
      </c>
      <c r="Q60" t="s">
        <v>2215</v>
      </c>
      <c r="R60">
        <v>9</v>
      </c>
      <c r="S60">
        <v>445367</v>
      </c>
      <c r="T60" s="43">
        <f t="shared" si="14"/>
        <v>49485.222222222219</v>
      </c>
      <c r="U60" s="43">
        <v>118802.517090104</v>
      </c>
      <c r="V60" s="43">
        <f t="shared" si="15"/>
        <v>39600.839030034665</v>
      </c>
      <c r="W60">
        <v>1827</v>
      </c>
      <c r="X60" s="43">
        <f t="shared" si="16"/>
        <v>203</v>
      </c>
      <c r="Y60" s="48">
        <v>546.8653094</v>
      </c>
      <c r="Z60" s="43">
        <f t="shared" si="17"/>
        <v>182.28843646666667</v>
      </c>
      <c r="AA60">
        <f t="shared" si="18"/>
        <v>4.1022347861426646E-3</v>
      </c>
      <c r="AB60">
        <f t="shared" si="19"/>
        <v>-2.3869794869690724</v>
      </c>
    </row>
    <row r="61" spans="4:28" x14ac:dyDescent="0.2">
      <c r="D61" t="s">
        <v>2216</v>
      </c>
      <c r="E61">
        <v>5</v>
      </c>
      <c r="F61">
        <f>SUM(F44:F47)</f>
        <v>370915</v>
      </c>
      <c r="G61" s="43">
        <f t="shared" si="8"/>
        <v>74183</v>
      </c>
      <c r="H61" s="43">
        <v>120489.8214228073</v>
      </c>
      <c r="I61" s="43">
        <f t="shared" si="9"/>
        <v>53884.686259641509</v>
      </c>
      <c r="J61">
        <f>SUM(H44:H47)</f>
        <v>1443</v>
      </c>
      <c r="K61" s="43">
        <f t="shared" si="10"/>
        <v>288.60000000000002</v>
      </c>
      <c r="L61" s="43">
        <v>536.56220515425798</v>
      </c>
      <c r="M61" s="43">
        <f t="shared" si="11"/>
        <v>239.95791297642177</v>
      </c>
      <c r="N61">
        <f t="shared" si="12"/>
        <v>3.8903791973902381E-3</v>
      </c>
      <c r="O61">
        <f t="shared" si="13"/>
        <v>-2.4100080656902345</v>
      </c>
      <c r="Q61" t="s">
        <v>2216</v>
      </c>
      <c r="R61">
        <v>7</v>
      </c>
      <c r="S61">
        <f>SUM(M44:M47)</f>
        <v>32068</v>
      </c>
      <c r="T61" s="43">
        <f t="shared" si="14"/>
        <v>4581.1428571428569</v>
      </c>
      <c r="U61" s="49">
        <v>5889.2111649999997</v>
      </c>
      <c r="V61" s="43">
        <f t="shared" si="15"/>
        <v>2225.912594419282</v>
      </c>
      <c r="W61">
        <f>SUM(O44:O47)</f>
        <v>13</v>
      </c>
      <c r="X61" s="43">
        <f t="shared" si="16"/>
        <v>1.8571428571428572</v>
      </c>
      <c r="Y61" s="46">
        <v>5.272570530585627</v>
      </c>
      <c r="Z61" s="43">
        <f t="shared" si="17"/>
        <v>1.9928443419967781</v>
      </c>
      <c r="AA61">
        <f t="shared" si="18"/>
        <v>4.0538854933266813E-4</v>
      </c>
      <c r="AB61">
        <f t="shared" si="19"/>
        <v>-3.3921285226185138</v>
      </c>
    </row>
    <row r="62" spans="4:28" x14ac:dyDescent="0.2">
      <c r="D62" t="s">
        <v>2197</v>
      </c>
      <c r="E62">
        <v>56</v>
      </c>
      <c r="F62" s="45">
        <v>2414667</v>
      </c>
      <c r="G62" s="45">
        <f t="shared" si="8"/>
        <v>43119.053571428572</v>
      </c>
      <c r="J62" s="45">
        <v>52609</v>
      </c>
      <c r="K62" s="45">
        <f t="shared" si="10"/>
        <v>939.44642857142856</v>
      </c>
      <c r="N62">
        <f t="shared" si="12"/>
        <v>2.1787269217660239E-2</v>
      </c>
      <c r="O62">
        <f t="shared" si="13"/>
        <v>-1.6617972001356514</v>
      </c>
      <c r="Q62" s="45" t="s">
        <v>2197</v>
      </c>
      <c r="R62" s="45">
        <v>279</v>
      </c>
      <c r="S62" s="45">
        <v>3939907</v>
      </c>
      <c r="T62" s="47">
        <f t="shared" si="14"/>
        <v>14121.530465949822</v>
      </c>
      <c r="U62" s="45"/>
      <c r="V62" s="45"/>
      <c r="W62" s="45">
        <v>9584</v>
      </c>
      <c r="X62" s="43">
        <f t="shared" si="16"/>
        <v>34.351254480286741</v>
      </c>
      <c r="AA62">
        <f t="shared" si="18"/>
        <v>2.4325447275785951E-3</v>
      </c>
      <c r="AB62">
        <f t="shared" si="19"/>
        <v>-2.613939165545947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E422"/>
  <sheetViews>
    <sheetView workbookViewId="0">
      <pane xSplit="5" ySplit="1" topLeftCell="BC2" activePane="bottomRight" state="frozen"/>
      <selection pane="topRight" activeCell="F1" sqref="F1"/>
      <selection pane="bottomLeft" activeCell="A2" sqref="A2"/>
      <selection pane="bottomRight" activeCell="C411" sqref="C411"/>
    </sheetView>
  </sheetViews>
  <sheetFormatPr baseColWidth="10" defaultColWidth="8.83203125" defaultRowHeight="15" outlineLevelCol="2" x14ac:dyDescent="0.2"/>
  <cols>
    <col min="2" max="2" width="27.6640625" customWidth="1"/>
    <col min="3" max="3" width="21.1640625" customWidth="1"/>
    <col min="4" max="4" width="20.6640625" customWidth="1"/>
    <col min="5" max="5" width="25.5" customWidth="1"/>
    <col min="6" max="6" width="10.5" customWidth="1" outlineLevel="1"/>
    <col min="7" max="7" width="9.1640625" customWidth="1" outlineLevel="1"/>
    <col min="8" max="8" width="21.5" customWidth="1" outlineLevel="2"/>
    <col min="9" max="9" width="15.1640625" customWidth="1" outlineLevel="2"/>
    <col min="10" max="11" width="9.1640625" customWidth="1" outlineLevel="1"/>
    <col min="12" max="12" width="52.33203125" customWidth="1" outlineLevel="2"/>
    <col min="13" max="13" width="14.6640625" customWidth="1" outlineLevel="2"/>
    <col min="14" max="14" width="9.1640625" customWidth="1" outlineLevel="2"/>
    <col min="15" max="15" width="17.5" customWidth="1" outlineLevel="2"/>
    <col min="16" max="16" width="9.1640625" customWidth="1" outlineLevel="1"/>
    <col min="17" max="17" width="25.83203125" customWidth="1" outlineLevel="1"/>
    <col min="18" max="21" width="9.1640625" customWidth="1" outlineLevel="1"/>
    <col min="22" max="22" width="20.1640625" customWidth="1" outlineLevel="1"/>
    <col min="23" max="23" width="15.6640625" customWidth="1" outlineLevel="1"/>
    <col min="24" max="24" width="18.83203125" customWidth="1" outlineLevel="1"/>
    <col min="25" max="31" width="9.1640625" customWidth="1" outlineLevel="1"/>
    <col min="32" max="32" width="17.5" customWidth="1" outlineLevel="1"/>
    <col min="33" max="33" width="10.5" customWidth="1" outlineLevel="1"/>
    <col min="34" max="37" width="9.1640625" customWidth="1" outlineLevel="1"/>
    <col min="38" max="38" width="9.1640625" customWidth="1"/>
    <col min="39" max="42" width="9.1640625" customWidth="1" outlineLevel="1"/>
    <col min="43" max="43" width="25.83203125" customWidth="1"/>
    <col min="45" max="45" width="13.1640625" customWidth="1"/>
    <col min="46" max="46" width="35.33203125" customWidth="1"/>
    <col min="56" max="56" width="23.83203125" customWidth="1"/>
  </cols>
  <sheetData>
    <row r="1" spans="1:57" ht="56" customHeight="1" x14ac:dyDescent="0.2">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3" t="s">
        <v>18</v>
      </c>
      <c r="T1" s="4" t="s">
        <v>19</v>
      </c>
      <c r="U1" s="5" t="s">
        <v>20</v>
      </c>
      <c r="V1" s="5" t="s">
        <v>21</v>
      </c>
      <c r="W1" s="6" t="s">
        <v>22</v>
      </c>
      <c r="X1" s="6" t="s">
        <v>23</v>
      </c>
      <c r="Y1" s="7" t="s">
        <v>24</v>
      </c>
      <c r="Z1" s="3" t="s">
        <v>25</v>
      </c>
      <c r="AA1" s="3" t="s">
        <v>26</v>
      </c>
      <c r="AB1" s="3" t="s">
        <v>27</v>
      </c>
      <c r="AC1" s="3" t="s">
        <v>28</v>
      </c>
      <c r="AD1" s="3" t="s">
        <v>29</v>
      </c>
      <c r="AE1" s="3" t="s">
        <v>30</v>
      </c>
      <c r="AF1" s="3" t="s">
        <v>31</v>
      </c>
      <c r="AG1" s="3" t="s">
        <v>32</v>
      </c>
      <c r="AH1" s="3" t="s">
        <v>33</v>
      </c>
      <c r="AI1" s="3" t="s">
        <v>34</v>
      </c>
      <c r="AJ1" s="8" t="s">
        <v>35</v>
      </c>
      <c r="AK1" s="3" t="s">
        <v>36</v>
      </c>
      <c r="AL1" s="9" t="s">
        <v>37</v>
      </c>
      <c r="AM1" s="3" t="s">
        <v>38</v>
      </c>
      <c r="AN1" s="3" t="s">
        <v>39</v>
      </c>
      <c r="AO1" s="3" t="s">
        <v>40</v>
      </c>
      <c r="AP1" s="3" t="s">
        <v>41</v>
      </c>
      <c r="AQ1" s="3" t="s">
        <v>42</v>
      </c>
      <c r="AR1" s="3" t="s">
        <v>43</v>
      </c>
      <c r="AS1" s="3" t="s">
        <v>44</v>
      </c>
      <c r="AT1" s="3" t="s">
        <v>45</v>
      </c>
      <c r="AU1" s="3" t="s">
        <v>46</v>
      </c>
      <c r="AV1" s="3" t="s">
        <v>47</v>
      </c>
      <c r="AW1" s="10" t="s">
        <v>48</v>
      </c>
      <c r="AX1" s="10" t="s">
        <v>49</v>
      </c>
      <c r="AY1" s="10" t="s">
        <v>50</v>
      </c>
      <c r="AZ1" s="9" t="s">
        <v>51</v>
      </c>
      <c r="BA1" t="s">
        <v>52</v>
      </c>
      <c r="BB1" t="s">
        <v>53</v>
      </c>
      <c r="BC1" s="10" t="s">
        <v>54</v>
      </c>
      <c r="BD1" t="s">
        <v>55</v>
      </c>
      <c r="BE1" t="s">
        <v>56</v>
      </c>
    </row>
    <row r="2" spans="1:57" x14ac:dyDescent="0.2">
      <c r="A2" s="11"/>
      <c r="C2" t="str">
        <f t="shared" ref="C2:C65" si="0">LEFT(H2,8)&amp;"-"&amp;E2</f>
        <v>20150511-Forebay</v>
      </c>
      <c r="D2" s="12" t="s">
        <v>69</v>
      </c>
      <c r="E2" s="12" t="s">
        <v>70</v>
      </c>
      <c r="F2" s="12"/>
      <c r="G2" s="12"/>
      <c r="H2" s="13">
        <f t="shared" ref="H2:H65" si="1">YEAR(L2)*10^8+MONTH(L2)*10^6+DAY(L2)*10^4+HOUR(L2)*100+MINUTE(L2)</f>
        <v>201505111026</v>
      </c>
      <c r="I2" s="13">
        <f t="shared" ref="I2:I65" si="2">IF(HOUR(L2)&lt;12, YEAR(L2)*10^8+MONTH(L2)*10^6+DAY(L2)*10^4+(HOUR(L2)+12)*10^2 + MINUTE(L2), YEAR(L2)*10^8+MONTH(L2)*10^6+(DAY(L2)+1)*10^4+(HOUR(L2)-12)*10^2+MINUTE(L2))</f>
        <v>201505112226</v>
      </c>
      <c r="J2" s="14">
        <v>42135</v>
      </c>
      <c r="K2" s="15">
        <v>0.43472222222222218</v>
      </c>
      <c r="L2" s="16">
        <v>42135.43472222222</v>
      </c>
      <c r="M2" s="17">
        <v>42135</v>
      </c>
      <c r="N2" s="18" t="s">
        <v>71</v>
      </c>
      <c r="O2" s="16">
        <v>42135.510416666657</v>
      </c>
      <c r="P2" s="19">
        <v>692</v>
      </c>
      <c r="Q2" s="12" t="s">
        <v>72</v>
      </c>
      <c r="R2" s="19"/>
      <c r="S2" s="19"/>
      <c r="T2" s="19">
        <v>0</v>
      </c>
      <c r="U2" s="20">
        <v>37.083120000000001</v>
      </c>
      <c r="V2" s="20">
        <v>-121.06963</v>
      </c>
      <c r="W2" s="11" t="s">
        <v>73</v>
      </c>
      <c r="X2" s="11" t="str">
        <f t="shared" ref="X2:X65" si="3">IF(OR(ISNUMBER(FIND("Redwood Valley", E2)), AZ2, BC2), "HFRA", "non-HFRA")</f>
        <v>non-HFRA</v>
      </c>
      <c r="Y2" s="11"/>
      <c r="Z2" s="21"/>
      <c r="AA2" s="11"/>
      <c r="AB2" s="11"/>
      <c r="AC2" s="21"/>
      <c r="AD2" s="21"/>
      <c r="AE2" s="21"/>
      <c r="AF2" s="11"/>
      <c r="AG2" s="11" t="b">
        <f t="shared" ref="AG2:AG65" si="4">OR(AND(P2&gt;5000, P2&lt;&gt;""), AND(R2&gt;500, R2&lt;&gt;""), AND(T2&gt;0, T2&lt;&gt;""))</f>
        <v>0</v>
      </c>
      <c r="AH2" s="11" t="b">
        <f t="shared" ref="AH2:AH65" si="5">AND(OR(R2="", R2&lt;100),OR(AND(P2&gt;5000,P2&lt;&gt;""),AND(T2&gt;0,T2&lt;&gt;"")))</f>
        <v>0</v>
      </c>
      <c r="AI2" s="11" t="b">
        <f t="shared" ref="AI2:AI65" si="6">AND(AG2,AH2=FALSE)</f>
        <v>0</v>
      </c>
      <c r="AJ2" s="19">
        <f t="shared" ref="AJ2:AJ33" si="7">YEAR(J2)</f>
        <v>2015</v>
      </c>
      <c r="AK2">
        <f t="shared" ref="AK2:AK33" si="8">MONTH(J2)</f>
        <v>5</v>
      </c>
      <c r="AL2" t="b">
        <v>0</v>
      </c>
      <c r="AM2">
        <f t="shared" ref="AM2:AM65" si="9">IF(AND(T2&gt;0, T2&lt;&gt;""),1,0)</f>
        <v>0</v>
      </c>
      <c r="AN2" t="b">
        <f t="shared" ref="AN2:AN65" si="10">AND(AO2,AND(T2&gt;0,T2&lt;&gt;""))</f>
        <v>0</v>
      </c>
      <c r="AO2" t="b">
        <f t="shared" ref="AO2:AO65" si="11">AND(R2&gt;100, R2&lt;&gt;"")</f>
        <v>0</v>
      </c>
      <c r="AP2" t="b">
        <f t="shared" ref="AP2:AP65" si="12">AND(NOT(AN2),AO2)</f>
        <v>0</v>
      </c>
      <c r="AQ2" t="str">
        <f>IF(AN2, "OEIS CAT - Destructive - Fatal", IF(AO2, IF(AG2, "OEIS CAT - Destructive - Non-fatal", "OEIS Non-CAT - Destructive - Non-fatal"), IF(AG2,  "OEIS CAT - Large", "OEIS Non-CAT - Large")))</f>
        <v>OEIS Non-CAT - Large</v>
      </c>
      <c r="AR2">
        <f t="shared" ref="AR2:AR65" si="13">IF(AND(P2&lt;&gt;"", P2&gt;5000),1,0)</f>
        <v>0</v>
      </c>
      <c r="AS2">
        <f t="shared" ref="AS2:AS65" si="14">IF(AND(R2&lt;&gt;"", R2&gt;500),1,0)</f>
        <v>0</v>
      </c>
      <c r="AT2" t="str">
        <f t="shared" ref="AT2:AT65" si="15">IF(OR(R2="", R2&lt;=100),"structures &lt;= 100 ", IF(R2&gt;500, "structures &gt; 500", "100 &lt; structures &lt;= 500"))</f>
        <v xml:space="preserve">structures &lt;= 100 </v>
      </c>
      <c r="AU2" t="str">
        <f t="shared" ref="AU2:AU65" si="16">IF(AND(T2&gt;0, T2&lt;&gt;""),"fatality &gt; 0", "fatality = 0")</f>
        <v>fatality = 0</v>
      </c>
      <c r="AV2">
        <f>IF(R2="",0,  R2)</f>
        <v>0</v>
      </c>
      <c r="AW2" t="b">
        <v>0</v>
      </c>
      <c r="AX2" t="b">
        <v>0</v>
      </c>
      <c r="AY2" t="b">
        <v>0</v>
      </c>
      <c r="AZ2" t="b">
        <v>0</v>
      </c>
      <c r="BA2" t="b">
        <v>0</v>
      </c>
      <c r="BB2" t="b">
        <v>0</v>
      </c>
      <c r="BC2" t="b">
        <v>0</v>
      </c>
    </row>
    <row r="3" spans="1:57" x14ac:dyDescent="0.2">
      <c r="A3" s="11"/>
      <c r="B3" t="s">
        <v>77</v>
      </c>
      <c r="C3" t="str">
        <f t="shared" si="0"/>
        <v>20150605-Site</v>
      </c>
      <c r="D3" s="12" t="s">
        <v>78</v>
      </c>
      <c r="E3" s="12" t="s">
        <v>79</v>
      </c>
      <c r="F3" s="12"/>
      <c r="G3" s="12"/>
      <c r="H3" s="13">
        <f t="shared" si="1"/>
        <v>201506052022</v>
      </c>
      <c r="I3" s="13">
        <f t="shared" si="2"/>
        <v>201506060822</v>
      </c>
      <c r="J3" s="14">
        <v>42160</v>
      </c>
      <c r="K3" s="15">
        <v>0.84861111111111109</v>
      </c>
      <c r="L3" s="16">
        <v>42160.848611111112</v>
      </c>
      <c r="M3" s="17">
        <v>42161</v>
      </c>
      <c r="N3" s="18"/>
      <c r="O3" s="16"/>
      <c r="P3" s="19">
        <v>300</v>
      </c>
      <c r="Q3" s="12" t="s">
        <v>80</v>
      </c>
      <c r="R3" s="19"/>
      <c r="S3" s="19"/>
      <c r="T3" s="19"/>
      <c r="U3" s="22">
        <v>37.636000000000003</v>
      </c>
      <c r="V3" s="22">
        <v>-121.556</v>
      </c>
      <c r="W3" s="11" t="s">
        <v>73</v>
      </c>
      <c r="X3" s="11" t="str">
        <f t="shared" si="3"/>
        <v>non-HFRA</v>
      </c>
      <c r="Y3" s="11"/>
      <c r="Z3" s="21"/>
      <c r="AA3" s="11"/>
      <c r="AB3" s="11"/>
      <c r="AC3" s="21"/>
      <c r="AD3" s="21"/>
      <c r="AE3" s="21"/>
      <c r="AF3" s="11"/>
      <c r="AG3" s="11" t="b">
        <f t="shared" si="4"/>
        <v>0</v>
      </c>
      <c r="AH3" s="11" t="b">
        <f t="shared" si="5"/>
        <v>0</v>
      </c>
      <c r="AI3" s="11" t="b">
        <f t="shared" si="6"/>
        <v>0</v>
      </c>
      <c r="AJ3" s="19">
        <f t="shared" si="7"/>
        <v>2015</v>
      </c>
      <c r="AK3">
        <f t="shared" si="8"/>
        <v>6</v>
      </c>
      <c r="AL3" t="b">
        <v>0</v>
      </c>
      <c r="AM3">
        <f t="shared" si="9"/>
        <v>0</v>
      </c>
      <c r="AN3" t="b">
        <f t="shared" si="10"/>
        <v>0</v>
      </c>
      <c r="AO3" t="b">
        <f t="shared" si="11"/>
        <v>0</v>
      </c>
      <c r="AP3" t="b">
        <f t="shared" si="12"/>
        <v>0</v>
      </c>
      <c r="AQ3" t="str">
        <f t="shared" ref="AQ3:AQ34" si="17">IF(AN3, "OEIS CAT - Destructive - Fatal", IF(AO3, IF(AG3, "OEIS CAT - Destructive - Non-fatal", "OEIS Non-CAT - Destructive - Non-fatal"), IF(AG3, "OEIS CAT - Large", "OEIS Non-CAT - Large")))</f>
        <v>OEIS Non-CAT - Large</v>
      </c>
      <c r="AR3">
        <f t="shared" si="13"/>
        <v>0</v>
      </c>
      <c r="AS3">
        <f t="shared" si="14"/>
        <v>0</v>
      </c>
      <c r="AT3" t="str">
        <f t="shared" si="15"/>
        <v xml:space="preserve">structures &lt;= 100 </v>
      </c>
      <c r="AU3" t="str">
        <f t="shared" si="16"/>
        <v>fatality = 0</v>
      </c>
      <c r="AV3">
        <f t="shared" ref="AV3:AV34" si="18">IF(R3="",0, R3)</f>
        <v>0</v>
      </c>
      <c r="AW3" t="b">
        <v>0</v>
      </c>
      <c r="AX3" t="b">
        <v>0</v>
      </c>
      <c r="AY3" t="b">
        <v>0</v>
      </c>
      <c r="AZ3" t="b">
        <v>0</v>
      </c>
      <c r="BA3" t="b">
        <v>0</v>
      </c>
      <c r="BB3" t="b">
        <v>0</v>
      </c>
      <c r="BC3" t="b">
        <v>0</v>
      </c>
    </row>
    <row r="4" spans="1:57" x14ac:dyDescent="0.2">
      <c r="A4" s="11"/>
      <c r="B4" s="23"/>
      <c r="C4" t="str">
        <f t="shared" si="0"/>
        <v>20150610-Saddle</v>
      </c>
      <c r="D4" s="12" t="s">
        <v>84</v>
      </c>
      <c r="E4" s="12" t="s">
        <v>85</v>
      </c>
      <c r="F4" s="12"/>
      <c r="G4" s="12"/>
      <c r="H4" s="13">
        <f t="shared" si="1"/>
        <v>201506101500</v>
      </c>
      <c r="I4" s="13">
        <f t="shared" si="2"/>
        <v>201506110300</v>
      </c>
      <c r="J4" s="14">
        <v>42165</v>
      </c>
      <c r="K4" s="15">
        <v>0.625</v>
      </c>
      <c r="L4" s="16">
        <v>42165.625</v>
      </c>
      <c r="M4" s="17">
        <v>42184</v>
      </c>
      <c r="N4" s="18" t="s">
        <v>86</v>
      </c>
      <c r="O4" s="16">
        <v>42184.375</v>
      </c>
      <c r="P4" s="19">
        <v>1542</v>
      </c>
      <c r="Q4" s="12" t="s">
        <v>87</v>
      </c>
      <c r="R4" s="19"/>
      <c r="S4" s="19"/>
      <c r="T4" s="19">
        <v>0</v>
      </c>
      <c r="U4" s="20">
        <v>40.923999999999999</v>
      </c>
      <c r="V4" s="20">
        <v>-123.16800000000001</v>
      </c>
      <c r="W4" s="11" t="s">
        <v>88</v>
      </c>
      <c r="X4" s="11" t="str">
        <f t="shared" si="3"/>
        <v>HFRA</v>
      </c>
      <c r="Y4" s="11"/>
      <c r="Z4" s="21"/>
      <c r="AA4" s="11"/>
      <c r="AB4" s="11"/>
      <c r="AC4" s="21"/>
      <c r="AD4" s="21"/>
      <c r="AE4" s="21"/>
      <c r="AF4" s="11"/>
      <c r="AG4" s="11" t="b">
        <f t="shared" si="4"/>
        <v>0</v>
      </c>
      <c r="AH4" s="11" t="b">
        <f t="shared" si="5"/>
        <v>0</v>
      </c>
      <c r="AI4" s="11" t="b">
        <f t="shared" si="6"/>
        <v>0</v>
      </c>
      <c r="AJ4" s="19">
        <f t="shared" si="7"/>
        <v>2015</v>
      </c>
      <c r="AK4">
        <f t="shared" si="8"/>
        <v>6</v>
      </c>
      <c r="AL4" t="b">
        <v>0</v>
      </c>
      <c r="AM4">
        <f t="shared" si="9"/>
        <v>0</v>
      </c>
      <c r="AN4" t="b">
        <f t="shared" si="10"/>
        <v>0</v>
      </c>
      <c r="AO4" t="b">
        <f t="shared" si="11"/>
        <v>0</v>
      </c>
      <c r="AP4" t="b">
        <f t="shared" si="12"/>
        <v>0</v>
      </c>
      <c r="AQ4" t="str">
        <f t="shared" si="17"/>
        <v>OEIS Non-CAT - Large</v>
      </c>
      <c r="AR4">
        <f t="shared" si="13"/>
        <v>0</v>
      </c>
      <c r="AS4">
        <f t="shared" si="14"/>
        <v>0</v>
      </c>
      <c r="AT4" t="str">
        <f t="shared" si="15"/>
        <v xml:space="preserve">structures &lt;= 100 </v>
      </c>
      <c r="AU4" t="str">
        <f t="shared" si="16"/>
        <v>fatality = 0</v>
      </c>
      <c r="AV4">
        <f t="shared" si="18"/>
        <v>0</v>
      </c>
      <c r="AW4" t="b">
        <v>1</v>
      </c>
      <c r="AX4" t="b">
        <v>0</v>
      </c>
      <c r="AY4" t="b">
        <v>1</v>
      </c>
      <c r="AZ4" t="b">
        <v>1</v>
      </c>
      <c r="BA4" t="b">
        <v>0</v>
      </c>
      <c r="BB4" t="b">
        <v>1</v>
      </c>
      <c r="BC4" t="b">
        <v>1</v>
      </c>
    </row>
    <row r="5" spans="1:57" x14ac:dyDescent="0.2">
      <c r="A5" s="11"/>
      <c r="B5" t="s">
        <v>77</v>
      </c>
      <c r="C5" t="str">
        <f t="shared" si="0"/>
        <v>20150618-Sky</v>
      </c>
      <c r="D5" s="12" t="s">
        <v>91</v>
      </c>
      <c r="E5" s="12" t="s">
        <v>92</v>
      </c>
      <c r="F5" s="12"/>
      <c r="G5" s="12"/>
      <c r="H5" s="13">
        <f t="shared" si="1"/>
        <v>201506181431</v>
      </c>
      <c r="I5" s="13">
        <f t="shared" si="2"/>
        <v>201506190231</v>
      </c>
      <c r="J5" s="14">
        <v>42173</v>
      </c>
      <c r="K5" s="15">
        <v>0.60486111111111107</v>
      </c>
      <c r="L5" s="16">
        <v>42173.604861111111</v>
      </c>
      <c r="M5" s="17">
        <v>42181</v>
      </c>
      <c r="N5" s="18" t="s">
        <v>93</v>
      </c>
      <c r="O5" s="16">
        <v>42181.34375</v>
      </c>
      <c r="P5" s="19">
        <v>500</v>
      </c>
      <c r="Q5" s="12" t="s">
        <v>72</v>
      </c>
      <c r="R5" s="19"/>
      <c r="S5" s="19"/>
      <c r="T5" s="19">
        <v>0</v>
      </c>
      <c r="U5" s="22">
        <v>37.389000000000003</v>
      </c>
      <c r="V5" s="22">
        <v>-119.607</v>
      </c>
      <c r="W5" s="11" t="s">
        <v>73</v>
      </c>
      <c r="X5" s="11" t="str">
        <f t="shared" si="3"/>
        <v>HFRA</v>
      </c>
      <c r="Y5" s="11"/>
      <c r="Z5" s="21"/>
      <c r="AA5" s="11"/>
      <c r="AB5" s="11"/>
      <c r="AC5" s="21"/>
      <c r="AD5" s="21"/>
      <c r="AE5" s="21"/>
      <c r="AF5" s="11"/>
      <c r="AG5" s="11" t="b">
        <f t="shared" si="4"/>
        <v>0</v>
      </c>
      <c r="AH5" s="11" t="b">
        <f t="shared" si="5"/>
        <v>0</v>
      </c>
      <c r="AI5" s="11" t="b">
        <f t="shared" si="6"/>
        <v>0</v>
      </c>
      <c r="AJ5" s="19">
        <f t="shared" si="7"/>
        <v>2015</v>
      </c>
      <c r="AK5">
        <f t="shared" si="8"/>
        <v>6</v>
      </c>
      <c r="AL5" t="b">
        <v>0</v>
      </c>
      <c r="AM5">
        <f t="shared" si="9"/>
        <v>0</v>
      </c>
      <c r="AN5" t="b">
        <f t="shared" si="10"/>
        <v>0</v>
      </c>
      <c r="AO5" t="b">
        <f t="shared" si="11"/>
        <v>0</v>
      </c>
      <c r="AP5" t="b">
        <f t="shared" si="12"/>
        <v>0</v>
      </c>
      <c r="AQ5" t="str">
        <f t="shared" si="17"/>
        <v>OEIS Non-CAT - Large</v>
      </c>
      <c r="AR5">
        <f t="shared" si="13"/>
        <v>0</v>
      </c>
      <c r="AS5">
        <f t="shared" si="14"/>
        <v>0</v>
      </c>
      <c r="AT5" t="str">
        <f t="shared" si="15"/>
        <v xml:space="preserve">structures &lt;= 100 </v>
      </c>
      <c r="AU5" t="str">
        <f t="shared" si="16"/>
        <v>fatality = 0</v>
      </c>
      <c r="AV5">
        <f t="shared" si="18"/>
        <v>0</v>
      </c>
      <c r="AW5" t="b">
        <v>0</v>
      </c>
      <c r="AX5" t="b">
        <v>1</v>
      </c>
      <c r="AY5" t="b">
        <v>1</v>
      </c>
      <c r="AZ5" t="b">
        <v>1</v>
      </c>
      <c r="BA5" t="b">
        <v>0</v>
      </c>
      <c r="BB5" t="b">
        <v>1</v>
      </c>
      <c r="BC5" t="b">
        <v>1</v>
      </c>
    </row>
    <row r="6" spans="1:57" x14ac:dyDescent="0.2">
      <c r="A6" s="11"/>
      <c r="C6" t="str">
        <f t="shared" si="0"/>
        <v>20150618-Corrine</v>
      </c>
      <c r="D6" s="12" t="s">
        <v>91</v>
      </c>
      <c r="E6" s="12" t="s">
        <v>97</v>
      </c>
      <c r="F6" s="12"/>
      <c r="G6" s="12"/>
      <c r="H6" s="13">
        <f t="shared" si="1"/>
        <v>201506182100</v>
      </c>
      <c r="I6" s="13">
        <f t="shared" si="2"/>
        <v>201506190900</v>
      </c>
      <c r="J6" s="14">
        <v>42173</v>
      </c>
      <c r="K6" s="15">
        <v>0.875</v>
      </c>
      <c r="L6" s="16">
        <v>42173.875</v>
      </c>
      <c r="M6" s="17">
        <v>42180</v>
      </c>
      <c r="N6" s="18" t="s">
        <v>98</v>
      </c>
      <c r="O6" s="16">
        <v>42180.78125</v>
      </c>
      <c r="P6" s="19">
        <v>920</v>
      </c>
      <c r="Q6" s="12" t="s">
        <v>99</v>
      </c>
      <c r="R6" s="19">
        <v>3</v>
      </c>
      <c r="S6" s="19"/>
      <c r="T6" s="19">
        <v>0</v>
      </c>
      <c r="U6" s="20">
        <v>37.165767000000002</v>
      </c>
      <c r="V6" s="20">
        <v>-119.523943</v>
      </c>
      <c r="W6" s="11" t="s">
        <v>88</v>
      </c>
      <c r="X6" s="11" t="str">
        <f t="shared" si="3"/>
        <v>HFRA</v>
      </c>
      <c r="Y6" s="11" t="s">
        <v>100</v>
      </c>
      <c r="Z6" s="21"/>
      <c r="AA6" s="11"/>
      <c r="AB6" s="11"/>
      <c r="AC6" s="21"/>
      <c r="AD6" s="21"/>
      <c r="AE6" s="21"/>
      <c r="AF6" s="11"/>
      <c r="AG6" s="11" t="b">
        <f t="shared" si="4"/>
        <v>0</v>
      </c>
      <c r="AH6" s="11" t="b">
        <f t="shared" si="5"/>
        <v>0</v>
      </c>
      <c r="AI6" s="11" t="b">
        <f t="shared" si="6"/>
        <v>0</v>
      </c>
      <c r="AJ6" s="19">
        <f t="shared" si="7"/>
        <v>2015</v>
      </c>
      <c r="AK6">
        <f t="shared" si="8"/>
        <v>6</v>
      </c>
      <c r="AL6" t="b">
        <v>0</v>
      </c>
      <c r="AM6">
        <f t="shared" si="9"/>
        <v>0</v>
      </c>
      <c r="AN6" t="b">
        <f t="shared" si="10"/>
        <v>0</v>
      </c>
      <c r="AO6" t="b">
        <f t="shared" si="11"/>
        <v>0</v>
      </c>
      <c r="AP6" t="b">
        <f t="shared" si="12"/>
        <v>0</v>
      </c>
      <c r="AQ6" t="str">
        <f t="shared" si="17"/>
        <v>OEIS Non-CAT - Large</v>
      </c>
      <c r="AR6">
        <f t="shared" si="13"/>
        <v>0</v>
      </c>
      <c r="AS6">
        <f t="shared" si="14"/>
        <v>0</v>
      </c>
      <c r="AT6" t="str">
        <f t="shared" si="15"/>
        <v xml:space="preserve">structures &lt;= 100 </v>
      </c>
      <c r="AU6" t="str">
        <f t="shared" si="16"/>
        <v>fatality = 0</v>
      </c>
      <c r="AV6">
        <f t="shared" si="18"/>
        <v>3</v>
      </c>
      <c r="AW6" t="b">
        <v>1</v>
      </c>
      <c r="AX6" t="b">
        <v>0</v>
      </c>
      <c r="AY6" t="b">
        <v>1</v>
      </c>
      <c r="AZ6" t="b">
        <v>1</v>
      </c>
      <c r="BA6" t="b">
        <v>0</v>
      </c>
      <c r="BB6" t="b">
        <v>1</v>
      </c>
      <c r="BC6" t="b">
        <v>1</v>
      </c>
    </row>
    <row r="7" spans="1:57" x14ac:dyDescent="0.2">
      <c r="A7" s="11"/>
      <c r="B7" t="s">
        <v>77</v>
      </c>
      <c r="C7" t="str">
        <f t="shared" si="0"/>
        <v>20150620-Park Hill</v>
      </c>
      <c r="D7" s="12" t="s">
        <v>103</v>
      </c>
      <c r="E7" s="12" t="s">
        <v>104</v>
      </c>
      <c r="F7" s="12"/>
      <c r="G7" s="12"/>
      <c r="H7" s="13">
        <f t="shared" si="1"/>
        <v>201506201441</v>
      </c>
      <c r="I7" s="13">
        <f t="shared" si="2"/>
        <v>201506210241</v>
      </c>
      <c r="J7" s="14">
        <v>42175</v>
      </c>
      <c r="K7" s="15">
        <v>0.6118055555555556</v>
      </c>
      <c r="L7" s="16">
        <v>42175.611805555563</v>
      </c>
      <c r="M7" s="17">
        <v>42175</v>
      </c>
      <c r="N7" s="18"/>
      <c r="O7" s="16"/>
      <c r="P7" s="19">
        <v>1791</v>
      </c>
      <c r="Q7" s="12" t="s">
        <v>72</v>
      </c>
      <c r="R7" s="19">
        <v>23</v>
      </c>
      <c r="S7" s="19">
        <v>3</v>
      </c>
      <c r="T7" s="19">
        <v>0</v>
      </c>
      <c r="U7" s="20">
        <v>35.375999999999998</v>
      </c>
      <c r="V7" s="20">
        <v>-120.435</v>
      </c>
      <c r="W7" s="11" t="s">
        <v>73</v>
      </c>
      <c r="X7" s="11" t="str">
        <f t="shared" si="3"/>
        <v>HFRA</v>
      </c>
      <c r="Y7" s="11"/>
      <c r="Z7" s="21"/>
      <c r="AA7" s="11"/>
      <c r="AB7" s="11"/>
      <c r="AC7" s="21"/>
      <c r="AD7" s="21"/>
      <c r="AE7" s="21"/>
      <c r="AF7" s="11"/>
      <c r="AG7" s="11" t="b">
        <f t="shared" si="4"/>
        <v>0</v>
      </c>
      <c r="AH7" s="11" t="b">
        <f t="shared" si="5"/>
        <v>0</v>
      </c>
      <c r="AI7" s="11" t="b">
        <f t="shared" si="6"/>
        <v>0</v>
      </c>
      <c r="AJ7" s="19">
        <f t="shared" si="7"/>
        <v>2015</v>
      </c>
      <c r="AK7">
        <f t="shared" si="8"/>
        <v>6</v>
      </c>
      <c r="AL7" t="b">
        <v>0</v>
      </c>
      <c r="AM7">
        <f t="shared" si="9"/>
        <v>0</v>
      </c>
      <c r="AN7" t="b">
        <f t="shared" si="10"/>
        <v>0</v>
      </c>
      <c r="AO7" t="b">
        <f t="shared" si="11"/>
        <v>0</v>
      </c>
      <c r="AP7" t="b">
        <f t="shared" si="12"/>
        <v>0</v>
      </c>
      <c r="AQ7" t="str">
        <f t="shared" si="17"/>
        <v>OEIS Non-CAT - Large</v>
      </c>
      <c r="AR7">
        <f t="shared" si="13"/>
        <v>0</v>
      </c>
      <c r="AS7">
        <f t="shared" si="14"/>
        <v>0</v>
      </c>
      <c r="AT7" t="str">
        <f t="shared" si="15"/>
        <v xml:space="preserve">structures &lt;= 100 </v>
      </c>
      <c r="AU7" t="str">
        <f t="shared" si="16"/>
        <v>fatality = 0</v>
      </c>
      <c r="AV7">
        <f t="shared" si="18"/>
        <v>23</v>
      </c>
      <c r="AW7" t="b">
        <v>0</v>
      </c>
      <c r="AX7" t="b">
        <v>1</v>
      </c>
      <c r="AY7" t="b">
        <v>1</v>
      </c>
      <c r="AZ7" t="b">
        <v>1</v>
      </c>
      <c r="BA7" t="b">
        <v>0</v>
      </c>
      <c r="BB7" t="b">
        <v>1</v>
      </c>
      <c r="BC7" t="b">
        <v>1</v>
      </c>
    </row>
    <row r="8" spans="1:57" x14ac:dyDescent="0.2">
      <c r="A8" s="11"/>
      <c r="C8" t="str">
        <f t="shared" si="0"/>
        <v>20150624-Loma</v>
      </c>
      <c r="D8" s="12" t="s">
        <v>105</v>
      </c>
      <c r="E8" s="12" t="s">
        <v>106</v>
      </c>
      <c r="F8" s="12"/>
      <c r="G8" s="12"/>
      <c r="H8" s="13">
        <f t="shared" si="1"/>
        <v>201506241615</v>
      </c>
      <c r="I8" s="13">
        <f t="shared" si="2"/>
        <v>201506250415</v>
      </c>
      <c r="J8" s="14">
        <v>42179</v>
      </c>
      <c r="K8" s="15">
        <v>0.67708333333333337</v>
      </c>
      <c r="L8" s="16">
        <v>42179.677083333343</v>
      </c>
      <c r="M8" s="17">
        <v>42180</v>
      </c>
      <c r="N8" s="18" t="s">
        <v>86</v>
      </c>
      <c r="O8" s="16">
        <v>42180.375</v>
      </c>
      <c r="P8" s="19">
        <v>533</v>
      </c>
      <c r="Q8" s="12" t="s">
        <v>80</v>
      </c>
      <c r="R8" s="19"/>
      <c r="S8" s="19"/>
      <c r="T8" s="19"/>
      <c r="U8" s="20">
        <v>37.974122999999999</v>
      </c>
      <c r="V8" s="20">
        <v>-121.83375100000001</v>
      </c>
      <c r="W8" s="11" t="s">
        <v>73</v>
      </c>
      <c r="X8" s="11" t="str">
        <f t="shared" si="3"/>
        <v>non-HFRA</v>
      </c>
      <c r="Y8" s="11"/>
      <c r="Z8" s="21"/>
      <c r="AA8" s="11"/>
      <c r="AB8" s="11"/>
      <c r="AC8" s="21"/>
      <c r="AD8" s="21"/>
      <c r="AE8" s="21"/>
      <c r="AF8" s="11"/>
      <c r="AG8" s="11" t="b">
        <f t="shared" si="4"/>
        <v>0</v>
      </c>
      <c r="AH8" s="11" t="b">
        <f t="shared" si="5"/>
        <v>0</v>
      </c>
      <c r="AI8" s="11" t="b">
        <f t="shared" si="6"/>
        <v>0</v>
      </c>
      <c r="AJ8" s="19">
        <f t="shared" si="7"/>
        <v>2015</v>
      </c>
      <c r="AK8">
        <f t="shared" si="8"/>
        <v>6</v>
      </c>
      <c r="AL8" t="b">
        <v>0</v>
      </c>
      <c r="AM8">
        <f t="shared" si="9"/>
        <v>0</v>
      </c>
      <c r="AN8" t="b">
        <f t="shared" si="10"/>
        <v>0</v>
      </c>
      <c r="AO8" t="b">
        <f t="shared" si="11"/>
        <v>0</v>
      </c>
      <c r="AP8" t="b">
        <f t="shared" si="12"/>
        <v>0</v>
      </c>
      <c r="AQ8" t="str">
        <f t="shared" si="17"/>
        <v>OEIS Non-CAT - Large</v>
      </c>
      <c r="AR8">
        <f t="shared" si="13"/>
        <v>0</v>
      </c>
      <c r="AS8">
        <f t="shared" si="14"/>
        <v>0</v>
      </c>
      <c r="AT8" t="str">
        <f t="shared" si="15"/>
        <v xml:space="preserve">structures &lt;= 100 </v>
      </c>
      <c r="AU8" t="str">
        <f t="shared" si="16"/>
        <v>fatality = 0</v>
      </c>
      <c r="AV8">
        <f t="shared" si="18"/>
        <v>0</v>
      </c>
      <c r="AW8" t="b">
        <v>0</v>
      </c>
      <c r="AX8" t="b">
        <v>0</v>
      </c>
      <c r="AY8" t="b">
        <v>0</v>
      </c>
      <c r="AZ8" t="b">
        <v>0</v>
      </c>
      <c r="BA8" t="b">
        <v>0</v>
      </c>
      <c r="BB8" t="b">
        <v>0</v>
      </c>
      <c r="BC8" t="b">
        <v>0</v>
      </c>
    </row>
    <row r="9" spans="1:57" x14ac:dyDescent="0.2">
      <c r="A9" s="11"/>
      <c r="B9" t="s">
        <v>77</v>
      </c>
      <c r="C9" t="str">
        <f t="shared" si="0"/>
        <v>20150702-Ione</v>
      </c>
      <c r="D9" s="12" t="s">
        <v>112</v>
      </c>
      <c r="E9" s="12" t="s">
        <v>113</v>
      </c>
      <c r="F9" s="12"/>
      <c r="G9" s="12"/>
      <c r="H9" s="13">
        <f t="shared" si="1"/>
        <v>201507020858</v>
      </c>
      <c r="I9" s="13">
        <f t="shared" si="2"/>
        <v>201507022058</v>
      </c>
      <c r="J9" s="14">
        <v>42187</v>
      </c>
      <c r="K9" s="15">
        <v>0.37361111111111112</v>
      </c>
      <c r="L9" s="16">
        <v>42187.373611111107</v>
      </c>
      <c r="M9" s="17">
        <v>42187</v>
      </c>
      <c r="N9" s="18"/>
      <c r="O9" s="16"/>
      <c r="P9" s="19">
        <v>355</v>
      </c>
      <c r="Q9" s="12" t="s">
        <v>114</v>
      </c>
      <c r="R9" s="19"/>
      <c r="S9" s="19"/>
      <c r="T9" s="19">
        <v>0</v>
      </c>
      <c r="U9" s="20">
        <v>38.481999999999999</v>
      </c>
      <c r="V9" s="20">
        <v>-121.04300000000001</v>
      </c>
      <c r="W9" s="11" t="s">
        <v>73</v>
      </c>
      <c r="X9" s="11" t="str">
        <f t="shared" si="3"/>
        <v>non-HFRA</v>
      </c>
      <c r="Y9" s="11"/>
      <c r="Z9" s="21"/>
      <c r="AA9" s="11"/>
      <c r="AB9" s="11"/>
      <c r="AC9" s="21"/>
      <c r="AD9" s="21"/>
      <c r="AE9" s="21"/>
      <c r="AF9" s="11"/>
      <c r="AG9" s="11" t="b">
        <f t="shared" si="4"/>
        <v>0</v>
      </c>
      <c r="AH9" s="11" t="b">
        <f t="shared" si="5"/>
        <v>0</v>
      </c>
      <c r="AI9" s="11" t="b">
        <f t="shared" si="6"/>
        <v>0</v>
      </c>
      <c r="AJ9" s="19">
        <f t="shared" si="7"/>
        <v>2015</v>
      </c>
      <c r="AK9">
        <f t="shared" si="8"/>
        <v>7</v>
      </c>
      <c r="AL9" t="b">
        <v>0</v>
      </c>
      <c r="AM9">
        <f t="shared" si="9"/>
        <v>0</v>
      </c>
      <c r="AN9" t="b">
        <f t="shared" si="10"/>
        <v>0</v>
      </c>
      <c r="AO9" t="b">
        <f t="shared" si="11"/>
        <v>0</v>
      </c>
      <c r="AP9" t="b">
        <f t="shared" si="12"/>
        <v>0</v>
      </c>
      <c r="AQ9" t="str">
        <f t="shared" si="17"/>
        <v>OEIS Non-CAT - Large</v>
      </c>
      <c r="AR9">
        <f t="shared" si="13"/>
        <v>0</v>
      </c>
      <c r="AS9">
        <f t="shared" si="14"/>
        <v>0</v>
      </c>
      <c r="AT9" t="str">
        <f t="shared" si="15"/>
        <v xml:space="preserve">structures &lt;= 100 </v>
      </c>
      <c r="AU9" t="str">
        <f t="shared" si="16"/>
        <v>fatality = 0</v>
      </c>
      <c r="AV9">
        <f t="shared" si="18"/>
        <v>0</v>
      </c>
      <c r="AW9" t="b">
        <v>0</v>
      </c>
      <c r="AX9" t="b">
        <v>0</v>
      </c>
      <c r="AY9" t="b">
        <v>0</v>
      </c>
      <c r="AZ9" t="b">
        <v>0</v>
      </c>
      <c r="BA9" t="b">
        <v>0</v>
      </c>
      <c r="BB9" t="b">
        <v>0</v>
      </c>
      <c r="BC9" t="b">
        <v>0</v>
      </c>
    </row>
    <row r="10" spans="1:57" x14ac:dyDescent="0.2">
      <c r="A10" s="11"/>
      <c r="B10" t="s">
        <v>77</v>
      </c>
      <c r="C10" t="str">
        <f t="shared" si="0"/>
        <v>20150718-Mccabe</v>
      </c>
      <c r="D10" s="12" t="s">
        <v>69</v>
      </c>
      <c r="E10" s="12" t="s">
        <v>117</v>
      </c>
      <c r="F10" s="12"/>
      <c r="G10" s="12"/>
      <c r="H10" s="13">
        <f t="shared" si="1"/>
        <v>201507182227</v>
      </c>
      <c r="I10" s="13">
        <f t="shared" si="2"/>
        <v>201507191027</v>
      </c>
      <c r="J10" s="14">
        <v>42203</v>
      </c>
      <c r="K10" s="15">
        <v>0.93541666666666667</v>
      </c>
      <c r="L10" s="16">
        <v>42203.935416666667</v>
      </c>
      <c r="M10" s="17">
        <v>42207</v>
      </c>
      <c r="N10" s="18"/>
      <c r="O10" s="16"/>
      <c r="P10" s="19">
        <v>1333</v>
      </c>
      <c r="Q10" s="12" t="s">
        <v>87</v>
      </c>
      <c r="R10" s="19"/>
      <c r="S10" s="19"/>
      <c r="T10" s="19">
        <v>0</v>
      </c>
      <c r="U10" s="20">
        <v>37.115000000000002</v>
      </c>
      <c r="V10" s="20">
        <v>-121.023</v>
      </c>
      <c r="W10" s="11" t="s">
        <v>73</v>
      </c>
      <c r="X10" s="11" t="str">
        <f t="shared" si="3"/>
        <v>non-HFRA</v>
      </c>
      <c r="Y10" s="11"/>
      <c r="Z10" s="21"/>
      <c r="AA10" s="11"/>
      <c r="AB10" s="11"/>
      <c r="AC10" s="21"/>
      <c r="AD10" s="21"/>
      <c r="AE10" s="21"/>
      <c r="AF10" s="11"/>
      <c r="AG10" s="11" t="b">
        <f t="shared" si="4"/>
        <v>0</v>
      </c>
      <c r="AH10" s="11" t="b">
        <f t="shared" si="5"/>
        <v>0</v>
      </c>
      <c r="AI10" s="11" t="b">
        <f t="shared" si="6"/>
        <v>0</v>
      </c>
      <c r="AJ10" s="19">
        <f t="shared" si="7"/>
        <v>2015</v>
      </c>
      <c r="AK10">
        <f t="shared" si="8"/>
        <v>7</v>
      </c>
      <c r="AL10" t="b">
        <v>0</v>
      </c>
      <c r="AM10">
        <f t="shared" si="9"/>
        <v>0</v>
      </c>
      <c r="AN10" t="b">
        <f t="shared" si="10"/>
        <v>0</v>
      </c>
      <c r="AO10" t="b">
        <f t="shared" si="11"/>
        <v>0</v>
      </c>
      <c r="AP10" t="b">
        <f t="shared" si="12"/>
        <v>0</v>
      </c>
      <c r="AQ10" t="str">
        <f t="shared" si="17"/>
        <v>OEIS Non-CAT - Large</v>
      </c>
      <c r="AR10">
        <f t="shared" si="13"/>
        <v>0</v>
      </c>
      <c r="AS10">
        <f t="shared" si="14"/>
        <v>0</v>
      </c>
      <c r="AT10" t="str">
        <f t="shared" si="15"/>
        <v xml:space="preserve">structures &lt;= 100 </v>
      </c>
      <c r="AU10" t="str">
        <f t="shared" si="16"/>
        <v>fatality = 0</v>
      </c>
      <c r="AV10">
        <f t="shared" si="18"/>
        <v>0</v>
      </c>
      <c r="AW10" t="b">
        <v>0</v>
      </c>
      <c r="AX10" t="b">
        <v>0</v>
      </c>
      <c r="AY10" t="b">
        <v>0</v>
      </c>
      <c r="AZ10" t="b">
        <v>0</v>
      </c>
      <c r="BA10" t="b">
        <v>0</v>
      </c>
      <c r="BB10" t="b">
        <v>0</v>
      </c>
      <c r="BC10" t="b">
        <v>0</v>
      </c>
    </row>
    <row r="11" spans="1:57" x14ac:dyDescent="0.2">
      <c r="A11" s="11"/>
      <c r="C11" t="str">
        <f t="shared" si="0"/>
        <v>20150719-Cabin</v>
      </c>
      <c r="D11" s="12" t="s">
        <v>119</v>
      </c>
      <c r="E11" s="12" t="s">
        <v>120</v>
      </c>
      <c r="F11" s="12"/>
      <c r="G11" s="12"/>
      <c r="H11" s="13">
        <f t="shared" si="1"/>
        <v>201507190800</v>
      </c>
      <c r="I11" s="13">
        <f t="shared" si="2"/>
        <v>201507192000</v>
      </c>
      <c r="J11" s="14">
        <v>42204</v>
      </c>
      <c r="K11" s="15">
        <v>0.33333333333333331</v>
      </c>
      <c r="L11" s="16">
        <v>42204.333333333343</v>
      </c>
      <c r="M11" s="17">
        <v>42252</v>
      </c>
      <c r="N11" s="18" t="s">
        <v>121</v>
      </c>
      <c r="O11" s="16">
        <v>42252.75</v>
      </c>
      <c r="P11" s="19">
        <v>6980</v>
      </c>
      <c r="Q11" s="12" t="s">
        <v>87</v>
      </c>
      <c r="R11" s="19"/>
      <c r="S11" s="19"/>
      <c r="T11" s="19">
        <v>0</v>
      </c>
      <c r="U11" s="20">
        <v>36.24</v>
      </c>
      <c r="V11" s="20">
        <v>-118.54</v>
      </c>
      <c r="W11" s="11" t="s">
        <v>88</v>
      </c>
      <c r="X11" s="11" t="str">
        <f t="shared" si="3"/>
        <v>HFRA</v>
      </c>
      <c r="Y11" s="11"/>
      <c r="Z11" s="21"/>
      <c r="AA11" s="11"/>
      <c r="AB11" s="11"/>
      <c r="AC11" s="21"/>
      <c r="AD11" s="21"/>
      <c r="AE11" s="21"/>
      <c r="AF11" s="11"/>
      <c r="AG11" s="11" t="b">
        <f t="shared" si="4"/>
        <v>1</v>
      </c>
      <c r="AH11" s="11" t="b">
        <f t="shared" si="5"/>
        <v>1</v>
      </c>
      <c r="AI11" s="11" t="b">
        <f t="shared" si="6"/>
        <v>0</v>
      </c>
      <c r="AJ11" s="19">
        <f t="shared" si="7"/>
        <v>2015</v>
      </c>
      <c r="AK11">
        <f t="shared" si="8"/>
        <v>7</v>
      </c>
      <c r="AL11" t="b">
        <v>0</v>
      </c>
      <c r="AM11">
        <f t="shared" si="9"/>
        <v>0</v>
      </c>
      <c r="AN11" t="b">
        <f t="shared" si="10"/>
        <v>0</v>
      </c>
      <c r="AO11" t="b">
        <f t="shared" si="11"/>
        <v>0</v>
      </c>
      <c r="AP11" t="b">
        <f t="shared" si="12"/>
        <v>0</v>
      </c>
      <c r="AQ11" t="str">
        <f t="shared" si="17"/>
        <v>OEIS CAT - Large</v>
      </c>
      <c r="AR11">
        <f t="shared" si="13"/>
        <v>1</v>
      </c>
      <c r="AS11">
        <f t="shared" si="14"/>
        <v>0</v>
      </c>
      <c r="AT11" t="str">
        <f t="shared" si="15"/>
        <v xml:space="preserve">structures &lt;= 100 </v>
      </c>
      <c r="AU11" t="str">
        <f t="shared" si="16"/>
        <v>fatality = 0</v>
      </c>
      <c r="AV11">
        <f t="shared" si="18"/>
        <v>0</v>
      </c>
      <c r="AW11" t="b">
        <v>1</v>
      </c>
      <c r="AX11" t="b">
        <v>0</v>
      </c>
      <c r="AY11" t="b">
        <v>1</v>
      </c>
      <c r="AZ11" t="b">
        <v>1</v>
      </c>
      <c r="BA11" t="b">
        <v>0</v>
      </c>
      <c r="BB11" t="b">
        <v>1</v>
      </c>
      <c r="BC11" t="b">
        <v>1</v>
      </c>
    </row>
    <row r="12" spans="1:57" x14ac:dyDescent="0.2">
      <c r="A12" s="11"/>
      <c r="C12" t="str">
        <f t="shared" si="0"/>
        <v>20150721-Triple</v>
      </c>
      <c r="D12" s="12" t="s">
        <v>119</v>
      </c>
      <c r="E12" s="12" t="s">
        <v>124</v>
      </c>
      <c r="F12" s="12"/>
      <c r="G12" s="12"/>
      <c r="H12" s="13">
        <f t="shared" si="1"/>
        <v>201507211235</v>
      </c>
      <c r="I12" s="13">
        <f t="shared" si="2"/>
        <v>201507220035</v>
      </c>
      <c r="J12" s="14">
        <v>42206</v>
      </c>
      <c r="K12" s="15">
        <v>0.52430555555555558</v>
      </c>
      <c r="L12" s="16">
        <v>42206.524305555547</v>
      </c>
      <c r="M12" s="17">
        <v>42211</v>
      </c>
      <c r="N12" s="18" t="s">
        <v>125</v>
      </c>
      <c r="O12" s="16">
        <v>42211.4375</v>
      </c>
      <c r="P12" s="19">
        <v>430</v>
      </c>
      <c r="Q12" s="12" t="s">
        <v>87</v>
      </c>
      <c r="R12" s="19"/>
      <c r="S12" s="19"/>
      <c r="T12" s="19">
        <v>0</v>
      </c>
      <c r="U12" s="20">
        <v>36.085211999999999</v>
      </c>
      <c r="V12" s="20">
        <v>-118.824235</v>
      </c>
      <c r="W12" s="11" t="s">
        <v>88</v>
      </c>
      <c r="X12" s="11" t="str">
        <f t="shared" si="3"/>
        <v>HFRA</v>
      </c>
      <c r="Y12" s="11"/>
      <c r="Z12" s="21"/>
      <c r="AA12" s="11"/>
      <c r="AB12" s="11"/>
      <c r="AC12" s="21"/>
      <c r="AD12" s="21"/>
      <c r="AE12" s="21"/>
      <c r="AF12" s="11"/>
      <c r="AG12" s="11" t="b">
        <f t="shared" si="4"/>
        <v>0</v>
      </c>
      <c r="AH12" s="11" t="b">
        <f t="shared" si="5"/>
        <v>0</v>
      </c>
      <c r="AI12" s="11" t="b">
        <f t="shared" si="6"/>
        <v>0</v>
      </c>
      <c r="AJ12" s="19">
        <f t="shared" si="7"/>
        <v>2015</v>
      </c>
      <c r="AK12">
        <f t="shared" si="8"/>
        <v>7</v>
      </c>
      <c r="AL12" t="b">
        <v>0</v>
      </c>
      <c r="AM12">
        <f t="shared" si="9"/>
        <v>0</v>
      </c>
      <c r="AN12" t="b">
        <f t="shared" si="10"/>
        <v>0</v>
      </c>
      <c r="AO12" t="b">
        <f t="shared" si="11"/>
        <v>0</v>
      </c>
      <c r="AP12" t="b">
        <f t="shared" si="12"/>
        <v>0</v>
      </c>
      <c r="AQ12" t="str">
        <f t="shared" si="17"/>
        <v>OEIS Non-CAT - Large</v>
      </c>
      <c r="AR12">
        <f t="shared" si="13"/>
        <v>0</v>
      </c>
      <c r="AS12">
        <f t="shared" si="14"/>
        <v>0</v>
      </c>
      <c r="AT12" t="str">
        <f t="shared" si="15"/>
        <v xml:space="preserve">structures &lt;= 100 </v>
      </c>
      <c r="AU12" t="str">
        <f t="shared" si="16"/>
        <v>fatality = 0</v>
      </c>
      <c r="AV12">
        <f t="shared" si="18"/>
        <v>0</v>
      </c>
      <c r="AW12" t="b">
        <v>1</v>
      </c>
      <c r="AX12" t="b">
        <v>0</v>
      </c>
      <c r="AY12" t="b">
        <v>1</v>
      </c>
      <c r="AZ12" t="b">
        <v>1</v>
      </c>
      <c r="BA12" t="b">
        <v>0</v>
      </c>
      <c r="BB12" t="b">
        <v>1</v>
      </c>
      <c r="BC12" t="b">
        <v>1</v>
      </c>
    </row>
    <row r="13" spans="1:57" x14ac:dyDescent="0.2">
      <c r="A13" s="11"/>
      <c r="C13" t="str">
        <f t="shared" si="0"/>
        <v>20150722-Wragg</v>
      </c>
      <c r="D13" s="12" t="s">
        <v>128</v>
      </c>
      <c r="E13" s="12" t="s">
        <v>129</v>
      </c>
      <c r="F13" s="12"/>
      <c r="G13" s="12"/>
      <c r="H13" s="13">
        <f t="shared" si="1"/>
        <v>201507221424</v>
      </c>
      <c r="I13" s="13">
        <f t="shared" si="2"/>
        <v>201507230224</v>
      </c>
      <c r="J13" s="14">
        <v>42207</v>
      </c>
      <c r="K13" s="15">
        <v>0.6</v>
      </c>
      <c r="L13" s="16">
        <v>42207.6</v>
      </c>
      <c r="M13" s="17">
        <v>42221</v>
      </c>
      <c r="N13" s="18" t="s">
        <v>130</v>
      </c>
      <c r="O13" s="16">
        <v>42221.729166666657</v>
      </c>
      <c r="P13" s="19">
        <v>8051</v>
      </c>
      <c r="Q13" s="12" t="s">
        <v>72</v>
      </c>
      <c r="R13" s="19">
        <v>2</v>
      </c>
      <c r="S13" s="19">
        <v>5</v>
      </c>
      <c r="T13" s="19">
        <v>0</v>
      </c>
      <c r="U13" s="20">
        <v>38.499400000000001</v>
      </c>
      <c r="V13" s="20">
        <v>-122.11450000000001</v>
      </c>
      <c r="W13" s="11" t="s">
        <v>88</v>
      </c>
      <c r="X13" s="11" t="str">
        <f t="shared" si="3"/>
        <v>HFRA</v>
      </c>
      <c r="Y13" s="11"/>
      <c r="Z13" s="21"/>
      <c r="AA13" s="11"/>
      <c r="AB13" s="11"/>
      <c r="AC13" s="21"/>
      <c r="AD13" s="21"/>
      <c r="AE13" s="21"/>
      <c r="AF13" s="11"/>
      <c r="AG13" s="11" t="b">
        <f t="shared" si="4"/>
        <v>1</v>
      </c>
      <c r="AH13" s="11" t="b">
        <f t="shared" si="5"/>
        <v>1</v>
      </c>
      <c r="AI13" s="11" t="b">
        <f t="shared" si="6"/>
        <v>0</v>
      </c>
      <c r="AJ13" s="19">
        <f t="shared" si="7"/>
        <v>2015</v>
      </c>
      <c r="AK13">
        <f t="shared" si="8"/>
        <v>7</v>
      </c>
      <c r="AL13" t="b">
        <v>0</v>
      </c>
      <c r="AM13">
        <f t="shared" si="9"/>
        <v>0</v>
      </c>
      <c r="AN13" t="b">
        <f t="shared" si="10"/>
        <v>0</v>
      </c>
      <c r="AO13" t="b">
        <f t="shared" si="11"/>
        <v>0</v>
      </c>
      <c r="AP13" t="b">
        <f t="shared" si="12"/>
        <v>0</v>
      </c>
      <c r="AQ13" t="str">
        <f t="shared" si="17"/>
        <v>OEIS CAT - Large</v>
      </c>
      <c r="AR13">
        <f t="shared" si="13"/>
        <v>1</v>
      </c>
      <c r="AS13">
        <f t="shared" si="14"/>
        <v>0</v>
      </c>
      <c r="AT13" t="str">
        <f t="shared" si="15"/>
        <v xml:space="preserve">structures &lt;= 100 </v>
      </c>
      <c r="AU13" t="str">
        <f t="shared" si="16"/>
        <v>fatality = 0</v>
      </c>
      <c r="AV13">
        <f t="shared" si="18"/>
        <v>2</v>
      </c>
      <c r="AW13" t="b">
        <v>1</v>
      </c>
      <c r="AX13" t="b">
        <v>0</v>
      </c>
      <c r="AY13" t="b">
        <v>1</v>
      </c>
      <c r="AZ13" t="b">
        <v>1</v>
      </c>
      <c r="BA13" t="b">
        <v>0</v>
      </c>
      <c r="BB13" t="b">
        <v>1</v>
      </c>
      <c r="BC13" t="b">
        <v>1</v>
      </c>
    </row>
    <row r="14" spans="1:57" x14ac:dyDescent="0.2">
      <c r="A14" s="11"/>
      <c r="C14" t="str">
        <f t="shared" si="0"/>
        <v>20150725-Willow</v>
      </c>
      <c r="D14" s="12" t="s">
        <v>91</v>
      </c>
      <c r="E14" s="12" t="s">
        <v>133</v>
      </c>
      <c r="F14" s="12"/>
      <c r="G14" s="12"/>
      <c r="H14" s="13">
        <f t="shared" si="1"/>
        <v>201507251430</v>
      </c>
      <c r="I14" s="13">
        <f t="shared" si="2"/>
        <v>201507260230</v>
      </c>
      <c r="J14" s="14">
        <v>42210</v>
      </c>
      <c r="K14" s="15">
        <v>0.60416666666666663</v>
      </c>
      <c r="L14" s="16">
        <v>42210.604166666657</v>
      </c>
      <c r="M14" s="17">
        <v>42229</v>
      </c>
      <c r="N14" s="18" t="s">
        <v>125</v>
      </c>
      <c r="O14" s="16">
        <v>42229.4375</v>
      </c>
      <c r="P14" s="19">
        <v>5702</v>
      </c>
      <c r="Q14" s="12" t="s">
        <v>80</v>
      </c>
      <c r="R14" s="19"/>
      <c r="S14" s="19"/>
      <c r="T14" s="19">
        <v>0</v>
      </c>
      <c r="U14" s="20">
        <v>37.279722</v>
      </c>
      <c r="V14" s="20">
        <v>-119.50014</v>
      </c>
      <c r="W14" s="11" t="s">
        <v>88</v>
      </c>
      <c r="X14" s="11" t="str">
        <f t="shared" si="3"/>
        <v>HFRA</v>
      </c>
      <c r="Y14" s="11"/>
      <c r="Z14" s="21"/>
      <c r="AA14" s="11"/>
      <c r="AB14" s="11"/>
      <c r="AC14" s="21"/>
      <c r="AD14" s="21"/>
      <c r="AE14" s="21"/>
      <c r="AF14" s="11"/>
      <c r="AG14" s="11" t="b">
        <f t="shared" si="4"/>
        <v>1</v>
      </c>
      <c r="AH14" s="11" t="b">
        <f t="shared" si="5"/>
        <v>1</v>
      </c>
      <c r="AI14" s="11" t="b">
        <f t="shared" si="6"/>
        <v>0</v>
      </c>
      <c r="AJ14" s="19">
        <f t="shared" si="7"/>
        <v>2015</v>
      </c>
      <c r="AK14">
        <f t="shared" si="8"/>
        <v>7</v>
      </c>
      <c r="AL14" t="b">
        <v>0</v>
      </c>
      <c r="AM14">
        <f t="shared" si="9"/>
        <v>0</v>
      </c>
      <c r="AN14" t="b">
        <f t="shared" si="10"/>
        <v>0</v>
      </c>
      <c r="AO14" t="b">
        <f t="shared" si="11"/>
        <v>0</v>
      </c>
      <c r="AP14" t="b">
        <f t="shared" si="12"/>
        <v>0</v>
      </c>
      <c r="AQ14" t="str">
        <f t="shared" si="17"/>
        <v>OEIS CAT - Large</v>
      </c>
      <c r="AR14">
        <f t="shared" si="13"/>
        <v>1</v>
      </c>
      <c r="AS14">
        <f t="shared" si="14"/>
        <v>0</v>
      </c>
      <c r="AT14" t="str">
        <f t="shared" si="15"/>
        <v xml:space="preserve">structures &lt;= 100 </v>
      </c>
      <c r="AU14" t="str">
        <f t="shared" si="16"/>
        <v>fatality = 0</v>
      </c>
      <c r="AV14">
        <f t="shared" si="18"/>
        <v>0</v>
      </c>
      <c r="AW14" t="b">
        <v>0</v>
      </c>
      <c r="AX14" t="b">
        <v>1</v>
      </c>
      <c r="AY14" t="b">
        <v>1</v>
      </c>
      <c r="AZ14" t="b">
        <v>1</v>
      </c>
      <c r="BA14" t="b">
        <v>0</v>
      </c>
      <c r="BB14" t="b">
        <v>1</v>
      </c>
      <c r="BC14" t="b">
        <v>1</v>
      </c>
    </row>
    <row r="15" spans="1:57" x14ac:dyDescent="0.2">
      <c r="A15" s="11"/>
      <c r="C15" t="str">
        <f t="shared" si="0"/>
        <v>20150725-Lowell</v>
      </c>
      <c r="D15" s="12" t="s">
        <v>138</v>
      </c>
      <c r="E15" s="12" t="s">
        <v>139</v>
      </c>
      <c r="F15" s="12"/>
      <c r="G15" s="12"/>
      <c r="H15" s="13">
        <f t="shared" si="1"/>
        <v>201507251437</v>
      </c>
      <c r="I15" s="13">
        <f t="shared" si="2"/>
        <v>201507260237</v>
      </c>
      <c r="J15" s="14">
        <v>42210</v>
      </c>
      <c r="K15" s="15">
        <v>0.60902777777777772</v>
      </c>
      <c r="L15" s="16">
        <v>42210.609027777777</v>
      </c>
      <c r="M15" s="17">
        <v>42228</v>
      </c>
      <c r="N15" s="18" t="s">
        <v>140</v>
      </c>
      <c r="O15" s="16">
        <v>42228.802083333343</v>
      </c>
      <c r="P15" s="19">
        <v>2304</v>
      </c>
      <c r="Q15" s="12" t="s">
        <v>80</v>
      </c>
      <c r="R15" s="19">
        <v>3</v>
      </c>
      <c r="S15" s="19">
        <v>1</v>
      </c>
      <c r="T15" s="19">
        <v>0</v>
      </c>
      <c r="U15" s="20">
        <v>39.192087999999998</v>
      </c>
      <c r="V15" s="20">
        <v>-120.882313</v>
      </c>
      <c r="W15" s="11" t="s">
        <v>88</v>
      </c>
      <c r="X15" s="11" t="str">
        <f t="shared" si="3"/>
        <v>HFRA</v>
      </c>
      <c r="Y15" s="11"/>
      <c r="Z15" s="21"/>
      <c r="AA15" s="11"/>
      <c r="AB15" s="11"/>
      <c r="AC15" s="21"/>
      <c r="AD15" s="21"/>
      <c r="AE15" s="21"/>
      <c r="AF15" s="11"/>
      <c r="AG15" s="11" t="b">
        <f t="shared" si="4"/>
        <v>0</v>
      </c>
      <c r="AH15" s="11" t="b">
        <f t="shared" si="5"/>
        <v>0</v>
      </c>
      <c r="AI15" s="11" t="b">
        <f t="shared" si="6"/>
        <v>0</v>
      </c>
      <c r="AJ15" s="19">
        <f t="shared" si="7"/>
        <v>2015</v>
      </c>
      <c r="AK15">
        <f t="shared" si="8"/>
        <v>7</v>
      </c>
      <c r="AL15" t="b">
        <v>0</v>
      </c>
      <c r="AM15">
        <f t="shared" si="9"/>
        <v>0</v>
      </c>
      <c r="AN15" t="b">
        <f t="shared" si="10"/>
        <v>0</v>
      </c>
      <c r="AO15" t="b">
        <f t="shared" si="11"/>
        <v>0</v>
      </c>
      <c r="AP15" t="b">
        <f t="shared" si="12"/>
        <v>0</v>
      </c>
      <c r="AQ15" t="str">
        <f t="shared" si="17"/>
        <v>OEIS Non-CAT - Large</v>
      </c>
      <c r="AR15">
        <f t="shared" si="13"/>
        <v>0</v>
      </c>
      <c r="AS15">
        <f t="shared" si="14"/>
        <v>0</v>
      </c>
      <c r="AT15" t="str">
        <f t="shared" si="15"/>
        <v xml:space="preserve">structures &lt;= 100 </v>
      </c>
      <c r="AU15" t="str">
        <f t="shared" si="16"/>
        <v>fatality = 0</v>
      </c>
      <c r="AV15">
        <f t="shared" si="18"/>
        <v>3</v>
      </c>
      <c r="AW15" t="b">
        <v>0</v>
      </c>
      <c r="AX15" t="b">
        <v>1</v>
      </c>
      <c r="AY15" t="b">
        <v>1</v>
      </c>
      <c r="AZ15" t="b">
        <v>1</v>
      </c>
      <c r="BA15" t="b">
        <v>0</v>
      </c>
      <c r="BB15" t="b">
        <v>1</v>
      </c>
      <c r="BC15" t="b">
        <v>1</v>
      </c>
    </row>
    <row r="16" spans="1:57" x14ac:dyDescent="0.2">
      <c r="A16" s="11"/>
      <c r="C16" t="str">
        <f t="shared" si="0"/>
        <v>20150729-Swedes</v>
      </c>
      <c r="D16" s="12" t="s">
        <v>143</v>
      </c>
      <c r="E16" s="12" t="s">
        <v>144</v>
      </c>
      <c r="F16" s="12"/>
      <c r="G16" s="12"/>
      <c r="H16" s="13">
        <f t="shared" si="1"/>
        <v>201507291125</v>
      </c>
      <c r="I16" s="13">
        <f t="shared" si="2"/>
        <v>201507292325</v>
      </c>
      <c r="J16" s="14">
        <v>42214</v>
      </c>
      <c r="K16" s="15">
        <v>0.47569444444444442</v>
      </c>
      <c r="L16" s="16">
        <v>42214.475694444453</v>
      </c>
      <c r="M16" s="17">
        <v>42219</v>
      </c>
      <c r="N16" s="18" t="s">
        <v>145</v>
      </c>
      <c r="O16" s="16">
        <v>42219.708333333343</v>
      </c>
      <c r="P16" s="19">
        <v>400</v>
      </c>
      <c r="Q16" s="12" t="s">
        <v>146</v>
      </c>
      <c r="R16" s="19">
        <v>16</v>
      </c>
      <c r="S16" s="19"/>
      <c r="T16" s="19">
        <v>0</v>
      </c>
      <c r="U16" s="20">
        <v>39.439630000000001</v>
      </c>
      <c r="V16" s="20">
        <v>-121.38794</v>
      </c>
      <c r="W16" s="11" t="s">
        <v>88</v>
      </c>
      <c r="X16" s="11" t="str">
        <f t="shared" si="3"/>
        <v>HFRA</v>
      </c>
      <c r="Y16" s="11"/>
      <c r="Z16" s="21"/>
      <c r="AA16" s="11"/>
      <c r="AB16" s="11"/>
      <c r="AC16" s="21"/>
      <c r="AD16" s="21"/>
      <c r="AE16" s="21"/>
      <c r="AF16" s="11"/>
      <c r="AG16" s="11" t="b">
        <f t="shared" si="4"/>
        <v>0</v>
      </c>
      <c r="AH16" s="11" t="b">
        <f t="shared" si="5"/>
        <v>0</v>
      </c>
      <c r="AI16" s="11" t="b">
        <f t="shared" si="6"/>
        <v>0</v>
      </c>
      <c r="AJ16" s="19">
        <f t="shared" si="7"/>
        <v>2015</v>
      </c>
      <c r="AK16">
        <f t="shared" si="8"/>
        <v>7</v>
      </c>
      <c r="AL16" t="b">
        <v>0</v>
      </c>
      <c r="AM16">
        <f t="shared" si="9"/>
        <v>0</v>
      </c>
      <c r="AN16" t="b">
        <f t="shared" si="10"/>
        <v>0</v>
      </c>
      <c r="AO16" t="b">
        <f t="shared" si="11"/>
        <v>0</v>
      </c>
      <c r="AP16" t="b">
        <f t="shared" si="12"/>
        <v>0</v>
      </c>
      <c r="AQ16" t="str">
        <f t="shared" si="17"/>
        <v>OEIS Non-CAT - Large</v>
      </c>
      <c r="AR16">
        <f t="shared" si="13"/>
        <v>0</v>
      </c>
      <c r="AS16">
        <f t="shared" si="14"/>
        <v>0</v>
      </c>
      <c r="AT16" t="str">
        <f t="shared" si="15"/>
        <v xml:space="preserve">structures &lt;= 100 </v>
      </c>
      <c r="AU16" t="str">
        <f t="shared" si="16"/>
        <v>fatality = 0</v>
      </c>
      <c r="AV16">
        <f t="shared" si="18"/>
        <v>16</v>
      </c>
      <c r="AW16" t="b">
        <v>1</v>
      </c>
      <c r="AX16" t="b">
        <v>0</v>
      </c>
      <c r="AY16" t="b">
        <v>1</v>
      </c>
      <c r="AZ16" t="b">
        <v>1</v>
      </c>
      <c r="BA16" t="b">
        <v>0</v>
      </c>
      <c r="BB16" t="b">
        <v>1</v>
      </c>
      <c r="BC16" t="b">
        <v>1</v>
      </c>
    </row>
    <row r="17" spans="1:55" x14ac:dyDescent="0.2">
      <c r="A17" s="11"/>
      <c r="C17" t="str">
        <f t="shared" si="0"/>
        <v>20150729-Rocky</v>
      </c>
      <c r="D17" s="12" t="s">
        <v>149</v>
      </c>
      <c r="E17" s="12" t="s">
        <v>150</v>
      </c>
      <c r="F17" s="12"/>
      <c r="G17" s="12"/>
      <c r="H17" s="13">
        <f t="shared" si="1"/>
        <v>201507291529</v>
      </c>
      <c r="I17" s="13">
        <f t="shared" si="2"/>
        <v>201507300329</v>
      </c>
      <c r="J17" s="14">
        <v>42214</v>
      </c>
      <c r="K17" s="15">
        <v>0.64513888888888893</v>
      </c>
      <c r="L17" s="16">
        <v>42214.645138888889</v>
      </c>
      <c r="M17" s="17">
        <v>42230</v>
      </c>
      <c r="N17" s="18" t="s">
        <v>151</v>
      </c>
      <c r="O17" s="16">
        <v>42230.760416666657</v>
      </c>
      <c r="P17" s="19">
        <v>69636</v>
      </c>
      <c r="Q17" s="12" t="s">
        <v>152</v>
      </c>
      <c r="R17" s="19">
        <v>96</v>
      </c>
      <c r="S17" s="19">
        <v>8</v>
      </c>
      <c r="T17" s="19">
        <v>0</v>
      </c>
      <c r="U17" s="20">
        <v>38.886353800000002</v>
      </c>
      <c r="V17" s="20">
        <v>-122.4762475</v>
      </c>
      <c r="W17" s="11" t="s">
        <v>88</v>
      </c>
      <c r="X17" s="11" t="str">
        <f t="shared" si="3"/>
        <v>HFRA</v>
      </c>
      <c r="Y17" s="11"/>
      <c r="Z17" s="21"/>
      <c r="AA17" s="11"/>
      <c r="AB17" s="11"/>
      <c r="AC17" s="21"/>
      <c r="AD17" s="21"/>
      <c r="AE17" s="21"/>
      <c r="AF17" s="11"/>
      <c r="AG17" s="11" t="b">
        <f t="shared" si="4"/>
        <v>1</v>
      </c>
      <c r="AH17" s="11" t="b">
        <f t="shared" si="5"/>
        <v>1</v>
      </c>
      <c r="AI17" s="11" t="b">
        <f t="shared" si="6"/>
        <v>0</v>
      </c>
      <c r="AJ17" s="19">
        <f t="shared" si="7"/>
        <v>2015</v>
      </c>
      <c r="AK17">
        <f t="shared" si="8"/>
        <v>7</v>
      </c>
      <c r="AL17" t="b">
        <v>0</v>
      </c>
      <c r="AM17">
        <f t="shared" si="9"/>
        <v>0</v>
      </c>
      <c r="AN17" t="b">
        <f t="shared" si="10"/>
        <v>0</v>
      </c>
      <c r="AO17" t="b">
        <f t="shared" si="11"/>
        <v>0</v>
      </c>
      <c r="AP17" t="b">
        <f t="shared" si="12"/>
        <v>0</v>
      </c>
      <c r="AQ17" t="str">
        <f t="shared" si="17"/>
        <v>OEIS CAT - Large</v>
      </c>
      <c r="AR17">
        <f t="shared" si="13"/>
        <v>1</v>
      </c>
      <c r="AS17">
        <f t="shared" si="14"/>
        <v>0</v>
      </c>
      <c r="AT17" t="str">
        <f t="shared" si="15"/>
        <v xml:space="preserve">structures &lt;= 100 </v>
      </c>
      <c r="AU17" t="str">
        <f t="shared" si="16"/>
        <v>fatality = 0</v>
      </c>
      <c r="AV17">
        <f t="shared" si="18"/>
        <v>96</v>
      </c>
      <c r="AW17" t="b">
        <v>1</v>
      </c>
      <c r="AX17" t="b">
        <v>0</v>
      </c>
      <c r="AY17" t="b">
        <v>1</v>
      </c>
      <c r="AZ17" t="b">
        <v>1</v>
      </c>
      <c r="BA17" t="b">
        <v>0</v>
      </c>
      <c r="BB17" t="b">
        <v>1</v>
      </c>
      <c r="BC17" t="b">
        <v>1</v>
      </c>
    </row>
    <row r="18" spans="1:55" x14ac:dyDescent="0.2">
      <c r="A18" s="11"/>
      <c r="C18" t="str">
        <f t="shared" si="0"/>
        <v>20150730-Mad River Complex</v>
      </c>
      <c r="D18" s="12" t="s">
        <v>84</v>
      </c>
      <c r="E18" s="12" t="s">
        <v>155</v>
      </c>
      <c r="F18" s="12"/>
      <c r="G18" s="12"/>
      <c r="H18" s="13">
        <f t="shared" si="1"/>
        <v>201507301600</v>
      </c>
      <c r="I18" s="13">
        <f t="shared" si="2"/>
        <v>201507310400</v>
      </c>
      <c r="J18" s="14">
        <v>42215</v>
      </c>
      <c r="K18" s="15">
        <v>0.66666666666666663</v>
      </c>
      <c r="L18" s="16">
        <v>42215.666666666657</v>
      </c>
      <c r="M18" s="17">
        <v>42216</v>
      </c>
      <c r="N18" s="18"/>
      <c r="O18" s="16"/>
      <c r="P18" s="19">
        <v>73137</v>
      </c>
      <c r="Q18" s="12" t="s">
        <v>87</v>
      </c>
      <c r="R18" s="19">
        <v>4</v>
      </c>
      <c r="S18" s="19"/>
      <c r="T18" s="19">
        <v>0</v>
      </c>
      <c r="U18" s="24">
        <v>40.326957749999998</v>
      </c>
      <c r="V18" s="24">
        <v>-123.39242</v>
      </c>
      <c r="W18" s="11" t="s">
        <v>88</v>
      </c>
      <c r="X18" s="11" t="str">
        <f t="shared" si="3"/>
        <v>HFRA</v>
      </c>
      <c r="Y18" s="11"/>
      <c r="Z18" s="21"/>
      <c r="AA18" s="11"/>
      <c r="AB18" s="11"/>
      <c r="AC18" s="21"/>
      <c r="AD18" s="21"/>
      <c r="AE18" s="21"/>
      <c r="AF18" s="11"/>
      <c r="AG18" s="11" t="b">
        <f t="shared" si="4"/>
        <v>1</v>
      </c>
      <c r="AH18" s="11" t="b">
        <f t="shared" si="5"/>
        <v>1</v>
      </c>
      <c r="AI18" s="11" t="b">
        <f t="shared" si="6"/>
        <v>0</v>
      </c>
      <c r="AJ18" s="19">
        <f t="shared" si="7"/>
        <v>2015</v>
      </c>
      <c r="AK18">
        <f t="shared" si="8"/>
        <v>7</v>
      </c>
      <c r="AL18" t="b">
        <v>0</v>
      </c>
      <c r="AM18">
        <f t="shared" si="9"/>
        <v>0</v>
      </c>
      <c r="AN18" t="b">
        <f t="shared" si="10"/>
        <v>0</v>
      </c>
      <c r="AO18" t="b">
        <f t="shared" si="11"/>
        <v>0</v>
      </c>
      <c r="AP18" t="b">
        <f t="shared" si="12"/>
        <v>0</v>
      </c>
      <c r="AQ18" t="str">
        <f t="shared" si="17"/>
        <v>OEIS CAT - Large</v>
      </c>
      <c r="AR18">
        <f t="shared" si="13"/>
        <v>1</v>
      </c>
      <c r="AS18">
        <f t="shared" si="14"/>
        <v>0</v>
      </c>
      <c r="AT18" t="str">
        <f t="shared" si="15"/>
        <v xml:space="preserve">structures &lt;= 100 </v>
      </c>
      <c r="AU18" t="str">
        <f t="shared" si="16"/>
        <v>fatality = 0</v>
      </c>
      <c r="AV18">
        <f t="shared" si="18"/>
        <v>4</v>
      </c>
      <c r="AW18" t="b">
        <v>1</v>
      </c>
      <c r="AX18" t="b">
        <v>0</v>
      </c>
      <c r="AY18" t="b">
        <v>1</v>
      </c>
      <c r="AZ18" t="b">
        <v>1</v>
      </c>
      <c r="BA18" t="b">
        <v>0</v>
      </c>
      <c r="BB18" t="b">
        <v>1</v>
      </c>
      <c r="BC18" t="b">
        <v>1</v>
      </c>
    </row>
    <row r="19" spans="1:55" x14ac:dyDescent="0.2">
      <c r="A19" s="11"/>
      <c r="C19" t="str">
        <f t="shared" si="0"/>
        <v>20150730-South Complex</v>
      </c>
      <c r="D19" s="12" t="s">
        <v>84</v>
      </c>
      <c r="E19" s="12" t="s">
        <v>158</v>
      </c>
      <c r="F19" s="12"/>
      <c r="G19" s="12"/>
      <c r="H19" s="13">
        <f t="shared" si="1"/>
        <v>201507301600</v>
      </c>
      <c r="I19" s="13">
        <f t="shared" si="2"/>
        <v>201507310400</v>
      </c>
      <c r="J19" s="14">
        <v>42215</v>
      </c>
      <c r="K19" s="15">
        <v>0.66666666666666663</v>
      </c>
      <c r="L19" s="16">
        <v>42215.666666666657</v>
      </c>
      <c r="M19" s="17">
        <v>42278</v>
      </c>
      <c r="N19" s="18"/>
      <c r="O19" s="16"/>
      <c r="P19" s="19">
        <v>29416</v>
      </c>
      <c r="Q19" s="12" t="s">
        <v>87</v>
      </c>
      <c r="R19" s="19">
        <v>3</v>
      </c>
      <c r="S19" s="19"/>
      <c r="T19" s="19">
        <v>0</v>
      </c>
      <c r="U19" s="25">
        <v>40.479999999999997</v>
      </c>
      <c r="V19" s="25">
        <v>-123.15</v>
      </c>
      <c r="W19" s="11" t="s">
        <v>88</v>
      </c>
      <c r="X19" s="11" t="str">
        <f t="shared" si="3"/>
        <v>HFRA</v>
      </c>
      <c r="Y19" s="11"/>
      <c r="Z19" s="21"/>
      <c r="AA19" s="11"/>
      <c r="AB19" s="11"/>
      <c r="AC19" s="21"/>
      <c r="AD19" s="21"/>
      <c r="AE19" s="21"/>
      <c r="AF19" s="11"/>
      <c r="AG19" s="11" t="b">
        <f t="shared" si="4"/>
        <v>1</v>
      </c>
      <c r="AH19" s="11" t="b">
        <f t="shared" si="5"/>
        <v>1</v>
      </c>
      <c r="AI19" s="11" t="b">
        <f t="shared" si="6"/>
        <v>0</v>
      </c>
      <c r="AJ19" s="19">
        <f t="shared" si="7"/>
        <v>2015</v>
      </c>
      <c r="AK19">
        <f t="shared" si="8"/>
        <v>7</v>
      </c>
      <c r="AL19" t="b">
        <v>0</v>
      </c>
      <c r="AM19">
        <f t="shared" si="9"/>
        <v>0</v>
      </c>
      <c r="AN19" t="b">
        <f t="shared" si="10"/>
        <v>0</v>
      </c>
      <c r="AO19" t="b">
        <f t="shared" si="11"/>
        <v>0</v>
      </c>
      <c r="AP19" t="b">
        <f t="shared" si="12"/>
        <v>0</v>
      </c>
      <c r="AQ19" t="str">
        <f t="shared" si="17"/>
        <v>OEIS CAT - Large</v>
      </c>
      <c r="AR19">
        <f t="shared" si="13"/>
        <v>1</v>
      </c>
      <c r="AS19">
        <f t="shared" si="14"/>
        <v>0</v>
      </c>
      <c r="AT19" t="str">
        <f t="shared" si="15"/>
        <v xml:space="preserve">structures &lt;= 100 </v>
      </c>
      <c r="AU19" t="str">
        <f t="shared" si="16"/>
        <v>fatality = 0</v>
      </c>
      <c r="AV19">
        <f t="shared" si="18"/>
        <v>3</v>
      </c>
      <c r="AW19" t="b">
        <v>1</v>
      </c>
      <c r="AX19" t="b">
        <v>0</v>
      </c>
      <c r="AY19" t="b">
        <v>1</v>
      </c>
      <c r="AZ19" t="b">
        <v>1</v>
      </c>
      <c r="BA19" t="b">
        <v>0</v>
      </c>
      <c r="BB19" t="b">
        <v>1</v>
      </c>
      <c r="BC19" t="b">
        <v>1</v>
      </c>
    </row>
    <row r="20" spans="1:55" x14ac:dyDescent="0.2">
      <c r="A20" s="11"/>
      <c r="B20" t="s">
        <v>77</v>
      </c>
      <c r="C20" t="str">
        <f t="shared" si="0"/>
        <v>20150730-Humboldt Complex</v>
      </c>
      <c r="D20" s="12" t="s">
        <v>163</v>
      </c>
      <c r="E20" s="12" t="s">
        <v>164</v>
      </c>
      <c r="F20" s="12"/>
      <c r="G20" s="12"/>
      <c r="H20" s="13">
        <f t="shared" si="1"/>
        <v>201507301602</v>
      </c>
      <c r="I20" s="13">
        <f t="shared" si="2"/>
        <v>201507310402</v>
      </c>
      <c r="J20" s="14">
        <v>42215</v>
      </c>
      <c r="K20" s="15">
        <v>0.66805555555555551</v>
      </c>
      <c r="L20" s="16">
        <v>42215.668055555558</v>
      </c>
      <c r="M20" s="17">
        <v>42237</v>
      </c>
      <c r="N20" s="18"/>
      <c r="O20" s="16"/>
      <c r="P20" s="19">
        <v>4883</v>
      </c>
      <c r="Q20" s="12" t="s">
        <v>87</v>
      </c>
      <c r="R20" s="19">
        <v>7</v>
      </c>
      <c r="S20" s="19"/>
      <c r="T20" s="19">
        <v>0</v>
      </c>
      <c r="U20" s="20">
        <v>40.292000000000002</v>
      </c>
      <c r="V20" s="20">
        <v>-123.649</v>
      </c>
      <c r="W20" s="11" t="s">
        <v>73</v>
      </c>
      <c r="X20" s="11" t="str">
        <f t="shared" si="3"/>
        <v>HFRA</v>
      </c>
      <c r="Y20" s="11"/>
      <c r="Z20" s="21"/>
      <c r="AA20" s="11"/>
      <c r="AB20" s="11"/>
      <c r="AC20" s="21"/>
      <c r="AD20" s="21"/>
      <c r="AE20" s="21"/>
      <c r="AF20" s="11"/>
      <c r="AG20" s="11" t="b">
        <f t="shared" si="4"/>
        <v>0</v>
      </c>
      <c r="AH20" s="11" t="b">
        <f t="shared" si="5"/>
        <v>0</v>
      </c>
      <c r="AI20" s="11" t="b">
        <f t="shared" si="6"/>
        <v>0</v>
      </c>
      <c r="AJ20" s="19">
        <f t="shared" si="7"/>
        <v>2015</v>
      </c>
      <c r="AK20">
        <f t="shared" si="8"/>
        <v>7</v>
      </c>
      <c r="AL20" t="b">
        <v>0</v>
      </c>
      <c r="AM20">
        <f t="shared" si="9"/>
        <v>0</v>
      </c>
      <c r="AN20" t="b">
        <f t="shared" si="10"/>
        <v>0</v>
      </c>
      <c r="AO20" t="b">
        <f t="shared" si="11"/>
        <v>0</v>
      </c>
      <c r="AP20" t="b">
        <f t="shared" si="12"/>
        <v>0</v>
      </c>
      <c r="AQ20" t="str">
        <f t="shared" si="17"/>
        <v>OEIS Non-CAT - Large</v>
      </c>
      <c r="AR20">
        <f t="shared" si="13"/>
        <v>0</v>
      </c>
      <c r="AS20">
        <f t="shared" si="14"/>
        <v>0</v>
      </c>
      <c r="AT20" t="str">
        <f t="shared" si="15"/>
        <v xml:space="preserve">structures &lt;= 100 </v>
      </c>
      <c r="AU20" t="str">
        <f t="shared" si="16"/>
        <v>fatality = 0</v>
      </c>
      <c r="AV20">
        <f t="shared" si="18"/>
        <v>7</v>
      </c>
      <c r="AW20" t="b">
        <v>1</v>
      </c>
      <c r="AX20" t="b">
        <v>0</v>
      </c>
      <c r="AY20" t="b">
        <v>1</v>
      </c>
      <c r="AZ20" t="b">
        <v>1</v>
      </c>
      <c r="BA20" t="b">
        <v>0</v>
      </c>
      <c r="BB20" t="b">
        <v>1</v>
      </c>
      <c r="BC20" t="b">
        <v>1</v>
      </c>
    </row>
    <row r="21" spans="1:55" x14ac:dyDescent="0.2">
      <c r="A21" s="11"/>
      <c r="C21" t="str">
        <f t="shared" si="0"/>
        <v>20150730-Fork Complex</v>
      </c>
      <c r="D21" s="12" t="s">
        <v>84</v>
      </c>
      <c r="E21" s="12" t="s">
        <v>167</v>
      </c>
      <c r="F21" s="12"/>
      <c r="G21" s="12"/>
      <c r="H21" s="13">
        <f t="shared" si="1"/>
        <v>201507302130</v>
      </c>
      <c r="I21" s="13">
        <f t="shared" si="2"/>
        <v>201507310930</v>
      </c>
      <c r="J21" s="14">
        <v>42215</v>
      </c>
      <c r="K21" s="15">
        <v>0.89583333333333337</v>
      </c>
      <c r="L21" s="16">
        <v>42215.895833333343</v>
      </c>
      <c r="M21" s="17">
        <v>42240</v>
      </c>
      <c r="N21" s="18"/>
      <c r="O21" s="16"/>
      <c r="P21" s="19">
        <v>36503</v>
      </c>
      <c r="Q21" s="12" t="s">
        <v>80</v>
      </c>
      <c r="R21" s="19">
        <v>12</v>
      </c>
      <c r="S21" s="19"/>
      <c r="T21" s="19">
        <v>0</v>
      </c>
      <c r="U21" s="25">
        <v>40.340000000000003</v>
      </c>
      <c r="V21" s="25">
        <v>-122.5</v>
      </c>
      <c r="W21" s="11" t="s">
        <v>88</v>
      </c>
      <c r="X21" s="11" t="str">
        <f t="shared" si="3"/>
        <v>HFRA</v>
      </c>
      <c r="Y21" s="11"/>
      <c r="Z21" s="21"/>
      <c r="AA21" s="11"/>
      <c r="AB21" s="11"/>
      <c r="AC21" s="21"/>
      <c r="AD21" s="21"/>
      <c r="AE21" s="21"/>
      <c r="AF21" s="11"/>
      <c r="AG21" s="11" t="b">
        <f t="shared" si="4"/>
        <v>1</v>
      </c>
      <c r="AH21" s="11" t="b">
        <f t="shared" si="5"/>
        <v>1</v>
      </c>
      <c r="AI21" s="11" t="b">
        <f t="shared" si="6"/>
        <v>0</v>
      </c>
      <c r="AJ21" s="19">
        <f t="shared" si="7"/>
        <v>2015</v>
      </c>
      <c r="AK21">
        <f t="shared" si="8"/>
        <v>7</v>
      </c>
      <c r="AL21" t="b">
        <v>0</v>
      </c>
      <c r="AM21">
        <f t="shared" si="9"/>
        <v>0</v>
      </c>
      <c r="AN21" t="b">
        <f t="shared" si="10"/>
        <v>0</v>
      </c>
      <c r="AO21" t="b">
        <f t="shared" si="11"/>
        <v>0</v>
      </c>
      <c r="AP21" t="b">
        <f t="shared" si="12"/>
        <v>0</v>
      </c>
      <c r="AQ21" t="str">
        <f t="shared" si="17"/>
        <v>OEIS CAT - Large</v>
      </c>
      <c r="AR21">
        <f t="shared" si="13"/>
        <v>1</v>
      </c>
      <c r="AS21">
        <f t="shared" si="14"/>
        <v>0</v>
      </c>
      <c r="AT21" t="str">
        <f t="shared" si="15"/>
        <v xml:space="preserve">structures &lt;= 100 </v>
      </c>
      <c r="AU21" t="str">
        <f t="shared" si="16"/>
        <v>fatality = 0</v>
      </c>
      <c r="AV21">
        <f t="shared" si="18"/>
        <v>12</v>
      </c>
      <c r="AW21" t="b">
        <v>1</v>
      </c>
      <c r="AX21" t="b">
        <v>0</v>
      </c>
      <c r="AY21" t="b">
        <v>1</v>
      </c>
      <c r="AZ21" t="b">
        <v>1</v>
      </c>
      <c r="BA21" t="b">
        <v>0</v>
      </c>
      <c r="BB21" t="b">
        <v>1</v>
      </c>
      <c r="BC21" t="b">
        <v>1</v>
      </c>
    </row>
    <row r="22" spans="1:55" x14ac:dyDescent="0.2">
      <c r="A22" s="11"/>
      <c r="C22" t="str">
        <f t="shared" si="0"/>
        <v>20150730-River Complex</v>
      </c>
      <c r="D22" s="12" t="s">
        <v>84</v>
      </c>
      <c r="E22" s="12" t="s">
        <v>168</v>
      </c>
      <c r="F22" s="12"/>
      <c r="G22" s="12"/>
      <c r="H22" s="13">
        <f t="shared" si="1"/>
        <v>201507302230</v>
      </c>
      <c r="I22" s="13">
        <f t="shared" si="2"/>
        <v>201507311030</v>
      </c>
      <c r="J22" s="14">
        <v>42215</v>
      </c>
      <c r="K22" s="15">
        <v>0.9375</v>
      </c>
      <c r="L22" s="16">
        <v>42215.9375</v>
      </c>
      <c r="M22" s="17">
        <v>42292</v>
      </c>
      <c r="N22" s="18"/>
      <c r="O22" s="16"/>
      <c r="P22" s="26">
        <v>77081</v>
      </c>
      <c r="Q22" s="12" t="s">
        <v>87</v>
      </c>
      <c r="R22" s="19">
        <v>30</v>
      </c>
      <c r="S22" s="19"/>
      <c r="T22" s="19">
        <v>0</v>
      </c>
      <c r="U22" s="20">
        <v>40.912999999999997</v>
      </c>
      <c r="V22" s="20">
        <v>-123.437</v>
      </c>
      <c r="W22" s="11" t="s">
        <v>88</v>
      </c>
      <c r="X22" s="11" t="str">
        <f t="shared" si="3"/>
        <v>HFRA</v>
      </c>
      <c r="Y22" s="11"/>
      <c r="Z22" s="21"/>
      <c r="AA22" s="11"/>
      <c r="AB22" s="11"/>
      <c r="AC22" s="21"/>
      <c r="AD22" s="21"/>
      <c r="AE22" s="21"/>
      <c r="AF22" s="11"/>
      <c r="AG22" s="11" t="b">
        <f t="shared" si="4"/>
        <v>1</v>
      </c>
      <c r="AH22" s="11" t="b">
        <f t="shared" si="5"/>
        <v>1</v>
      </c>
      <c r="AI22" s="11" t="b">
        <f t="shared" si="6"/>
        <v>0</v>
      </c>
      <c r="AJ22" s="19">
        <f t="shared" si="7"/>
        <v>2015</v>
      </c>
      <c r="AK22">
        <f t="shared" si="8"/>
        <v>7</v>
      </c>
      <c r="AL22" t="b">
        <v>0</v>
      </c>
      <c r="AM22">
        <f t="shared" si="9"/>
        <v>0</v>
      </c>
      <c r="AN22" t="b">
        <f t="shared" si="10"/>
        <v>0</v>
      </c>
      <c r="AO22" t="b">
        <f t="shared" si="11"/>
        <v>0</v>
      </c>
      <c r="AP22" t="b">
        <f t="shared" si="12"/>
        <v>0</v>
      </c>
      <c r="AQ22" t="str">
        <f t="shared" si="17"/>
        <v>OEIS CAT - Large</v>
      </c>
      <c r="AR22">
        <f t="shared" si="13"/>
        <v>1</v>
      </c>
      <c r="AS22">
        <f t="shared" si="14"/>
        <v>0</v>
      </c>
      <c r="AT22" t="str">
        <f t="shared" si="15"/>
        <v xml:space="preserve">structures &lt;= 100 </v>
      </c>
      <c r="AU22" t="str">
        <f t="shared" si="16"/>
        <v>fatality = 0</v>
      </c>
      <c r="AV22">
        <f t="shared" si="18"/>
        <v>30</v>
      </c>
      <c r="AW22" t="b">
        <v>1</v>
      </c>
      <c r="AX22" t="b">
        <v>0</v>
      </c>
      <c r="AY22" t="b">
        <v>1</v>
      </c>
      <c r="AZ22" t="b">
        <v>1</v>
      </c>
      <c r="BA22" t="b">
        <v>0</v>
      </c>
      <c r="BB22" t="b">
        <v>1</v>
      </c>
      <c r="BC22" t="b">
        <v>1</v>
      </c>
    </row>
    <row r="23" spans="1:55" x14ac:dyDescent="0.2">
      <c r="A23" s="11"/>
      <c r="C23" t="str">
        <f t="shared" si="0"/>
        <v>20150731-Rough</v>
      </c>
      <c r="D23" s="12" t="s">
        <v>169</v>
      </c>
      <c r="E23" s="12" t="s">
        <v>170</v>
      </c>
      <c r="F23" s="12"/>
      <c r="G23" s="12"/>
      <c r="H23" s="13">
        <f t="shared" si="1"/>
        <v>201507311900</v>
      </c>
      <c r="I23" s="13">
        <f t="shared" si="2"/>
        <v>201507320700</v>
      </c>
      <c r="J23" s="14">
        <v>42216</v>
      </c>
      <c r="K23" s="15">
        <v>0.79166666666666663</v>
      </c>
      <c r="L23" s="16">
        <v>42216.791666666657</v>
      </c>
      <c r="M23" s="17">
        <v>42317</v>
      </c>
      <c r="N23" s="18" t="s">
        <v>171</v>
      </c>
      <c r="O23" s="16">
        <v>42317.5</v>
      </c>
      <c r="P23" s="19">
        <v>151623</v>
      </c>
      <c r="Q23" s="12" t="s">
        <v>87</v>
      </c>
      <c r="R23" s="19">
        <v>4</v>
      </c>
      <c r="S23" s="19"/>
      <c r="T23" s="19">
        <v>0</v>
      </c>
      <c r="U23" s="20">
        <v>36.874000000000002</v>
      </c>
      <c r="V23" s="20">
        <v>-118.905</v>
      </c>
      <c r="W23" s="11" t="s">
        <v>88</v>
      </c>
      <c r="X23" s="11" t="str">
        <f t="shared" si="3"/>
        <v>HFRA</v>
      </c>
      <c r="Y23" s="11"/>
      <c r="Z23" s="21"/>
      <c r="AA23" s="11"/>
      <c r="AB23" s="11"/>
      <c r="AC23" s="21"/>
      <c r="AD23" s="21"/>
      <c r="AE23" s="21"/>
      <c r="AF23" s="11"/>
      <c r="AG23" s="11" t="b">
        <f t="shared" si="4"/>
        <v>1</v>
      </c>
      <c r="AH23" s="11" t="b">
        <f t="shared" si="5"/>
        <v>1</v>
      </c>
      <c r="AI23" s="11" t="b">
        <f t="shared" si="6"/>
        <v>0</v>
      </c>
      <c r="AJ23" s="19">
        <f t="shared" si="7"/>
        <v>2015</v>
      </c>
      <c r="AK23">
        <f t="shared" si="8"/>
        <v>7</v>
      </c>
      <c r="AL23" t="b">
        <v>0</v>
      </c>
      <c r="AM23">
        <f t="shared" si="9"/>
        <v>0</v>
      </c>
      <c r="AN23" t="b">
        <f t="shared" si="10"/>
        <v>0</v>
      </c>
      <c r="AO23" t="b">
        <f t="shared" si="11"/>
        <v>0</v>
      </c>
      <c r="AP23" t="b">
        <f t="shared" si="12"/>
        <v>0</v>
      </c>
      <c r="AQ23" t="str">
        <f t="shared" si="17"/>
        <v>OEIS CAT - Large</v>
      </c>
      <c r="AR23">
        <f t="shared" si="13"/>
        <v>1</v>
      </c>
      <c r="AS23">
        <f t="shared" si="14"/>
        <v>0</v>
      </c>
      <c r="AT23" t="str">
        <f t="shared" si="15"/>
        <v xml:space="preserve">structures &lt;= 100 </v>
      </c>
      <c r="AU23" t="str">
        <f t="shared" si="16"/>
        <v>fatality = 0</v>
      </c>
      <c r="AV23">
        <f t="shared" si="18"/>
        <v>4</v>
      </c>
      <c r="AW23" t="b">
        <v>1</v>
      </c>
      <c r="AX23" t="b">
        <v>0</v>
      </c>
      <c r="AY23" t="b">
        <v>1</v>
      </c>
      <c r="AZ23" t="b">
        <v>1</v>
      </c>
      <c r="BA23" t="b">
        <v>0</v>
      </c>
      <c r="BB23" t="b">
        <v>1</v>
      </c>
      <c r="BC23" t="b">
        <v>1</v>
      </c>
    </row>
    <row r="24" spans="1:55" x14ac:dyDescent="0.2">
      <c r="A24" s="11"/>
      <c r="B24" t="s">
        <v>174</v>
      </c>
      <c r="C24" t="str">
        <f t="shared" si="0"/>
        <v>20150731-Creek</v>
      </c>
      <c r="D24" s="12" t="s">
        <v>69</v>
      </c>
      <c r="E24" s="12" t="s">
        <v>175</v>
      </c>
      <c r="F24" s="12"/>
      <c r="G24" s="12"/>
      <c r="H24" s="13">
        <f t="shared" si="1"/>
        <v>201507312137</v>
      </c>
      <c r="I24" s="13">
        <f t="shared" si="2"/>
        <v>201507320937</v>
      </c>
      <c r="J24" s="14">
        <v>42216</v>
      </c>
      <c r="K24" s="15">
        <v>0.90069444444444446</v>
      </c>
      <c r="L24" s="16">
        <v>42216.900694444441</v>
      </c>
      <c r="M24" s="17">
        <v>42217</v>
      </c>
      <c r="N24" s="18" t="s">
        <v>176</v>
      </c>
      <c r="O24" s="16">
        <v>42217.791666666657</v>
      </c>
      <c r="P24" s="19">
        <v>1450</v>
      </c>
      <c r="Q24" s="12" t="s">
        <v>72</v>
      </c>
      <c r="R24" s="19"/>
      <c r="S24" s="19"/>
      <c r="T24" s="19">
        <v>0</v>
      </c>
      <c r="U24" s="20">
        <v>37.067999999999998</v>
      </c>
      <c r="V24" s="20">
        <v>-121.21899999999999</v>
      </c>
      <c r="W24" s="11" t="s">
        <v>73</v>
      </c>
      <c r="X24" s="11" t="str">
        <f t="shared" si="3"/>
        <v>HFRA</v>
      </c>
      <c r="Y24" s="11"/>
      <c r="Z24" s="21"/>
      <c r="AA24" s="11"/>
      <c r="AB24" s="11"/>
      <c r="AC24" s="21"/>
      <c r="AD24" s="21"/>
      <c r="AE24" s="21"/>
      <c r="AF24" s="11"/>
      <c r="AG24" s="11" t="b">
        <f t="shared" si="4"/>
        <v>0</v>
      </c>
      <c r="AH24" s="11" t="b">
        <f t="shared" si="5"/>
        <v>0</v>
      </c>
      <c r="AI24" s="11" t="b">
        <f t="shared" si="6"/>
        <v>0</v>
      </c>
      <c r="AJ24" s="19">
        <f t="shared" si="7"/>
        <v>2015</v>
      </c>
      <c r="AK24">
        <f t="shared" si="8"/>
        <v>7</v>
      </c>
      <c r="AL24" t="b">
        <v>0</v>
      </c>
      <c r="AM24">
        <f t="shared" si="9"/>
        <v>0</v>
      </c>
      <c r="AN24" t="b">
        <f t="shared" si="10"/>
        <v>0</v>
      </c>
      <c r="AO24" t="b">
        <f t="shared" si="11"/>
        <v>0</v>
      </c>
      <c r="AP24" t="b">
        <f t="shared" si="12"/>
        <v>0</v>
      </c>
      <c r="AQ24" t="str">
        <f t="shared" si="17"/>
        <v>OEIS Non-CAT - Large</v>
      </c>
      <c r="AR24">
        <f t="shared" si="13"/>
        <v>0</v>
      </c>
      <c r="AS24">
        <f t="shared" si="14"/>
        <v>0</v>
      </c>
      <c r="AT24" t="str">
        <f t="shared" si="15"/>
        <v xml:space="preserve">structures &lt;= 100 </v>
      </c>
      <c r="AU24" t="str">
        <f t="shared" si="16"/>
        <v>fatality = 0</v>
      </c>
      <c r="AV24">
        <f t="shared" si="18"/>
        <v>0</v>
      </c>
      <c r="AW24" t="b">
        <v>1</v>
      </c>
      <c r="AX24" t="b">
        <v>0</v>
      </c>
      <c r="AY24" t="b">
        <v>1</v>
      </c>
      <c r="AZ24" t="b">
        <v>1</v>
      </c>
      <c r="BA24" t="b">
        <v>0</v>
      </c>
      <c r="BB24" t="b">
        <v>1</v>
      </c>
      <c r="BC24" t="b">
        <v>1</v>
      </c>
    </row>
    <row r="25" spans="1:55" x14ac:dyDescent="0.2">
      <c r="A25" s="11"/>
      <c r="C25" t="str">
        <f t="shared" si="0"/>
        <v>20150803-Dodge</v>
      </c>
      <c r="D25" s="12" t="s">
        <v>180</v>
      </c>
      <c r="E25" s="12" t="s">
        <v>181</v>
      </c>
      <c r="F25" s="12"/>
      <c r="G25" s="12"/>
      <c r="H25" s="13">
        <f t="shared" si="1"/>
        <v>201508031415</v>
      </c>
      <c r="I25" s="13">
        <f t="shared" si="2"/>
        <v>201508040215</v>
      </c>
      <c r="J25" s="14">
        <v>42219</v>
      </c>
      <c r="K25" s="15">
        <v>0.59375</v>
      </c>
      <c r="L25" s="16">
        <v>42219.59375</v>
      </c>
      <c r="M25" s="17">
        <v>42220</v>
      </c>
      <c r="N25" s="18" t="s">
        <v>182</v>
      </c>
      <c r="O25" s="16">
        <v>42220.442361111112</v>
      </c>
      <c r="P25" s="19">
        <v>10570</v>
      </c>
      <c r="Q25" s="12" t="s">
        <v>183</v>
      </c>
      <c r="R25" s="19"/>
      <c r="S25" s="19"/>
      <c r="T25" s="19">
        <v>0</v>
      </c>
      <c r="U25" s="20">
        <v>40.938000000000002</v>
      </c>
      <c r="V25" s="20">
        <v>-120.105</v>
      </c>
      <c r="W25" s="11" t="s">
        <v>88</v>
      </c>
      <c r="X25" s="11" t="str">
        <f t="shared" si="3"/>
        <v>HFRA</v>
      </c>
      <c r="Y25" s="11"/>
      <c r="Z25" s="21"/>
      <c r="AA25" s="11"/>
      <c r="AB25" s="11"/>
      <c r="AC25" s="21"/>
      <c r="AD25" s="21"/>
      <c r="AE25" s="21"/>
      <c r="AF25" s="11"/>
      <c r="AG25" s="11" t="b">
        <f t="shared" si="4"/>
        <v>1</v>
      </c>
      <c r="AH25" s="11" t="b">
        <f t="shared" si="5"/>
        <v>1</v>
      </c>
      <c r="AI25" s="11" t="b">
        <f t="shared" si="6"/>
        <v>0</v>
      </c>
      <c r="AJ25" s="19">
        <f t="shared" si="7"/>
        <v>2015</v>
      </c>
      <c r="AK25">
        <f t="shared" si="8"/>
        <v>8</v>
      </c>
      <c r="AL25" t="b">
        <v>0</v>
      </c>
      <c r="AM25">
        <f t="shared" si="9"/>
        <v>0</v>
      </c>
      <c r="AN25" t="b">
        <f t="shared" si="10"/>
        <v>0</v>
      </c>
      <c r="AO25" t="b">
        <f t="shared" si="11"/>
        <v>0</v>
      </c>
      <c r="AP25" t="b">
        <f t="shared" si="12"/>
        <v>0</v>
      </c>
      <c r="AQ25" t="str">
        <f t="shared" si="17"/>
        <v>OEIS CAT - Large</v>
      </c>
      <c r="AR25">
        <f t="shared" si="13"/>
        <v>1</v>
      </c>
      <c r="AS25">
        <f t="shared" si="14"/>
        <v>0</v>
      </c>
      <c r="AT25" t="str">
        <f t="shared" si="15"/>
        <v xml:space="preserve">structures &lt;= 100 </v>
      </c>
      <c r="AU25" t="str">
        <f t="shared" si="16"/>
        <v>fatality = 0</v>
      </c>
      <c r="AV25">
        <f t="shared" si="18"/>
        <v>0</v>
      </c>
      <c r="AW25" t="b">
        <v>1</v>
      </c>
      <c r="AX25" t="b">
        <v>0</v>
      </c>
      <c r="AY25" t="b">
        <v>1</v>
      </c>
      <c r="AZ25" t="b">
        <v>1</v>
      </c>
      <c r="BA25" t="b">
        <v>0</v>
      </c>
      <c r="BB25" t="b">
        <v>0</v>
      </c>
      <c r="BC25" t="b">
        <v>1</v>
      </c>
    </row>
    <row r="26" spans="1:55" x14ac:dyDescent="0.2">
      <c r="A26" s="11"/>
      <c r="C26" t="str">
        <f t="shared" si="0"/>
        <v>20150809-Jerusalem</v>
      </c>
      <c r="D26" s="12" t="s">
        <v>149</v>
      </c>
      <c r="E26" s="12" t="s">
        <v>184</v>
      </c>
      <c r="F26" s="12"/>
      <c r="G26" s="12"/>
      <c r="H26" s="13">
        <f t="shared" si="1"/>
        <v>201508091534</v>
      </c>
      <c r="I26" s="13">
        <f t="shared" si="2"/>
        <v>201508100334</v>
      </c>
      <c r="J26" s="14">
        <v>42225</v>
      </c>
      <c r="K26" s="15">
        <v>0.64861111111111114</v>
      </c>
      <c r="L26" s="16">
        <v>42225.648611111108</v>
      </c>
      <c r="M26" s="17">
        <v>42241</v>
      </c>
      <c r="N26" s="18" t="s">
        <v>185</v>
      </c>
      <c r="O26" s="16">
        <v>42241.28125</v>
      </c>
      <c r="P26" s="19">
        <v>25118</v>
      </c>
      <c r="Q26" s="12" t="s">
        <v>186</v>
      </c>
      <c r="R26" s="19">
        <v>27</v>
      </c>
      <c r="S26" s="19"/>
      <c r="T26" s="19">
        <v>0</v>
      </c>
      <c r="U26" s="20">
        <v>38.814250299999998</v>
      </c>
      <c r="V26" s="20">
        <v>-122.4867319</v>
      </c>
      <c r="W26" s="11" t="s">
        <v>88</v>
      </c>
      <c r="X26" s="11" t="str">
        <f t="shared" si="3"/>
        <v>HFRA</v>
      </c>
      <c r="Y26" s="11"/>
      <c r="Z26" s="21"/>
      <c r="AA26" s="11"/>
      <c r="AB26" s="11"/>
      <c r="AC26" s="21"/>
      <c r="AD26" s="21"/>
      <c r="AE26" s="21"/>
      <c r="AF26" s="11"/>
      <c r="AG26" s="11" t="b">
        <f t="shared" si="4"/>
        <v>1</v>
      </c>
      <c r="AH26" s="11" t="b">
        <f t="shared" si="5"/>
        <v>1</v>
      </c>
      <c r="AI26" s="11" t="b">
        <f t="shared" si="6"/>
        <v>0</v>
      </c>
      <c r="AJ26" s="19">
        <f t="shared" si="7"/>
        <v>2015</v>
      </c>
      <c r="AK26">
        <f t="shared" si="8"/>
        <v>8</v>
      </c>
      <c r="AL26" t="b">
        <v>0</v>
      </c>
      <c r="AM26">
        <f t="shared" si="9"/>
        <v>0</v>
      </c>
      <c r="AN26" t="b">
        <f t="shared" si="10"/>
        <v>0</v>
      </c>
      <c r="AO26" t="b">
        <f t="shared" si="11"/>
        <v>0</v>
      </c>
      <c r="AP26" t="b">
        <f t="shared" si="12"/>
        <v>0</v>
      </c>
      <c r="AQ26" t="str">
        <f t="shared" si="17"/>
        <v>OEIS CAT - Large</v>
      </c>
      <c r="AR26">
        <f t="shared" si="13"/>
        <v>1</v>
      </c>
      <c r="AS26">
        <f t="shared" si="14"/>
        <v>0</v>
      </c>
      <c r="AT26" t="str">
        <f t="shared" si="15"/>
        <v xml:space="preserve">structures &lt;= 100 </v>
      </c>
      <c r="AU26" t="str">
        <f t="shared" si="16"/>
        <v>fatality = 0</v>
      </c>
      <c r="AV26">
        <f t="shared" si="18"/>
        <v>27</v>
      </c>
      <c r="AW26" t="b">
        <v>1</v>
      </c>
      <c r="AX26" t="b">
        <v>0</v>
      </c>
      <c r="AY26" t="b">
        <v>1</v>
      </c>
      <c r="AZ26" t="b">
        <v>1</v>
      </c>
      <c r="BA26" t="b">
        <v>0</v>
      </c>
      <c r="BB26" t="b">
        <v>1</v>
      </c>
      <c r="BC26" t="b">
        <v>1</v>
      </c>
    </row>
    <row r="27" spans="1:55" x14ac:dyDescent="0.2">
      <c r="A27" s="11"/>
      <c r="C27" t="str">
        <f t="shared" si="0"/>
        <v>20150816-Cuesta</v>
      </c>
      <c r="D27" s="12" t="s">
        <v>103</v>
      </c>
      <c r="E27" s="12" t="s">
        <v>188</v>
      </c>
      <c r="F27" s="12"/>
      <c r="G27" s="12"/>
      <c r="H27" s="13">
        <f t="shared" si="1"/>
        <v>201508161813</v>
      </c>
      <c r="I27" s="13">
        <f t="shared" si="2"/>
        <v>201508170613</v>
      </c>
      <c r="J27" s="14">
        <v>42232</v>
      </c>
      <c r="K27" s="15">
        <v>0.75902777777777775</v>
      </c>
      <c r="L27" s="16">
        <v>42232.759027777778</v>
      </c>
      <c r="M27" s="17">
        <v>42244</v>
      </c>
      <c r="N27" s="18" t="s">
        <v>151</v>
      </c>
      <c r="O27" s="16">
        <v>42244.760416666657</v>
      </c>
      <c r="P27" s="19">
        <v>2446</v>
      </c>
      <c r="Q27" s="12" t="s">
        <v>72</v>
      </c>
      <c r="R27" s="19">
        <v>1</v>
      </c>
      <c r="S27" s="19"/>
      <c r="T27" s="19">
        <v>0</v>
      </c>
      <c r="U27" s="20">
        <v>35.347700000000003</v>
      </c>
      <c r="V27" s="20">
        <v>-120.62690000000001</v>
      </c>
      <c r="W27" s="11" t="s">
        <v>88</v>
      </c>
      <c r="X27" s="11" t="str">
        <f t="shared" si="3"/>
        <v>HFRA</v>
      </c>
      <c r="Y27" s="11"/>
      <c r="Z27" s="21"/>
      <c r="AA27" s="11"/>
      <c r="AB27" s="11"/>
      <c r="AC27" s="21"/>
      <c r="AD27" s="21"/>
      <c r="AE27" s="21"/>
      <c r="AF27" s="11"/>
      <c r="AG27" s="11" t="b">
        <f t="shared" si="4"/>
        <v>0</v>
      </c>
      <c r="AH27" s="11" t="b">
        <f t="shared" si="5"/>
        <v>0</v>
      </c>
      <c r="AI27" s="11" t="b">
        <f t="shared" si="6"/>
        <v>0</v>
      </c>
      <c r="AJ27" s="19">
        <f t="shared" si="7"/>
        <v>2015</v>
      </c>
      <c r="AK27">
        <f t="shared" si="8"/>
        <v>8</v>
      </c>
      <c r="AL27" t="b">
        <v>0</v>
      </c>
      <c r="AM27">
        <f t="shared" si="9"/>
        <v>0</v>
      </c>
      <c r="AN27" t="b">
        <f t="shared" si="10"/>
        <v>0</v>
      </c>
      <c r="AO27" t="b">
        <f t="shared" si="11"/>
        <v>0</v>
      </c>
      <c r="AP27" t="b">
        <f t="shared" si="12"/>
        <v>0</v>
      </c>
      <c r="AQ27" t="str">
        <f t="shared" si="17"/>
        <v>OEIS Non-CAT - Large</v>
      </c>
      <c r="AR27">
        <f t="shared" si="13"/>
        <v>0</v>
      </c>
      <c r="AS27">
        <f t="shared" si="14"/>
        <v>0</v>
      </c>
      <c r="AT27" t="str">
        <f t="shared" si="15"/>
        <v xml:space="preserve">structures &lt;= 100 </v>
      </c>
      <c r="AU27" t="str">
        <f t="shared" si="16"/>
        <v>fatality = 0</v>
      </c>
      <c r="AV27">
        <f t="shared" si="18"/>
        <v>1</v>
      </c>
      <c r="AW27" t="b">
        <v>0</v>
      </c>
      <c r="AX27" t="b">
        <v>1</v>
      </c>
      <c r="AY27" t="b">
        <v>1</v>
      </c>
      <c r="AZ27" t="b">
        <v>1</v>
      </c>
      <c r="BA27" t="b">
        <v>0</v>
      </c>
      <c r="BB27" t="b">
        <v>1</v>
      </c>
      <c r="BC27" t="b">
        <v>1</v>
      </c>
    </row>
    <row r="28" spans="1:55" x14ac:dyDescent="0.2">
      <c r="A28" s="11"/>
      <c r="C28" t="str">
        <f t="shared" si="0"/>
        <v>20150819-Tesla</v>
      </c>
      <c r="D28" s="12" t="s">
        <v>78</v>
      </c>
      <c r="E28" s="12" t="s">
        <v>193</v>
      </c>
      <c r="F28" s="12"/>
      <c r="G28" s="12"/>
      <c r="H28" s="13">
        <f t="shared" si="1"/>
        <v>201508191445</v>
      </c>
      <c r="I28" s="13">
        <f t="shared" si="2"/>
        <v>201508200245</v>
      </c>
      <c r="J28" s="14">
        <v>42235</v>
      </c>
      <c r="K28" s="15">
        <v>0.61458333333333337</v>
      </c>
      <c r="L28" s="16">
        <v>42235.614583333343</v>
      </c>
      <c r="M28" s="17">
        <v>42238</v>
      </c>
      <c r="N28" s="18" t="s">
        <v>194</v>
      </c>
      <c r="O28" s="16">
        <v>42238.770833333343</v>
      </c>
      <c r="P28" s="19">
        <v>2850</v>
      </c>
      <c r="Q28" s="12" t="s">
        <v>80</v>
      </c>
      <c r="R28" s="19">
        <v>1</v>
      </c>
      <c r="S28" s="19"/>
      <c r="T28" s="19">
        <v>0</v>
      </c>
      <c r="U28" s="20">
        <v>37.384500000000003</v>
      </c>
      <c r="V28" s="20">
        <v>-121.3732</v>
      </c>
      <c r="W28" s="11" t="s">
        <v>88</v>
      </c>
      <c r="X28" s="11" t="str">
        <f t="shared" si="3"/>
        <v>HFRA</v>
      </c>
      <c r="Y28" s="11"/>
      <c r="Z28" s="21"/>
      <c r="AA28" s="11"/>
      <c r="AB28" s="11"/>
      <c r="AC28" s="21"/>
      <c r="AD28" s="21"/>
      <c r="AE28" s="21"/>
      <c r="AF28" s="11"/>
      <c r="AG28" s="11" t="b">
        <f t="shared" si="4"/>
        <v>0</v>
      </c>
      <c r="AH28" s="11" t="b">
        <f t="shared" si="5"/>
        <v>0</v>
      </c>
      <c r="AI28" s="11" t="b">
        <f t="shared" si="6"/>
        <v>0</v>
      </c>
      <c r="AJ28" s="19">
        <f t="shared" si="7"/>
        <v>2015</v>
      </c>
      <c r="AK28">
        <f t="shared" si="8"/>
        <v>8</v>
      </c>
      <c r="AL28" t="b">
        <v>0</v>
      </c>
      <c r="AM28">
        <f t="shared" si="9"/>
        <v>0</v>
      </c>
      <c r="AN28" t="b">
        <f t="shared" si="10"/>
        <v>0</v>
      </c>
      <c r="AO28" t="b">
        <f t="shared" si="11"/>
        <v>0</v>
      </c>
      <c r="AP28" t="b">
        <f t="shared" si="12"/>
        <v>0</v>
      </c>
      <c r="AQ28" t="str">
        <f t="shared" si="17"/>
        <v>OEIS Non-CAT - Large</v>
      </c>
      <c r="AR28">
        <f t="shared" si="13"/>
        <v>0</v>
      </c>
      <c r="AS28">
        <f t="shared" si="14"/>
        <v>0</v>
      </c>
      <c r="AT28" t="str">
        <f t="shared" si="15"/>
        <v xml:space="preserve">structures &lt;= 100 </v>
      </c>
      <c r="AU28" t="str">
        <f t="shared" si="16"/>
        <v>fatality = 0</v>
      </c>
      <c r="AV28">
        <f t="shared" si="18"/>
        <v>1</v>
      </c>
      <c r="AW28" t="b">
        <v>1</v>
      </c>
      <c r="AX28" t="b">
        <v>0</v>
      </c>
      <c r="AY28" t="b">
        <v>1</v>
      </c>
      <c r="AZ28" t="b">
        <v>1</v>
      </c>
      <c r="BA28" t="b">
        <v>0</v>
      </c>
      <c r="BB28" t="b">
        <v>1</v>
      </c>
      <c r="BC28" t="b">
        <v>1</v>
      </c>
    </row>
    <row r="29" spans="1:55" x14ac:dyDescent="0.2">
      <c r="A29" s="11"/>
      <c r="C29" t="str">
        <f t="shared" si="0"/>
        <v>20150902-Elk</v>
      </c>
      <c r="D29" s="12" t="s">
        <v>149</v>
      </c>
      <c r="E29" s="12" t="s">
        <v>197</v>
      </c>
      <c r="F29" s="12"/>
      <c r="G29" s="12"/>
      <c r="H29" s="13">
        <f t="shared" si="1"/>
        <v>201509021457</v>
      </c>
      <c r="I29" s="13">
        <f t="shared" si="2"/>
        <v>201509030257</v>
      </c>
      <c r="J29" s="14">
        <v>42249</v>
      </c>
      <c r="K29" s="15">
        <v>0.62291666666666667</v>
      </c>
      <c r="L29" s="16">
        <v>42249.622916666667</v>
      </c>
      <c r="M29" s="17">
        <v>42255</v>
      </c>
      <c r="N29" s="18" t="s">
        <v>198</v>
      </c>
      <c r="O29" s="16">
        <v>42255.811111111107</v>
      </c>
      <c r="P29" s="19">
        <v>673</v>
      </c>
      <c r="Q29" s="12" t="s">
        <v>152</v>
      </c>
      <c r="R29" s="19"/>
      <c r="S29" s="19"/>
      <c r="T29" s="19">
        <v>0</v>
      </c>
      <c r="U29" s="20">
        <v>39.229999999999997</v>
      </c>
      <c r="V29" s="20">
        <v>-122</v>
      </c>
      <c r="W29" s="11" t="s">
        <v>73</v>
      </c>
      <c r="X29" s="11" t="str">
        <f t="shared" si="3"/>
        <v>non-HFRA</v>
      </c>
      <c r="Y29" s="11"/>
      <c r="Z29" s="21"/>
      <c r="AA29" s="11"/>
      <c r="AB29" s="11"/>
      <c r="AC29" s="21"/>
      <c r="AD29" s="21"/>
      <c r="AE29" s="21"/>
      <c r="AF29" s="11"/>
      <c r="AG29" s="11" t="b">
        <f t="shared" si="4"/>
        <v>0</v>
      </c>
      <c r="AH29" s="11" t="b">
        <f t="shared" si="5"/>
        <v>0</v>
      </c>
      <c r="AI29" s="11" t="b">
        <f t="shared" si="6"/>
        <v>0</v>
      </c>
      <c r="AJ29" s="19">
        <f t="shared" si="7"/>
        <v>2015</v>
      </c>
      <c r="AK29">
        <f t="shared" si="8"/>
        <v>9</v>
      </c>
      <c r="AL29" t="b">
        <v>0</v>
      </c>
      <c r="AM29">
        <f t="shared" si="9"/>
        <v>0</v>
      </c>
      <c r="AN29" t="b">
        <f t="shared" si="10"/>
        <v>0</v>
      </c>
      <c r="AO29" t="b">
        <f t="shared" si="11"/>
        <v>0</v>
      </c>
      <c r="AP29" t="b">
        <f t="shared" si="12"/>
        <v>0</v>
      </c>
      <c r="AQ29" t="str">
        <f t="shared" si="17"/>
        <v>OEIS Non-CAT - Large</v>
      </c>
      <c r="AR29">
        <f t="shared" si="13"/>
        <v>0</v>
      </c>
      <c r="AS29">
        <f t="shared" si="14"/>
        <v>0</v>
      </c>
      <c r="AT29" t="str">
        <f t="shared" si="15"/>
        <v xml:space="preserve">structures &lt;= 100 </v>
      </c>
      <c r="AU29" t="str">
        <f t="shared" si="16"/>
        <v>fatality = 0</v>
      </c>
      <c r="AV29">
        <f t="shared" si="18"/>
        <v>0</v>
      </c>
      <c r="AW29" t="b">
        <v>0</v>
      </c>
      <c r="AX29" t="b">
        <v>0</v>
      </c>
      <c r="AY29" t="b">
        <v>0</v>
      </c>
      <c r="AZ29" t="b">
        <v>0</v>
      </c>
      <c r="BA29" t="b">
        <v>0</v>
      </c>
      <c r="BB29" t="b">
        <v>0</v>
      </c>
      <c r="BC29" t="b">
        <v>0</v>
      </c>
    </row>
    <row r="30" spans="1:55" x14ac:dyDescent="0.2">
      <c r="A30" s="11"/>
      <c r="B30" t="s">
        <v>202</v>
      </c>
      <c r="C30" t="str">
        <f t="shared" si="0"/>
        <v>20150907-Tenaya</v>
      </c>
      <c r="D30" s="12" t="s">
        <v>203</v>
      </c>
      <c r="E30" s="12" t="s">
        <v>204</v>
      </c>
      <c r="F30" s="12"/>
      <c r="G30" s="12"/>
      <c r="H30" s="13">
        <f t="shared" si="1"/>
        <v>201509072123</v>
      </c>
      <c r="I30" s="13">
        <f t="shared" si="2"/>
        <v>201509080923</v>
      </c>
      <c r="J30" s="14">
        <v>42254</v>
      </c>
      <c r="K30" s="15">
        <v>0.89097222222222228</v>
      </c>
      <c r="L30" s="16">
        <v>42254.890972222223</v>
      </c>
      <c r="M30" s="17">
        <v>42263</v>
      </c>
      <c r="N30" s="18"/>
      <c r="O30" s="16"/>
      <c r="P30" s="19">
        <v>415</v>
      </c>
      <c r="Q30" s="12" t="s">
        <v>80</v>
      </c>
      <c r="R30" s="19"/>
      <c r="S30" s="19"/>
      <c r="T30" s="19">
        <v>0</v>
      </c>
      <c r="U30" s="20">
        <v>37.872</v>
      </c>
      <c r="V30" s="20">
        <v>-119.416</v>
      </c>
      <c r="W30" s="11" t="s">
        <v>73</v>
      </c>
      <c r="X30" s="11" t="str">
        <f t="shared" si="3"/>
        <v>non-HFRA</v>
      </c>
      <c r="Y30" s="11"/>
      <c r="Z30" s="21"/>
      <c r="AA30" s="11"/>
      <c r="AB30" s="11"/>
      <c r="AC30" s="21"/>
      <c r="AD30" s="21"/>
      <c r="AE30" s="21"/>
      <c r="AF30" s="11"/>
      <c r="AG30" s="11" t="b">
        <f t="shared" si="4"/>
        <v>0</v>
      </c>
      <c r="AH30" s="11" t="b">
        <f t="shared" si="5"/>
        <v>0</v>
      </c>
      <c r="AI30" s="11" t="b">
        <f t="shared" si="6"/>
        <v>0</v>
      </c>
      <c r="AJ30" s="19">
        <f t="shared" si="7"/>
        <v>2015</v>
      </c>
      <c r="AK30">
        <f t="shared" si="8"/>
        <v>9</v>
      </c>
      <c r="AL30" t="b">
        <v>0</v>
      </c>
      <c r="AM30">
        <f t="shared" si="9"/>
        <v>0</v>
      </c>
      <c r="AN30" t="b">
        <f t="shared" si="10"/>
        <v>0</v>
      </c>
      <c r="AO30" t="b">
        <f t="shared" si="11"/>
        <v>0</v>
      </c>
      <c r="AP30" t="b">
        <f t="shared" si="12"/>
        <v>0</v>
      </c>
      <c r="AQ30" t="str">
        <f t="shared" si="17"/>
        <v>OEIS Non-CAT - Large</v>
      </c>
      <c r="AR30">
        <f t="shared" si="13"/>
        <v>0</v>
      </c>
      <c r="AS30">
        <f t="shared" si="14"/>
        <v>0</v>
      </c>
      <c r="AT30" t="str">
        <f t="shared" si="15"/>
        <v xml:space="preserve">structures &lt;= 100 </v>
      </c>
      <c r="AU30" t="str">
        <f t="shared" si="16"/>
        <v>fatality = 0</v>
      </c>
      <c r="AV30">
        <f t="shared" si="18"/>
        <v>0</v>
      </c>
      <c r="AW30" t="b">
        <v>0</v>
      </c>
      <c r="AX30" t="b">
        <v>0</v>
      </c>
      <c r="AY30" t="b">
        <v>0</v>
      </c>
      <c r="AZ30" t="b">
        <v>0</v>
      </c>
      <c r="BA30" t="b">
        <v>0</v>
      </c>
      <c r="BB30" t="b">
        <v>0</v>
      </c>
      <c r="BC30" t="b">
        <v>0</v>
      </c>
    </row>
    <row r="31" spans="1:55" x14ac:dyDescent="0.2">
      <c r="A31" s="11"/>
      <c r="C31" t="str">
        <f t="shared" si="0"/>
        <v>20150909-Butte</v>
      </c>
      <c r="D31" s="12" t="s">
        <v>112</v>
      </c>
      <c r="E31" s="12" t="s">
        <v>143</v>
      </c>
      <c r="F31" s="12"/>
      <c r="G31" s="12"/>
      <c r="H31" s="13">
        <f t="shared" si="1"/>
        <v>201509091426</v>
      </c>
      <c r="I31" s="13">
        <f t="shared" si="2"/>
        <v>201509100226</v>
      </c>
      <c r="J31" s="14">
        <v>42256</v>
      </c>
      <c r="K31" s="15">
        <v>0.60138888888888886</v>
      </c>
      <c r="L31" s="16">
        <v>42256.601388888892</v>
      </c>
      <c r="M31" s="17">
        <v>42292</v>
      </c>
      <c r="N31" s="18" t="s">
        <v>205</v>
      </c>
      <c r="O31" s="16">
        <v>42292.822916666657</v>
      </c>
      <c r="P31" s="19">
        <v>70868</v>
      </c>
      <c r="Q31" s="12" t="s">
        <v>99</v>
      </c>
      <c r="R31" s="19">
        <v>965</v>
      </c>
      <c r="S31" s="19"/>
      <c r="T31" s="19">
        <v>2</v>
      </c>
      <c r="U31" s="20">
        <v>38.329740000000001</v>
      </c>
      <c r="V31" s="20">
        <v>-120.70417999999999</v>
      </c>
      <c r="W31" s="11" t="s">
        <v>88</v>
      </c>
      <c r="X31" s="11" t="str">
        <f t="shared" si="3"/>
        <v>HFRA</v>
      </c>
      <c r="Y31" s="11" t="s">
        <v>100</v>
      </c>
      <c r="Z31" s="21" t="s">
        <v>100</v>
      </c>
      <c r="AA31" s="11" t="s">
        <v>206</v>
      </c>
      <c r="AB31" s="11" t="s">
        <v>207</v>
      </c>
      <c r="AC31" s="21"/>
      <c r="AD31" s="21"/>
      <c r="AE31" s="21"/>
      <c r="AF31" s="27">
        <v>83383004</v>
      </c>
      <c r="AG31" s="11" t="b">
        <f t="shared" si="4"/>
        <v>1</v>
      </c>
      <c r="AH31" s="11" t="b">
        <f t="shared" si="5"/>
        <v>0</v>
      </c>
      <c r="AI31" s="11" t="b">
        <f t="shared" si="6"/>
        <v>1</v>
      </c>
      <c r="AJ31" s="19">
        <f t="shared" si="7"/>
        <v>2015</v>
      </c>
      <c r="AK31">
        <f t="shared" si="8"/>
        <v>9</v>
      </c>
      <c r="AL31" t="b">
        <v>0</v>
      </c>
      <c r="AM31">
        <f t="shared" si="9"/>
        <v>1</v>
      </c>
      <c r="AN31" t="b">
        <f t="shared" si="10"/>
        <v>1</v>
      </c>
      <c r="AO31" t="b">
        <f t="shared" si="11"/>
        <v>1</v>
      </c>
      <c r="AP31" t="b">
        <f t="shared" si="12"/>
        <v>0</v>
      </c>
      <c r="AQ31" t="str">
        <f t="shared" si="17"/>
        <v>OEIS CAT - Destructive - Fatal</v>
      </c>
      <c r="AR31">
        <f t="shared" si="13"/>
        <v>1</v>
      </c>
      <c r="AS31">
        <f t="shared" si="14"/>
        <v>1</v>
      </c>
      <c r="AT31" t="str">
        <f t="shared" si="15"/>
        <v>structures &gt; 500</v>
      </c>
      <c r="AU31" t="str">
        <f t="shared" si="16"/>
        <v>fatality &gt; 0</v>
      </c>
      <c r="AV31">
        <f t="shared" si="18"/>
        <v>965</v>
      </c>
      <c r="AW31" t="b">
        <v>1</v>
      </c>
      <c r="AX31" t="b">
        <v>0</v>
      </c>
      <c r="AY31" t="b">
        <v>1</v>
      </c>
      <c r="AZ31" t="b">
        <v>1</v>
      </c>
      <c r="BA31" t="b">
        <v>0</v>
      </c>
      <c r="BB31" t="b">
        <v>1</v>
      </c>
      <c r="BC31" t="b">
        <v>1</v>
      </c>
    </row>
    <row r="32" spans="1:55" x14ac:dyDescent="0.2">
      <c r="A32" s="11"/>
      <c r="C32" t="str">
        <f t="shared" si="0"/>
        <v>20150911-Lumpkin</v>
      </c>
      <c r="D32" s="12" t="s">
        <v>143</v>
      </c>
      <c r="E32" s="12" t="s">
        <v>210</v>
      </c>
      <c r="F32" s="12"/>
      <c r="G32" s="12"/>
      <c r="H32" s="13">
        <f t="shared" si="1"/>
        <v>201509111415</v>
      </c>
      <c r="I32" s="13">
        <f t="shared" si="2"/>
        <v>201509120215</v>
      </c>
      <c r="J32" s="14">
        <v>42258</v>
      </c>
      <c r="K32" s="15">
        <v>0.59375</v>
      </c>
      <c r="L32" s="16">
        <v>42258.59375</v>
      </c>
      <c r="M32" s="17">
        <v>42264</v>
      </c>
      <c r="N32" s="18" t="s">
        <v>211</v>
      </c>
      <c r="O32" s="16">
        <v>42264.8125</v>
      </c>
      <c r="P32" s="19">
        <v>1042</v>
      </c>
      <c r="Q32" s="12" t="s">
        <v>114</v>
      </c>
      <c r="R32" s="19"/>
      <c r="S32" s="19"/>
      <c r="T32" s="19">
        <v>0</v>
      </c>
      <c r="U32" s="20">
        <v>39.521799999999999</v>
      </c>
      <c r="V32" s="20">
        <v>-121.33629999999999</v>
      </c>
      <c r="W32" s="11" t="s">
        <v>88</v>
      </c>
      <c r="X32" s="11" t="str">
        <f t="shared" si="3"/>
        <v>HFRA</v>
      </c>
      <c r="Y32" s="11"/>
      <c r="Z32" s="21"/>
      <c r="AA32" s="11"/>
      <c r="AB32" s="11"/>
      <c r="AC32" s="21"/>
      <c r="AD32" s="21"/>
      <c r="AE32" s="21"/>
      <c r="AF32" s="11"/>
      <c r="AG32" s="11" t="b">
        <f t="shared" si="4"/>
        <v>0</v>
      </c>
      <c r="AH32" s="11" t="b">
        <f t="shared" si="5"/>
        <v>0</v>
      </c>
      <c r="AI32" s="11" t="b">
        <f t="shared" si="6"/>
        <v>0</v>
      </c>
      <c r="AJ32" s="19">
        <f t="shared" si="7"/>
        <v>2015</v>
      </c>
      <c r="AK32">
        <f t="shared" si="8"/>
        <v>9</v>
      </c>
      <c r="AL32" t="b">
        <v>0</v>
      </c>
      <c r="AM32">
        <f t="shared" si="9"/>
        <v>0</v>
      </c>
      <c r="AN32" t="b">
        <f t="shared" si="10"/>
        <v>0</v>
      </c>
      <c r="AO32" t="b">
        <f t="shared" si="11"/>
        <v>0</v>
      </c>
      <c r="AP32" t="b">
        <f t="shared" si="12"/>
        <v>0</v>
      </c>
      <c r="AQ32" t="str">
        <f t="shared" si="17"/>
        <v>OEIS Non-CAT - Large</v>
      </c>
      <c r="AR32">
        <f t="shared" si="13"/>
        <v>0</v>
      </c>
      <c r="AS32">
        <f t="shared" si="14"/>
        <v>0</v>
      </c>
      <c r="AT32" t="str">
        <f t="shared" si="15"/>
        <v xml:space="preserve">structures &lt;= 100 </v>
      </c>
      <c r="AU32" t="str">
        <f t="shared" si="16"/>
        <v>fatality = 0</v>
      </c>
      <c r="AV32">
        <f t="shared" si="18"/>
        <v>0</v>
      </c>
      <c r="AW32" t="b">
        <v>0</v>
      </c>
      <c r="AX32" t="b">
        <v>1</v>
      </c>
      <c r="AY32" t="b">
        <v>1</v>
      </c>
      <c r="AZ32" t="b">
        <v>1</v>
      </c>
      <c r="BA32" t="b">
        <v>0</v>
      </c>
      <c r="BB32" t="b">
        <v>1</v>
      </c>
      <c r="BC32" t="b">
        <v>1</v>
      </c>
    </row>
    <row r="33" spans="1:55" x14ac:dyDescent="0.2">
      <c r="A33" s="11"/>
      <c r="B33" t="s">
        <v>214</v>
      </c>
      <c r="C33" t="str">
        <f t="shared" si="0"/>
        <v>20150912-Valley</v>
      </c>
      <c r="D33" s="12" t="s">
        <v>149</v>
      </c>
      <c r="E33" s="12" t="s">
        <v>215</v>
      </c>
      <c r="F33" s="12"/>
      <c r="G33" s="12"/>
      <c r="H33" s="13">
        <f t="shared" si="1"/>
        <v>201509121324</v>
      </c>
      <c r="I33" s="13">
        <f t="shared" si="2"/>
        <v>201509130124</v>
      </c>
      <c r="J33" s="14">
        <v>42259</v>
      </c>
      <c r="K33" s="15">
        <v>0.55833333333333335</v>
      </c>
      <c r="L33" s="16">
        <v>42259.558333333327</v>
      </c>
      <c r="M33" s="17">
        <v>42292</v>
      </c>
      <c r="N33" s="18"/>
      <c r="O33" s="16"/>
      <c r="P33" s="19">
        <v>76067</v>
      </c>
      <c r="Q33" s="12" t="s">
        <v>99</v>
      </c>
      <c r="R33" s="19">
        <v>1958</v>
      </c>
      <c r="S33" s="19">
        <v>93</v>
      </c>
      <c r="T33" s="19">
        <v>4</v>
      </c>
      <c r="U33" s="20">
        <v>38.848879599999997</v>
      </c>
      <c r="V33" s="20">
        <v>-122.7589117</v>
      </c>
      <c r="W33" s="11" t="s">
        <v>88</v>
      </c>
      <c r="X33" s="11" t="str">
        <f t="shared" si="3"/>
        <v>HFRA</v>
      </c>
      <c r="Y33" s="11" t="s">
        <v>100</v>
      </c>
      <c r="Z33" s="21"/>
      <c r="AA33" s="11"/>
      <c r="AB33" s="11"/>
      <c r="AC33" s="21"/>
      <c r="AD33" s="21"/>
      <c r="AE33" s="21"/>
      <c r="AF33" s="27">
        <v>81840051</v>
      </c>
      <c r="AG33" s="11" t="b">
        <f t="shared" si="4"/>
        <v>1</v>
      </c>
      <c r="AH33" s="11" t="b">
        <f t="shared" si="5"/>
        <v>0</v>
      </c>
      <c r="AI33" s="11" t="b">
        <f t="shared" si="6"/>
        <v>1</v>
      </c>
      <c r="AJ33" s="19">
        <f t="shared" si="7"/>
        <v>2015</v>
      </c>
      <c r="AK33">
        <f t="shared" si="8"/>
        <v>9</v>
      </c>
      <c r="AL33" t="b">
        <v>0</v>
      </c>
      <c r="AM33">
        <f t="shared" si="9"/>
        <v>1</v>
      </c>
      <c r="AN33" t="b">
        <f t="shared" si="10"/>
        <v>1</v>
      </c>
      <c r="AO33" t="b">
        <f t="shared" si="11"/>
        <v>1</v>
      </c>
      <c r="AP33" t="b">
        <f t="shared" si="12"/>
        <v>0</v>
      </c>
      <c r="AQ33" t="str">
        <f t="shared" si="17"/>
        <v>OEIS CAT - Destructive - Fatal</v>
      </c>
      <c r="AR33">
        <f t="shared" si="13"/>
        <v>1</v>
      </c>
      <c r="AS33">
        <f t="shared" si="14"/>
        <v>1</v>
      </c>
      <c r="AT33" t="str">
        <f t="shared" si="15"/>
        <v>structures &gt; 500</v>
      </c>
      <c r="AU33" t="str">
        <f t="shared" si="16"/>
        <v>fatality &gt; 0</v>
      </c>
      <c r="AV33">
        <f t="shared" si="18"/>
        <v>1958</v>
      </c>
      <c r="AW33" t="b">
        <v>0</v>
      </c>
      <c r="AX33" t="b">
        <v>1</v>
      </c>
      <c r="AY33" t="b">
        <v>1</v>
      </c>
      <c r="AZ33" t="b">
        <v>1</v>
      </c>
      <c r="BA33" t="b">
        <v>0</v>
      </c>
      <c r="BB33" t="b">
        <v>1</v>
      </c>
      <c r="BC33" t="b">
        <v>1</v>
      </c>
    </row>
    <row r="34" spans="1:55" x14ac:dyDescent="0.2">
      <c r="A34" s="11"/>
      <c r="C34" t="str">
        <f t="shared" si="0"/>
        <v>20150919-Tassajara</v>
      </c>
      <c r="D34" s="12" t="s">
        <v>218</v>
      </c>
      <c r="E34" s="12" t="s">
        <v>219</v>
      </c>
      <c r="F34" s="12"/>
      <c r="G34" s="12"/>
      <c r="H34" s="13">
        <f t="shared" si="1"/>
        <v>201509191500</v>
      </c>
      <c r="I34" s="13">
        <f t="shared" si="2"/>
        <v>201509200300</v>
      </c>
      <c r="J34" s="14">
        <v>42266</v>
      </c>
      <c r="K34" s="15">
        <v>0.625</v>
      </c>
      <c r="L34" s="16">
        <v>42266.625</v>
      </c>
      <c r="M34" s="17">
        <v>42274</v>
      </c>
      <c r="N34" s="18" t="s">
        <v>151</v>
      </c>
      <c r="O34" s="16">
        <v>42274.760416666657</v>
      </c>
      <c r="P34" s="19">
        <v>1086</v>
      </c>
      <c r="Q34" s="12" t="s">
        <v>80</v>
      </c>
      <c r="R34" s="19">
        <v>20</v>
      </c>
      <c r="S34" s="19">
        <v>1</v>
      </c>
      <c r="T34" s="19">
        <v>0</v>
      </c>
      <c r="U34" s="20">
        <v>36.369964400000001</v>
      </c>
      <c r="V34" s="20">
        <v>-121.58955400000001</v>
      </c>
      <c r="W34" s="11" t="s">
        <v>88</v>
      </c>
      <c r="X34" s="11" t="str">
        <f t="shared" si="3"/>
        <v>HFRA</v>
      </c>
      <c r="Y34" s="11"/>
      <c r="Z34" s="21"/>
      <c r="AA34" s="11"/>
      <c r="AB34" s="11"/>
      <c r="AC34" s="21"/>
      <c r="AD34" s="21"/>
      <c r="AE34" s="21"/>
      <c r="AF34" s="11"/>
      <c r="AG34" s="11" t="b">
        <f t="shared" si="4"/>
        <v>0</v>
      </c>
      <c r="AH34" s="11" t="b">
        <f t="shared" si="5"/>
        <v>0</v>
      </c>
      <c r="AI34" s="11" t="b">
        <f t="shared" si="6"/>
        <v>0</v>
      </c>
      <c r="AJ34" s="19">
        <f t="shared" ref="AJ34:AJ65" si="19">YEAR(J34)</f>
        <v>2015</v>
      </c>
      <c r="AK34">
        <f t="shared" ref="AK34:AK65" si="20">MONTH(J34)</f>
        <v>9</v>
      </c>
      <c r="AL34" t="b">
        <v>0</v>
      </c>
      <c r="AM34">
        <f t="shared" si="9"/>
        <v>0</v>
      </c>
      <c r="AN34" t="b">
        <f t="shared" si="10"/>
        <v>0</v>
      </c>
      <c r="AO34" t="b">
        <f t="shared" si="11"/>
        <v>0</v>
      </c>
      <c r="AP34" t="b">
        <f t="shared" si="12"/>
        <v>0</v>
      </c>
      <c r="AQ34" t="str">
        <f t="shared" si="17"/>
        <v>OEIS Non-CAT - Large</v>
      </c>
      <c r="AR34">
        <f t="shared" si="13"/>
        <v>0</v>
      </c>
      <c r="AS34">
        <f t="shared" si="14"/>
        <v>0</v>
      </c>
      <c r="AT34" t="str">
        <f t="shared" si="15"/>
        <v xml:space="preserve">structures &lt;= 100 </v>
      </c>
      <c r="AU34" t="str">
        <f t="shared" si="16"/>
        <v>fatality = 0</v>
      </c>
      <c r="AV34">
        <f t="shared" si="18"/>
        <v>20</v>
      </c>
      <c r="AW34" t="b">
        <v>1</v>
      </c>
      <c r="AX34" t="b">
        <v>0</v>
      </c>
      <c r="AY34" t="b">
        <v>1</v>
      </c>
      <c r="AZ34" t="b">
        <v>1</v>
      </c>
      <c r="BA34" t="b">
        <v>0</v>
      </c>
      <c r="BB34" t="b">
        <v>1</v>
      </c>
      <c r="BC34" t="b">
        <v>1</v>
      </c>
    </row>
    <row r="35" spans="1:55" x14ac:dyDescent="0.2">
      <c r="A35" s="11"/>
      <c r="B35" t="s">
        <v>222</v>
      </c>
      <c r="C35" t="str">
        <f t="shared" si="0"/>
        <v>20151003-Meridian</v>
      </c>
      <c r="D35" s="12" t="s">
        <v>143</v>
      </c>
      <c r="E35" s="12" t="s">
        <v>223</v>
      </c>
      <c r="F35" s="12"/>
      <c r="G35" s="12"/>
      <c r="H35" s="13">
        <f t="shared" si="1"/>
        <v>201510032115</v>
      </c>
      <c r="I35" s="13">
        <f t="shared" si="2"/>
        <v>201510040915</v>
      </c>
      <c r="J35" s="14">
        <v>42280</v>
      </c>
      <c r="K35" s="15">
        <v>0.88541666666666663</v>
      </c>
      <c r="L35" s="16">
        <v>42280.885416666657</v>
      </c>
      <c r="M35" s="17">
        <v>42281</v>
      </c>
      <c r="N35" s="18"/>
      <c r="O35" s="16"/>
      <c r="P35" s="19">
        <v>860</v>
      </c>
      <c r="Q35" s="12" t="s">
        <v>152</v>
      </c>
      <c r="R35" s="19"/>
      <c r="S35" s="19"/>
      <c r="T35" s="19">
        <v>0</v>
      </c>
      <c r="U35" s="20">
        <v>39.880000000000003</v>
      </c>
      <c r="V35" s="20">
        <v>-121.917</v>
      </c>
      <c r="W35" s="11" t="s">
        <v>73</v>
      </c>
      <c r="X35" s="11" t="str">
        <f t="shared" si="3"/>
        <v>non-HFRA</v>
      </c>
      <c r="Y35" s="11"/>
      <c r="Z35" s="21"/>
      <c r="AA35" s="11"/>
      <c r="AB35" s="11"/>
      <c r="AC35" s="21"/>
      <c r="AD35" s="21"/>
      <c r="AE35" s="21"/>
      <c r="AF35" s="11"/>
      <c r="AG35" s="11" t="b">
        <f t="shared" si="4"/>
        <v>0</v>
      </c>
      <c r="AH35" s="11" t="b">
        <f t="shared" si="5"/>
        <v>0</v>
      </c>
      <c r="AI35" s="11" t="b">
        <f t="shared" si="6"/>
        <v>0</v>
      </c>
      <c r="AJ35" s="19">
        <f t="shared" si="19"/>
        <v>2015</v>
      </c>
      <c r="AK35">
        <f t="shared" si="20"/>
        <v>10</v>
      </c>
      <c r="AL35" t="b">
        <v>1</v>
      </c>
      <c r="AM35">
        <f t="shared" si="9"/>
        <v>0</v>
      </c>
      <c r="AN35" t="b">
        <f t="shared" si="10"/>
        <v>0</v>
      </c>
      <c r="AO35" t="b">
        <f t="shared" si="11"/>
        <v>0</v>
      </c>
      <c r="AP35" t="b">
        <f t="shared" si="12"/>
        <v>0</v>
      </c>
      <c r="AQ35" t="str">
        <f t="shared" ref="AQ35:AQ65" si="21">IF(AN35, "OEIS CAT - Destructive - Fatal", IF(AO35, IF(AG35, "OEIS CAT - Destructive - Non-fatal", "OEIS Non-CAT - Destructive - Non-fatal"), IF(AG35, "OEIS CAT - Large", "OEIS Non-CAT - Large")))</f>
        <v>OEIS Non-CAT - Large</v>
      </c>
      <c r="AR35">
        <f t="shared" si="13"/>
        <v>0</v>
      </c>
      <c r="AS35">
        <f t="shared" si="14"/>
        <v>0</v>
      </c>
      <c r="AT35" t="str">
        <f t="shared" si="15"/>
        <v xml:space="preserve">structures &lt;= 100 </v>
      </c>
      <c r="AU35" t="str">
        <f t="shared" si="16"/>
        <v>fatality = 0</v>
      </c>
      <c r="AV35">
        <f t="shared" ref="AV35:AV65" si="22">IF(R35="",0, R35)</f>
        <v>0</v>
      </c>
      <c r="AW35" t="b">
        <v>0</v>
      </c>
      <c r="AX35" t="b">
        <v>0</v>
      </c>
      <c r="AY35" t="b">
        <v>0</v>
      </c>
      <c r="AZ35" t="b">
        <v>0</v>
      </c>
      <c r="BA35" t="b">
        <v>0</v>
      </c>
      <c r="BB35" t="b">
        <v>0</v>
      </c>
      <c r="BC35" t="b">
        <v>0</v>
      </c>
    </row>
    <row r="36" spans="1:55" x14ac:dyDescent="0.2">
      <c r="A36" s="11"/>
      <c r="C36" t="str">
        <f t="shared" si="0"/>
        <v>20151012-Cienega</v>
      </c>
      <c r="D36" s="12" t="s">
        <v>228</v>
      </c>
      <c r="E36" s="12" t="s">
        <v>229</v>
      </c>
      <c r="F36" s="12"/>
      <c r="G36" s="12"/>
      <c r="H36" s="13">
        <f t="shared" si="1"/>
        <v>201510121600</v>
      </c>
      <c r="I36" s="13">
        <f t="shared" si="2"/>
        <v>201510130400</v>
      </c>
      <c r="J36" s="14">
        <v>42289</v>
      </c>
      <c r="K36" s="15">
        <v>0.66666666666666663</v>
      </c>
      <c r="L36" s="16">
        <v>42289.666666666657</v>
      </c>
      <c r="M36" s="17">
        <v>42293</v>
      </c>
      <c r="N36" s="18" t="s">
        <v>121</v>
      </c>
      <c r="O36" s="16">
        <v>42293.75</v>
      </c>
      <c r="P36" s="19">
        <v>670</v>
      </c>
      <c r="Q36" s="12" t="s">
        <v>99</v>
      </c>
      <c r="R36" s="19"/>
      <c r="S36" s="19"/>
      <c r="T36" s="19">
        <v>0</v>
      </c>
      <c r="U36" s="20">
        <v>36.708539999999999</v>
      </c>
      <c r="V36" s="20">
        <v>-121.32734000000001</v>
      </c>
      <c r="W36" s="11" t="s">
        <v>73</v>
      </c>
      <c r="X36" s="11" t="str">
        <f t="shared" si="3"/>
        <v>non-HFRA</v>
      </c>
      <c r="Y36" s="11" t="s">
        <v>100</v>
      </c>
      <c r="Z36" s="21" t="s">
        <v>100</v>
      </c>
      <c r="AA36" s="11">
        <v>20150394</v>
      </c>
      <c r="AB36" s="11"/>
      <c r="AC36" s="21" t="s">
        <v>230</v>
      </c>
      <c r="AD36" s="21" t="s">
        <v>231</v>
      </c>
      <c r="AE36" s="21"/>
      <c r="AF36" s="11">
        <v>2328</v>
      </c>
      <c r="AG36" s="11" t="b">
        <f t="shared" si="4"/>
        <v>0</v>
      </c>
      <c r="AH36" s="11" t="b">
        <f t="shared" si="5"/>
        <v>0</v>
      </c>
      <c r="AI36" s="11" t="b">
        <f t="shared" si="6"/>
        <v>0</v>
      </c>
      <c r="AJ36" s="19">
        <f t="shared" si="19"/>
        <v>2015</v>
      </c>
      <c r="AK36">
        <f t="shared" si="20"/>
        <v>10</v>
      </c>
      <c r="AL36" t="b">
        <v>0</v>
      </c>
      <c r="AM36">
        <f t="shared" si="9"/>
        <v>0</v>
      </c>
      <c r="AN36" t="b">
        <f t="shared" si="10"/>
        <v>0</v>
      </c>
      <c r="AO36" t="b">
        <f t="shared" si="11"/>
        <v>0</v>
      </c>
      <c r="AP36" t="b">
        <f t="shared" si="12"/>
        <v>0</v>
      </c>
      <c r="AQ36" t="str">
        <f t="shared" si="21"/>
        <v>OEIS Non-CAT - Large</v>
      </c>
      <c r="AR36">
        <f t="shared" si="13"/>
        <v>0</v>
      </c>
      <c r="AS36">
        <f t="shared" si="14"/>
        <v>0</v>
      </c>
      <c r="AT36" t="str">
        <f t="shared" si="15"/>
        <v xml:space="preserve">structures &lt;= 100 </v>
      </c>
      <c r="AU36" t="str">
        <f t="shared" si="16"/>
        <v>fatality = 0</v>
      </c>
      <c r="AV36">
        <f t="shared" si="22"/>
        <v>0</v>
      </c>
      <c r="AW36" t="b">
        <v>0</v>
      </c>
      <c r="AX36" t="b">
        <v>0</v>
      </c>
      <c r="AY36" t="b">
        <v>0</v>
      </c>
      <c r="AZ36" t="b">
        <v>0</v>
      </c>
      <c r="BA36" t="b">
        <v>0</v>
      </c>
      <c r="BB36" t="b">
        <v>0</v>
      </c>
      <c r="BC36" t="b">
        <v>0</v>
      </c>
    </row>
    <row r="37" spans="1:55" x14ac:dyDescent="0.2">
      <c r="A37" s="11"/>
      <c r="B37" t="s">
        <v>234</v>
      </c>
      <c r="C37" t="str">
        <f t="shared" si="0"/>
        <v>20160518-Camp Roberts</v>
      </c>
      <c r="D37" s="12" t="s">
        <v>103</v>
      </c>
      <c r="E37" s="12" t="s">
        <v>235</v>
      </c>
      <c r="F37" s="12"/>
      <c r="G37" s="12"/>
      <c r="H37" s="13">
        <f t="shared" si="1"/>
        <v>201605181427</v>
      </c>
      <c r="I37" s="13">
        <f t="shared" si="2"/>
        <v>201605190227</v>
      </c>
      <c r="J37" s="14">
        <v>42508</v>
      </c>
      <c r="K37" s="15">
        <v>0.6020833333333333</v>
      </c>
      <c r="L37" s="16">
        <v>42508.602083333331</v>
      </c>
      <c r="M37" s="17">
        <v>42510</v>
      </c>
      <c r="N37" s="18"/>
      <c r="O37" s="16"/>
      <c r="P37" s="19">
        <v>3712</v>
      </c>
      <c r="Q37" s="12" t="s">
        <v>80</v>
      </c>
      <c r="R37" s="19"/>
      <c r="S37" s="19"/>
      <c r="T37" s="19">
        <v>0</v>
      </c>
      <c r="U37">
        <v>35.842142590000002</v>
      </c>
      <c r="V37">
        <v>-120.7428187</v>
      </c>
      <c r="W37" s="11" t="s">
        <v>88</v>
      </c>
      <c r="X37" s="11" t="str">
        <f t="shared" si="3"/>
        <v>non-HFRA</v>
      </c>
      <c r="Y37" s="11"/>
      <c r="Z37" s="21"/>
      <c r="AA37" s="11"/>
      <c r="AB37" s="11"/>
      <c r="AC37" s="21"/>
      <c r="AD37" s="21"/>
      <c r="AE37" s="21"/>
      <c r="AF37" s="11"/>
      <c r="AG37" s="11" t="b">
        <f t="shared" si="4"/>
        <v>0</v>
      </c>
      <c r="AH37" s="11" t="b">
        <f t="shared" si="5"/>
        <v>0</v>
      </c>
      <c r="AI37" s="11" t="b">
        <f t="shared" si="6"/>
        <v>0</v>
      </c>
      <c r="AJ37" s="19">
        <f t="shared" si="19"/>
        <v>2016</v>
      </c>
      <c r="AK37">
        <f t="shared" si="20"/>
        <v>5</v>
      </c>
      <c r="AL37" t="b">
        <v>0</v>
      </c>
      <c r="AM37">
        <f t="shared" si="9"/>
        <v>0</v>
      </c>
      <c r="AN37" t="b">
        <f t="shared" si="10"/>
        <v>0</v>
      </c>
      <c r="AO37" t="b">
        <f t="shared" si="11"/>
        <v>0</v>
      </c>
      <c r="AP37" t="b">
        <f t="shared" si="12"/>
        <v>0</v>
      </c>
      <c r="AQ37" t="str">
        <f t="shared" si="21"/>
        <v>OEIS Non-CAT - Large</v>
      </c>
      <c r="AR37">
        <f t="shared" si="13"/>
        <v>0</v>
      </c>
      <c r="AS37">
        <f t="shared" si="14"/>
        <v>0</v>
      </c>
      <c r="AT37" t="str">
        <f t="shared" si="15"/>
        <v xml:space="preserve">structures &lt;= 100 </v>
      </c>
      <c r="AU37" t="str">
        <f t="shared" si="16"/>
        <v>fatality = 0</v>
      </c>
      <c r="AV37">
        <f t="shared" si="22"/>
        <v>0</v>
      </c>
      <c r="AW37" t="b">
        <v>0</v>
      </c>
      <c r="AX37" t="b">
        <v>0</v>
      </c>
      <c r="AY37" t="b">
        <v>0</v>
      </c>
      <c r="AZ37" t="b">
        <v>0</v>
      </c>
      <c r="BA37" t="b">
        <v>0</v>
      </c>
      <c r="BB37" t="b">
        <v>0</v>
      </c>
      <c r="BC37" t="b">
        <v>0</v>
      </c>
    </row>
    <row r="38" spans="1:55" x14ac:dyDescent="0.2">
      <c r="A38" s="11"/>
      <c r="C38" t="str">
        <f t="shared" si="0"/>
        <v>20160522-Metz</v>
      </c>
      <c r="D38" s="12" t="s">
        <v>218</v>
      </c>
      <c r="E38" s="12" t="s">
        <v>238</v>
      </c>
      <c r="F38" s="12"/>
      <c r="G38" s="12"/>
      <c r="H38" s="13">
        <f t="shared" si="1"/>
        <v>201605221527</v>
      </c>
      <c r="I38" s="13">
        <f t="shared" si="2"/>
        <v>201605230327</v>
      </c>
      <c r="J38" s="14">
        <v>42512</v>
      </c>
      <c r="K38" s="15">
        <v>0.64375000000000004</v>
      </c>
      <c r="L38" s="16">
        <v>42512.643750000003</v>
      </c>
      <c r="M38" s="17">
        <v>42515</v>
      </c>
      <c r="N38" s="18" t="s">
        <v>151</v>
      </c>
      <c r="O38" s="16">
        <v>42515.760416666657</v>
      </c>
      <c r="P38" s="19">
        <v>3876</v>
      </c>
      <c r="Q38" s="12" t="s">
        <v>146</v>
      </c>
      <c r="R38" s="19"/>
      <c r="S38" s="19"/>
      <c r="T38" s="19">
        <v>0</v>
      </c>
      <c r="U38" s="20">
        <v>36.381230000000002</v>
      </c>
      <c r="V38" s="20">
        <v>-121.20059000000001</v>
      </c>
      <c r="W38" s="11" t="s">
        <v>73</v>
      </c>
      <c r="X38" s="11" t="str">
        <f t="shared" si="3"/>
        <v>non-HFRA</v>
      </c>
      <c r="Y38" s="11"/>
      <c r="Z38" s="21"/>
      <c r="AA38" s="11"/>
      <c r="AB38" s="11"/>
      <c r="AC38" s="21"/>
      <c r="AD38" s="21"/>
      <c r="AE38" s="21"/>
      <c r="AF38" s="11"/>
      <c r="AG38" s="11" t="b">
        <f t="shared" si="4"/>
        <v>0</v>
      </c>
      <c r="AH38" s="11" t="b">
        <f t="shared" si="5"/>
        <v>0</v>
      </c>
      <c r="AI38" s="11" t="b">
        <f t="shared" si="6"/>
        <v>0</v>
      </c>
      <c r="AJ38" s="19">
        <f t="shared" si="19"/>
        <v>2016</v>
      </c>
      <c r="AK38">
        <f t="shared" si="20"/>
        <v>5</v>
      </c>
      <c r="AL38" t="b">
        <v>0</v>
      </c>
      <c r="AM38">
        <f t="shared" si="9"/>
        <v>0</v>
      </c>
      <c r="AN38" t="b">
        <f t="shared" si="10"/>
        <v>0</v>
      </c>
      <c r="AO38" t="b">
        <f t="shared" si="11"/>
        <v>0</v>
      </c>
      <c r="AP38" t="b">
        <f t="shared" si="12"/>
        <v>0</v>
      </c>
      <c r="AQ38" t="str">
        <f t="shared" si="21"/>
        <v>OEIS Non-CAT - Large</v>
      </c>
      <c r="AR38">
        <f t="shared" si="13"/>
        <v>0</v>
      </c>
      <c r="AS38">
        <f t="shared" si="14"/>
        <v>0</v>
      </c>
      <c r="AT38" t="str">
        <f t="shared" si="15"/>
        <v xml:space="preserve">structures &lt;= 100 </v>
      </c>
      <c r="AU38" t="str">
        <f t="shared" si="16"/>
        <v>fatality = 0</v>
      </c>
      <c r="AV38">
        <f t="shared" si="22"/>
        <v>0</v>
      </c>
      <c r="AW38" t="b">
        <v>0</v>
      </c>
      <c r="AX38" t="b">
        <v>0</v>
      </c>
      <c r="AY38" t="b">
        <v>0</v>
      </c>
      <c r="AZ38" t="b">
        <v>0</v>
      </c>
      <c r="BA38" t="b">
        <v>0</v>
      </c>
      <c r="BB38" t="b">
        <v>0</v>
      </c>
      <c r="BC38" t="b">
        <v>0</v>
      </c>
    </row>
    <row r="39" spans="1:55" x14ac:dyDescent="0.2">
      <c r="A39" s="11"/>
      <c r="C39" t="str">
        <f t="shared" si="0"/>
        <v>20160601-Chimney</v>
      </c>
      <c r="D39" s="12" t="s">
        <v>119</v>
      </c>
      <c r="E39" s="12" t="s">
        <v>241</v>
      </c>
      <c r="F39" s="12"/>
      <c r="G39" s="12"/>
      <c r="H39" s="13">
        <f t="shared" si="1"/>
        <v>201606011535</v>
      </c>
      <c r="I39" s="13">
        <f t="shared" si="2"/>
        <v>201606020335</v>
      </c>
      <c r="J39" s="14">
        <v>42522</v>
      </c>
      <c r="K39" s="15">
        <v>0.64930555555555558</v>
      </c>
      <c r="L39" s="16">
        <v>42522.649305555547</v>
      </c>
      <c r="M39" s="17">
        <v>42540</v>
      </c>
      <c r="N39" s="18" t="s">
        <v>121</v>
      </c>
      <c r="O39" s="16">
        <v>42540.75</v>
      </c>
      <c r="P39" s="19">
        <v>1324</v>
      </c>
      <c r="Q39" s="12" t="s">
        <v>183</v>
      </c>
      <c r="R39" s="19"/>
      <c r="S39" s="19"/>
      <c r="T39" s="19">
        <v>0</v>
      </c>
      <c r="U39" s="20">
        <v>35.84883</v>
      </c>
      <c r="V39" s="20">
        <v>-118.08591</v>
      </c>
      <c r="W39" s="11" t="s">
        <v>88</v>
      </c>
      <c r="X39" s="11" t="str">
        <f t="shared" si="3"/>
        <v>HFRA</v>
      </c>
      <c r="Y39" s="11"/>
      <c r="Z39" s="21"/>
      <c r="AA39" s="11"/>
      <c r="AB39" s="11"/>
      <c r="AC39" s="21"/>
      <c r="AD39" s="21"/>
      <c r="AE39" s="21"/>
      <c r="AF39" s="11"/>
      <c r="AG39" s="11" t="b">
        <f t="shared" si="4"/>
        <v>0</v>
      </c>
      <c r="AH39" s="11" t="b">
        <f t="shared" si="5"/>
        <v>0</v>
      </c>
      <c r="AI39" s="11" t="b">
        <f t="shared" si="6"/>
        <v>0</v>
      </c>
      <c r="AJ39" s="19">
        <f t="shared" si="19"/>
        <v>2016</v>
      </c>
      <c r="AK39">
        <f t="shared" si="20"/>
        <v>6</v>
      </c>
      <c r="AL39" t="b">
        <v>0</v>
      </c>
      <c r="AM39">
        <f t="shared" si="9"/>
        <v>0</v>
      </c>
      <c r="AN39" t="b">
        <f t="shared" si="10"/>
        <v>0</v>
      </c>
      <c r="AO39" t="b">
        <f t="shared" si="11"/>
        <v>0</v>
      </c>
      <c r="AP39" t="b">
        <f t="shared" si="12"/>
        <v>0</v>
      </c>
      <c r="AQ39" t="str">
        <f t="shared" si="21"/>
        <v>OEIS Non-CAT - Large</v>
      </c>
      <c r="AR39">
        <f t="shared" si="13"/>
        <v>0</v>
      </c>
      <c r="AS39">
        <f t="shared" si="14"/>
        <v>0</v>
      </c>
      <c r="AT39" t="str">
        <f t="shared" si="15"/>
        <v xml:space="preserve">structures &lt;= 100 </v>
      </c>
      <c r="AU39" t="str">
        <f t="shared" si="16"/>
        <v>fatality = 0</v>
      </c>
      <c r="AV39">
        <f t="shared" si="22"/>
        <v>0</v>
      </c>
      <c r="AW39" t="b">
        <v>1</v>
      </c>
      <c r="AX39" t="b">
        <v>0</v>
      </c>
      <c r="AY39" t="b">
        <v>1</v>
      </c>
      <c r="AZ39" t="b">
        <v>1</v>
      </c>
      <c r="BA39" t="b">
        <v>0</v>
      </c>
      <c r="BB39" t="b">
        <v>1</v>
      </c>
      <c r="BC39" t="b">
        <v>1</v>
      </c>
    </row>
    <row r="40" spans="1:55" x14ac:dyDescent="0.2">
      <c r="A40" s="11"/>
      <c r="C40" t="str">
        <f t="shared" si="0"/>
        <v>20160604-Coleman</v>
      </c>
      <c r="D40" s="12" t="s">
        <v>218</v>
      </c>
      <c r="E40" s="12" t="s">
        <v>244</v>
      </c>
      <c r="F40" s="12"/>
      <c r="G40" s="12"/>
      <c r="H40" s="13">
        <f t="shared" si="1"/>
        <v>201606041433</v>
      </c>
      <c r="I40" s="13">
        <f t="shared" si="2"/>
        <v>201606050233</v>
      </c>
      <c r="J40" s="14">
        <v>42525</v>
      </c>
      <c r="K40" s="15">
        <v>0.60624999999999996</v>
      </c>
      <c r="L40" s="16">
        <v>42525.606249999997</v>
      </c>
      <c r="M40" s="17">
        <v>42541</v>
      </c>
      <c r="N40" s="18" t="s">
        <v>245</v>
      </c>
      <c r="O40" s="16">
        <v>42541.354166666657</v>
      </c>
      <c r="P40" s="19">
        <v>2520</v>
      </c>
      <c r="Q40" s="12" t="s">
        <v>80</v>
      </c>
      <c r="R40" s="19">
        <v>1</v>
      </c>
      <c r="S40" s="19"/>
      <c r="T40" s="19">
        <v>0</v>
      </c>
      <c r="U40" s="20">
        <v>36.015419999999999</v>
      </c>
      <c r="V40" s="20">
        <v>-121.25029000000001</v>
      </c>
      <c r="W40" s="11" t="s">
        <v>73</v>
      </c>
      <c r="X40" s="11" t="str">
        <f t="shared" si="3"/>
        <v>non-HFRA</v>
      </c>
      <c r="Y40" s="11"/>
      <c r="Z40" s="21"/>
      <c r="AA40" s="11"/>
      <c r="AB40" s="11"/>
      <c r="AC40" s="21"/>
      <c r="AD40" s="21"/>
      <c r="AE40" s="21"/>
      <c r="AF40" s="11"/>
      <c r="AG40" s="11" t="b">
        <f t="shared" si="4"/>
        <v>0</v>
      </c>
      <c r="AH40" s="11" t="b">
        <f t="shared" si="5"/>
        <v>0</v>
      </c>
      <c r="AI40" s="11" t="b">
        <f t="shared" si="6"/>
        <v>0</v>
      </c>
      <c r="AJ40" s="19">
        <f t="shared" si="19"/>
        <v>2016</v>
      </c>
      <c r="AK40">
        <f t="shared" si="20"/>
        <v>6</v>
      </c>
      <c r="AL40" t="b">
        <v>0</v>
      </c>
      <c r="AM40">
        <f t="shared" si="9"/>
        <v>0</v>
      </c>
      <c r="AN40" t="b">
        <f t="shared" si="10"/>
        <v>0</v>
      </c>
      <c r="AO40" t="b">
        <f t="shared" si="11"/>
        <v>0</v>
      </c>
      <c r="AP40" t="b">
        <f t="shared" si="12"/>
        <v>0</v>
      </c>
      <c r="AQ40" t="str">
        <f t="shared" si="21"/>
        <v>OEIS Non-CAT - Large</v>
      </c>
      <c r="AR40">
        <f t="shared" si="13"/>
        <v>0</v>
      </c>
      <c r="AS40">
        <f t="shared" si="14"/>
        <v>0</v>
      </c>
      <c r="AT40" t="str">
        <f t="shared" si="15"/>
        <v xml:space="preserve">structures &lt;= 100 </v>
      </c>
      <c r="AU40" t="str">
        <f t="shared" si="16"/>
        <v>fatality = 0</v>
      </c>
      <c r="AV40">
        <f t="shared" si="22"/>
        <v>1</v>
      </c>
      <c r="AW40" t="b">
        <v>0</v>
      </c>
      <c r="AX40" t="b">
        <v>0</v>
      </c>
      <c r="AY40" t="b">
        <v>0</v>
      </c>
      <c r="AZ40" t="b">
        <v>0</v>
      </c>
      <c r="BA40" t="b">
        <v>0</v>
      </c>
      <c r="BB40" t="b">
        <v>1</v>
      </c>
      <c r="BC40" t="b">
        <v>0</v>
      </c>
    </row>
    <row r="41" spans="1:55" x14ac:dyDescent="0.2">
      <c r="A41" s="11"/>
      <c r="C41" t="str">
        <f t="shared" si="0"/>
        <v>20160604-Soda</v>
      </c>
      <c r="D41" s="12" t="s">
        <v>103</v>
      </c>
      <c r="E41" s="12" t="s">
        <v>248</v>
      </c>
      <c r="F41" s="12"/>
      <c r="G41" s="12"/>
      <c r="H41" s="13">
        <f t="shared" si="1"/>
        <v>201606041746</v>
      </c>
      <c r="I41" s="13">
        <f t="shared" si="2"/>
        <v>201606050546</v>
      </c>
      <c r="J41" s="14">
        <v>42525</v>
      </c>
      <c r="K41" s="15">
        <v>0.74027777777777781</v>
      </c>
      <c r="L41" s="16">
        <v>42525.740277777782</v>
      </c>
      <c r="M41" s="17">
        <v>42540</v>
      </c>
      <c r="N41" s="18" t="s">
        <v>245</v>
      </c>
      <c r="O41" s="16">
        <v>42540.354166666657</v>
      </c>
      <c r="P41" s="19">
        <v>2003</v>
      </c>
      <c r="Q41" s="12" t="s">
        <v>80</v>
      </c>
      <c r="R41" s="19"/>
      <c r="S41" s="19"/>
      <c r="T41" s="19">
        <v>0</v>
      </c>
      <c r="U41" s="20">
        <v>35.013820000000003</v>
      </c>
      <c r="V41" s="20">
        <v>-119.58206</v>
      </c>
      <c r="W41" s="11" t="s">
        <v>73</v>
      </c>
      <c r="X41" s="11" t="str">
        <f t="shared" si="3"/>
        <v>non-HFRA</v>
      </c>
      <c r="Y41" s="11"/>
      <c r="Z41" s="21"/>
      <c r="AA41" s="11"/>
      <c r="AB41" s="11"/>
      <c r="AC41" s="21"/>
      <c r="AD41" s="21"/>
      <c r="AE41" s="21"/>
      <c r="AF41" s="11"/>
      <c r="AG41" s="11" t="b">
        <f t="shared" si="4"/>
        <v>0</v>
      </c>
      <c r="AH41" s="11" t="b">
        <f t="shared" si="5"/>
        <v>0</v>
      </c>
      <c r="AI41" s="11" t="b">
        <f t="shared" si="6"/>
        <v>0</v>
      </c>
      <c r="AJ41" s="19">
        <f t="shared" si="19"/>
        <v>2016</v>
      </c>
      <c r="AK41">
        <f t="shared" si="20"/>
        <v>6</v>
      </c>
      <c r="AL41" t="b">
        <v>0</v>
      </c>
      <c r="AM41">
        <f t="shared" si="9"/>
        <v>0</v>
      </c>
      <c r="AN41" t="b">
        <f t="shared" si="10"/>
        <v>0</v>
      </c>
      <c r="AO41" t="b">
        <f t="shared" si="11"/>
        <v>0</v>
      </c>
      <c r="AP41" t="b">
        <f t="shared" si="12"/>
        <v>0</v>
      </c>
      <c r="AQ41" t="str">
        <f t="shared" si="21"/>
        <v>OEIS Non-CAT - Large</v>
      </c>
      <c r="AR41">
        <f t="shared" si="13"/>
        <v>0</v>
      </c>
      <c r="AS41">
        <f t="shared" si="14"/>
        <v>0</v>
      </c>
      <c r="AT41" t="str">
        <f t="shared" si="15"/>
        <v xml:space="preserve">structures &lt;= 100 </v>
      </c>
      <c r="AU41" t="str">
        <f t="shared" si="16"/>
        <v>fatality = 0</v>
      </c>
      <c r="AV41">
        <f t="shared" si="22"/>
        <v>0</v>
      </c>
      <c r="AW41" t="b">
        <v>0</v>
      </c>
      <c r="AX41" t="b">
        <v>0</v>
      </c>
      <c r="AY41" t="b">
        <v>0</v>
      </c>
      <c r="AZ41" t="b">
        <v>0</v>
      </c>
      <c r="BA41" t="b">
        <v>0</v>
      </c>
      <c r="BB41" t="b">
        <v>0</v>
      </c>
      <c r="BC41" t="b">
        <v>0</v>
      </c>
    </row>
    <row r="42" spans="1:55" x14ac:dyDescent="0.2">
      <c r="A42" s="11" t="s">
        <v>251</v>
      </c>
      <c r="B42" s="23"/>
      <c r="C42" t="str">
        <f t="shared" si="0"/>
        <v>20160607-Pony</v>
      </c>
      <c r="D42" s="12" t="s">
        <v>252</v>
      </c>
      <c r="E42" s="12" t="s">
        <v>253</v>
      </c>
      <c r="F42" s="12"/>
      <c r="G42" s="12"/>
      <c r="H42" s="13">
        <f t="shared" si="1"/>
        <v>201606070245</v>
      </c>
      <c r="I42" s="13">
        <f t="shared" si="2"/>
        <v>201606071445</v>
      </c>
      <c r="J42" s="14">
        <v>42528</v>
      </c>
      <c r="K42" s="15">
        <v>0.1145833333333333</v>
      </c>
      <c r="L42" s="16">
        <v>42528.114583333343</v>
      </c>
      <c r="M42" s="17">
        <v>42682</v>
      </c>
      <c r="N42" s="18" t="s">
        <v>254</v>
      </c>
      <c r="O42" s="16">
        <v>42682.427083333343</v>
      </c>
      <c r="P42" s="19">
        <v>2860</v>
      </c>
      <c r="Q42" s="12" t="s">
        <v>80</v>
      </c>
      <c r="R42" s="19"/>
      <c r="S42" s="19"/>
      <c r="T42" s="19">
        <v>0</v>
      </c>
      <c r="U42" s="20">
        <v>41.622999999999998</v>
      </c>
      <c r="V42" s="20">
        <v>-123.557</v>
      </c>
      <c r="W42" s="11" t="s">
        <v>88</v>
      </c>
      <c r="X42" s="11" t="str">
        <f t="shared" si="3"/>
        <v>HFRA</v>
      </c>
      <c r="Y42" s="11"/>
      <c r="Z42" s="21"/>
      <c r="AA42" s="11"/>
      <c r="AB42" s="11"/>
      <c r="AC42" s="21"/>
      <c r="AD42" s="21"/>
      <c r="AE42" s="21"/>
      <c r="AF42" s="11"/>
      <c r="AG42" s="11" t="b">
        <f t="shared" si="4"/>
        <v>0</v>
      </c>
      <c r="AH42" s="11" t="b">
        <f t="shared" si="5"/>
        <v>0</v>
      </c>
      <c r="AI42" s="11" t="b">
        <f t="shared" si="6"/>
        <v>0</v>
      </c>
      <c r="AJ42" s="19">
        <f t="shared" si="19"/>
        <v>2016</v>
      </c>
      <c r="AK42">
        <f t="shared" si="20"/>
        <v>6</v>
      </c>
      <c r="AL42" t="b">
        <v>0</v>
      </c>
      <c r="AM42">
        <f t="shared" si="9"/>
        <v>0</v>
      </c>
      <c r="AN42" t="b">
        <f t="shared" si="10"/>
        <v>0</v>
      </c>
      <c r="AO42" t="b">
        <f t="shared" si="11"/>
        <v>0</v>
      </c>
      <c r="AP42" t="b">
        <f t="shared" si="12"/>
        <v>0</v>
      </c>
      <c r="AQ42" t="str">
        <f t="shared" si="21"/>
        <v>OEIS Non-CAT - Large</v>
      </c>
      <c r="AR42">
        <f t="shared" si="13"/>
        <v>0</v>
      </c>
      <c r="AS42">
        <f t="shared" si="14"/>
        <v>0</v>
      </c>
      <c r="AT42" t="str">
        <f t="shared" si="15"/>
        <v xml:space="preserve">structures &lt;= 100 </v>
      </c>
      <c r="AU42" t="str">
        <f t="shared" si="16"/>
        <v>fatality = 0</v>
      </c>
      <c r="AV42">
        <f t="shared" si="22"/>
        <v>0</v>
      </c>
      <c r="AW42" t="b">
        <v>1</v>
      </c>
      <c r="AX42" t="b">
        <v>0</v>
      </c>
      <c r="AY42" t="b">
        <v>1</v>
      </c>
      <c r="AZ42" t="b">
        <v>1</v>
      </c>
      <c r="BA42" t="b">
        <v>0</v>
      </c>
      <c r="BB42" t="b">
        <v>0</v>
      </c>
      <c r="BC42" t="b">
        <v>1</v>
      </c>
    </row>
    <row r="43" spans="1:55" x14ac:dyDescent="0.2">
      <c r="A43" s="11"/>
      <c r="C43" t="str">
        <f t="shared" si="0"/>
        <v>20160615-Sherpa</v>
      </c>
      <c r="D43" s="12" t="s">
        <v>257</v>
      </c>
      <c r="E43" s="12" t="s">
        <v>258</v>
      </c>
      <c r="F43" s="12"/>
      <c r="G43" s="12"/>
      <c r="H43" s="13">
        <f t="shared" si="1"/>
        <v>201606151521</v>
      </c>
      <c r="I43" s="13">
        <f t="shared" si="2"/>
        <v>201606160321</v>
      </c>
      <c r="J43" s="14">
        <v>42536</v>
      </c>
      <c r="K43" s="15">
        <v>0.63958333333333328</v>
      </c>
      <c r="L43" s="16">
        <v>42536.63958333333</v>
      </c>
      <c r="M43" s="17">
        <v>42563</v>
      </c>
      <c r="N43" s="18" t="s">
        <v>259</v>
      </c>
      <c r="O43" s="16">
        <v>42563.604166666657</v>
      </c>
      <c r="P43" s="19">
        <v>7474</v>
      </c>
      <c r="Q43" s="12" t="s">
        <v>80</v>
      </c>
      <c r="R43" s="19">
        <v>5</v>
      </c>
      <c r="S43" s="19"/>
      <c r="T43" s="19">
        <v>0</v>
      </c>
      <c r="U43" s="20">
        <v>34.776000000000003</v>
      </c>
      <c r="V43" s="20">
        <v>-119.643</v>
      </c>
      <c r="W43" s="11" t="s">
        <v>73</v>
      </c>
      <c r="X43" s="11" t="str">
        <f t="shared" si="3"/>
        <v>non-HFRA</v>
      </c>
      <c r="Y43" s="11"/>
      <c r="Z43" s="21"/>
      <c r="AA43" s="11"/>
      <c r="AB43" s="11"/>
      <c r="AC43" s="21"/>
      <c r="AD43" s="21"/>
      <c r="AE43" s="21"/>
      <c r="AF43" s="11"/>
      <c r="AG43" s="11" t="b">
        <f t="shared" si="4"/>
        <v>1</v>
      </c>
      <c r="AH43" s="11" t="b">
        <f t="shared" si="5"/>
        <v>1</v>
      </c>
      <c r="AI43" s="11" t="b">
        <f t="shared" si="6"/>
        <v>0</v>
      </c>
      <c r="AJ43" s="19">
        <f t="shared" si="19"/>
        <v>2016</v>
      </c>
      <c r="AK43">
        <f t="shared" si="20"/>
        <v>6</v>
      </c>
      <c r="AL43" t="b">
        <v>0</v>
      </c>
      <c r="AM43">
        <f t="shared" si="9"/>
        <v>0</v>
      </c>
      <c r="AN43" t="b">
        <f t="shared" si="10"/>
        <v>0</v>
      </c>
      <c r="AO43" t="b">
        <f t="shared" si="11"/>
        <v>0</v>
      </c>
      <c r="AP43" t="b">
        <f t="shared" si="12"/>
        <v>0</v>
      </c>
      <c r="AQ43" t="str">
        <f t="shared" si="21"/>
        <v>OEIS CAT - Large</v>
      </c>
      <c r="AR43">
        <f t="shared" si="13"/>
        <v>1</v>
      </c>
      <c r="AS43">
        <f t="shared" si="14"/>
        <v>0</v>
      </c>
      <c r="AT43" t="str">
        <f t="shared" si="15"/>
        <v xml:space="preserve">structures &lt;= 100 </v>
      </c>
      <c r="AU43" t="str">
        <f t="shared" si="16"/>
        <v>fatality = 0</v>
      </c>
      <c r="AV43">
        <f t="shared" si="22"/>
        <v>5</v>
      </c>
      <c r="AW43" t="b">
        <v>0</v>
      </c>
      <c r="AX43" t="b">
        <v>0</v>
      </c>
      <c r="AY43" t="b">
        <v>0</v>
      </c>
      <c r="AZ43" t="b">
        <v>0</v>
      </c>
      <c r="BA43" t="b">
        <v>0</v>
      </c>
      <c r="BB43" t="b">
        <v>0</v>
      </c>
      <c r="BC43" t="b">
        <v>0</v>
      </c>
    </row>
    <row r="44" spans="1:55" x14ac:dyDescent="0.2">
      <c r="A44" s="11"/>
      <c r="C44" t="str">
        <f t="shared" si="0"/>
        <v>20160623-Erskine</v>
      </c>
      <c r="D44" s="12" t="s">
        <v>260</v>
      </c>
      <c r="E44" s="12" t="s">
        <v>261</v>
      </c>
      <c r="F44" s="12"/>
      <c r="G44" s="12"/>
      <c r="H44" s="13">
        <f t="shared" si="1"/>
        <v>201606231551</v>
      </c>
      <c r="I44" s="13">
        <f t="shared" si="2"/>
        <v>201606240351</v>
      </c>
      <c r="J44" s="14">
        <v>42544</v>
      </c>
      <c r="K44" s="15">
        <v>0.66041666666666665</v>
      </c>
      <c r="L44" s="16">
        <v>42544.660416666673</v>
      </c>
      <c r="M44" s="17">
        <v>42562</v>
      </c>
      <c r="N44" s="18" t="s">
        <v>262</v>
      </c>
      <c r="O44" s="16">
        <v>42562.402777777781</v>
      </c>
      <c r="P44" s="19">
        <v>48019</v>
      </c>
      <c r="Q44" s="12" t="s">
        <v>80</v>
      </c>
      <c r="R44" s="19">
        <v>286</v>
      </c>
      <c r="S44" s="19">
        <v>12</v>
      </c>
      <c r="T44" s="19">
        <v>2</v>
      </c>
      <c r="U44" s="20">
        <v>35.611499999999999</v>
      </c>
      <c r="V44" s="20">
        <v>-118.45628000000001</v>
      </c>
      <c r="W44" s="11" t="s">
        <v>88</v>
      </c>
      <c r="X44" s="11" t="str">
        <f t="shared" si="3"/>
        <v>HFRA</v>
      </c>
      <c r="Y44" s="11"/>
      <c r="Z44" s="21"/>
      <c r="AA44" s="11"/>
      <c r="AB44" s="11"/>
      <c r="AC44" s="21"/>
      <c r="AD44" s="21"/>
      <c r="AE44" s="21"/>
      <c r="AF44" s="11"/>
      <c r="AG44" s="11" t="b">
        <f t="shared" si="4"/>
        <v>1</v>
      </c>
      <c r="AH44" s="11" t="b">
        <f t="shared" si="5"/>
        <v>0</v>
      </c>
      <c r="AI44" s="11" t="b">
        <f t="shared" si="6"/>
        <v>1</v>
      </c>
      <c r="AJ44" s="19">
        <f t="shared" si="19"/>
        <v>2016</v>
      </c>
      <c r="AK44">
        <f t="shared" si="20"/>
        <v>6</v>
      </c>
      <c r="AL44" t="b">
        <v>0</v>
      </c>
      <c r="AM44">
        <f t="shared" si="9"/>
        <v>1</v>
      </c>
      <c r="AN44" t="b">
        <f t="shared" si="10"/>
        <v>1</v>
      </c>
      <c r="AO44" t="b">
        <f t="shared" si="11"/>
        <v>1</v>
      </c>
      <c r="AP44" t="b">
        <f t="shared" si="12"/>
        <v>0</v>
      </c>
      <c r="AQ44" t="str">
        <f t="shared" si="21"/>
        <v>OEIS CAT - Destructive - Fatal</v>
      </c>
      <c r="AR44">
        <f t="shared" si="13"/>
        <v>1</v>
      </c>
      <c r="AS44">
        <f t="shared" si="14"/>
        <v>0</v>
      </c>
      <c r="AT44" t="str">
        <f t="shared" si="15"/>
        <v>100 &lt; structures &lt;= 500</v>
      </c>
      <c r="AU44" t="str">
        <f t="shared" si="16"/>
        <v>fatality &gt; 0</v>
      </c>
      <c r="AV44">
        <f t="shared" si="22"/>
        <v>286</v>
      </c>
      <c r="AW44" t="b">
        <v>0</v>
      </c>
      <c r="AX44" t="b">
        <v>1</v>
      </c>
      <c r="AY44" t="b">
        <v>1</v>
      </c>
      <c r="AZ44" t="b">
        <v>1</v>
      </c>
      <c r="BA44" t="b">
        <v>0</v>
      </c>
      <c r="BB44" t="b">
        <v>1</v>
      </c>
      <c r="BC44" t="b">
        <v>1</v>
      </c>
    </row>
    <row r="45" spans="1:55" x14ac:dyDescent="0.2">
      <c r="A45" s="11"/>
      <c r="C45" t="str">
        <f t="shared" si="0"/>
        <v>20160625-Dinosaur</v>
      </c>
      <c r="D45" s="12" t="s">
        <v>69</v>
      </c>
      <c r="E45" s="12" t="s">
        <v>265</v>
      </c>
      <c r="F45" s="12"/>
      <c r="G45" s="12"/>
      <c r="H45" s="13">
        <f t="shared" si="1"/>
        <v>201606252345</v>
      </c>
      <c r="I45" s="13">
        <f t="shared" si="2"/>
        <v>201606261145</v>
      </c>
      <c r="J45" s="14">
        <v>42546</v>
      </c>
      <c r="K45" s="15">
        <v>0.98958333333333337</v>
      </c>
      <c r="L45" s="16">
        <v>42546.989583333343</v>
      </c>
      <c r="M45" s="17">
        <v>42547</v>
      </c>
      <c r="N45" s="18" t="s">
        <v>266</v>
      </c>
      <c r="O45" s="16">
        <v>42547.784722222219</v>
      </c>
      <c r="P45" s="19">
        <v>1246</v>
      </c>
      <c r="Q45" s="12" t="s">
        <v>72</v>
      </c>
      <c r="R45" s="19"/>
      <c r="S45" s="19"/>
      <c r="T45" s="19">
        <v>0</v>
      </c>
      <c r="U45" s="20">
        <v>37.071469999999998</v>
      </c>
      <c r="V45" s="20">
        <v>-121.20155</v>
      </c>
      <c r="W45" s="11" t="s">
        <v>73</v>
      </c>
      <c r="X45" s="11" t="str">
        <f t="shared" si="3"/>
        <v>HFRA</v>
      </c>
      <c r="Y45" s="11"/>
      <c r="Z45" s="21"/>
      <c r="AA45" s="11"/>
      <c r="AB45" s="11"/>
      <c r="AC45" s="21"/>
      <c r="AD45" s="21"/>
      <c r="AE45" s="21"/>
      <c r="AF45" s="11"/>
      <c r="AG45" s="11" t="b">
        <f t="shared" si="4"/>
        <v>0</v>
      </c>
      <c r="AH45" s="11" t="b">
        <f t="shared" si="5"/>
        <v>0</v>
      </c>
      <c r="AI45" s="11" t="b">
        <f t="shared" si="6"/>
        <v>0</v>
      </c>
      <c r="AJ45" s="19">
        <f t="shared" si="19"/>
        <v>2016</v>
      </c>
      <c r="AK45">
        <f t="shared" si="20"/>
        <v>6</v>
      </c>
      <c r="AL45" t="b">
        <v>0</v>
      </c>
      <c r="AM45">
        <f t="shared" si="9"/>
        <v>0</v>
      </c>
      <c r="AN45" t="b">
        <f t="shared" si="10"/>
        <v>0</v>
      </c>
      <c r="AO45" t="b">
        <f t="shared" si="11"/>
        <v>0</v>
      </c>
      <c r="AP45" t="b">
        <f t="shared" si="12"/>
        <v>0</v>
      </c>
      <c r="AQ45" t="str">
        <f t="shared" si="21"/>
        <v>OEIS Non-CAT - Large</v>
      </c>
      <c r="AR45">
        <f t="shared" si="13"/>
        <v>0</v>
      </c>
      <c r="AS45">
        <f t="shared" si="14"/>
        <v>0</v>
      </c>
      <c r="AT45" t="str">
        <f t="shared" si="15"/>
        <v xml:space="preserve">structures &lt;= 100 </v>
      </c>
      <c r="AU45" t="str">
        <f t="shared" si="16"/>
        <v>fatality = 0</v>
      </c>
      <c r="AV45">
        <f t="shared" si="22"/>
        <v>0</v>
      </c>
      <c r="AW45" t="b">
        <v>0</v>
      </c>
      <c r="AX45" t="b">
        <v>0</v>
      </c>
      <c r="AY45" t="b">
        <v>1</v>
      </c>
      <c r="AZ45" t="b">
        <v>1</v>
      </c>
      <c r="BA45" t="b">
        <v>1</v>
      </c>
      <c r="BB45" t="b">
        <v>0</v>
      </c>
      <c r="BC45" t="b">
        <v>1</v>
      </c>
    </row>
    <row r="46" spans="1:55" x14ac:dyDescent="0.2">
      <c r="A46" s="11"/>
      <c r="C46" t="str">
        <f t="shared" si="0"/>
        <v>20160628-Trailhead</v>
      </c>
      <c r="D46" s="12" t="s">
        <v>269</v>
      </c>
      <c r="E46" s="12" t="s">
        <v>270</v>
      </c>
      <c r="F46" s="12"/>
      <c r="G46" s="12"/>
      <c r="H46" s="13">
        <f t="shared" si="1"/>
        <v>201606281355</v>
      </c>
      <c r="I46" s="13">
        <f t="shared" si="2"/>
        <v>201606290155</v>
      </c>
      <c r="J46" s="14">
        <v>42549</v>
      </c>
      <c r="K46" s="15">
        <v>0.57986111111111116</v>
      </c>
      <c r="L46" s="16">
        <v>42549.579861111109</v>
      </c>
      <c r="M46" s="17">
        <v>42569</v>
      </c>
      <c r="N46" s="18" t="s">
        <v>271</v>
      </c>
      <c r="O46" s="16">
        <v>42569.409722222219</v>
      </c>
      <c r="P46" s="19">
        <v>5645</v>
      </c>
      <c r="Q46" s="12" t="s">
        <v>80</v>
      </c>
      <c r="R46" s="19"/>
      <c r="S46" s="19"/>
      <c r="T46" s="19">
        <v>0</v>
      </c>
      <c r="U46" s="20">
        <v>38.967410000000001</v>
      </c>
      <c r="V46" s="20">
        <v>-120.9375</v>
      </c>
      <c r="W46" s="11" t="s">
        <v>88</v>
      </c>
      <c r="X46" s="11" t="str">
        <f t="shared" si="3"/>
        <v>HFRA</v>
      </c>
      <c r="Y46" s="11"/>
      <c r="Z46" s="21"/>
      <c r="AA46" s="11"/>
      <c r="AB46" s="11"/>
      <c r="AC46" s="21"/>
      <c r="AD46" s="21"/>
      <c r="AE46" s="21"/>
      <c r="AF46" s="11"/>
      <c r="AG46" s="11" t="b">
        <f t="shared" si="4"/>
        <v>1</v>
      </c>
      <c r="AH46" s="11" t="b">
        <f t="shared" si="5"/>
        <v>1</v>
      </c>
      <c r="AI46" s="11" t="b">
        <f t="shared" si="6"/>
        <v>0</v>
      </c>
      <c r="AJ46" s="19">
        <f t="shared" si="19"/>
        <v>2016</v>
      </c>
      <c r="AK46">
        <f t="shared" si="20"/>
        <v>6</v>
      </c>
      <c r="AL46" t="b">
        <v>0</v>
      </c>
      <c r="AM46">
        <f t="shared" si="9"/>
        <v>0</v>
      </c>
      <c r="AN46" t="b">
        <f t="shared" si="10"/>
        <v>0</v>
      </c>
      <c r="AO46" t="b">
        <f t="shared" si="11"/>
        <v>0</v>
      </c>
      <c r="AP46" t="b">
        <f t="shared" si="12"/>
        <v>0</v>
      </c>
      <c r="AQ46" t="str">
        <f t="shared" si="21"/>
        <v>OEIS CAT - Large</v>
      </c>
      <c r="AR46">
        <f t="shared" si="13"/>
        <v>1</v>
      </c>
      <c r="AS46">
        <f t="shared" si="14"/>
        <v>0</v>
      </c>
      <c r="AT46" t="str">
        <f t="shared" si="15"/>
        <v xml:space="preserve">structures &lt;= 100 </v>
      </c>
      <c r="AU46" t="str">
        <f t="shared" si="16"/>
        <v>fatality = 0</v>
      </c>
      <c r="AV46">
        <f t="shared" si="22"/>
        <v>0</v>
      </c>
      <c r="AW46" t="b">
        <v>1</v>
      </c>
      <c r="AX46" t="b">
        <v>0</v>
      </c>
      <c r="AY46" t="b">
        <v>1</v>
      </c>
      <c r="AZ46" t="b">
        <v>1</v>
      </c>
      <c r="BA46" t="b">
        <v>0</v>
      </c>
      <c r="BB46" t="b">
        <v>1</v>
      </c>
      <c r="BC46" t="b">
        <v>1</v>
      </c>
    </row>
    <row r="47" spans="1:55" x14ac:dyDescent="0.2">
      <c r="A47" s="11"/>
      <c r="C47" t="str">
        <f t="shared" si="0"/>
        <v>20160628-Rancho</v>
      </c>
      <c r="D47" s="12" t="s">
        <v>276</v>
      </c>
      <c r="E47" s="12" t="s">
        <v>277</v>
      </c>
      <c r="F47" s="12"/>
      <c r="G47" s="12"/>
      <c r="H47" s="13">
        <f t="shared" si="1"/>
        <v>201606281902</v>
      </c>
      <c r="I47" s="13">
        <f t="shared" si="2"/>
        <v>201606290702</v>
      </c>
      <c r="J47" s="14">
        <v>42549</v>
      </c>
      <c r="K47" s="15">
        <v>0.79305555555555551</v>
      </c>
      <c r="L47" s="16">
        <v>42549.793055555558</v>
      </c>
      <c r="M47" s="17">
        <v>42550</v>
      </c>
      <c r="N47" s="18" t="s">
        <v>278</v>
      </c>
      <c r="O47" s="16">
        <v>42550.3125</v>
      </c>
      <c r="P47" s="19">
        <v>372</v>
      </c>
      <c r="Q47" s="12" t="s">
        <v>72</v>
      </c>
      <c r="R47" s="19"/>
      <c r="S47" s="19"/>
      <c r="T47" s="19">
        <v>0</v>
      </c>
      <c r="U47" s="20">
        <v>38.384999999999998</v>
      </c>
      <c r="V47" s="20">
        <v>-121.00361100000001</v>
      </c>
      <c r="W47" s="11" t="s">
        <v>73</v>
      </c>
      <c r="X47" s="11" t="str">
        <f t="shared" si="3"/>
        <v>non-HFRA</v>
      </c>
      <c r="Y47" s="11"/>
      <c r="Z47" s="21"/>
      <c r="AA47" s="11"/>
      <c r="AB47" s="11"/>
      <c r="AC47" s="21"/>
      <c r="AD47" s="21"/>
      <c r="AE47" s="21"/>
      <c r="AF47" s="11"/>
      <c r="AG47" s="11" t="b">
        <f t="shared" si="4"/>
        <v>0</v>
      </c>
      <c r="AH47" s="11" t="b">
        <f t="shared" si="5"/>
        <v>0</v>
      </c>
      <c r="AI47" s="11" t="b">
        <f t="shared" si="6"/>
        <v>0</v>
      </c>
      <c r="AJ47" s="19">
        <f t="shared" si="19"/>
        <v>2016</v>
      </c>
      <c r="AK47">
        <f t="shared" si="20"/>
        <v>6</v>
      </c>
      <c r="AL47" t="b">
        <v>0</v>
      </c>
      <c r="AM47">
        <f t="shared" si="9"/>
        <v>0</v>
      </c>
      <c r="AN47" t="b">
        <f t="shared" si="10"/>
        <v>0</v>
      </c>
      <c r="AO47" t="b">
        <f t="shared" si="11"/>
        <v>0</v>
      </c>
      <c r="AP47" t="b">
        <f t="shared" si="12"/>
        <v>0</v>
      </c>
      <c r="AQ47" t="str">
        <f t="shared" si="21"/>
        <v>OEIS Non-CAT - Large</v>
      </c>
      <c r="AR47">
        <f t="shared" si="13"/>
        <v>0</v>
      </c>
      <c r="AS47">
        <f t="shared" si="14"/>
        <v>0</v>
      </c>
      <c r="AT47" t="str">
        <f t="shared" si="15"/>
        <v xml:space="preserve">structures &lt;= 100 </v>
      </c>
      <c r="AU47" t="str">
        <f t="shared" si="16"/>
        <v>fatality = 0</v>
      </c>
      <c r="AV47">
        <f t="shared" si="22"/>
        <v>0</v>
      </c>
      <c r="AW47" t="b">
        <v>0</v>
      </c>
      <c r="AX47" t="b">
        <v>0</v>
      </c>
      <c r="AY47" t="b">
        <v>0</v>
      </c>
      <c r="AZ47" t="b">
        <v>0</v>
      </c>
      <c r="BA47" t="b">
        <v>0</v>
      </c>
      <c r="BB47" t="b">
        <v>0</v>
      </c>
      <c r="BC47" t="b">
        <v>0</v>
      </c>
    </row>
    <row r="48" spans="1:55" x14ac:dyDescent="0.2">
      <c r="A48" s="11"/>
      <c r="C48" t="str">
        <f t="shared" si="0"/>
        <v>20160630-Colyear</v>
      </c>
      <c r="D48" s="12" t="s">
        <v>281</v>
      </c>
      <c r="E48" s="12" t="s">
        <v>282</v>
      </c>
      <c r="F48" s="12"/>
      <c r="G48" s="12"/>
      <c r="H48" s="13">
        <f t="shared" si="1"/>
        <v>201606301332</v>
      </c>
      <c r="I48" s="13">
        <f t="shared" si="2"/>
        <v>201606310132</v>
      </c>
      <c r="J48" s="14">
        <v>42551</v>
      </c>
      <c r="K48" s="15">
        <v>0.56388888888888888</v>
      </c>
      <c r="L48" s="16">
        <v>42551.563888888893</v>
      </c>
      <c r="M48" s="17">
        <v>42555</v>
      </c>
      <c r="N48" s="18" t="s">
        <v>283</v>
      </c>
      <c r="O48" s="16">
        <v>42555.322916666657</v>
      </c>
      <c r="P48" s="19">
        <v>464</v>
      </c>
      <c r="Q48" s="12" t="s">
        <v>99</v>
      </c>
      <c r="R48" s="19"/>
      <c r="S48" s="19"/>
      <c r="T48" s="19">
        <v>0</v>
      </c>
      <c r="U48" s="20">
        <v>40.035299999999999</v>
      </c>
      <c r="V48" s="20">
        <v>-122.56939</v>
      </c>
      <c r="W48" s="11" t="s">
        <v>88</v>
      </c>
      <c r="X48" s="11" t="str">
        <f t="shared" si="3"/>
        <v>HFRA</v>
      </c>
      <c r="Y48" s="11" t="s">
        <v>100</v>
      </c>
      <c r="Z48" s="21" t="s">
        <v>100</v>
      </c>
      <c r="AA48" s="11">
        <v>20160144</v>
      </c>
      <c r="AB48" s="11"/>
      <c r="AC48" s="21" t="s">
        <v>284</v>
      </c>
      <c r="AD48" s="21" t="s">
        <v>285</v>
      </c>
      <c r="AE48" s="21"/>
      <c r="AF48" s="11">
        <v>4520</v>
      </c>
      <c r="AG48" s="11" t="b">
        <f t="shared" si="4"/>
        <v>0</v>
      </c>
      <c r="AH48" s="11" t="b">
        <f t="shared" si="5"/>
        <v>0</v>
      </c>
      <c r="AI48" s="11" t="b">
        <f t="shared" si="6"/>
        <v>0</v>
      </c>
      <c r="AJ48" s="19">
        <f t="shared" si="19"/>
        <v>2016</v>
      </c>
      <c r="AK48">
        <f t="shared" si="20"/>
        <v>6</v>
      </c>
      <c r="AL48" t="b">
        <v>0</v>
      </c>
      <c r="AM48">
        <f t="shared" si="9"/>
        <v>0</v>
      </c>
      <c r="AN48" t="b">
        <f t="shared" si="10"/>
        <v>0</v>
      </c>
      <c r="AO48" t="b">
        <f t="shared" si="11"/>
        <v>0</v>
      </c>
      <c r="AP48" t="b">
        <f t="shared" si="12"/>
        <v>0</v>
      </c>
      <c r="AQ48" t="str">
        <f t="shared" si="21"/>
        <v>OEIS Non-CAT - Large</v>
      </c>
      <c r="AR48">
        <f t="shared" si="13"/>
        <v>0</v>
      </c>
      <c r="AS48">
        <f t="shared" si="14"/>
        <v>0</v>
      </c>
      <c r="AT48" t="str">
        <f t="shared" si="15"/>
        <v xml:space="preserve">structures &lt;= 100 </v>
      </c>
      <c r="AU48" t="str">
        <f t="shared" si="16"/>
        <v>fatality = 0</v>
      </c>
      <c r="AV48">
        <f t="shared" si="22"/>
        <v>0</v>
      </c>
      <c r="AW48" t="b">
        <v>1</v>
      </c>
      <c r="AX48" t="b">
        <v>0</v>
      </c>
      <c r="AY48" t="b">
        <v>1</v>
      </c>
      <c r="AZ48" t="b">
        <v>1</v>
      </c>
      <c r="BA48" t="b">
        <v>0</v>
      </c>
      <c r="BB48" t="b">
        <v>1</v>
      </c>
      <c r="BC48" t="b">
        <v>1</v>
      </c>
    </row>
    <row r="49" spans="1:55" x14ac:dyDescent="0.2">
      <c r="A49" s="11"/>
      <c r="C49" t="str">
        <f t="shared" si="0"/>
        <v>20160701-Deer</v>
      </c>
      <c r="D49" s="12" t="s">
        <v>260</v>
      </c>
      <c r="E49" s="12" t="s">
        <v>288</v>
      </c>
      <c r="F49" s="12"/>
      <c r="G49" s="12"/>
      <c r="H49" s="13">
        <f t="shared" si="1"/>
        <v>201607011405</v>
      </c>
      <c r="I49" s="13">
        <f t="shared" si="2"/>
        <v>201607020205</v>
      </c>
      <c r="J49" s="14">
        <v>42552</v>
      </c>
      <c r="K49" s="15">
        <v>0.58680555555555558</v>
      </c>
      <c r="L49" s="16">
        <v>42552.586805555547</v>
      </c>
      <c r="M49" s="17">
        <v>42559</v>
      </c>
      <c r="N49" s="18" t="s">
        <v>176</v>
      </c>
      <c r="O49" s="16">
        <v>42559.791666666657</v>
      </c>
      <c r="P49" s="19">
        <v>1785</v>
      </c>
      <c r="Q49" s="12" t="s">
        <v>80</v>
      </c>
      <c r="R49" s="19"/>
      <c r="S49" s="19"/>
      <c r="T49" s="19">
        <v>0</v>
      </c>
      <c r="U49" s="20">
        <v>35.20993</v>
      </c>
      <c r="V49" s="20">
        <v>-118.72272</v>
      </c>
      <c r="W49" s="11" t="s">
        <v>88</v>
      </c>
      <c r="X49" s="11" t="str">
        <f t="shared" si="3"/>
        <v>HFRA</v>
      </c>
      <c r="Y49" s="11"/>
      <c r="Z49" s="21"/>
      <c r="AA49" s="11"/>
      <c r="AB49" s="11"/>
      <c r="AC49" s="21"/>
      <c r="AD49" s="21"/>
      <c r="AE49" s="21"/>
      <c r="AF49" s="11"/>
      <c r="AG49" s="11" t="b">
        <f t="shared" si="4"/>
        <v>0</v>
      </c>
      <c r="AH49" s="11" t="b">
        <f t="shared" si="5"/>
        <v>0</v>
      </c>
      <c r="AI49" s="11" t="b">
        <f t="shared" si="6"/>
        <v>0</v>
      </c>
      <c r="AJ49" s="19">
        <f t="shared" si="19"/>
        <v>2016</v>
      </c>
      <c r="AK49">
        <f t="shared" si="20"/>
        <v>7</v>
      </c>
      <c r="AL49" t="b">
        <v>0</v>
      </c>
      <c r="AM49">
        <f t="shared" si="9"/>
        <v>0</v>
      </c>
      <c r="AN49" t="b">
        <f t="shared" si="10"/>
        <v>0</v>
      </c>
      <c r="AO49" t="b">
        <f t="shared" si="11"/>
        <v>0</v>
      </c>
      <c r="AP49" t="b">
        <f t="shared" si="12"/>
        <v>0</v>
      </c>
      <c r="AQ49" t="str">
        <f t="shared" si="21"/>
        <v>OEIS Non-CAT - Large</v>
      </c>
      <c r="AR49">
        <f t="shared" si="13"/>
        <v>0</v>
      </c>
      <c r="AS49">
        <f t="shared" si="14"/>
        <v>0</v>
      </c>
      <c r="AT49" t="str">
        <f t="shared" si="15"/>
        <v xml:space="preserve">structures &lt;= 100 </v>
      </c>
      <c r="AU49" t="str">
        <f t="shared" si="16"/>
        <v>fatality = 0</v>
      </c>
      <c r="AV49">
        <f t="shared" si="22"/>
        <v>0</v>
      </c>
      <c r="AW49" t="b">
        <v>1</v>
      </c>
      <c r="AX49" t="b">
        <v>0</v>
      </c>
      <c r="AY49" t="b">
        <v>1</v>
      </c>
      <c r="AZ49" t="b">
        <v>1</v>
      </c>
      <c r="BA49" t="b">
        <v>0</v>
      </c>
      <c r="BB49" t="b">
        <v>1</v>
      </c>
      <c r="BC49" t="b">
        <v>1</v>
      </c>
    </row>
    <row r="50" spans="1:55" x14ac:dyDescent="0.2">
      <c r="A50" s="11"/>
      <c r="C50" t="str">
        <f t="shared" si="0"/>
        <v>20160701-Curry</v>
      </c>
      <c r="D50" s="12" t="s">
        <v>169</v>
      </c>
      <c r="E50" s="12" t="s">
        <v>293</v>
      </c>
      <c r="F50" s="12"/>
      <c r="G50" s="12"/>
      <c r="H50" s="13">
        <f t="shared" si="1"/>
        <v>201607011716</v>
      </c>
      <c r="I50" s="13">
        <f t="shared" si="2"/>
        <v>201607020516</v>
      </c>
      <c r="J50" s="14">
        <v>42552</v>
      </c>
      <c r="K50" s="15">
        <v>0.71944444444444444</v>
      </c>
      <c r="L50" s="16">
        <v>42552.719444444447</v>
      </c>
      <c r="M50" s="17">
        <v>42556</v>
      </c>
      <c r="N50" s="18" t="s">
        <v>294</v>
      </c>
      <c r="O50" s="16">
        <v>42556.295138888891</v>
      </c>
      <c r="P50" s="19">
        <v>2944</v>
      </c>
      <c r="Q50" s="12" t="s">
        <v>186</v>
      </c>
      <c r="R50" s="19"/>
      <c r="S50" s="19"/>
      <c r="T50" s="19">
        <v>0</v>
      </c>
      <c r="U50" s="20">
        <v>36.0749</v>
      </c>
      <c r="V50" s="20">
        <v>-120.45204099999999</v>
      </c>
      <c r="W50" s="11" t="s">
        <v>73</v>
      </c>
      <c r="X50" s="11" t="str">
        <f t="shared" si="3"/>
        <v>HFRA</v>
      </c>
      <c r="Y50" s="11"/>
      <c r="Z50" s="21"/>
      <c r="AA50" s="11"/>
      <c r="AB50" s="11"/>
      <c r="AC50" s="21"/>
      <c r="AD50" s="21"/>
      <c r="AE50" s="21"/>
      <c r="AF50" s="11">
        <v>204155</v>
      </c>
      <c r="AG50" s="11" t="b">
        <f t="shared" si="4"/>
        <v>0</v>
      </c>
      <c r="AH50" s="11" t="b">
        <f t="shared" si="5"/>
        <v>0</v>
      </c>
      <c r="AI50" s="11" t="b">
        <f t="shared" si="6"/>
        <v>0</v>
      </c>
      <c r="AJ50" s="19">
        <f t="shared" si="19"/>
        <v>2016</v>
      </c>
      <c r="AK50">
        <f t="shared" si="20"/>
        <v>7</v>
      </c>
      <c r="AL50" t="b">
        <v>0</v>
      </c>
      <c r="AM50">
        <f t="shared" si="9"/>
        <v>0</v>
      </c>
      <c r="AN50" t="b">
        <f t="shared" si="10"/>
        <v>0</v>
      </c>
      <c r="AO50" t="b">
        <f t="shared" si="11"/>
        <v>0</v>
      </c>
      <c r="AP50" t="b">
        <f t="shared" si="12"/>
        <v>0</v>
      </c>
      <c r="AQ50" t="str">
        <f t="shared" si="21"/>
        <v>OEIS Non-CAT - Large</v>
      </c>
      <c r="AR50">
        <f t="shared" si="13"/>
        <v>0</v>
      </c>
      <c r="AS50">
        <f t="shared" si="14"/>
        <v>0</v>
      </c>
      <c r="AT50" t="str">
        <f t="shared" si="15"/>
        <v xml:space="preserve">structures &lt;= 100 </v>
      </c>
      <c r="AU50" t="str">
        <f t="shared" si="16"/>
        <v>fatality = 0</v>
      </c>
      <c r="AV50">
        <f t="shared" si="22"/>
        <v>0</v>
      </c>
      <c r="AW50" t="b">
        <v>0</v>
      </c>
      <c r="AX50" t="b">
        <v>0</v>
      </c>
      <c r="AY50" t="b">
        <v>1</v>
      </c>
      <c r="AZ50" t="b">
        <v>1</v>
      </c>
      <c r="BA50" t="b">
        <v>1</v>
      </c>
      <c r="BB50" t="b">
        <v>0</v>
      </c>
      <c r="BC50" t="b">
        <v>1</v>
      </c>
    </row>
    <row r="51" spans="1:55" x14ac:dyDescent="0.2">
      <c r="A51" s="11"/>
      <c r="B51" t="s">
        <v>297</v>
      </c>
      <c r="C51" t="str">
        <f t="shared" si="0"/>
        <v>20160702-Appaloosa</v>
      </c>
      <c r="D51" s="12" t="s">
        <v>298</v>
      </c>
      <c r="E51" s="12" t="s">
        <v>299</v>
      </c>
      <c r="F51" s="12"/>
      <c r="G51" s="12"/>
      <c r="H51" s="13">
        <f t="shared" si="1"/>
        <v>201607021455</v>
      </c>
      <c r="I51" s="13">
        <f t="shared" si="2"/>
        <v>201607030255</v>
      </c>
      <c r="J51" s="14">
        <v>42553</v>
      </c>
      <c r="K51" s="15">
        <v>0.62152777777777779</v>
      </c>
      <c r="L51" s="16">
        <v>42553.621527777781</v>
      </c>
      <c r="M51" s="17">
        <v>42559</v>
      </c>
      <c r="N51" s="18" t="s">
        <v>300</v>
      </c>
      <c r="O51" s="16">
        <v>42559.813888888893</v>
      </c>
      <c r="P51" s="19">
        <v>310</v>
      </c>
      <c r="Q51" s="12" t="s">
        <v>99</v>
      </c>
      <c r="R51" s="19">
        <v>1</v>
      </c>
      <c r="S51" s="19"/>
      <c r="T51" s="19">
        <v>0</v>
      </c>
      <c r="U51" s="20">
        <v>38.028449999999999</v>
      </c>
      <c r="V51" s="20">
        <v>-120.61153</v>
      </c>
      <c r="W51" s="11" t="s">
        <v>88</v>
      </c>
      <c r="X51" s="11" t="str">
        <f t="shared" si="3"/>
        <v>HFRA</v>
      </c>
      <c r="Y51" s="11" t="s">
        <v>100</v>
      </c>
      <c r="Z51" s="21"/>
      <c r="AA51" s="11"/>
      <c r="AB51" s="11"/>
      <c r="AC51" s="21"/>
      <c r="AD51" s="21"/>
      <c r="AE51" s="21"/>
      <c r="AF51" s="11">
        <v>4419063</v>
      </c>
      <c r="AG51" s="11" t="b">
        <f t="shared" si="4"/>
        <v>0</v>
      </c>
      <c r="AH51" s="11" t="b">
        <f t="shared" si="5"/>
        <v>0</v>
      </c>
      <c r="AI51" s="11" t="b">
        <f t="shared" si="6"/>
        <v>0</v>
      </c>
      <c r="AJ51" s="19">
        <f t="shared" si="19"/>
        <v>2016</v>
      </c>
      <c r="AK51">
        <f t="shared" si="20"/>
        <v>7</v>
      </c>
      <c r="AL51" t="b">
        <v>0</v>
      </c>
      <c r="AM51">
        <f t="shared" si="9"/>
        <v>0</v>
      </c>
      <c r="AN51" t="b">
        <f t="shared" si="10"/>
        <v>0</v>
      </c>
      <c r="AO51" t="b">
        <f t="shared" si="11"/>
        <v>0</v>
      </c>
      <c r="AP51" t="b">
        <f t="shared" si="12"/>
        <v>0</v>
      </c>
      <c r="AQ51" t="str">
        <f t="shared" si="21"/>
        <v>OEIS Non-CAT - Large</v>
      </c>
      <c r="AR51">
        <f t="shared" si="13"/>
        <v>0</v>
      </c>
      <c r="AS51">
        <f t="shared" si="14"/>
        <v>0</v>
      </c>
      <c r="AT51" t="str">
        <f t="shared" si="15"/>
        <v xml:space="preserve">structures &lt;= 100 </v>
      </c>
      <c r="AU51" t="str">
        <f t="shared" si="16"/>
        <v>fatality = 0</v>
      </c>
      <c r="AV51">
        <f t="shared" si="22"/>
        <v>1</v>
      </c>
      <c r="AW51" t="b">
        <v>1</v>
      </c>
      <c r="AX51" t="b">
        <v>0</v>
      </c>
      <c r="AY51" t="b">
        <v>1</v>
      </c>
      <c r="AZ51" t="b">
        <v>1</v>
      </c>
      <c r="BA51" t="b">
        <v>0</v>
      </c>
      <c r="BB51" t="b">
        <v>1</v>
      </c>
      <c r="BC51" t="b">
        <v>1</v>
      </c>
    </row>
    <row r="52" spans="1:55" x14ac:dyDescent="0.2">
      <c r="A52" s="11"/>
      <c r="C52" t="str">
        <f t="shared" si="0"/>
        <v>20160708-Fort</v>
      </c>
      <c r="D52" s="12" t="s">
        <v>260</v>
      </c>
      <c r="E52" s="12" t="s">
        <v>303</v>
      </c>
      <c r="F52" s="12"/>
      <c r="G52" s="12"/>
      <c r="H52" s="13">
        <f t="shared" si="1"/>
        <v>201607081115</v>
      </c>
      <c r="I52" s="13">
        <f t="shared" si="2"/>
        <v>201607082315</v>
      </c>
      <c r="J52" s="14">
        <v>42559</v>
      </c>
      <c r="K52" s="15">
        <v>0.46875</v>
      </c>
      <c r="L52" s="16">
        <v>42559.46875</v>
      </c>
      <c r="M52" s="17">
        <v>42561</v>
      </c>
      <c r="N52" s="18" t="s">
        <v>304</v>
      </c>
      <c r="O52" s="16">
        <v>42561.817361111112</v>
      </c>
      <c r="P52" s="19">
        <v>554</v>
      </c>
      <c r="Q52" s="12" t="s">
        <v>80</v>
      </c>
      <c r="R52" s="19"/>
      <c r="S52" s="19"/>
      <c r="T52" s="19">
        <v>0</v>
      </c>
      <c r="U52" s="20">
        <v>34.912999999999997</v>
      </c>
      <c r="V52" s="20">
        <v>-118.90819999999999</v>
      </c>
      <c r="W52" s="11" t="s">
        <v>73</v>
      </c>
      <c r="X52" s="11" t="str">
        <f t="shared" si="3"/>
        <v>HFRA</v>
      </c>
      <c r="Y52" s="11"/>
      <c r="Z52" s="21"/>
      <c r="AA52" s="11"/>
      <c r="AB52" s="11"/>
      <c r="AC52" s="21"/>
      <c r="AD52" s="21"/>
      <c r="AE52" s="21"/>
      <c r="AF52" s="11"/>
      <c r="AG52" s="11" t="b">
        <f t="shared" si="4"/>
        <v>0</v>
      </c>
      <c r="AH52" s="11" t="b">
        <f t="shared" si="5"/>
        <v>0</v>
      </c>
      <c r="AI52" s="11" t="b">
        <f t="shared" si="6"/>
        <v>0</v>
      </c>
      <c r="AJ52" s="19">
        <f t="shared" si="19"/>
        <v>2016</v>
      </c>
      <c r="AK52">
        <f t="shared" si="20"/>
        <v>7</v>
      </c>
      <c r="AL52" t="b">
        <v>0</v>
      </c>
      <c r="AM52">
        <f t="shared" si="9"/>
        <v>0</v>
      </c>
      <c r="AN52" t="b">
        <f t="shared" si="10"/>
        <v>0</v>
      </c>
      <c r="AO52" t="b">
        <f t="shared" si="11"/>
        <v>0</v>
      </c>
      <c r="AP52" t="b">
        <f t="shared" si="12"/>
        <v>0</v>
      </c>
      <c r="AQ52" t="str">
        <f t="shared" si="21"/>
        <v>OEIS Non-CAT - Large</v>
      </c>
      <c r="AR52">
        <f t="shared" si="13"/>
        <v>0</v>
      </c>
      <c r="AS52">
        <f t="shared" si="14"/>
        <v>0</v>
      </c>
      <c r="AT52" t="str">
        <f t="shared" si="15"/>
        <v xml:space="preserve">structures &lt;= 100 </v>
      </c>
      <c r="AU52" t="str">
        <f t="shared" si="16"/>
        <v>fatality = 0</v>
      </c>
      <c r="AV52">
        <f t="shared" si="22"/>
        <v>0</v>
      </c>
      <c r="AW52" t="b">
        <v>0</v>
      </c>
      <c r="AX52" t="b">
        <v>0</v>
      </c>
      <c r="AY52" t="b">
        <v>1</v>
      </c>
      <c r="AZ52" t="b">
        <v>1</v>
      </c>
      <c r="BA52" t="b">
        <v>1</v>
      </c>
      <c r="BB52" t="b">
        <v>0</v>
      </c>
      <c r="BC52" t="b">
        <v>1</v>
      </c>
    </row>
    <row r="53" spans="1:55" x14ac:dyDescent="0.2">
      <c r="A53" s="11"/>
      <c r="C53" t="str">
        <f t="shared" si="0"/>
        <v>20160708-Fiddler</v>
      </c>
      <c r="D53" s="12" t="s">
        <v>307</v>
      </c>
      <c r="E53" s="12" t="s">
        <v>308</v>
      </c>
      <c r="F53" s="12"/>
      <c r="G53" s="12"/>
      <c r="H53" s="13">
        <f t="shared" si="1"/>
        <v>201607082245</v>
      </c>
      <c r="I53" s="13">
        <f t="shared" si="2"/>
        <v>201607091045</v>
      </c>
      <c r="J53" s="14">
        <v>42559</v>
      </c>
      <c r="K53" s="15">
        <v>0.94791666666666663</v>
      </c>
      <c r="L53" s="16">
        <v>42559.947916666657</v>
      </c>
      <c r="M53" s="17">
        <v>42563</v>
      </c>
      <c r="N53" s="18" t="s">
        <v>309</v>
      </c>
      <c r="O53" s="16">
        <v>42563.291666666657</v>
      </c>
      <c r="P53" s="19">
        <v>441</v>
      </c>
      <c r="Q53" s="12" t="s">
        <v>114</v>
      </c>
      <c r="R53" s="19">
        <v>1</v>
      </c>
      <c r="S53" s="19">
        <v>1</v>
      </c>
      <c r="T53" s="19">
        <v>0</v>
      </c>
      <c r="U53" s="20">
        <v>40.368729999999999</v>
      </c>
      <c r="V53" s="20">
        <v>-122.72913</v>
      </c>
      <c r="W53" s="11" t="s">
        <v>88</v>
      </c>
      <c r="X53" s="11" t="str">
        <f t="shared" si="3"/>
        <v>HFRA</v>
      </c>
      <c r="Y53" s="11"/>
      <c r="Z53" s="21"/>
      <c r="AA53" s="11"/>
      <c r="AB53" s="11"/>
      <c r="AC53" s="21"/>
      <c r="AD53" s="21"/>
      <c r="AE53" s="21"/>
      <c r="AF53" s="11"/>
      <c r="AG53" s="11" t="b">
        <f t="shared" si="4"/>
        <v>0</v>
      </c>
      <c r="AH53" s="11" t="b">
        <f t="shared" si="5"/>
        <v>0</v>
      </c>
      <c r="AI53" s="11" t="b">
        <f t="shared" si="6"/>
        <v>0</v>
      </c>
      <c r="AJ53" s="19">
        <f t="shared" si="19"/>
        <v>2016</v>
      </c>
      <c r="AK53">
        <f t="shared" si="20"/>
        <v>7</v>
      </c>
      <c r="AL53" t="b">
        <v>0</v>
      </c>
      <c r="AM53">
        <f t="shared" si="9"/>
        <v>0</v>
      </c>
      <c r="AN53" t="b">
        <f t="shared" si="10"/>
        <v>0</v>
      </c>
      <c r="AO53" t="b">
        <f t="shared" si="11"/>
        <v>0</v>
      </c>
      <c r="AP53" t="b">
        <f t="shared" si="12"/>
        <v>0</v>
      </c>
      <c r="AQ53" t="str">
        <f t="shared" si="21"/>
        <v>OEIS Non-CAT - Large</v>
      </c>
      <c r="AR53">
        <f t="shared" si="13"/>
        <v>0</v>
      </c>
      <c r="AS53">
        <f t="shared" si="14"/>
        <v>0</v>
      </c>
      <c r="AT53" t="str">
        <f t="shared" si="15"/>
        <v xml:space="preserve">structures &lt;= 100 </v>
      </c>
      <c r="AU53" t="str">
        <f t="shared" si="16"/>
        <v>fatality = 0</v>
      </c>
      <c r="AV53">
        <f t="shared" si="22"/>
        <v>1</v>
      </c>
      <c r="AW53" t="b">
        <v>1</v>
      </c>
      <c r="AX53" t="b">
        <v>0</v>
      </c>
      <c r="AY53" t="b">
        <v>1</v>
      </c>
      <c r="AZ53" t="b">
        <v>1</v>
      </c>
      <c r="BA53" t="b">
        <v>0</v>
      </c>
      <c r="BB53" t="b">
        <v>1</v>
      </c>
      <c r="BC53" t="b">
        <v>1</v>
      </c>
    </row>
    <row r="54" spans="1:55" x14ac:dyDescent="0.2">
      <c r="A54" s="11"/>
      <c r="C54" t="str">
        <f t="shared" si="0"/>
        <v>20160712-Pacheco</v>
      </c>
      <c r="D54" s="12" t="s">
        <v>298</v>
      </c>
      <c r="E54" s="12" t="s">
        <v>312</v>
      </c>
      <c r="F54" s="12"/>
      <c r="G54" s="12"/>
      <c r="H54" s="13">
        <f t="shared" si="1"/>
        <v>201607121314</v>
      </c>
      <c r="I54" s="13">
        <f t="shared" si="2"/>
        <v>201607130114</v>
      </c>
      <c r="J54" s="14">
        <v>42563</v>
      </c>
      <c r="K54" s="15">
        <v>0.55138888888888893</v>
      </c>
      <c r="L54" s="16">
        <v>42563.551388888889</v>
      </c>
      <c r="M54" s="17">
        <v>42567</v>
      </c>
      <c r="N54" s="18" t="s">
        <v>194</v>
      </c>
      <c r="O54" s="16">
        <v>42567.770833333343</v>
      </c>
      <c r="P54" s="19">
        <v>341</v>
      </c>
      <c r="Q54" s="12" t="s">
        <v>152</v>
      </c>
      <c r="R54" s="19">
        <v>2</v>
      </c>
      <c r="S54" s="19"/>
      <c r="T54" s="19">
        <v>0</v>
      </c>
      <c r="U54" s="20">
        <v>38.080559999999998</v>
      </c>
      <c r="V54" s="20">
        <v>-120.81394</v>
      </c>
      <c r="W54" s="11" t="s">
        <v>88</v>
      </c>
      <c r="X54" s="11" t="str">
        <f t="shared" si="3"/>
        <v>HFRA</v>
      </c>
      <c r="Y54" s="11"/>
      <c r="Z54" s="21"/>
      <c r="AA54" s="11"/>
      <c r="AB54" s="11"/>
      <c r="AC54" s="21"/>
      <c r="AD54" s="21"/>
      <c r="AE54" s="21"/>
      <c r="AF54" s="11"/>
      <c r="AG54" s="11" t="b">
        <f t="shared" si="4"/>
        <v>0</v>
      </c>
      <c r="AH54" s="11" t="b">
        <f t="shared" si="5"/>
        <v>0</v>
      </c>
      <c r="AI54" s="11" t="b">
        <f t="shared" si="6"/>
        <v>0</v>
      </c>
      <c r="AJ54" s="19">
        <f t="shared" si="19"/>
        <v>2016</v>
      </c>
      <c r="AK54">
        <f t="shared" si="20"/>
        <v>7</v>
      </c>
      <c r="AL54" t="b">
        <v>0</v>
      </c>
      <c r="AM54">
        <f t="shared" si="9"/>
        <v>0</v>
      </c>
      <c r="AN54" t="b">
        <f t="shared" si="10"/>
        <v>0</v>
      </c>
      <c r="AO54" t="b">
        <f t="shared" si="11"/>
        <v>0</v>
      </c>
      <c r="AP54" t="b">
        <f t="shared" si="12"/>
        <v>0</v>
      </c>
      <c r="AQ54" t="str">
        <f t="shared" si="21"/>
        <v>OEIS Non-CAT - Large</v>
      </c>
      <c r="AR54">
        <f t="shared" si="13"/>
        <v>0</v>
      </c>
      <c r="AS54">
        <f t="shared" si="14"/>
        <v>0</v>
      </c>
      <c r="AT54" t="str">
        <f t="shared" si="15"/>
        <v xml:space="preserve">structures &lt;= 100 </v>
      </c>
      <c r="AU54" t="str">
        <f t="shared" si="16"/>
        <v>fatality = 0</v>
      </c>
      <c r="AV54">
        <f t="shared" si="22"/>
        <v>2</v>
      </c>
      <c r="AW54" t="b">
        <v>1</v>
      </c>
      <c r="AX54" t="b">
        <v>0</v>
      </c>
      <c r="AY54" t="b">
        <v>1</v>
      </c>
      <c r="AZ54" t="b">
        <v>1</v>
      </c>
      <c r="BA54" t="b">
        <v>0</v>
      </c>
      <c r="BB54" t="b">
        <v>1</v>
      </c>
      <c r="BC54" t="b">
        <v>1</v>
      </c>
    </row>
    <row r="55" spans="1:55" x14ac:dyDescent="0.2">
      <c r="A55" s="11"/>
      <c r="C55" t="str">
        <f t="shared" si="0"/>
        <v>20160722-Soberanes</v>
      </c>
      <c r="D55" s="12" t="s">
        <v>218</v>
      </c>
      <c r="E55" s="12" t="s">
        <v>315</v>
      </c>
      <c r="F55" s="12"/>
      <c r="G55" s="12"/>
      <c r="H55" s="13">
        <f t="shared" si="1"/>
        <v>201607220848</v>
      </c>
      <c r="I55" s="13">
        <f t="shared" si="2"/>
        <v>201607222048</v>
      </c>
      <c r="J55" s="14">
        <v>42573</v>
      </c>
      <c r="K55" s="15">
        <v>0.36666666666666659</v>
      </c>
      <c r="L55" s="16">
        <v>42573.366666666669</v>
      </c>
      <c r="M55" s="17">
        <v>42656</v>
      </c>
      <c r="N55" s="18" t="s">
        <v>316</v>
      </c>
      <c r="O55" s="16">
        <v>42656.479166666657</v>
      </c>
      <c r="P55" s="19">
        <v>132127</v>
      </c>
      <c r="Q55" s="12" t="s">
        <v>317</v>
      </c>
      <c r="R55" s="19">
        <v>68</v>
      </c>
      <c r="S55" s="19">
        <v>5</v>
      </c>
      <c r="T55" s="19">
        <v>1</v>
      </c>
      <c r="U55" s="20">
        <v>36.459940000000003</v>
      </c>
      <c r="V55" s="20">
        <v>-121.89937999999999</v>
      </c>
      <c r="W55" s="11" t="s">
        <v>88</v>
      </c>
      <c r="X55" s="11" t="str">
        <f t="shared" si="3"/>
        <v>HFRA</v>
      </c>
      <c r="Y55" s="11"/>
      <c r="Z55" s="21"/>
      <c r="AA55" s="11"/>
      <c r="AB55" s="11"/>
      <c r="AC55" s="21"/>
      <c r="AD55" s="21"/>
      <c r="AE55" s="21"/>
      <c r="AF55" s="11">
        <v>4368454</v>
      </c>
      <c r="AG55" s="11" t="b">
        <f t="shared" si="4"/>
        <v>1</v>
      </c>
      <c r="AH55" s="11" t="b">
        <f t="shared" si="5"/>
        <v>1</v>
      </c>
      <c r="AI55" s="11" t="b">
        <f t="shared" si="6"/>
        <v>0</v>
      </c>
      <c r="AJ55" s="19">
        <f t="shared" si="19"/>
        <v>2016</v>
      </c>
      <c r="AK55">
        <f t="shared" si="20"/>
        <v>7</v>
      </c>
      <c r="AL55" t="b">
        <v>0</v>
      </c>
      <c r="AM55">
        <f t="shared" si="9"/>
        <v>1</v>
      </c>
      <c r="AN55" t="b">
        <f t="shared" si="10"/>
        <v>0</v>
      </c>
      <c r="AO55" t="b">
        <f t="shared" si="11"/>
        <v>0</v>
      </c>
      <c r="AP55" t="b">
        <f t="shared" si="12"/>
        <v>0</v>
      </c>
      <c r="AQ55" t="str">
        <f t="shared" si="21"/>
        <v>OEIS CAT - Large</v>
      </c>
      <c r="AR55">
        <f t="shared" si="13"/>
        <v>1</v>
      </c>
      <c r="AS55">
        <f t="shared" si="14"/>
        <v>0</v>
      </c>
      <c r="AT55" t="str">
        <f t="shared" si="15"/>
        <v xml:space="preserve">structures &lt;= 100 </v>
      </c>
      <c r="AU55" t="str">
        <f t="shared" si="16"/>
        <v>fatality &gt; 0</v>
      </c>
      <c r="AV55">
        <f t="shared" si="22"/>
        <v>68</v>
      </c>
      <c r="AW55" t="b">
        <v>1</v>
      </c>
      <c r="AX55" t="b">
        <v>0</v>
      </c>
      <c r="AY55" t="b">
        <v>1</v>
      </c>
      <c r="AZ55" t="b">
        <v>1</v>
      </c>
      <c r="BA55" t="b">
        <v>0</v>
      </c>
      <c r="BB55" t="b">
        <v>1</v>
      </c>
      <c r="BC55" t="b">
        <v>1</v>
      </c>
    </row>
    <row r="56" spans="1:55" x14ac:dyDescent="0.2">
      <c r="A56" s="11"/>
      <c r="C56" t="str">
        <f t="shared" si="0"/>
        <v>20160730-Goose</v>
      </c>
      <c r="D56" s="12" t="s">
        <v>169</v>
      </c>
      <c r="E56" s="12" t="s">
        <v>320</v>
      </c>
      <c r="F56" s="12"/>
      <c r="G56" s="12"/>
      <c r="H56" s="13">
        <f t="shared" si="1"/>
        <v>201607301640</v>
      </c>
      <c r="I56" s="13">
        <f t="shared" si="2"/>
        <v>201607310440</v>
      </c>
      <c r="J56" s="14">
        <v>42581</v>
      </c>
      <c r="K56" s="15">
        <v>0.69444444444444442</v>
      </c>
      <c r="L56" s="16">
        <v>42581.694444444453</v>
      </c>
      <c r="M56" s="17">
        <v>42591</v>
      </c>
      <c r="N56" s="18" t="s">
        <v>194</v>
      </c>
      <c r="O56" s="16">
        <v>42591.770833333343</v>
      </c>
      <c r="P56" s="19">
        <v>2241</v>
      </c>
      <c r="Q56" s="12" t="s">
        <v>114</v>
      </c>
      <c r="R56" s="19">
        <v>4</v>
      </c>
      <c r="S56" s="19">
        <v>1</v>
      </c>
      <c r="T56" s="19">
        <v>0</v>
      </c>
      <c r="U56" s="20">
        <v>37.015909999999998</v>
      </c>
      <c r="V56" s="20">
        <v>-119.50507</v>
      </c>
      <c r="W56" s="11" t="s">
        <v>88</v>
      </c>
      <c r="X56" s="11" t="str">
        <f t="shared" si="3"/>
        <v>HFRA</v>
      </c>
      <c r="Y56" s="11"/>
      <c r="Z56" s="21"/>
      <c r="AA56" s="11"/>
      <c r="AB56" s="11"/>
      <c r="AC56" s="21"/>
      <c r="AD56" s="21"/>
      <c r="AE56" s="21"/>
      <c r="AF56" s="11">
        <v>276718</v>
      </c>
      <c r="AG56" s="11" t="b">
        <f t="shared" si="4"/>
        <v>0</v>
      </c>
      <c r="AH56" s="11" t="b">
        <f t="shared" si="5"/>
        <v>0</v>
      </c>
      <c r="AI56" s="11" t="b">
        <f t="shared" si="6"/>
        <v>0</v>
      </c>
      <c r="AJ56" s="19">
        <f t="shared" si="19"/>
        <v>2016</v>
      </c>
      <c r="AK56">
        <f t="shared" si="20"/>
        <v>7</v>
      </c>
      <c r="AL56" t="b">
        <v>0</v>
      </c>
      <c r="AM56">
        <f t="shared" si="9"/>
        <v>0</v>
      </c>
      <c r="AN56" t="b">
        <f t="shared" si="10"/>
        <v>0</v>
      </c>
      <c r="AO56" t="b">
        <f t="shared" si="11"/>
        <v>0</v>
      </c>
      <c r="AP56" t="b">
        <f t="shared" si="12"/>
        <v>0</v>
      </c>
      <c r="AQ56" t="str">
        <f t="shared" si="21"/>
        <v>OEIS Non-CAT - Large</v>
      </c>
      <c r="AR56">
        <f t="shared" si="13"/>
        <v>0</v>
      </c>
      <c r="AS56">
        <f t="shared" si="14"/>
        <v>0</v>
      </c>
      <c r="AT56" t="str">
        <f t="shared" si="15"/>
        <v xml:space="preserve">structures &lt;= 100 </v>
      </c>
      <c r="AU56" t="str">
        <f t="shared" si="16"/>
        <v>fatality = 0</v>
      </c>
      <c r="AV56">
        <f t="shared" si="22"/>
        <v>4</v>
      </c>
      <c r="AW56" t="b">
        <v>1</v>
      </c>
      <c r="AX56" t="b">
        <v>0</v>
      </c>
      <c r="AY56" t="b">
        <v>1</v>
      </c>
      <c r="AZ56" t="b">
        <v>1</v>
      </c>
      <c r="BA56" t="b">
        <v>0</v>
      </c>
      <c r="BB56" t="b">
        <v>1</v>
      </c>
      <c r="BC56" t="b">
        <v>1</v>
      </c>
    </row>
    <row r="57" spans="1:55" x14ac:dyDescent="0.2">
      <c r="A57" s="11"/>
      <c r="C57" t="str">
        <f t="shared" si="0"/>
        <v>20160802-99</v>
      </c>
      <c r="D57" s="12" t="s">
        <v>143</v>
      </c>
      <c r="E57" s="12" t="s">
        <v>323</v>
      </c>
      <c r="F57" s="12"/>
      <c r="G57" s="12"/>
      <c r="H57" s="13">
        <f t="shared" si="1"/>
        <v>201608021435</v>
      </c>
      <c r="I57" s="13">
        <f t="shared" si="2"/>
        <v>201608030235</v>
      </c>
      <c r="J57" s="14">
        <v>42584</v>
      </c>
      <c r="K57" s="15">
        <v>0.60763888888888884</v>
      </c>
      <c r="L57" s="16">
        <v>42584.607638888891</v>
      </c>
      <c r="M57" s="17">
        <v>42585</v>
      </c>
      <c r="N57" s="18" t="s">
        <v>324</v>
      </c>
      <c r="O57" s="16">
        <v>42585.333333333343</v>
      </c>
      <c r="P57" s="19">
        <v>520</v>
      </c>
      <c r="Q57" s="12" t="s">
        <v>325</v>
      </c>
      <c r="R57" s="19"/>
      <c r="S57" s="19"/>
      <c r="T57" s="19">
        <v>0</v>
      </c>
      <c r="U57" s="20">
        <v>39.6708</v>
      </c>
      <c r="V57" s="20">
        <v>-121.7192</v>
      </c>
      <c r="W57" s="11" t="s">
        <v>73</v>
      </c>
      <c r="X57" s="11" t="str">
        <f t="shared" si="3"/>
        <v>non-HFRA</v>
      </c>
      <c r="Y57" s="11"/>
      <c r="Z57" s="21"/>
      <c r="AA57" s="11"/>
      <c r="AB57" s="11"/>
      <c r="AC57" s="21"/>
      <c r="AD57" s="21"/>
      <c r="AE57" s="21"/>
      <c r="AF57" s="11"/>
      <c r="AG57" s="11" t="b">
        <f t="shared" si="4"/>
        <v>0</v>
      </c>
      <c r="AH57" s="11" t="b">
        <f t="shared" si="5"/>
        <v>0</v>
      </c>
      <c r="AI57" s="11" t="b">
        <f t="shared" si="6"/>
        <v>0</v>
      </c>
      <c r="AJ57" s="19">
        <f t="shared" si="19"/>
        <v>2016</v>
      </c>
      <c r="AK57">
        <f t="shared" si="20"/>
        <v>8</v>
      </c>
      <c r="AL57" t="b">
        <v>0</v>
      </c>
      <c r="AM57">
        <f t="shared" si="9"/>
        <v>0</v>
      </c>
      <c r="AN57" t="b">
        <f t="shared" si="10"/>
        <v>0</v>
      </c>
      <c r="AO57" t="b">
        <f t="shared" si="11"/>
        <v>0</v>
      </c>
      <c r="AP57" t="b">
        <f t="shared" si="12"/>
        <v>0</v>
      </c>
      <c r="AQ57" t="str">
        <f t="shared" si="21"/>
        <v>OEIS Non-CAT - Large</v>
      </c>
      <c r="AR57">
        <f t="shared" si="13"/>
        <v>0</v>
      </c>
      <c r="AS57">
        <f t="shared" si="14"/>
        <v>0</v>
      </c>
      <c r="AT57" t="str">
        <f t="shared" si="15"/>
        <v xml:space="preserve">structures &lt;= 100 </v>
      </c>
      <c r="AU57" t="str">
        <f t="shared" si="16"/>
        <v>fatality = 0</v>
      </c>
      <c r="AV57">
        <f t="shared" si="22"/>
        <v>0</v>
      </c>
      <c r="AW57" t="b">
        <v>0</v>
      </c>
      <c r="AX57" t="b">
        <v>0</v>
      </c>
      <c r="AY57" t="b">
        <v>0</v>
      </c>
      <c r="AZ57" t="b">
        <v>0</v>
      </c>
      <c r="BA57" t="b">
        <v>0</v>
      </c>
      <c r="BB57" t="b">
        <v>0</v>
      </c>
      <c r="BC57" t="b">
        <v>0</v>
      </c>
    </row>
    <row r="58" spans="1:55" x14ac:dyDescent="0.2">
      <c r="A58" s="11"/>
      <c r="C58" t="str">
        <f t="shared" si="0"/>
        <v>20160802-Cold</v>
      </c>
      <c r="D58" s="12" t="s">
        <v>328</v>
      </c>
      <c r="E58" s="12" t="s">
        <v>329</v>
      </c>
      <c r="F58" s="12"/>
      <c r="G58" s="12"/>
      <c r="H58" s="13">
        <f t="shared" si="1"/>
        <v>201608021636</v>
      </c>
      <c r="I58" s="13">
        <f t="shared" si="2"/>
        <v>201608030436</v>
      </c>
      <c r="J58" s="14">
        <v>42584</v>
      </c>
      <c r="K58" s="15">
        <v>0.69166666666666665</v>
      </c>
      <c r="L58" s="16">
        <v>42584.691666666673</v>
      </c>
      <c r="M58" s="17">
        <v>42594</v>
      </c>
      <c r="N58" s="18" t="s">
        <v>330</v>
      </c>
      <c r="O58" s="16">
        <v>42594.625</v>
      </c>
      <c r="P58" s="19">
        <v>5731</v>
      </c>
      <c r="Q58" s="12" t="s">
        <v>80</v>
      </c>
      <c r="R58" s="19">
        <v>2</v>
      </c>
      <c r="S58" s="19"/>
      <c r="T58" s="19">
        <v>0</v>
      </c>
      <c r="U58" s="20">
        <v>38.525129999999997</v>
      </c>
      <c r="V58" s="20">
        <v>-122.06788</v>
      </c>
      <c r="W58" s="11" t="s">
        <v>88</v>
      </c>
      <c r="X58" s="11" t="str">
        <f t="shared" si="3"/>
        <v>HFRA</v>
      </c>
      <c r="Y58" s="11"/>
      <c r="Z58" s="21"/>
      <c r="AA58" s="11"/>
      <c r="AB58" s="11"/>
      <c r="AC58" s="21"/>
      <c r="AD58" s="21"/>
      <c r="AE58" s="21"/>
      <c r="AF58" s="11"/>
      <c r="AG58" s="11" t="b">
        <f t="shared" si="4"/>
        <v>1</v>
      </c>
      <c r="AH58" s="11" t="b">
        <f t="shared" si="5"/>
        <v>1</v>
      </c>
      <c r="AI58" s="11" t="b">
        <f t="shared" si="6"/>
        <v>0</v>
      </c>
      <c r="AJ58" s="19">
        <f t="shared" si="19"/>
        <v>2016</v>
      </c>
      <c r="AK58">
        <f t="shared" si="20"/>
        <v>8</v>
      </c>
      <c r="AL58" t="b">
        <v>0</v>
      </c>
      <c r="AM58">
        <f t="shared" si="9"/>
        <v>0</v>
      </c>
      <c r="AN58" t="b">
        <f t="shared" si="10"/>
        <v>0</v>
      </c>
      <c r="AO58" t="b">
        <f t="shared" si="11"/>
        <v>0</v>
      </c>
      <c r="AP58" t="b">
        <f t="shared" si="12"/>
        <v>0</v>
      </c>
      <c r="AQ58" t="str">
        <f t="shared" si="21"/>
        <v>OEIS CAT - Large</v>
      </c>
      <c r="AR58">
        <f t="shared" si="13"/>
        <v>1</v>
      </c>
      <c r="AS58">
        <f t="shared" si="14"/>
        <v>0</v>
      </c>
      <c r="AT58" t="str">
        <f t="shared" si="15"/>
        <v xml:space="preserve">structures &lt;= 100 </v>
      </c>
      <c r="AU58" t="str">
        <f t="shared" si="16"/>
        <v>fatality = 0</v>
      </c>
      <c r="AV58">
        <f t="shared" si="22"/>
        <v>2</v>
      </c>
      <c r="AW58" t="b">
        <v>1</v>
      </c>
      <c r="AX58" t="b">
        <v>0</v>
      </c>
      <c r="AY58" t="b">
        <v>1</v>
      </c>
      <c r="AZ58" t="b">
        <v>1</v>
      </c>
      <c r="BA58" t="b">
        <v>0</v>
      </c>
      <c r="BB58" t="b">
        <v>1</v>
      </c>
      <c r="BC58" t="b">
        <v>1</v>
      </c>
    </row>
    <row r="59" spans="1:55" x14ac:dyDescent="0.2">
      <c r="A59" s="11"/>
      <c r="B59" s="23"/>
      <c r="C59" t="str">
        <f t="shared" si="0"/>
        <v>20160809-Mineral</v>
      </c>
      <c r="D59" s="12" t="s">
        <v>169</v>
      </c>
      <c r="E59" s="12" t="s">
        <v>331</v>
      </c>
      <c r="F59" s="12"/>
      <c r="G59" s="12"/>
      <c r="H59" s="13">
        <f t="shared" si="1"/>
        <v>201608091308</v>
      </c>
      <c r="I59" s="13">
        <f t="shared" si="2"/>
        <v>201608100108</v>
      </c>
      <c r="J59" s="14">
        <v>42591</v>
      </c>
      <c r="K59" s="15">
        <v>0.54722222222222228</v>
      </c>
      <c r="L59" s="16">
        <v>42591.547222222223</v>
      </c>
      <c r="M59" s="17">
        <v>42600</v>
      </c>
      <c r="N59" s="18" t="s">
        <v>176</v>
      </c>
      <c r="O59" s="16">
        <v>42600.791666666657</v>
      </c>
      <c r="P59" s="19">
        <v>7050</v>
      </c>
      <c r="Q59" s="12" t="s">
        <v>114</v>
      </c>
      <c r="R59" s="19">
        <v>2</v>
      </c>
      <c r="S59" s="19"/>
      <c r="T59" s="19">
        <v>0</v>
      </c>
      <c r="U59" s="20">
        <v>36.099739999999997</v>
      </c>
      <c r="V59" s="20">
        <v>-120.51057</v>
      </c>
      <c r="W59" s="11" t="s">
        <v>73</v>
      </c>
      <c r="X59" s="11" t="str">
        <f t="shared" si="3"/>
        <v>HFRA</v>
      </c>
      <c r="Y59" s="11"/>
      <c r="Z59" s="21"/>
      <c r="AA59" s="11"/>
      <c r="AB59" s="11"/>
      <c r="AC59" s="21"/>
      <c r="AD59" s="21"/>
      <c r="AE59" s="21"/>
      <c r="AF59" s="11"/>
      <c r="AG59" s="11" t="b">
        <f t="shared" si="4"/>
        <v>1</v>
      </c>
      <c r="AH59" s="11" t="b">
        <f t="shared" si="5"/>
        <v>1</v>
      </c>
      <c r="AI59" s="11" t="b">
        <f t="shared" si="6"/>
        <v>0</v>
      </c>
      <c r="AJ59" s="19">
        <f t="shared" si="19"/>
        <v>2016</v>
      </c>
      <c r="AK59">
        <f t="shared" si="20"/>
        <v>8</v>
      </c>
      <c r="AL59" t="b">
        <v>0</v>
      </c>
      <c r="AM59">
        <f t="shared" si="9"/>
        <v>0</v>
      </c>
      <c r="AN59" t="b">
        <f t="shared" si="10"/>
        <v>0</v>
      </c>
      <c r="AO59" t="b">
        <f t="shared" si="11"/>
        <v>0</v>
      </c>
      <c r="AP59" t="b">
        <f t="shared" si="12"/>
        <v>0</v>
      </c>
      <c r="AQ59" t="str">
        <f t="shared" si="21"/>
        <v>OEIS CAT - Large</v>
      </c>
      <c r="AR59">
        <f t="shared" si="13"/>
        <v>1</v>
      </c>
      <c r="AS59">
        <f t="shared" si="14"/>
        <v>0</v>
      </c>
      <c r="AT59" t="str">
        <f t="shared" si="15"/>
        <v xml:space="preserve">structures &lt;= 100 </v>
      </c>
      <c r="AU59" t="str">
        <f t="shared" si="16"/>
        <v>fatality = 0</v>
      </c>
      <c r="AV59">
        <f t="shared" si="22"/>
        <v>2</v>
      </c>
      <c r="AW59" t="b">
        <v>0</v>
      </c>
      <c r="AX59" t="b">
        <v>0</v>
      </c>
      <c r="AY59" t="b">
        <v>1</v>
      </c>
      <c r="AZ59" t="b">
        <v>1</v>
      </c>
      <c r="BA59" t="b">
        <v>1</v>
      </c>
      <c r="BB59" t="b">
        <v>0</v>
      </c>
      <c r="BC59" t="b">
        <v>1</v>
      </c>
    </row>
    <row r="60" spans="1:55" x14ac:dyDescent="0.2">
      <c r="A60" s="11"/>
      <c r="C60" t="str">
        <f t="shared" si="0"/>
        <v>20160813-Chimney</v>
      </c>
      <c r="D60" s="12" t="s">
        <v>103</v>
      </c>
      <c r="E60" s="12" t="s">
        <v>241</v>
      </c>
      <c r="F60" s="12"/>
      <c r="G60" s="12"/>
      <c r="H60" s="13">
        <f t="shared" si="1"/>
        <v>201608131603</v>
      </c>
      <c r="I60" s="13">
        <f t="shared" si="2"/>
        <v>201608140403</v>
      </c>
      <c r="J60" s="14">
        <v>42595</v>
      </c>
      <c r="K60" s="15">
        <v>0.66874999999999996</v>
      </c>
      <c r="L60" s="16">
        <v>42595.668749999997</v>
      </c>
      <c r="M60" s="17">
        <v>42619</v>
      </c>
      <c r="N60" s="18" t="s">
        <v>278</v>
      </c>
      <c r="O60" s="16">
        <v>42619.3125</v>
      </c>
      <c r="P60" s="19">
        <v>46344</v>
      </c>
      <c r="Q60" s="12" t="s">
        <v>72</v>
      </c>
      <c r="R60" s="19">
        <v>70</v>
      </c>
      <c r="S60" s="19">
        <v>8</v>
      </c>
      <c r="T60" s="19">
        <v>0</v>
      </c>
      <c r="U60" s="20">
        <v>35.705950000000001</v>
      </c>
      <c r="V60" s="20">
        <v>-120.98316</v>
      </c>
      <c r="W60" s="11" t="s">
        <v>88</v>
      </c>
      <c r="X60" s="11" t="str">
        <f t="shared" si="3"/>
        <v>HFRA</v>
      </c>
      <c r="Y60" s="11"/>
      <c r="Z60" s="21"/>
      <c r="AA60" s="11"/>
      <c r="AB60" s="11"/>
      <c r="AC60" s="21"/>
      <c r="AD60" s="21"/>
      <c r="AE60" s="21"/>
      <c r="AF60" s="11">
        <v>8539311</v>
      </c>
      <c r="AG60" s="11" t="b">
        <f t="shared" si="4"/>
        <v>1</v>
      </c>
      <c r="AH60" s="11" t="b">
        <f t="shared" si="5"/>
        <v>1</v>
      </c>
      <c r="AI60" s="11" t="b">
        <f t="shared" si="6"/>
        <v>0</v>
      </c>
      <c r="AJ60" s="19">
        <f t="shared" si="19"/>
        <v>2016</v>
      </c>
      <c r="AK60">
        <f t="shared" si="20"/>
        <v>8</v>
      </c>
      <c r="AL60" t="b">
        <v>0</v>
      </c>
      <c r="AM60">
        <f t="shared" si="9"/>
        <v>0</v>
      </c>
      <c r="AN60" t="b">
        <f t="shared" si="10"/>
        <v>0</v>
      </c>
      <c r="AO60" t="b">
        <f t="shared" si="11"/>
        <v>0</v>
      </c>
      <c r="AP60" t="b">
        <f t="shared" si="12"/>
        <v>0</v>
      </c>
      <c r="AQ60" t="str">
        <f t="shared" si="21"/>
        <v>OEIS CAT - Large</v>
      </c>
      <c r="AR60">
        <f t="shared" si="13"/>
        <v>1</v>
      </c>
      <c r="AS60">
        <f t="shared" si="14"/>
        <v>0</v>
      </c>
      <c r="AT60" t="str">
        <f t="shared" si="15"/>
        <v xml:space="preserve">structures &lt;= 100 </v>
      </c>
      <c r="AU60" t="str">
        <f t="shared" si="16"/>
        <v>fatality = 0</v>
      </c>
      <c r="AV60">
        <f t="shared" si="22"/>
        <v>70</v>
      </c>
      <c r="AW60" t="b">
        <v>1</v>
      </c>
      <c r="AX60" t="b">
        <v>0</v>
      </c>
      <c r="AY60" t="b">
        <v>1</v>
      </c>
      <c r="AZ60" t="b">
        <v>1</v>
      </c>
      <c r="BA60" t="b">
        <v>0</v>
      </c>
      <c r="BB60" t="b">
        <v>1</v>
      </c>
      <c r="BC60" t="b">
        <v>1</v>
      </c>
    </row>
    <row r="61" spans="1:55" x14ac:dyDescent="0.2">
      <c r="A61" s="11"/>
      <c r="C61" t="str">
        <f t="shared" si="0"/>
        <v>20160813-Clayton</v>
      </c>
      <c r="D61" s="12" t="s">
        <v>149</v>
      </c>
      <c r="E61" s="12" t="s">
        <v>336</v>
      </c>
      <c r="F61" s="12"/>
      <c r="G61" s="12"/>
      <c r="H61" s="13">
        <f t="shared" si="1"/>
        <v>201608131803</v>
      </c>
      <c r="I61" s="13">
        <f t="shared" si="2"/>
        <v>201608140603</v>
      </c>
      <c r="J61" s="14">
        <v>42595</v>
      </c>
      <c r="K61" s="15">
        <v>0.75208333333333333</v>
      </c>
      <c r="L61" s="16">
        <v>42595.752083333333</v>
      </c>
      <c r="M61" s="17">
        <v>42608</v>
      </c>
      <c r="N61" s="18" t="s">
        <v>121</v>
      </c>
      <c r="O61" s="16">
        <v>42608.75</v>
      </c>
      <c r="P61" s="19">
        <v>3929</v>
      </c>
      <c r="Q61" s="12" t="s">
        <v>114</v>
      </c>
      <c r="R61" s="19">
        <v>300</v>
      </c>
      <c r="S61" s="19">
        <v>28</v>
      </c>
      <c r="T61" s="19">
        <v>0</v>
      </c>
      <c r="U61" s="20">
        <v>38.897410000000001</v>
      </c>
      <c r="V61" s="20">
        <v>-122.60664</v>
      </c>
      <c r="W61" s="11" t="s">
        <v>88</v>
      </c>
      <c r="X61" s="11" t="str">
        <f t="shared" si="3"/>
        <v>HFRA</v>
      </c>
      <c r="Y61" s="11"/>
      <c r="Z61" s="21"/>
      <c r="AA61" s="11"/>
      <c r="AB61" s="11"/>
      <c r="AC61" s="21"/>
      <c r="AD61" s="21"/>
      <c r="AE61" s="21"/>
      <c r="AF61" s="27">
        <v>10988110</v>
      </c>
      <c r="AG61" s="11" t="b">
        <f t="shared" si="4"/>
        <v>0</v>
      </c>
      <c r="AH61" s="11" t="b">
        <f t="shared" si="5"/>
        <v>0</v>
      </c>
      <c r="AI61" s="11" t="b">
        <f t="shared" si="6"/>
        <v>0</v>
      </c>
      <c r="AJ61" s="19">
        <f t="shared" si="19"/>
        <v>2016</v>
      </c>
      <c r="AK61">
        <f t="shared" si="20"/>
        <v>8</v>
      </c>
      <c r="AL61" t="b">
        <v>0</v>
      </c>
      <c r="AM61">
        <f t="shared" si="9"/>
        <v>0</v>
      </c>
      <c r="AN61" t="b">
        <f t="shared" si="10"/>
        <v>0</v>
      </c>
      <c r="AO61" t="b">
        <f t="shared" si="11"/>
        <v>1</v>
      </c>
      <c r="AP61" t="b">
        <f t="shared" si="12"/>
        <v>1</v>
      </c>
      <c r="AQ61" t="str">
        <f t="shared" si="21"/>
        <v>OEIS Non-CAT - Destructive - Non-fatal</v>
      </c>
      <c r="AR61">
        <f t="shared" si="13"/>
        <v>0</v>
      </c>
      <c r="AS61">
        <f t="shared" si="14"/>
        <v>0</v>
      </c>
      <c r="AT61" t="str">
        <f t="shared" si="15"/>
        <v>100 &lt; structures &lt;= 500</v>
      </c>
      <c r="AU61" t="str">
        <f t="shared" si="16"/>
        <v>fatality = 0</v>
      </c>
      <c r="AV61">
        <f t="shared" si="22"/>
        <v>300</v>
      </c>
      <c r="AW61" t="b">
        <v>1</v>
      </c>
      <c r="AX61" t="b">
        <v>0</v>
      </c>
      <c r="AY61" t="b">
        <v>1</v>
      </c>
      <c r="AZ61" t="b">
        <v>1</v>
      </c>
      <c r="BA61" t="b">
        <v>0</v>
      </c>
      <c r="BB61" t="b">
        <v>1</v>
      </c>
      <c r="BC61" t="b">
        <v>1</v>
      </c>
    </row>
    <row r="62" spans="1:55" x14ac:dyDescent="0.2">
      <c r="A62" s="11"/>
      <c r="C62" t="str">
        <f t="shared" si="0"/>
        <v>20160816-Cedar</v>
      </c>
      <c r="D62" s="12" t="s">
        <v>260</v>
      </c>
      <c r="E62" s="12" t="s">
        <v>339</v>
      </c>
      <c r="F62" s="12"/>
      <c r="G62" s="12"/>
      <c r="H62" s="13">
        <f t="shared" si="1"/>
        <v>201608161635</v>
      </c>
      <c r="I62" s="13">
        <f t="shared" si="2"/>
        <v>201608170435</v>
      </c>
      <c r="J62" s="14">
        <v>42598</v>
      </c>
      <c r="K62" s="15">
        <v>0.69097222222222221</v>
      </c>
      <c r="L62" s="16">
        <v>42598.690972222219</v>
      </c>
      <c r="M62" s="17">
        <v>42644</v>
      </c>
      <c r="N62" s="18" t="s">
        <v>340</v>
      </c>
      <c r="O62" s="16">
        <v>42644.25</v>
      </c>
      <c r="P62" s="19">
        <v>29322</v>
      </c>
      <c r="Q62" s="12" t="s">
        <v>80</v>
      </c>
      <c r="R62" s="19">
        <v>6</v>
      </c>
      <c r="S62" s="19"/>
      <c r="T62" s="19">
        <v>0</v>
      </c>
      <c r="U62" s="20">
        <v>35.750599999999999</v>
      </c>
      <c r="V62" s="20">
        <v>-118.56780000000001</v>
      </c>
      <c r="W62" s="11" t="s">
        <v>88</v>
      </c>
      <c r="X62" s="11" t="str">
        <f t="shared" si="3"/>
        <v>HFRA</v>
      </c>
      <c r="Y62" s="11"/>
      <c r="Z62" s="21"/>
      <c r="AA62" s="11"/>
      <c r="AB62" s="11"/>
      <c r="AC62" s="21"/>
      <c r="AD62" s="21"/>
      <c r="AE62" s="21"/>
      <c r="AF62" s="11"/>
      <c r="AG62" s="11" t="b">
        <f t="shared" si="4"/>
        <v>1</v>
      </c>
      <c r="AH62" s="11" t="b">
        <f t="shared" si="5"/>
        <v>1</v>
      </c>
      <c r="AI62" s="11" t="b">
        <f t="shared" si="6"/>
        <v>0</v>
      </c>
      <c r="AJ62" s="19">
        <f t="shared" si="19"/>
        <v>2016</v>
      </c>
      <c r="AK62">
        <f t="shared" si="20"/>
        <v>8</v>
      </c>
      <c r="AL62" t="b">
        <v>0</v>
      </c>
      <c r="AM62">
        <f t="shared" si="9"/>
        <v>0</v>
      </c>
      <c r="AN62" t="b">
        <f t="shared" si="10"/>
        <v>0</v>
      </c>
      <c r="AO62" t="b">
        <f t="shared" si="11"/>
        <v>0</v>
      </c>
      <c r="AP62" t="b">
        <f t="shared" si="12"/>
        <v>0</v>
      </c>
      <c r="AQ62" t="str">
        <f t="shared" si="21"/>
        <v>OEIS CAT - Large</v>
      </c>
      <c r="AR62">
        <f t="shared" si="13"/>
        <v>1</v>
      </c>
      <c r="AS62">
        <f t="shared" si="14"/>
        <v>0</v>
      </c>
      <c r="AT62" t="str">
        <f t="shared" si="15"/>
        <v xml:space="preserve">structures &lt;= 100 </v>
      </c>
      <c r="AU62" t="str">
        <f t="shared" si="16"/>
        <v>fatality = 0</v>
      </c>
      <c r="AV62">
        <f t="shared" si="22"/>
        <v>6</v>
      </c>
      <c r="AW62" t="b">
        <v>0</v>
      </c>
      <c r="AX62" t="b">
        <v>1</v>
      </c>
      <c r="AY62" t="b">
        <v>1</v>
      </c>
      <c r="AZ62" t="b">
        <v>1</v>
      </c>
      <c r="BA62" t="b">
        <v>0</v>
      </c>
      <c r="BB62" t="b">
        <v>1</v>
      </c>
      <c r="BC62" t="b">
        <v>1</v>
      </c>
    </row>
    <row r="63" spans="1:55" x14ac:dyDescent="0.2">
      <c r="A63" s="11"/>
      <c r="B63" s="23"/>
      <c r="C63" t="str">
        <f t="shared" si="0"/>
        <v>20160818-Mokelumne</v>
      </c>
      <c r="D63" s="12" t="s">
        <v>345</v>
      </c>
      <c r="E63" s="12" t="s">
        <v>346</v>
      </c>
      <c r="F63" s="12"/>
      <c r="G63" s="12"/>
      <c r="H63" s="13">
        <f t="shared" si="1"/>
        <v>201608181205</v>
      </c>
      <c r="I63" s="13">
        <f t="shared" si="2"/>
        <v>201608190005</v>
      </c>
      <c r="J63" s="14">
        <v>42600</v>
      </c>
      <c r="K63" s="15">
        <v>0.50347222222222221</v>
      </c>
      <c r="L63" s="16">
        <v>42600.503472222219</v>
      </c>
      <c r="M63" s="17">
        <v>42612</v>
      </c>
      <c r="N63" s="18" t="s">
        <v>347</v>
      </c>
      <c r="O63" s="16">
        <v>42612.503472222219</v>
      </c>
      <c r="P63" s="19">
        <v>655</v>
      </c>
      <c r="Q63" s="12" t="s">
        <v>87</v>
      </c>
      <c r="R63" s="19"/>
      <c r="S63" s="19"/>
      <c r="T63" s="19">
        <v>0</v>
      </c>
      <c r="U63" s="20">
        <v>38.575539999999997</v>
      </c>
      <c r="V63" s="20">
        <v>-120.00606000000001</v>
      </c>
      <c r="W63" s="11" t="s">
        <v>88</v>
      </c>
      <c r="X63" s="11" t="str">
        <f t="shared" si="3"/>
        <v>HFRA</v>
      </c>
      <c r="Y63" s="11"/>
      <c r="Z63" s="21"/>
      <c r="AA63" s="11"/>
      <c r="AB63" s="11"/>
      <c r="AC63" s="21"/>
      <c r="AD63" s="21"/>
      <c r="AE63" s="21"/>
      <c r="AF63" s="11"/>
      <c r="AG63" s="11" t="b">
        <f t="shared" si="4"/>
        <v>0</v>
      </c>
      <c r="AH63" s="11" t="b">
        <f t="shared" si="5"/>
        <v>0</v>
      </c>
      <c r="AI63" s="11" t="b">
        <f t="shared" si="6"/>
        <v>0</v>
      </c>
      <c r="AJ63" s="19">
        <f t="shared" si="19"/>
        <v>2016</v>
      </c>
      <c r="AK63">
        <f t="shared" si="20"/>
        <v>8</v>
      </c>
      <c r="AL63" t="b">
        <v>0</v>
      </c>
      <c r="AM63">
        <f t="shared" si="9"/>
        <v>0</v>
      </c>
      <c r="AN63" t="b">
        <f t="shared" si="10"/>
        <v>0</v>
      </c>
      <c r="AO63" t="b">
        <f t="shared" si="11"/>
        <v>0</v>
      </c>
      <c r="AP63" t="b">
        <f t="shared" si="12"/>
        <v>0</v>
      </c>
      <c r="AQ63" t="str">
        <f t="shared" si="21"/>
        <v>OEIS Non-CAT - Large</v>
      </c>
      <c r="AR63">
        <f t="shared" si="13"/>
        <v>0</v>
      </c>
      <c r="AS63">
        <f t="shared" si="14"/>
        <v>0</v>
      </c>
      <c r="AT63" t="str">
        <f t="shared" si="15"/>
        <v xml:space="preserve">structures &lt;= 100 </v>
      </c>
      <c r="AU63" t="str">
        <f t="shared" si="16"/>
        <v>fatality = 0</v>
      </c>
      <c r="AV63">
        <f t="shared" si="22"/>
        <v>0</v>
      </c>
      <c r="AW63" t="b">
        <v>1</v>
      </c>
      <c r="AX63" t="b">
        <v>0</v>
      </c>
      <c r="AY63" t="b">
        <v>1</v>
      </c>
      <c r="AZ63" t="b">
        <v>1</v>
      </c>
      <c r="BA63" t="b">
        <v>0</v>
      </c>
      <c r="BB63" t="b">
        <v>1</v>
      </c>
      <c r="BC63" t="b">
        <v>1</v>
      </c>
    </row>
    <row r="64" spans="1:55" x14ac:dyDescent="0.2">
      <c r="A64" s="11"/>
      <c r="C64" t="str">
        <f t="shared" si="0"/>
        <v>20160818-Beale</v>
      </c>
      <c r="D64" s="12" t="s">
        <v>350</v>
      </c>
      <c r="E64" s="12" t="s">
        <v>351</v>
      </c>
      <c r="F64" s="12"/>
      <c r="G64" s="12"/>
      <c r="H64" s="13">
        <f t="shared" si="1"/>
        <v>201608181535</v>
      </c>
      <c r="I64" s="13">
        <f t="shared" si="2"/>
        <v>201608190335</v>
      </c>
      <c r="J64" s="14">
        <v>42600</v>
      </c>
      <c r="K64" s="15">
        <v>0.64930555555555558</v>
      </c>
      <c r="L64" s="16">
        <v>42600.649305555547</v>
      </c>
      <c r="M64" s="17">
        <v>42600</v>
      </c>
      <c r="N64" s="18" t="s">
        <v>352</v>
      </c>
      <c r="O64" s="16">
        <v>42600.895833333343</v>
      </c>
      <c r="P64" s="19">
        <v>389</v>
      </c>
      <c r="Q64" s="12" t="s">
        <v>353</v>
      </c>
      <c r="R64" s="19"/>
      <c r="S64" s="19"/>
      <c r="T64" s="19">
        <v>0</v>
      </c>
      <c r="U64" s="20">
        <v>36.169649999999997</v>
      </c>
      <c r="V64" s="20">
        <v>-121.38775</v>
      </c>
      <c r="W64" s="11" t="s">
        <v>88</v>
      </c>
      <c r="X64" s="11" t="str">
        <f t="shared" si="3"/>
        <v>HFRA</v>
      </c>
      <c r="Y64" s="11"/>
      <c r="Z64" s="21"/>
      <c r="AA64" s="11"/>
      <c r="AB64" s="11"/>
      <c r="AC64" s="21"/>
      <c r="AD64" s="21"/>
      <c r="AE64" s="21"/>
      <c r="AF64" s="11"/>
      <c r="AG64" s="11" t="b">
        <f t="shared" si="4"/>
        <v>0</v>
      </c>
      <c r="AH64" s="11" t="b">
        <f t="shared" si="5"/>
        <v>0</v>
      </c>
      <c r="AI64" s="11" t="b">
        <f t="shared" si="6"/>
        <v>0</v>
      </c>
      <c r="AJ64" s="19">
        <f t="shared" si="19"/>
        <v>2016</v>
      </c>
      <c r="AK64">
        <f t="shared" si="20"/>
        <v>8</v>
      </c>
      <c r="AL64" t="b">
        <v>0</v>
      </c>
      <c r="AM64">
        <f t="shared" si="9"/>
        <v>0</v>
      </c>
      <c r="AN64" t="b">
        <f t="shared" si="10"/>
        <v>0</v>
      </c>
      <c r="AO64" t="b">
        <f t="shared" si="11"/>
        <v>0</v>
      </c>
      <c r="AP64" t="b">
        <f t="shared" si="12"/>
        <v>0</v>
      </c>
      <c r="AQ64" t="str">
        <f t="shared" si="21"/>
        <v>OEIS Non-CAT - Large</v>
      </c>
      <c r="AR64">
        <f t="shared" si="13"/>
        <v>0</v>
      </c>
      <c r="AS64">
        <f t="shared" si="14"/>
        <v>0</v>
      </c>
      <c r="AT64" t="str">
        <f t="shared" si="15"/>
        <v xml:space="preserve">structures &lt;= 100 </v>
      </c>
      <c r="AU64" t="str">
        <f t="shared" si="16"/>
        <v>fatality = 0</v>
      </c>
      <c r="AV64">
        <f t="shared" si="22"/>
        <v>0</v>
      </c>
      <c r="AW64" t="b">
        <v>1</v>
      </c>
      <c r="AX64" t="b">
        <v>0</v>
      </c>
      <c r="AY64" t="b">
        <v>1</v>
      </c>
      <c r="AZ64" t="b">
        <v>1</v>
      </c>
      <c r="BA64" t="b">
        <v>0</v>
      </c>
      <c r="BB64" t="b">
        <v>1</v>
      </c>
      <c r="BC64" t="b">
        <v>1</v>
      </c>
    </row>
    <row r="65" spans="1:55" x14ac:dyDescent="0.2">
      <c r="A65" s="11"/>
      <c r="C65" t="str">
        <f t="shared" si="0"/>
        <v>20160818-Rey</v>
      </c>
      <c r="D65" s="12" t="s">
        <v>257</v>
      </c>
      <c r="E65" s="12" t="s">
        <v>356</v>
      </c>
      <c r="F65" s="12"/>
      <c r="G65" s="12"/>
      <c r="H65" s="13">
        <f t="shared" si="1"/>
        <v>201608181757</v>
      </c>
      <c r="I65" s="13">
        <f t="shared" si="2"/>
        <v>201608190557</v>
      </c>
      <c r="J65" s="14">
        <v>42600</v>
      </c>
      <c r="K65" s="15">
        <v>0.74791666666666667</v>
      </c>
      <c r="L65" s="16">
        <v>42600.747916666667</v>
      </c>
      <c r="M65" s="17">
        <v>42628</v>
      </c>
      <c r="N65" s="18"/>
      <c r="O65" s="16"/>
      <c r="P65" s="19">
        <v>32606</v>
      </c>
      <c r="Q65" s="12" t="s">
        <v>80</v>
      </c>
      <c r="R65" s="19">
        <v>5</v>
      </c>
      <c r="S65" s="19"/>
      <c r="T65" s="19">
        <v>0</v>
      </c>
      <c r="U65" s="20">
        <v>34.545999999999999</v>
      </c>
      <c r="V65" s="20">
        <v>-119.80500000000001</v>
      </c>
      <c r="W65" s="11" t="s">
        <v>88</v>
      </c>
      <c r="X65" s="11" t="str">
        <f t="shared" si="3"/>
        <v>HFRA</v>
      </c>
      <c r="Y65" s="11"/>
      <c r="Z65" s="21"/>
      <c r="AA65" s="11"/>
      <c r="AB65" s="11"/>
      <c r="AC65" s="21"/>
      <c r="AD65" s="21"/>
      <c r="AE65" s="21"/>
      <c r="AF65" s="11"/>
      <c r="AG65" s="11" t="b">
        <f t="shared" si="4"/>
        <v>1</v>
      </c>
      <c r="AH65" s="11" t="b">
        <f t="shared" si="5"/>
        <v>1</v>
      </c>
      <c r="AI65" s="11" t="b">
        <f t="shared" si="6"/>
        <v>0</v>
      </c>
      <c r="AJ65" s="19">
        <f t="shared" si="19"/>
        <v>2016</v>
      </c>
      <c r="AK65">
        <f t="shared" si="20"/>
        <v>8</v>
      </c>
      <c r="AL65" t="b">
        <v>0</v>
      </c>
      <c r="AM65">
        <f t="shared" si="9"/>
        <v>0</v>
      </c>
      <c r="AN65" t="b">
        <f t="shared" si="10"/>
        <v>0</v>
      </c>
      <c r="AO65" t="b">
        <f t="shared" si="11"/>
        <v>0</v>
      </c>
      <c r="AP65" t="b">
        <f t="shared" si="12"/>
        <v>0</v>
      </c>
      <c r="AQ65" t="str">
        <f t="shared" si="21"/>
        <v>OEIS CAT - Large</v>
      </c>
      <c r="AR65">
        <f t="shared" si="13"/>
        <v>1</v>
      </c>
      <c r="AS65">
        <f t="shared" si="14"/>
        <v>0</v>
      </c>
      <c r="AT65" t="str">
        <f t="shared" si="15"/>
        <v xml:space="preserve">structures &lt;= 100 </v>
      </c>
      <c r="AU65" t="str">
        <f t="shared" si="16"/>
        <v>fatality = 0</v>
      </c>
      <c r="AV65">
        <f t="shared" si="22"/>
        <v>5</v>
      </c>
      <c r="AW65" t="b">
        <v>0</v>
      </c>
      <c r="AX65" t="b">
        <v>1</v>
      </c>
      <c r="AY65" t="b">
        <v>1</v>
      </c>
      <c r="AZ65" t="b">
        <v>1</v>
      </c>
      <c r="BA65" t="b">
        <v>0</v>
      </c>
      <c r="BB65" t="b">
        <v>1</v>
      </c>
      <c r="BC65" t="b">
        <v>1</v>
      </c>
    </row>
    <row r="66" spans="1:55" x14ac:dyDescent="0.2">
      <c r="A66" s="11"/>
      <c r="C66" t="str">
        <f t="shared" ref="C66:C129" si="23">LEFT(H66,8)&amp;"-"&amp;E66</f>
        <v>20160822-Tully</v>
      </c>
      <c r="D66" s="12" t="s">
        <v>163</v>
      </c>
      <c r="E66" s="12" t="s">
        <v>359</v>
      </c>
      <c r="F66" s="12"/>
      <c r="G66" s="12"/>
      <c r="H66" s="13">
        <f t="shared" ref="H66:H129" si="24">YEAR(L66)*10^8+MONTH(L66)*10^6+DAY(L66)*10^4+HOUR(L66)*100+MINUTE(L66)</f>
        <v>201608221603</v>
      </c>
      <c r="I66" s="13">
        <f t="shared" ref="I66:I129" si="25">IF(HOUR(L66)&lt;12, YEAR(L66)*10^8+MONTH(L66)*10^6+DAY(L66)*10^4+(HOUR(L66)+12)*10^2 + MINUTE(L66), YEAR(L66)*10^8+MONTH(L66)*10^6+(DAY(L66)+1)*10^4+(HOUR(L66)-12)*10^2+MINUTE(L66))</f>
        <v>201608230403</v>
      </c>
      <c r="J66" s="14">
        <v>42604</v>
      </c>
      <c r="K66" s="15">
        <v>0.66874999999999996</v>
      </c>
      <c r="L66" s="16">
        <v>42604.668749999997</v>
      </c>
      <c r="M66" s="17">
        <v>42617</v>
      </c>
      <c r="N66" s="18" t="s">
        <v>360</v>
      </c>
      <c r="O66" s="16">
        <v>42617.288194444453</v>
      </c>
      <c r="P66" s="19">
        <v>599</v>
      </c>
      <c r="Q66" s="12" t="s">
        <v>114</v>
      </c>
      <c r="R66" s="19">
        <v>3</v>
      </c>
      <c r="S66" s="19"/>
      <c r="T66" s="19">
        <v>0</v>
      </c>
      <c r="U66" s="20">
        <v>41.284860000000002</v>
      </c>
      <c r="V66" s="20">
        <v>-123.82268000000001</v>
      </c>
      <c r="W66" s="11" t="s">
        <v>88</v>
      </c>
      <c r="X66" s="11" t="str">
        <f t="shared" ref="X66:X129" si="26">IF(OR(ISNUMBER(FIND("Redwood Valley", E66)), AZ66, BC66), "HFRA", "non-HFRA")</f>
        <v>HFRA</v>
      </c>
      <c r="Y66" s="11"/>
      <c r="Z66" s="21"/>
      <c r="AA66" s="11"/>
      <c r="AB66" s="11"/>
      <c r="AC66" s="21"/>
      <c r="AD66" s="21"/>
      <c r="AE66" s="21"/>
      <c r="AF66" s="11">
        <v>155875</v>
      </c>
      <c r="AG66" s="11" t="b">
        <f t="shared" ref="AG66:AG129" si="27">OR(AND(P66&gt;5000, P66&lt;&gt;""), AND(R66&gt;500, R66&lt;&gt;""), AND(T66&gt;0, T66&lt;&gt;""))</f>
        <v>0</v>
      </c>
      <c r="AH66" s="11" t="b">
        <f t="shared" ref="AH66:AH129" si="28">AND(OR(R66="", R66&lt;100),OR(AND(P66&gt;5000,P66&lt;&gt;""),AND(T66&gt;0,T66&lt;&gt;"")))</f>
        <v>0</v>
      </c>
      <c r="AI66" s="11" t="b">
        <f t="shared" ref="AI66:AI129" si="29">AND(AG66,AH66=FALSE)</f>
        <v>0</v>
      </c>
      <c r="AJ66" s="19">
        <f t="shared" ref="AJ66:AJ97" si="30">YEAR(J66)</f>
        <v>2016</v>
      </c>
      <c r="AK66">
        <f t="shared" ref="AK66:AK97" si="31">MONTH(J66)</f>
        <v>8</v>
      </c>
      <c r="AL66" t="b">
        <v>0</v>
      </c>
      <c r="AM66">
        <f t="shared" ref="AM66:AM129" si="32">IF(AND(T66&gt;0, T66&lt;&gt;""),1,0)</f>
        <v>0</v>
      </c>
      <c r="AN66" t="b">
        <f t="shared" ref="AN66:AN129" si="33">AND(AO66,AND(T66&gt;0,T66&lt;&gt;""))</f>
        <v>0</v>
      </c>
      <c r="AO66" t="b">
        <f t="shared" ref="AO66:AO129" si="34">AND(R66&gt;100, R66&lt;&gt;"")</f>
        <v>0</v>
      </c>
      <c r="AP66" t="b">
        <f t="shared" ref="AP66:AP129" si="35">AND(NOT(AN66),AO66)</f>
        <v>0</v>
      </c>
      <c r="AQ66" t="str">
        <f>IF(AN66, "OEIS CAT - Destructive - Fatal", IF(AO66, IF(AG66, "OEIS CAT - Destructive - Non-fatal", "OEIS Non-CAT - Destructive - Non-fatal"), IF(AG66,  "OEIS CAT - Large", "OEIS Non-CAT - Large")))</f>
        <v>OEIS Non-CAT - Large</v>
      </c>
      <c r="AR66">
        <f t="shared" ref="AR66:AR129" si="36">IF(AND(P66&lt;&gt;"", P66&gt;5000),1,0)</f>
        <v>0</v>
      </c>
      <c r="AS66">
        <f t="shared" ref="AS66:AS129" si="37">IF(AND(R66&lt;&gt;"", R66&gt;500),1,0)</f>
        <v>0</v>
      </c>
      <c r="AT66" t="str">
        <f t="shared" ref="AT66:AT129" si="38">IF(OR(R66="", R66&lt;=100),"structures &lt;= 100 ", IF(R66&gt;500, "structures &gt; 500", "100 &lt; structures &lt;= 500"))</f>
        <v xml:space="preserve">structures &lt;= 100 </v>
      </c>
      <c r="AU66" t="str">
        <f t="shared" ref="AU66:AU129" si="39">IF(AND(T66&gt;0, T66&lt;&gt;""),"fatality &gt; 0", "fatality = 0")</f>
        <v>fatality = 0</v>
      </c>
      <c r="AV66">
        <f>IF(R66="",0,  R66)</f>
        <v>3</v>
      </c>
      <c r="AW66" t="b">
        <v>1</v>
      </c>
      <c r="AX66" t="b">
        <v>0</v>
      </c>
      <c r="AY66" t="b">
        <v>1</v>
      </c>
      <c r="AZ66" t="b">
        <v>1</v>
      </c>
      <c r="BA66" t="b">
        <v>0</v>
      </c>
      <c r="BB66" t="b">
        <v>1</v>
      </c>
      <c r="BC66" t="b">
        <v>1</v>
      </c>
    </row>
    <row r="67" spans="1:55" x14ac:dyDescent="0.2">
      <c r="A67" s="11"/>
      <c r="C67" t="str">
        <f t="shared" si="23"/>
        <v>20160822-Tule</v>
      </c>
      <c r="D67" s="12" t="s">
        <v>119</v>
      </c>
      <c r="E67" s="12" t="s">
        <v>365</v>
      </c>
      <c r="F67" s="12"/>
      <c r="G67" s="12"/>
      <c r="H67" s="13">
        <f t="shared" si="24"/>
        <v>201608222200</v>
      </c>
      <c r="I67" s="13">
        <f t="shared" si="25"/>
        <v>201608231000</v>
      </c>
      <c r="J67" s="14">
        <v>42604</v>
      </c>
      <c r="K67" s="15">
        <v>0.91666666666666663</v>
      </c>
      <c r="L67" s="16">
        <v>42604.916666666657</v>
      </c>
      <c r="M67" s="17">
        <v>42682</v>
      </c>
      <c r="N67" s="18" t="s">
        <v>254</v>
      </c>
      <c r="O67" s="16">
        <v>42682.427083333343</v>
      </c>
      <c r="P67" s="19">
        <v>395</v>
      </c>
      <c r="Q67" s="12" t="s">
        <v>80</v>
      </c>
      <c r="R67" s="19"/>
      <c r="S67" s="19"/>
      <c r="T67" s="19">
        <v>0</v>
      </c>
      <c r="U67" s="20">
        <v>36.1648</v>
      </c>
      <c r="V67" s="20">
        <v>-118.73905999999999</v>
      </c>
      <c r="W67" s="11" t="s">
        <v>88</v>
      </c>
      <c r="X67" s="11" t="str">
        <f t="shared" si="26"/>
        <v>HFRA</v>
      </c>
      <c r="Y67" s="11"/>
      <c r="Z67" s="21"/>
      <c r="AA67" s="11"/>
      <c r="AB67" s="11"/>
      <c r="AC67" s="21"/>
      <c r="AD67" s="21"/>
      <c r="AE67" s="21"/>
      <c r="AF67" s="11"/>
      <c r="AG67" s="11" t="b">
        <f t="shared" si="27"/>
        <v>0</v>
      </c>
      <c r="AH67" s="11" t="b">
        <f t="shared" si="28"/>
        <v>0</v>
      </c>
      <c r="AI67" s="11" t="b">
        <f t="shared" si="29"/>
        <v>0</v>
      </c>
      <c r="AJ67" s="19">
        <f t="shared" si="30"/>
        <v>2016</v>
      </c>
      <c r="AK67">
        <f t="shared" si="31"/>
        <v>8</v>
      </c>
      <c r="AL67" t="b">
        <v>0</v>
      </c>
      <c r="AM67">
        <f t="shared" si="32"/>
        <v>0</v>
      </c>
      <c r="AN67" t="b">
        <f t="shared" si="33"/>
        <v>0</v>
      </c>
      <c r="AO67" t="b">
        <f t="shared" si="34"/>
        <v>0</v>
      </c>
      <c r="AP67" t="b">
        <f t="shared" si="35"/>
        <v>0</v>
      </c>
      <c r="AQ67" t="str">
        <f t="shared" ref="AQ67:AQ98" si="40">IF(AN67, "OEIS CAT - Destructive - Fatal", IF(AO67, IF(AG67, "OEIS CAT - Destructive - Non-fatal", "OEIS Non-CAT - Destructive - Non-fatal"), IF(AG67, "OEIS CAT - Large", "OEIS Non-CAT - Large")))</f>
        <v>OEIS Non-CAT - Large</v>
      </c>
      <c r="AR67">
        <f t="shared" si="36"/>
        <v>0</v>
      </c>
      <c r="AS67">
        <f t="shared" si="37"/>
        <v>0</v>
      </c>
      <c r="AT67" t="str">
        <f t="shared" si="38"/>
        <v xml:space="preserve">structures &lt;= 100 </v>
      </c>
      <c r="AU67" t="str">
        <f t="shared" si="39"/>
        <v>fatality = 0</v>
      </c>
      <c r="AV67">
        <f t="shared" ref="AV67:AV98" si="41">IF(R67="",0, R67)</f>
        <v>0</v>
      </c>
      <c r="AW67" t="b">
        <v>1</v>
      </c>
      <c r="AX67" t="b">
        <v>0</v>
      </c>
      <c r="AY67" t="b">
        <v>1</v>
      </c>
      <c r="AZ67" t="b">
        <v>1</v>
      </c>
      <c r="BA67" t="b">
        <v>0</v>
      </c>
      <c r="BB67" t="b">
        <v>1</v>
      </c>
      <c r="BC67" t="b">
        <v>1</v>
      </c>
    </row>
    <row r="68" spans="1:55" x14ac:dyDescent="0.2">
      <c r="A68" s="11" t="s">
        <v>251</v>
      </c>
      <c r="B68" s="23"/>
      <c r="C68" t="str">
        <f t="shared" si="23"/>
        <v>20160824-Grade</v>
      </c>
      <c r="D68" s="12" t="s">
        <v>252</v>
      </c>
      <c r="E68" s="12" t="s">
        <v>367</v>
      </c>
      <c r="F68" s="12"/>
      <c r="G68" s="12"/>
      <c r="H68" s="13">
        <f t="shared" si="24"/>
        <v>201608241455</v>
      </c>
      <c r="I68" s="13">
        <f t="shared" si="25"/>
        <v>201608250255</v>
      </c>
      <c r="J68" s="14">
        <v>42606</v>
      </c>
      <c r="K68" s="15">
        <v>0.62152777777777779</v>
      </c>
      <c r="L68" s="16">
        <v>42606.621527777781</v>
      </c>
      <c r="M68" s="17">
        <v>42612</v>
      </c>
      <c r="N68" s="18" t="s">
        <v>185</v>
      </c>
      <c r="O68" s="16">
        <v>42612.28125</v>
      </c>
      <c r="P68" s="19">
        <v>710</v>
      </c>
      <c r="Q68" s="12" t="s">
        <v>99</v>
      </c>
      <c r="R68" s="19">
        <v>5</v>
      </c>
      <c r="S68" s="19">
        <v>1</v>
      </c>
      <c r="T68" s="19">
        <v>0</v>
      </c>
      <c r="U68" s="20">
        <v>41.781300000000002</v>
      </c>
      <c r="V68" s="20">
        <v>-122.611</v>
      </c>
      <c r="W68" s="11" t="s">
        <v>88</v>
      </c>
      <c r="X68" s="11" t="str">
        <f t="shared" si="26"/>
        <v>HFRA</v>
      </c>
      <c r="Y68" s="11" t="s">
        <v>100</v>
      </c>
      <c r="Z68" s="21"/>
      <c r="AA68" s="11"/>
      <c r="AB68" s="11"/>
      <c r="AC68" s="21"/>
      <c r="AD68" s="21"/>
      <c r="AE68" s="21"/>
      <c r="AF68" s="11"/>
      <c r="AG68" s="11" t="b">
        <f t="shared" si="27"/>
        <v>0</v>
      </c>
      <c r="AH68" s="11" t="b">
        <f t="shared" si="28"/>
        <v>0</v>
      </c>
      <c r="AI68" s="11" t="b">
        <f t="shared" si="29"/>
        <v>0</v>
      </c>
      <c r="AJ68" s="19">
        <f t="shared" si="30"/>
        <v>2016</v>
      </c>
      <c r="AK68">
        <f t="shared" si="31"/>
        <v>8</v>
      </c>
      <c r="AL68" t="b">
        <v>0</v>
      </c>
      <c r="AM68">
        <f t="shared" si="32"/>
        <v>0</v>
      </c>
      <c r="AN68" t="b">
        <f t="shared" si="33"/>
        <v>0</v>
      </c>
      <c r="AO68" t="b">
        <f t="shared" si="34"/>
        <v>0</v>
      </c>
      <c r="AP68" t="b">
        <f t="shared" si="35"/>
        <v>0</v>
      </c>
      <c r="AQ68" t="str">
        <f t="shared" si="40"/>
        <v>OEIS Non-CAT - Large</v>
      </c>
      <c r="AR68">
        <f t="shared" si="36"/>
        <v>0</v>
      </c>
      <c r="AS68">
        <f t="shared" si="37"/>
        <v>0</v>
      </c>
      <c r="AT68" t="str">
        <f t="shared" si="38"/>
        <v xml:space="preserve">structures &lt;= 100 </v>
      </c>
      <c r="AU68" t="str">
        <f t="shared" si="39"/>
        <v>fatality = 0</v>
      </c>
      <c r="AV68">
        <f t="shared" si="41"/>
        <v>5</v>
      </c>
      <c r="AW68" t="b">
        <v>1</v>
      </c>
      <c r="AX68" t="b">
        <v>0</v>
      </c>
      <c r="AY68" t="b">
        <v>1</v>
      </c>
      <c r="AZ68" t="b">
        <v>1</v>
      </c>
      <c r="BA68" t="b">
        <v>0</v>
      </c>
      <c r="BB68" t="b">
        <v>0</v>
      </c>
      <c r="BC68" t="b">
        <v>1</v>
      </c>
    </row>
    <row r="69" spans="1:55" x14ac:dyDescent="0.2">
      <c r="A69" s="11"/>
      <c r="C69" t="str">
        <f t="shared" si="23"/>
        <v>20160826-Range</v>
      </c>
      <c r="D69" s="12" t="s">
        <v>260</v>
      </c>
      <c r="E69" s="12" t="s">
        <v>372</v>
      </c>
      <c r="F69" s="12"/>
      <c r="G69" s="12"/>
      <c r="H69" s="13">
        <f t="shared" si="24"/>
        <v>201608261010</v>
      </c>
      <c r="I69" s="13">
        <f t="shared" si="25"/>
        <v>201608262210</v>
      </c>
      <c r="J69" s="14">
        <v>42608</v>
      </c>
      <c r="K69" s="15">
        <v>0.4236111111111111</v>
      </c>
      <c r="L69" s="16">
        <v>42608.423611111109</v>
      </c>
      <c r="M69" s="17">
        <v>42611</v>
      </c>
      <c r="N69" s="18" t="s">
        <v>125</v>
      </c>
      <c r="O69" s="16">
        <v>42611.4375</v>
      </c>
      <c r="P69" s="19">
        <v>600</v>
      </c>
      <c r="Q69" s="12" t="s">
        <v>183</v>
      </c>
      <c r="R69" s="19"/>
      <c r="S69" s="19"/>
      <c r="T69" s="19">
        <v>0</v>
      </c>
      <c r="U69" s="20">
        <v>35.201300000000003</v>
      </c>
      <c r="V69" s="20">
        <v>-118.7212</v>
      </c>
      <c r="W69" s="11" t="s">
        <v>88</v>
      </c>
      <c r="X69" s="11" t="str">
        <f t="shared" si="26"/>
        <v>HFRA</v>
      </c>
      <c r="Y69" s="11"/>
      <c r="Z69" s="21"/>
      <c r="AA69" s="11"/>
      <c r="AB69" s="11"/>
      <c r="AC69" s="21"/>
      <c r="AD69" s="21"/>
      <c r="AE69" s="21"/>
      <c r="AF69" s="11"/>
      <c r="AG69" s="11" t="b">
        <f t="shared" si="27"/>
        <v>0</v>
      </c>
      <c r="AH69" s="11" t="b">
        <f t="shared" si="28"/>
        <v>0</v>
      </c>
      <c r="AI69" s="11" t="b">
        <f t="shared" si="29"/>
        <v>0</v>
      </c>
      <c r="AJ69" s="19">
        <f t="shared" si="30"/>
        <v>2016</v>
      </c>
      <c r="AK69">
        <f t="shared" si="31"/>
        <v>8</v>
      </c>
      <c r="AL69" t="b">
        <v>0</v>
      </c>
      <c r="AM69">
        <f t="shared" si="32"/>
        <v>0</v>
      </c>
      <c r="AN69" t="b">
        <f t="shared" si="33"/>
        <v>0</v>
      </c>
      <c r="AO69" t="b">
        <f t="shared" si="34"/>
        <v>0</v>
      </c>
      <c r="AP69" t="b">
        <f t="shared" si="35"/>
        <v>0</v>
      </c>
      <c r="AQ69" t="str">
        <f t="shared" si="40"/>
        <v>OEIS Non-CAT - Large</v>
      </c>
      <c r="AR69">
        <f t="shared" si="36"/>
        <v>0</v>
      </c>
      <c r="AS69">
        <f t="shared" si="37"/>
        <v>0</v>
      </c>
      <c r="AT69" t="str">
        <f t="shared" si="38"/>
        <v xml:space="preserve">structures &lt;= 100 </v>
      </c>
      <c r="AU69" t="str">
        <f t="shared" si="39"/>
        <v>fatality = 0</v>
      </c>
      <c r="AV69">
        <f t="shared" si="41"/>
        <v>0</v>
      </c>
      <c r="AW69" t="b">
        <v>1</v>
      </c>
      <c r="AX69" t="b">
        <v>0</v>
      </c>
      <c r="AY69" t="b">
        <v>1</v>
      </c>
      <c r="AZ69" t="b">
        <v>1</v>
      </c>
      <c r="BA69" t="b">
        <v>0</v>
      </c>
      <c r="BB69" t="b">
        <v>1</v>
      </c>
      <c r="BC69" t="b">
        <v>1</v>
      </c>
    </row>
    <row r="70" spans="1:55" x14ac:dyDescent="0.2">
      <c r="A70" s="11" t="s">
        <v>251</v>
      </c>
      <c r="B70" s="23"/>
      <c r="C70" t="str">
        <f t="shared" si="23"/>
        <v>20160827-Gap</v>
      </c>
      <c r="D70" s="12" t="s">
        <v>252</v>
      </c>
      <c r="E70" s="12" t="s">
        <v>376</v>
      </c>
      <c r="F70" s="12"/>
      <c r="G70" s="12"/>
      <c r="H70" s="13">
        <f t="shared" si="24"/>
        <v>201608271800</v>
      </c>
      <c r="I70" s="13">
        <f t="shared" si="25"/>
        <v>201608280600</v>
      </c>
      <c r="J70" s="14">
        <v>42609</v>
      </c>
      <c r="K70" s="15">
        <v>0.75</v>
      </c>
      <c r="L70" s="16">
        <v>42609.75</v>
      </c>
      <c r="M70" s="17">
        <v>42610</v>
      </c>
      <c r="N70" s="18" t="s">
        <v>151</v>
      </c>
      <c r="O70" s="16">
        <v>42610.760416666657</v>
      </c>
      <c r="P70" s="19">
        <v>33867</v>
      </c>
      <c r="Q70" s="12" t="s">
        <v>80</v>
      </c>
      <c r="R70" s="19">
        <v>14</v>
      </c>
      <c r="S70" s="19"/>
      <c r="T70" s="19">
        <v>0</v>
      </c>
      <c r="U70" s="20">
        <v>41.850999999999999</v>
      </c>
      <c r="V70" s="20">
        <v>-123.11799999999999</v>
      </c>
      <c r="W70" s="11" t="s">
        <v>88</v>
      </c>
      <c r="X70" s="11" t="str">
        <f t="shared" si="26"/>
        <v>HFRA</v>
      </c>
      <c r="Y70" s="11"/>
      <c r="Z70" s="21"/>
      <c r="AA70" s="11"/>
      <c r="AB70" s="11"/>
      <c r="AC70" s="21"/>
      <c r="AD70" s="21"/>
      <c r="AE70" s="21"/>
      <c r="AF70" s="11"/>
      <c r="AG70" s="11" t="b">
        <f t="shared" si="27"/>
        <v>1</v>
      </c>
      <c r="AH70" s="11" t="b">
        <f t="shared" si="28"/>
        <v>1</v>
      </c>
      <c r="AI70" s="11" t="b">
        <f t="shared" si="29"/>
        <v>0</v>
      </c>
      <c r="AJ70" s="19">
        <f t="shared" si="30"/>
        <v>2016</v>
      </c>
      <c r="AK70">
        <f t="shared" si="31"/>
        <v>8</v>
      </c>
      <c r="AL70" t="b">
        <v>0</v>
      </c>
      <c r="AM70">
        <f t="shared" si="32"/>
        <v>0</v>
      </c>
      <c r="AN70" t="b">
        <f t="shared" si="33"/>
        <v>0</v>
      </c>
      <c r="AO70" t="b">
        <f t="shared" si="34"/>
        <v>0</v>
      </c>
      <c r="AP70" t="b">
        <f t="shared" si="35"/>
        <v>0</v>
      </c>
      <c r="AQ70" t="str">
        <f t="shared" si="40"/>
        <v>OEIS CAT - Large</v>
      </c>
      <c r="AR70">
        <f t="shared" si="36"/>
        <v>1</v>
      </c>
      <c r="AS70">
        <f t="shared" si="37"/>
        <v>0</v>
      </c>
      <c r="AT70" t="str">
        <f t="shared" si="38"/>
        <v xml:space="preserve">structures &lt;= 100 </v>
      </c>
      <c r="AU70" t="str">
        <f t="shared" si="39"/>
        <v>fatality = 0</v>
      </c>
      <c r="AV70">
        <f t="shared" si="41"/>
        <v>14</v>
      </c>
      <c r="AW70" t="b">
        <v>1</v>
      </c>
      <c r="AX70" t="b">
        <v>0</v>
      </c>
      <c r="AY70" t="b">
        <v>1</v>
      </c>
      <c r="AZ70" t="b">
        <v>1</v>
      </c>
      <c r="BA70" t="b">
        <v>0</v>
      </c>
      <c r="BB70" t="b">
        <v>0</v>
      </c>
      <c r="BC70" t="b">
        <v>1</v>
      </c>
    </row>
    <row r="71" spans="1:55" x14ac:dyDescent="0.2">
      <c r="A71" s="11"/>
      <c r="C71" t="str">
        <f t="shared" si="23"/>
        <v>20160828-Willow</v>
      </c>
      <c r="D71" s="12" t="s">
        <v>298</v>
      </c>
      <c r="E71" s="12" t="s">
        <v>133</v>
      </c>
      <c r="F71" s="12"/>
      <c r="G71" s="12"/>
      <c r="H71" s="13">
        <f t="shared" si="24"/>
        <v>201608281307</v>
      </c>
      <c r="I71" s="13">
        <f t="shared" si="25"/>
        <v>201608290107</v>
      </c>
      <c r="J71" s="14">
        <v>42610</v>
      </c>
      <c r="K71" s="15">
        <v>0.54652777777777772</v>
      </c>
      <c r="L71" s="16">
        <v>42610.546527777777</v>
      </c>
      <c r="M71" s="17">
        <v>42613</v>
      </c>
      <c r="N71" s="18" t="s">
        <v>266</v>
      </c>
      <c r="O71" s="16">
        <v>42613.784722222219</v>
      </c>
      <c r="P71" s="19">
        <v>450</v>
      </c>
      <c r="Q71" s="12" t="s">
        <v>72</v>
      </c>
      <c r="R71" s="19"/>
      <c r="S71" s="19">
        <v>1</v>
      </c>
      <c r="T71" s="19">
        <v>0</v>
      </c>
      <c r="U71" s="20">
        <v>38.187399999999997</v>
      </c>
      <c r="V71" s="20">
        <v>-120.63809999999999</v>
      </c>
      <c r="W71" s="11" t="s">
        <v>88</v>
      </c>
      <c r="X71" s="11" t="str">
        <f t="shared" si="26"/>
        <v>HFRA</v>
      </c>
      <c r="Y71" s="11"/>
      <c r="Z71" s="21"/>
      <c r="AA71" s="11"/>
      <c r="AB71" s="11"/>
      <c r="AC71" s="21"/>
      <c r="AD71" s="21"/>
      <c r="AE71" s="21"/>
      <c r="AF71" s="11"/>
      <c r="AG71" s="11" t="b">
        <f t="shared" si="27"/>
        <v>0</v>
      </c>
      <c r="AH71" s="11" t="b">
        <f t="shared" si="28"/>
        <v>0</v>
      </c>
      <c r="AI71" s="11" t="b">
        <f t="shared" si="29"/>
        <v>0</v>
      </c>
      <c r="AJ71" s="19">
        <f t="shared" si="30"/>
        <v>2016</v>
      </c>
      <c r="AK71">
        <f t="shared" si="31"/>
        <v>8</v>
      </c>
      <c r="AL71" t="b">
        <v>0</v>
      </c>
      <c r="AM71">
        <f t="shared" si="32"/>
        <v>0</v>
      </c>
      <c r="AN71" t="b">
        <f t="shared" si="33"/>
        <v>0</v>
      </c>
      <c r="AO71" t="b">
        <f t="shared" si="34"/>
        <v>0</v>
      </c>
      <c r="AP71" t="b">
        <f t="shared" si="35"/>
        <v>0</v>
      </c>
      <c r="AQ71" t="str">
        <f t="shared" si="40"/>
        <v>OEIS Non-CAT - Large</v>
      </c>
      <c r="AR71">
        <f t="shared" si="36"/>
        <v>0</v>
      </c>
      <c r="AS71">
        <f t="shared" si="37"/>
        <v>0</v>
      </c>
      <c r="AT71" t="str">
        <f t="shared" si="38"/>
        <v xml:space="preserve">structures &lt;= 100 </v>
      </c>
      <c r="AU71" t="str">
        <f t="shared" si="39"/>
        <v>fatality = 0</v>
      </c>
      <c r="AV71">
        <f t="shared" si="41"/>
        <v>0</v>
      </c>
      <c r="AW71" t="b">
        <v>1</v>
      </c>
      <c r="AX71" t="b">
        <v>0</v>
      </c>
      <c r="AY71" t="b">
        <v>1</v>
      </c>
      <c r="AZ71" t="b">
        <v>1</v>
      </c>
      <c r="BA71" t="b">
        <v>0</v>
      </c>
      <c r="BB71" t="b">
        <v>1</v>
      </c>
      <c r="BC71" t="b">
        <v>1</v>
      </c>
    </row>
    <row r="72" spans="1:55" x14ac:dyDescent="0.2">
      <c r="A72" s="11"/>
      <c r="C72" t="str">
        <f t="shared" si="23"/>
        <v>20160828-Havilah</v>
      </c>
      <c r="D72" s="12" t="s">
        <v>260</v>
      </c>
      <c r="E72" s="12" t="s">
        <v>378</v>
      </c>
      <c r="F72" s="12"/>
      <c r="G72" s="12"/>
      <c r="H72" s="13">
        <f t="shared" si="24"/>
        <v>201608281850</v>
      </c>
      <c r="I72" s="13">
        <f t="shared" si="25"/>
        <v>201608290650</v>
      </c>
      <c r="J72" s="14">
        <v>42610</v>
      </c>
      <c r="K72" s="15">
        <v>0.78472222222222221</v>
      </c>
      <c r="L72" s="16">
        <v>42610.784722222219</v>
      </c>
      <c r="M72" s="17">
        <v>42610</v>
      </c>
      <c r="N72" s="18" t="s">
        <v>266</v>
      </c>
      <c r="O72" s="16">
        <v>42610.784722222219</v>
      </c>
      <c r="P72" s="19">
        <v>304</v>
      </c>
      <c r="Q72" s="12" t="s">
        <v>80</v>
      </c>
      <c r="R72" s="19"/>
      <c r="S72" s="19"/>
      <c r="T72" s="19">
        <v>0</v>
      </c>
      <c r="U72" s="20">
        <v>35.497599999999998</v>
      </c>
      <c r="V72" s="20">
        <v>-118.5097</v>
      </c>
      <c r="W72" s="11" t="s">
        <v>88</v>
      </c>
      <c r="X72" s="11" t="str">
        <f t="shared" si="26"/>
        <v>HFRA</v>
      </c>
      <c r="Y72" s="11"/>
      <c r="Z72" s="21"/>
      <c r="AA72" s="11"/>
      <c r="AB72" s="11"/>
      <c r="AC72" s="21"/>
      <c r="AD72" s="21"/>
      <c r="AE72" s="21"/>
      <c r="AF72" s="11"/>
      <c r="AG72" s="11" t="b">
        <f t="shared" si="27"/>
        <v>0</v>
      </c>
      <c r="AH72" s="11" t="b">
        <f t="shared" si="28"/>
        <v>0</v>
      </c>
      <c r="AI72" s="11" t="b">
        <f t="shared" si="29"/>
        <v>0</v>
      </c>
      <c r="AJ72" s="19">
        <f t="shared" si="30"/>
        <v>2016</v>
      </c>
      <c r="AK72">
        <f t="shared" si="31"/>
        <v>8</v>
      </c>
      <c r="AL72" t="b">
        <v>0</v>
      </c>
      <c r="AM72">
        <f t="shared" si="32"/>
        <v>0</v>
      </c>
      <c r="AN72" t="b">
        <f t="shared" si="33"/>
        <v>0</v>
      </c>
      <c r="AO72" t="b">
        <f t="shared" si="34"/>
        <v>0</v>
      </c>
      <c r="AP72" t="b">
        <f t="shared" si="35"/>
        <v>0</v>
      </c>
      <c r="AQ72" t="str">
        <f t="shared" si="40"/>
        <v>OEIS Non-CAT - Large</v>
      </c>
      <c r="AR72">
        <f t="shared" si="36"/>
        <v>0</v>
      </c>
      <c r="AS72">
        <f t="shared" si="37"/>
        <v>0</v>
      </c>
      <c r="AT72" t="str">
        <f t="shared" si="38"/>
        <v xml:space="preserve">structures &lt;= 100 </v>
      </c>
      <c r="AU72" t="str">
        <f t="shared" si="39"/>
        <v>fatality = 0</v>
      </c>
      <c r="AV72">
        <f t="shared" si="41"/>
        <v>0</v>
      </c>
      <c r="AW72" t="b">
        <v>0</v>
      </c>
      <c r="AX72" t="b">
        <v>1</v>
      </c>
      <c r="AY72" t="b">
        <v>1</v>
      </c>
      <c r="AZ72" t="b">
        <v>1</v>
      </c>
      <c r="BA72" t="b">
        <v>0</v>
      </c>
      <c r="BB72" t="b">
        <v>1</v>
      </c>
      <c r="BC72" t="b">
        <v>1</v>
      </c>
    </row>
    <row r="73" spans="1:55" x14ac:dyDescent="0.2">
      <c r="A73" s="11"/>
      <c r="C73" t="str">
        <f t="shared" si="23"/>
        <v>20160905-Saddle</v>
      </c>
      <c r="D73" s="12" t="s">
        <v>143</v>
      </c>
      <c r="E73" s="12" t="s">
        <v>85</v>
      </c>
      <c r="F73" s="12"/>
      <c r="G73" s="12"/>
      <c r="H73" s="13">
        <f t="shared" si="24"/>
        <v>201609051628</v>
      </c>
      <c r="I73" s="13">
        <f t="shared" si="25"/>
        <v>201609060428</v>
      </c>
      <c r="J73" s="14">
        <v>42618</v>
      </c>
      <c r="K73" s="15">
        <v>0.68611111111111112</v>
      </c>
      <c r="L73" s="16">
        <v>42618.686111111107</v>
      </c>
      <c r="M73" s="17">
        <v>42625</v>
      </c>
      <c r="N73" s="18" t="s">
        <v>380</v>
      </c>
      <c r="O73" s="16">
        <v>42625.618750000001</v>
      </c>
      <c r="P73" s="19">
        <v>800</v>
      </c>
      <c r="Q73" s="12" t="s">
        <v>72</v>
      </c>
      <c r="R73" s="19">
        <v>3</v>
      </c>
      <c r="S73" s="19"/>
      <c r="T73" s="19">
        <v>0</v>
      </c>
      <c r="U73" s="20">
        <v>39.687100000000001</v>
      </c>
      <c r="V73" s="20">
        <v>-121.571</v>
      </c>
      <c r="W73" s="11" t="s">
        <v>88</v>
      </c>
      <c r="X73" s="11" t="str">
        <f t="shared" si="26"/>
        <v>HFRA</v>
      </c>
      <c r="Y73" s="11"/>
      <c r="Z73" s="21"/>
      <c r="AA73" s="11"/>
      <c r="AB73" s="11"/>
      <c r="AC73" s="21"/>
      <c r="AD73" s="21"/>
      <c r="AE73" s="21"/>
      <c r="AF73" s="11">
        <v>174111</v>
      </c>
      <c r="AG73" s="11" t="b">
        <f t="shared" si="27"/>
        <v>0</v>
      </c>
      <c r="AH73" s="11" t="b">
        <f t="shared" si="28"/>
        <v>0</v>
      </c>
      <c r="AI73" s="11" t="b">
        <f t="shared" si="29"/>
        <v>0</v>
      </c>
      <c r="AJ73" s="19">
        <f t="shared" si="30"/>
        <v>2016</v>
      </c>
      <c r="AK73">
        <f t="shared" si="31"/>
        <v>9</v>
      </c>
      <c r="AL73" t="b">
        <v>0</v>
      </c>
      <c r="AM73">
        <f t="shared" si="32"/>
        <v>0</v>
      </c>
      <c r="AN73" t="b">
        <f t="shared" si="33"/>
        <v>0</v>
      </c>
      <c r="AO73" t="b">
        <f t="shared" si="34"/>
        <v>0</v>
      </c>
      <c r="AP73" t="b">
        <f t="shared" si="35"/>
        <v>0</v>
      </c>
      <c r="AQ73" t="str">
        <f t="shared" si="40"/>
        <v>OEIS Non-CAT - Large</v>
      </c>
      <c r="AR73">
        <f t="shared" si="36"/>
        <v>0</v>
      </c>
      <c r="AS73">
        <f t="shared" si="37"/>
        <v>0</v>
      </c>
      <c r="AT73" t="str">
        <f t="shared" si="38"/>
        <v xml:space="preserve">structures &lt;= 100 </v>
      </c>
      <c r="AU73" t="str">
        <f t="shared" si="39"/>
        <v>fatality = 0</v>
      </c>
      <c r="AV73">
        <f t="shared" si="41"/>
        <v>3</v>
      </c>
      <c r="AW73" t="b">
        <v>1</v>
      </c>
      <c r="AX73" t="b">
        <v>0</v>
      </c>
      <c r="AY73" t="b">
        <v>1</v>
      </c>
      <c r="AZ73" t="b">
        <v>1</v>
      </c>
      <c r="BA73" t="b">
        <v>0</v>
      </c>
      <c r="BB73" t="b">
        <v>1</v>
      </c>
      <c r="BC73" t="b">
        <v>1</v>
      </c>
    </row>
    <row r="74" spans="1:55" x14ac:dyDescent="0.2">
      <c r="A74" s="11"/>
      <c r="C74" t="str">
        <f t="shared" si="23"/>
        <v>20160911-Willard</v>
      </c>
      <c r="D74" s="12" t="s">
        <v>180</v>
      </c>
      <c r="E74" s="12" t="s">
        <v>382</v>
      </c>
      <c r="F74" s="12"/>
      <c r="G74" s="12"/>
      <c r="H74" s="13">
        <f t="shared" si="24"/>
        <v>201609111133</v>
      </c>
      <c r="I74" s="13">
        <f t="shared" si="25"/>
        <v>201609112333</v>
      </c>
      <c r="J74" s="14">
        <v>42624</v>
      </c>
      <c r="K74" s="15">
        <v>0.48125000000000001</v>
      </c>
      <c r="L74" s="16">
        <v>42624.481249999997</v>
      </c>
      <c r="M74" s="17">
        <v>42635</v>
      </c>
      <c r="N74" s="18" t="s">
        <v>309</v>
      </c>
      <c r="O74" s="16">
        <v>42635.291666666657</v>
      </c>
      <c r="P74" s="19">
        <v>2575</v>
      </c>
      <c r="Q74" s="12" t="s">
        <v>80</v>
      </c>
      <c r="R74" s="19">
        <v>7</v>
      </c>
      <c r="S74" s="19"/>
      <c r="T74" s="19">
        <v>0</v>
      </c>
      <c r="U74" s="20">
        <v>40.391500000000001</v>
      </c>
      <c r="V74" s="20">
        <v>-120.78449999999999</v>
      </c>
      <c r="W74" s="11" t="s">
        <v>88</v>
      </c>
      <c r="X74" s="11" t="str">
        <f t="shared" si="26"/>
        <v>HFRA</v>
      </c>
      <c r="Y74" s="11"/>
      <c r="Z74" s="21"/>
      <c r="AA74" s="11"/>
      <c r="AB74" s="11"/>
      <c r="AC74" s="21"/>
      <c r="AD74" s="21"/>
      <c r="AE74" s="21"/>
      <c r="AF74" s="11"/>
      <c r="AG74" s="11" t="b">
        <f t="shared" si="27"/>
        <v>0</v>
      </c>
      <c r="AH74" s="11" t="b">
        <f t="shared" si="28"/>
        <v>0</v>
      </c>
      <c r="AI74" s="11" t="b">
        <f t="shared" si="29"/>
        <v>0</v>
      </c>
      <c r="AJ74" s="19">
        <f t="shared" si="30"/>
        <v>2016</v>
      </c>
      <c r="AK74">
        <f t="shared" si="31"/>
        <v>9</v>
      </c>
      <c r="AL74" t="b">
        <v>0</v>
      </c>
      <c r="AM74">
        <f t="shared" si="32"/>
        <v>0</v>
      </c>
      <c r="AN74" t="b">
        <f t="shared" si="33"/>
        <v>0</v>
      </c>
      <c r="AO74" t="b">
        <f t="shared" si="34"/>
        <v>0</v>
      </c>
      <c r="AP74" t="b">
        <f t="shared" si="35"/>
        <v>0</v>
      </c>
      <c r="AQ74" t="str">
        <f t="shared" si="40"/>
        <v>OEIS Non-CAT - Large</v>
      </c>
      <c r="AR74">
        <f t="shared" si="36"/>
        <v>0</v>
      </c>
      <c r="AS74">
        <f t="shared" si="37"/>
        <v>0</v>
      </c>
      <c r="AT74" t="str">
        <f t="shared" si="38"/>
        <v xml:space="preserve">structures &lt;= 100 </v>
      </c>
      <c r="AU74" t="str">
        <f t="shared" si="39"/>
        <v>fatality = 0</v>
      </c>
      <c r="AV74">
        <f t="shared" si="41"/>
        <v>7</v>
      </c>
      <c r="AW74" t="b">
        <v>1</v>
      </c>
      <c r="AX74" t="b">
        <v>0</v>
      </c>
      <c r="AY74" t="b">
        <v>1</v>
      </c>
      <c r="AZ74" t="b">
        <v>1</v>
      </c>
      <c r="BA74" t="b">
        <v>0</v>
      </c>
      <c r="BB74" t="b">
        <v>1</v>
      </c>
      <c r="BC74" t="b">
        <v>1</v>
      </c>
    </row>
    <row r="75" spans="1:55" x14ac:dyDescent="0.2">
      <c r="A75" s="11"/>
      <c r="C75" t="str">
        <f t="shared" si="23"/>
        <v>20160913-Hog</v>
      </c>
      <c r="D75" s="12" t="s">
        <v>281</v>
      </c>
      <c r="E75" s="12" t="s">
        <v>387</v>
      </c>
      <c r="F75" s="12"/>
      <c r="G75" s="12"/>
      <c r="H75" s="13">
        <f t="shared" si="24"/>
        <v>201609132310</v>
      </c>
      <c r="I75" s="13">
        <f t="shared" si="25"/>
        <v>201609141110</v>
      </c>
      <c r="J75" s="14">
        <v>42626</v>
      </c>
      <c r="K75" s="15">
        <v>0.96527777777777779</v>
      </c>
      <c r="L75" s="16">
        <v>42626.965277777781</v>
      </c>
      <c r="M75" s="17">
        <v>42626</v>
      </c>
      <c r="N75" s="18" t="s">
        <v>259</v>
      </c>
      <c r="O75" s="16">
        <v>42626.604166666657</v>
      </c>
      <c r="P75" s="19">
        <v>360</v>
      </c>
      <c r="Q75" s="12" t="s">
        <v>99</v>
      </c>
      <c r="R75" s="19"/>
      <c r="S75" s="19"/>
      <c r="T75" s="19"/>
      <c r="U75" s="20">
        <v>40.30594</v>
      </c>
      <c r="V75" s="20">
        <v>-122.12949999999999</v>
      </c>
      <c r="W75" s="11" t="s">
        <v>88</v>
      </c>
      <c r="X75" s="11" t="str">
        <f t="shared" si="26"/>
        <v>HFRA</v>
      </c>
      <c r="Y75" s="11" t="s">
        <v>100</v>
      </c>
      <c r="Z75" s="21" t="s">
        <v>100</v>
      </c>
      <c r="AA75" s="11">
        <v>20160290</v>
      </c>
      <c r="AB75" s="11"/>
      <c r="AC75" s="21"/>
      <c r="AD75" s="21"/>
      <c r="AE75" s="21" t="s">
        <v>388</v>
      </c>
      <c r="AF75" s="11">
        <v>0</v>
      </c>
      <c r="AG75" s="11" t="b">
        <f t="shared" si="27"/>
        <v>0</v>
      </c>
      <c r="AH75" s="11" t="b">
        <f t="shared" si="28"/>
        <v>0</v>
      </c>
      <c r="AI75" s="11" t="b">
        <f t="shared" si="29"/>
        <v>0</v>
      </c>
      <c r="AJ75" s="19">
        <f t="shared" si="30"/>
        <v>2016</v>
      </c>
      <c r="AK75">
        <f t="shared" si="31"/>
        <v>9</v>
      </c>
      <c r="AL75" t="b">
        <v>0</v>
      </c>
      <c r="AM75">
        <f t="shared" si="32"/>
        <v>0</v>
      </c>
      <c r="AN75" t="b">
        <f t="shared" si="33"/>
        <v>0</v>
      </c>
      <c r="AO75" t="b">
        <f t="shared" si="34"/>
        <v>0</v>
      </c>
      <c r="AP75" t="b">
        <f t="shared" si="35"/>
        <v>0</v>
      </c>
      <c r="AQ75" t="str">
        <f t="shared" si="40"/>
        <v>OEIS Non-CAT - Large</v>
      </c>
      <c r="AR75">
        <f t="shared" si="36"/>
        <v>0</v>
      </c>
      <c r="AS75">
        <f t="shared" si="37"/>
        <v>0</v>
      </c>
      <c r="AT75" t="str">
        <f t="shared" si="38"/>
        <v xml:space="preserve">structures &lt;= 100 </v>
      </c>
      <c r="AU75" t="str">
        <f t="shared" si="39"/>
        <v>fatality = 0</v>
      </c>
      <c r="AV75">
        <f t="shared" si="41"/>
        <v>0</v>
      </c>
      <c r="AW75" t="b">
        <v>1</v>
      </c>
      <c r="AX75" t="b">
        <v>0</v>
      </c>
      <c r="AY75" t="b">
        <v>1</v>
      </c>
      <c r="AZ75" t="b">
        <v>1</v>
      </c>
      <c r="BA75" t="b">
        <v>0</v>
      </c>
      <c r="BB75" t="b">
        <v>1</v>
      </c>
      <c r="BC75" t="b">
        <v>1</v>
      </c>
    </row>
    <row r="76" spans="1:55" x14ac:dyDescent="0.2">
      <c r="A76" s="11" t="s">
        <v>251</v>
      </c>
      <c r="C76" t="str">
        <f t="shared" si="23"/>
        <v>20160917-Soup Complex</v>
      </c>
      <c r="D76" s="12" t="s">
        <v>389</v>
      </c>
      <c r="E76" s="12" t="s">
        <v>390</v>
      </c>
      <c r="F76" s="12"/>
      <c r="G76" s="12"/>
      <c r="H76" s="13">
        <f t="shared" si="24"/>
        <v>201609171437</v>
      </c>
      <c r="I76" s="13">
        <f t="shared" si="25"/>
        <v>201609180237</v>
      </c>
      <c r="J76" s="14">
        <v>42630</v>
      </c>
      <c r="K76" s="15">
        <v>0.60902777777777772</v>
      </c>
      <c r="L76" s="16">
        <v>42630.609027777777</v>
      </c>
      <c r="M76" s="17">
        <v>42656</v>
      </c>
      <c r="N76" s="18" t="s">
        <v>316</v>
      </c>
      <c r="O76" s="16">
        <v>42656.479166666657</v>
      </c>
      <c r="P76" s="19">
        <v>2722</v>
      </c>
      <c r="Q76" s="12" t="s">
        <v>80</v>
      </c>
      <c r="R76" s="19"/>
      <c r="S76" s="19"/>
      <c r="T76" s="19">
        <v>0</v>
      </c>
      <c r="U76" s="20">
        <v>41.264899999999997</v>
      </c>
      <c r="V76" s="20">
        <v>-120.31780000000001</v>
      </c>
      <c r="W76" s="11" t="s">
        <v>88</v>
      </c>
      <c r="X76" s="11" t="str">
        <f t="shared" si="26"/>
        <v>HFRA</v>
      </c>
      <c r="Y76" s="11"/>
      <c r="Z76" s="21"/>
      <c r="AA76" s="11"/>
      <c r="AB76" s="11"/>
      <c r="AC76" s="21"/>
      <c r="AD76" s="21"/>
      <c r="AE76" s="21"/>
      <c r="AF76" s="11"/>
      <c r="AG76" s="11" t="b">
        <f t="shared" si="27"/>
        <v>0</v>
      </c>
      <c r="AH76" s="11" t="b">
        <f t="shared" si="28"/>
        <v>0</v>
      </c>
      <c r="AI76" s="11" t="b">
        <f t="shared" si="29"/>
        <v>0</v>
      </c>
      <c r="AJ76" s="19">
        <f t="shared" si="30"/>
        <v>2016</v>
      </c>
      <c r="AK76">
        <f t="shared" si="31"/>
        <v>9</v>
      </c>
      <c r="AL76" t="b">
        <v>0</v>
      </c>
      <c r="AM76">
        <f t="shared" si="32"/>
        <v>0</v>
      </c>
      <c r="AN76" t="b">
        <f t="shared" si="33"/>
        <v>0</v>
      </c>
      <c r="AO76" t="b">
        <f t="shared" si="34"/>
        <v>0</v>
      </c>
      <c r="AP76" t="b">
        <f t="shared" si="35"/>
        <v>0</v>
      </c>
      <c r="AQ76" t="str">
        <f t="shared" si="40"/>
        <v>OEIS Non-CAT - Large</v>
      </c>
      <c r="AR76">
        <f t="shared" si="36"/>
        <v>0</v>
      </c>
      <c r="AS76">
        <f t="shared" si="37"/>
        <v>0</v>
      </c>
      <c r="AT76" t="str">
        <f t="shared" si="38"/>
        <v xml:space="preserve">structures &lt;= 100 </v>
      </c>
      <c r="AU76" t="str">
        <f t="shared" si="39"/>
        <v>fatality = 0</v>
      </c>
      <c r="AV76">
        <f t="shared" si="41"/>
        <v>0</v>
      </c>
      <c r="AW76" t="b">
        <v>1</v>
      </c>
      <c r="AX76" t="b">
        <v>0</v>
      </c>
      <c r="AY76" t="b">
        <v>1</v>
      </c>
      <c r="AZ76" t="b">
        <v>1</v>
      </c>
      <c r="BA76" t="b">
        <v>0</v>
      </c>
      <c r="BB76" t="b">
        <v>0</v>
      </c>
      <c r="BC76" t="b">
        <v>1</v>
      </c>
    </row>
    <row r="77" spans="1:55" x14ac:dyDescent="0.2">
      <c r="A77" s="11"/>
      <c r="C77" t="str">
        <f t="shared" si="23"/>
        <v>20160917-Canyon</v>
      </c>
      <c r="D77" s="12" t="s">
        <v>257</v>
      </c>
      <c r="E77" s="12" t="s">
        <v>393</v>
      </c>
      <c r="F77" s="12"/>
      <c r="G77" s="12"/>
      <c r="H77" s="13">
        <f t="shared" si="24"/>
        <v>201609171720</v>
      </c>
      <c r="I77" s="13">
        <f t="shared" si="25"/>
        <v>201609180520</v>
      </c>
      <c r="J77" s="14">
        <v>42630</v>
      </c>
      <c r="K77" s="15">
        <v>0.72222222222222221</v>
      </c>
      <c r="L77" s="16">
        <v>42630.722222222219</v>
      </c>
      <c r="M77" s="17">
        <v>42640</v>
      </c>
      <c r="N77" s="18" t="s">
        <v>394</v>
      </c>
      <c r="O77" s="16">
        <v>42640.583333333343</v>
      </c>
      <c r="P77" s="19">
        <v>12518</v>
      </c>
      <c r="Q77" s="12" t="s">
        <v>80</v>
      </c>
      <c r="R77" s="19"/>
      <c r="S77" s="19"/>
      <c r="T77" s="19"/>
      <c r="U77" s="20">
        <v>34.634450000000001</v>
      </c>
      <c r="V77" s="20">
        <v>-120.54421000000001</v>
      </c>
      <c r="W77" s="11" t="s">
        <v>88</v>
      </c>
      <c r="X77" s="11" t="str">
        <f t="shared" si="26"/>
        <v>HFRA</v>
      </c>
      <c r="Y77" s="11"/>
      <c r="Z77" s="21"/>
      <c r="AA77" s="11"/>
      <c r="AB77" s="11"/>
      <c r="AC77" s="21"/>
      <c r="AD77" s="21"/>
      <c r="AE77" s="21"/>
      <c r="AF77" s="11"/>
      <c r="AG77" s="11" t="b">
        <f t="shared" si="27"/>
        <v>1</v>
      </c>
      <c r="AH77" s="11" t="b">
        <f t="shared" si="28"/>
        <v>1</v>
      </c>
      <c r="AI77" s="11" t="b">
        <f t="shared" si="29"/>
        <v>0</v>
      </c>
      <c r="AJ77" s="19">
        <f t="shared" si="30"/>
        <v>2016</v>
      </c>
      <c r="AK77">
        <f t="shared" si="31"/>
        <v>9</v>
      </c>
      <c r="AL77" t="b">
        <v>0</v>
      </c>
      <c r="AM77">
        <f t="shared" si="32"/>
        <v>0</v>
      </c>
      <c r="AN77" t="b">
        <f t="shared" si="33"/>
        <v>0</v>
      </c>
      <c r="AO77" t="b">
        <f t="shared" si="34"/>
        <v>0</v>
      </c>
      <c r="AP77" t="b">
        <f t="shared" si="35"/>
        <v>0</v>
      </c>
      <c r="AQ77" t="str">
        <f t="shared" si="40"/>
        <v>OEIS CAT - Large</v>
      </c>
      <c r="AR77">
        <f t="shared" si="36"/>
        <v>1</v>
      </c>
      <c r="AS77">
        <f t="shared" si="37"/>
        <v>0</v>
      </c>
      <c r="AT77" t="str">
        <f t="shared" si="38"/>
        <v xml:space="preserve">structures &lt;= 100 </v>
      </c>
      <c r="AU77" t="str">
        <f t="shared" si="39"/>
        <v>fatality = 0</v>
      </c>
      <c r="AV77">
        <f t="shared" si="41"/>
        <v>0</v>
      </c>
      <c r="AW77" t="b">
        <v>1</v>
      </c>
      <c r="AX77" t="b">
        <v>0</v>
      </c>
      <c r="AY77" t="b">
        <v>1</v>
      </c>
      <c r="AZ77" t="b">
        <v>1</v>
      </c>
      <c r="BA77" t="b">
        <v>0</v>
      </c>
      <c r="BB77" t="b">
        <v>1</v>
      </c>
      <c r="BC77" t="b">
        <v>1</v>
      </c>
    </row>
    <row r="78" spans="1:55" x14ac:dyDescent="0.2">
      <c r="A78" s="11"/>
      <c r="C78" t="str">
        <f t="shared" si="23"/>
        <v>20160919-Flat</v>
      </c>
      <c r="D78" s="12" t="s">
        <v>260</v>
      </c>
      <c r="E78" s="12" t="s">
        <v>400</v>
      </c>
      <c r="F78" s="12"/>
      <c r="G78" s="12"/>
      <c r="H78" s="13">
        <f t="shared" si="24"/>
        <v>201609191413</v>
      </c>
      <c r="I78" s="13">
        <f t="shared" si="25"/>
        <v>201609200213</v>
      </c>
      <c r="J78" s="14">
        <v>42632</v>
      </c>
      <c r="K78" s="15">
        <v>0.59236111111111112</v>
      </c>
      <c r="L78" s="16">
        <v>42632.592361111107</v>
      </c>
      <c r="M78" s="17">
        <v>42634</v>
      </c>
      <c r="N78" s="18"/>
      <c r="O78" s="16"/>
      <c r="P78" s="19">
        <v>306</v>
      </c>
      <c r="Q78" s="12" t="s">
        <v>152</v>
      </c>
      <c r="R78" s="19"/>
      <c r="S78" s="19"/>
      <c r="T78" s="19">
        <v>0</v>
      </c>
      <c r="U78" s="24">
        <v>35.631456579999998</v>
      </c>
      <c r="V78" s="24">
        <v>-118.79998543000001</v>
      </c>
      <c r="W78" s="11" t="s">
        <v>73</v>
      </c>
      <c r="X78" s="11" t="str">
        <f t="shared" si="26"/>
        <v>HFRA</v>
      </c>
      <c r="Y78" s="11"/>
      <c r="Z78" s="21"/>
      <c r="AA78" s="11"/>
      <c r="AB78" s="11"/>
      <c r="AC78" s="21"/>
      <c r="AD78" s="21"/>
      <c r="AE78" s="21"/>
      <c r="AF78" s="11"/>
      <c r="AG78" s="11" t="b">
        <f t="shared" si="27"/>
        <v>0</v>
      </c>
      <c r="AH78" s="11" t="b">
        <f t="shared" si="28"/>
        <v>0</v>
      </c>
      <c r="AI78" s="11" t="b">
        <f t="shared" si="29"/>
        <v>0</v>
      </c>
      <c r="AJ78" s="19">
        <f t="shared" si="30"/>
        <v>2016</v>
      </c>
      <c r="AK78">
        <f t="shared" si="31"/>
        <v>9</v>
      </c>
      <c r="AL78" t="b">
        <v>0</v>
      </c>
      <c r="AM78">
        <f t="shared" si="32"/>
        <v>0</v>
      </c>
      <c r="AN78" t="b">
        <f t="shared" si="33"/>
        <v>0</v>
      </c>
      <c r="AO78" t="b">
        <f t="shared" si="34"/>
        <v>0</v>
      </c>
      <c r="AP78" t="b">
        <f t="shared" si="35"/>
        <v>0</v>
      </c>
      <c r="AQ78" t="str">
        <f t="shared" si="40"/>
        <v>OEIS Non-CAT - Large</v>
      </c>
      <c r="AR78">
        <f t="shared" si="36"/>
        <v>0</v>
      </c>
      <c r="AS78">
        <f t="shared" si="37"/>
        <v>0</v>
      </c>
      <c r="AT78" t="str">
        <f t="shared" si="38"/>
        <v xml:space="preserve">structures &lt;= 100 </v>
      </c>
      <c r="AU78" t="str">
        <f t="shared" si="39"/>
        <v>fatality = 0</v>
      </c>
      <c r="AV78">
        <f t="shared" si="41"/>
        <v>0</v>
      </c>
      <c r="AW78" t="b">
        <v>1</v>
      </c>
      <c r="AX78" t="b">
        <v>0</v>
      </c>
      <c r="AY78" t="b">
        <v>1</v>
      </c>
      <c r="AZ78" t="b">
        <v>1</v>
      </c>
      <c r="BA78" t="b">
        <v>0</v>
      </c>
      <c r="BB78" t="b">
        <v>1</v>
      </c>
      <c r="BC78" t="b">
        <v>1</v>
      </c>
    </row>
    <row r="79" spans="1:55" x14ac:dyDescent="0.2">
      <c r="A79" s="11"/>
      <c r="C79" t="str">
        <f t="shared" si="23"/>
        <v>20160925-Sawmill</v>
      </c>
      <c r="D79" s="12" t="s">
        <v>403</v>
      </c>
      <c r="E79" s="12" t="s">
        <v>404</v>
      </c>
      <c r="F79" s="12"/>
      <c r="G79" s="12"/>
      <c r="H79" s="13">
        <f t="shared" si="24"/>
        <v>201609251043</v>
      </c>
      <c r="I79" s="13">
        <f t="shared" si="25"/>
        <v>201609252243</v>
      </c>
      <c r="J79" s="14">
        <v>42638</v>
      </c>
      <c r="K79" s="15">
        <v>0.4465277777777778</v>
      </c>
      <c r="L79" s="16">
        <v>42638.446527777778</v>
      </c>
      <c r="M79" s="17">
        <v>42642</v>
      </c>
      <c r="N79" s="18" t="s">
        <v>145</v>
      </c>
      <c r="O79" s="16">
        <v>42642.708333333343</v>
      </c>
      <c r="P79" s="19">
        <v>1547</v>
      </c>
      <c r="Q79" s="12" t="s">
        <v>99</v>
      </c>
      <c r="R79" s="19"/>
      <c r="S79" s="19"/>
      <c r="T79" s="19">
        <v>0</v>
      </c>
      <c r="U79" s="20">
        <v>38.800170000000001</v>
      </c>
      <c r="V79" s="20">
        <v>-122.82895000000001</v>
      </c>
      <c r="W79" s="11" t="s">
        <v>88</v>
      </c>
      <c r="X79" s="11" t="str">
        <f t="shared" si="26"/>
        <v>HFRA</v>
      </c>
      <c r="Y79" s="11" t="s">
        <v>100</v>
      </c>
      <c r="Z79" s="21" t="s">
        <v>100</v>
      </c>
      <c r="AA79" s="11">
        <v>20160315</v>
      </c>
      <c r="AB79" s="11" t="s">
        <v>405</v>
      </c>
      <c r="AC79" s="21"/>
      <c r="AD79" s="21"/>
      <c r="AE79" s="21" t="s">
        <v>406</v>
      </c>
      <c r="AF79" s="11">
        <v>0</v>
      </c>
      <c r="AG79" s="11" t="b">
        <f t="shared" si="27"/>
        <v>0</v>
      </c>
      <c r="AH79" s="11" t="b">
        <f t="shared" si="28"/>
        <v>0</v>
      </c>
      <c r="AI79" s="11" t="b">
        <f t="shared" si="29"/>
        <v>0</v>
      </c>
      <c r="AJ79" s="19">
        <f t="shared" si="30"/>
        <v>2016</v>
      </c>
      <c r="AK79">
        <f t="shared" si="31"/>
        <v>9</v>
      </c>
      <c r="AL79" t="b">
        <v>1</v>
      </c>
      <c r="AM79">
        <f t="shared" si="32"/>
        <v>0</v>
      </c>
      <c r="AN79" t="b">
        <f t="shared" si="33"/>
        <v>0</v>
      </c>
      <c r="AO79" t="b">
        <f t="shared" si="34"/>
        <v>0</v>
      </c>
      <c r="AP79" t="b">
        <f t="shared" si="35"/>
        <v>0</v>
      </c>
      <c r="AQ79" t="str">
        <f t="shared" si="40"/>
        <v>OEIS Non-CAT - Large</v>
      </c>
      <c r="AR79">
        <f t="shared" si="36"/>
        <v>0</v>
      </c>
      <c r="AS79">
        <f t="shared" si="37"/>
        <v>0</v>
      </c>
      <c r="AT79" t="str">
        <f t="shared" si="38"/>
        <v xml:space="preserve">structures &lt;= 100 </v>
      </c>
      <c r="AU79" t="str">
        <f t="shared" si="39"/>
        <v>fatality = 0</v>
      </c>
      <c r="AV79">
        <f t="shared" si="41"/>
        <v>0</v>
      </c>
      <c r="AW79" t="b">
        <v>0</v>
      </c>
      <c r="AX79" t="b">
        <v>1</v>
      </c>
      <c r="AY79" t="b">
        <v>1</v>
      </c>
      <c r="AZ79" t="b">
        <v>1</v>
      </c>
      <c r="BA79" t="b">
        <v>0</v>
      </c>
      <c r="BB79" t="b">
        <v>1</v>
      </c>
      <c r="BC79" t="b">
        <v>1</v>
      </c>
    </row>
    <row r="80" spans="1:55" x14ac:dyDescent="0.2">
      <c r="A80" s="11"/>
      <c r="C80" t="str">
        <f t="shared" si="23"/>
        <v>20160926-Marshes</v>
      </c>
      <c r="D80" s="12" t="s">
        <v>409</v>
      </c>
      <c r="E80" s="12" t="s">
        <v>410</v>
      </c>
      <c r="F80" s="12"/>
      <c r="G80" s="12"/>
      <c r="H80" s="13">
        <f t="shared" si="24"/>
        <v>201609261220</v>
      </c>
      <c r="I80" s="13">
        <f t="shared" si="25"/>
        <v>201609270020</v>
      </c>
      <c r="J80" s="14">
        <v>42639</v>
      </c>
      <c r="K80" s="15">
        <v>0.51388888888888884</v>
      </c>
      <c r="L80" s="16">
        <v>42639.513888888891</v>
      </c>
      <c r="M80" s="17">
        <v>42647</v>
      </c>
      <c r="N80" s="18" t="s">
        <v>411</v>
      </c>
      <c r="O80" s="16">
        <v>42647.916666666657</v>
      </c>
      <c r="P80" s="19">
        <v>1080</v>
      </c>
      <c r="Q80" s="12" t="s">
        <v>72</v>
      </c>
      <c r="R80" s="19"/>
      <c r="S80" s="19"/>
      <c r="T80" s="19">
        <v>0</v>
      </c>
      <c r="U80" s="20">
        <v>37.796349999999997</v>
      </c>
      <c r="V80" s="20">
        <v>-120.32483999999999</v>
      </c>
      <c r="W80" s="11" t="s">
        <v>88</v>
      </c>
      <c r="X80" s="11" t="str">
        <f t="shared" si="26"/>
        <v>HFRA</v>
      </c>
      <c r="Y80" s="11"/>
      <c r="Z80" s="21"/>
      <c r="AA80" s="11"/>
      <c r="AB80" s="11"/>
      <c r="AC80" s="21"/>
      <c r="AD80" s="21"/>
      <c r="AE80" s="21"/>
      <c r="AF80" s="11">
        <v>485</v>
      </c>
      <c r="AG80" s="11" t="b">
        <f t="shared" si="27"/>
        <v>0</v>
      </c>
      <c r="AH80" s="11" t="b">
        <f t="shared" si="28"/>
        <v>0</v>
      </c>
      <c r="AI80" s="11" t="b">
        <f t="shared" si="29"/>
        <v>0</v>
      </c>
      <c r="AJ80" s="19">
        <f t="shared" si="30"/>
        <v>2016</v>
      </c>
      <c r="AK80">
        <f t="shared" si="31"/>
        <v>9</v>
      </c>
      <c r="AL80" t="b">
        <v>0</v>
      </c>
      <c r="AM80">
        <f t="shared" si="32"/>
        <v>0</v>
      </c>
      <c r="AN80" t="b">
        <f t="shared" si="33"/>
        <v>0</v>
      </c>
      <c r="AO80" t="b">
        <f t="shared" si="34"/>
        <v>0</v>
      </c>
      <c r="AP80" t="b">
        <f t="shared" si="35"/>
        <v>0</v>
      </c>
      <c r="AQ80" t="str">
        <f t="shared" si="40"/>
        <v>OEIS Non-CAT - Large</v>
      </c>
      <c r="AR80">
        <f t="shared" si="36"/>
        <v>0</v>
      </c>
      <c r="AS80">
        <f t="shared" si="37"/>
        <v>0</v>
      </c>
      <c r="AT80" t="str">
        <f t="shared" si="38"/>
        <v xml:space="preserve">structures &lt;= 100 </v>
      </c>
      <c r="AU80" t="str">
        <f t="shared" si="39"/>
        <v>fatality = 0</v>
      </c>
      <c r="AV80">
        <f t="shared" si="41"/>
        <v>0</v>
      </c>
      <c r="AW80" t="b">
        <v>1</v>
      </c>
      <c r="AX80" t="b">
        <v>0</v>
      </c>
      <c r="AY80" t="b">
        <v>1</v>
      </c>
      <c r="AZ80" t="b">
        <v>1</v>
      </c>
      <c r="BA80" t="b">
        <v>0</v>
      </c>
      <c r="BB80" t="b">
        <v>1</v>
      </c>
      <c r="BC80" t="b">
        <v>1</v>
      </c>
    </row>
    <row r="81" spans="1:55" x14ac:dyDescent="0.2">
      <c r="A81" s="11"/>
      <c r="C81" t="str">
        <f t="shared" si="23"/>
        <v>20160926-Loma</v>
      </c>
      <c r="D81" s="12" t="s">
        <v>414</v>
      </c>
      <c r="E81" s="12" t="s">
        <v>106</v>
      </c>
      <c r="F81" s="12"/>
      <c r="G81" s="12"/>
      <c r="H81" s="13">
        <f t="shared" si="24"/>
        <v>201609261442</v>
      </c>
      <c r="I81" s="13">
        <f t="shared" si="25"/>
        <v>201609270242</v>
      </c>
      <c r="J81" s="14">
        <v>42639</v>
      </c>
      <c r="K81" s="15">
        <v>0.61250000000000004</v>
      </c>
      <c r="L81" s="16">
        <v>42639.612500000003</v>
      </c>
      <c r="M81" s="17">
        <v>42997</v>
      </c>
      <c r="N81" s="18" t="s">
        <v>125</v>
      </c>
      <c r="O81" s="16">
        <v>42997.4375</v>
      </c>
      <c r="P81" s="19">
        <v>4474</v>
      </c>
      <c r="Q81" s="12" t="s">
        <v>80</v>
      </c>
      <c r="R81" s="19">
        <v>28</v>
      </c>
      <c r="S81" s="19">
        <v>1</v>
      </c>
      <c r="T81" s="19">
        <v>0</v>
      </c>
      <c r="U81" s="20">
        <v>37.106319999999997</v>
      </c>
      <c r="V81" s="20">
        <v>-121.85317999999999</v>
      </c>
      <c r="W81" s="11" t="s">
        <v>88</v>
      </c>
      <c r="X81" s="11" t="str">
        <f t="shared" si="26"/>
        <v>HFRA</v>
      </c>
      <c r="Y81" s="11"/>
      <c r="Z81" s="21"/>
      <c r="AA81" s="11"/>
      <c r="AB81" s="11"/>
      <c r="AC81" s="21"/>
      <c r="AD81" s="21"/>
      <c r="AE81" s="21"/>
      <c r="AF81" s="11"/>
      <c r="AG81" s="11" t="b">
        <f t="shared" si="27"/>
        <v>0</v>
      </c>
      <c r="AH81" s="11" t="b">
        <f t="shared" si="28"/>
        <v>0</v>
      </c>
      <c r="AI81" s="11" t="b">
        <f t="shared" si="29"/>
        <v>0</v>
      </c>
      <c r="AJ81" s="19">
        <f t="shared" si="30"/>
        <v>2016</v>
      </c>
      <c r="AK81">
        <f t="shared" si="31"/>
        <v>9</v>
      </c>
      <c r="AL81" t="b">
        <v>0</v>
      </c>
      <c r="AM81">
        <f t="shared" si="32"/>
        <v>0</v>
      </c>
      <c r="AN81" t="b">
        <f t="shared" si="33"/>
        <v>0</v>
      </c>
      <c r="AO81" t="b">
        <f t="shared" si="34"/>
        <v>0</v>
      </c>
      <c r="AP81" t="b">
        <f t="shared" si="35"/>
        <v>0</v>
      </c>
      <c r="AQ81" t="str">
        <f t="shared" si="40"/>
        <v>OEIS Non-CAT - Large</v>
      </c>
      <c r="AR81">
        <f t="shared" si="36"/>
        <v>0</v>
      </c>
      <c r="AS81">
        <f t="shared" si="37"/>
        <v>0</v>
      </c>
      <c r="AT81" t="str">
        <f t="shared" si="38"/>
        <v xml:space="preserve">structures &lt;= 100 </v>
      </c>
      <c r="AU81" t="str">
        <f t="shared" si="39"/>
        <v>fatality = 0</v>
      </c>
      <c r="AV81">
        <f t="shared" si="41"/>
        <v>28</v>
      </c>
      <c r="AW81" t="b">
        <v>0</v>
      </c>
      <c r="AX81" t="b">
        <v>1</v>
      </c>
      <c r="AY81" t="b">
        <v>1</v>
      </c>
      <c r="AZ81" t="b">
        <v>1</v>
      </c>
      <c r="BA81" t="b">
        <v>0</v>
      </c>
      <c r="BB81" t="b">
        <v>1</v>
      </c>
      <c r="BC81" t="b">
        <v>1</v>
      </c>
    </row>
    <row r="82" spans="1:55" x14ac:dyDescent="0.2">
      <c r="A82" s="11"/>
      <c r="C82" t="str">
        <f t="shared" si="23"/>
        <v>20161011-Sacata</v>
      </c>
      <c r="D82" s="12" t="s">
        <v>169</v>
      </c>
      <c r="E82" s="12" t="s">
        <v>419</v>
      </c>
      <c r="F82" s="12"/>
      <c r="G82" s="12"/>
      <c r="H82" s="13">
        <f t="shared" si="24"/>
        <v>201610111258</v>
      </c>
      <c r="I82" s="13">
        <f t="shared" si="25"/>
        <v>201610120058</v>
      </c>
      <c r="J82" s="14">
        <v>42654</v>
      </c>
      <c r="K82" s="15">
        <v>0.54027777777777775</v>
      </c>
      <c r="L82" s="16">
        <v>42654.540277777778</v>
      </c>
      <c r="M82" s="17">
        <v>42663</v>
      </c>
      <c r="N82" s="18" t="s">
        <v>309</v>
      </c>
      <c r="O82" s="16">
        <v>42663.291666666657</v>
      </c>
      <c r="P82" s="19">
        <v>2100</v>
      </c>
      <c r="Q82" s="12" t="s">
        <v>80</v>
      </c>
      <c r="R82" s="19"/>
      <c r="S82" s="19"/>
      <c r="T82" s="19">
        <v>0</v>
      </c>
      <c r="U82" s="20">
        <v>36.945360000000001</v>
      </c>
      <c r="V82" s="20">
        <v>-119.25959</v>
      </c>
      <c r="W82" s="11" t="s">
        <v>88</v>
      </c>
      <c r="X82" s="11" t="str">
        <f t="shared" si="26"/>
        <v>HFRA</v>
      </c>
      <c r="Y82" s="11"/>
      <c r="Z82" s="21"/>
      <c r="AA82" s="11"/>
      <c r="AB82" s="11"/>
      <c r="AC82" s="21"/>
      <c r="AD82" s="21"/>
      <c r="AE82" s="21"/>
      <c r="AF82" s="11"/>
      <c r="AG82" s="11" t="b">
        <f t="shared" si="27"/>
        <v>0</v>
      </c>
      <c r="AH82" s="11" t="b">
        <f t="shared" si="28"/>
        <v>0</v>
      </c>
      <c r="AI82" s="11" t="b">
        <f t="shared" si="29"/>
        <v>0</v>
      </c>
      <c r="AJ82" s="19">
        <f t="shared" si="30"/>
        <v>2016</v>
      </c>
      <c r="AK82">
        <f t="shared" si="31"/>
        <v>10</v>
      </c>
      <c r="AL82" t="b">
        <v>0</v>
      </c>
      <c r="AM82">
        <f t="shared" si="32"/>
        <v>0</v>
      </c>
      <c r="AN82" t="b">
        <f t="shared" si="33"/>
        <v>0</v>
      </c>
      <c r="AO82" t="b">
        <f t="shared" si="34"/>
        <v>0</v>
      </c>
      <c r="AP82" t="b">
        <f t="shared" si="35"/>
        <v>0</v>
      </c>
      <c r="AQ82" t="str">
        <f t="shared" si="40"/>
        <v>OEIS Non-CAT - Large</v>
      </c>
      <c r="AR82">
        <f t="shared" si="36"/>
        <v>0</v>
      </c>
      <c r="AS82">
        <f t="shared" si="37"/>
        <v>0</v>
      </c>
      <c r="AT82" t="str">
        <f t="shared" si="38"/>
        <v xml:space="preserve">structures &lt;= 100 </v>
      </c>
      <c r="AU82" t="str">
        <f t="shared" si="39"/>
        <v>fatality = 0</v>
      </c>
      <c r="AV82">
        <f t="shared" si="41"/>
        <v>0</v>
      </c>
      <c r="AW82" t="b">
        <v>1</v>
      </c>
      <c r="AX82" t="b">
        <v>0</v>
      </c>
      <c r="AY82" t="b">
        <v>1</v>
      </c>
      <c r="AZ82" t="b">
        <v>1</v>
      </c>
      <c r="BA82" t="b">
        <v>0</v>
      </c>
      <c r="BB82" t="b">
        <v>1</v>
      </c>
      <c r="BC82" t="b">
        <v>1</v>
      </c>
    </row>
    <row r="83" spans="1:55" x14ac:dyDescent="0.2">
      <c r="A83" s="11"/>
      <c r="C83" t="str">
        <f t="shared" si="23"/>
        <v>20161020-Jacobson</v>
      </c>
      <c r="D83" s="12" t="s">
        <v>119</v>
      </c>
      <c r="E83" s="12" t="s">
        <v>422</v>
      </c>
      <c r="F83" s="12"/>
      <c r="G83" s="12"/>
      <c r="H83" s="13">
        <f t="shared" si="24"/>
        <v>201610201700</v>
      </c>
      <c r="I83" s="13">
        <f t="shared" si="25"/>
        <v>201610210500</v>
      </c>
      <c r="J83" s="14">
        <v>42663</v>
      </c>
      <c r="K83" s="15">
        <v>0.70833333333333337</v>
      </c>
      <c r="L83" s="16">
        <v>42663.708333333343</v>
      </c>
      <c r="M83" s="17">
        <v>42723</v>
      </c>
      <c r="N83" s="18" t="s">
        <v>423</v>
      </c>
      <c r="O83" s="16">
        <v>42723.5625</v>
      </c>
      <c r="P83" s="19">
        <v>1702</v>
      </c>
      <c r="Q83" s="12" t="s">
        <v>80</v>
      </c>
      <c r="R83" s="19"/>
      <c r="S83" s="19"/>
      <c r="T83" s="19">
        <v>0</v>
      </c>
      <c r="U83" s="20">
        <v>36.216999999999999</v>
      </c>
      <c r="V83" s="20">
        <v>-118.551</v>
      </c>
      <c r="W83" s="11" t="s">
        <v>88</v>
      </c>
      <c r="X83" s="11" t="str">
        <f t="shared" si="26"/>
        <v>HFRA</v>
      </c>
      <c r="Y83" s="11"/>
      <c r="Z83" s="21"/>
      <c r="AA83" s="11"/>
      <c r="AB83" s="11"/>
      <c r="AC83" s="21"/>
      <c r="AD83" s="21"/>
      <c r="AE83" s="21"/>
      <c r="AF83" s="11"/>
      <c r="AG83" s="11" t="b">
        <f t="shared" si="27"/>
        <v>0</v>
      </c>
      <c r="AH83" s="11" t="b">
        <f t="shared" si="28"/>
        <v>0</v>
      </c>
      <c r="AI83" s="11" t="b">
        <f t="shared" si="29"/>
        <v>0</v>
      </c>
      <c r="AJ83" s="19">
        <f t="shared" si="30"/>
        <v>2016</v>
      </c>
      <c r="AK83">
        <f t="shared" si="31"/>
        <v>10</v>
      </c>
      <c r="AL83" t="b">
        <v>0</v>
      </c>
      <c r="AM83">
        <f t="shared" si="32"/>
        <v>0</v>
      </c>
      <c r="AN83" t="b">
        <f t="shared" si="33"/>
        <v>0</v>
      </c>
      <c r="AO83" t="b">
        <f t="shared" si="34"/>
        <v>0</v>
      </c>
      <c r="AP83" t="b">
        <f t="shared" si="35"/>
        <v>0</v>
      </c>
      <c r="AQ83" t="str">
        <f t="shared" si="40"/>
        <v>OEIS Non-CAT - Large</v>
      </c>
      <c r="AR83">
        <f t="shared" si="36"/>
        <v>0</v>
      </c>
      <c r="AS83">
        <f t="shared" si="37"/>
        <v>0</v>
      </c>
      <c r="AT83" t="str">
        <f t="shared" si="38"/>
        <v xml:space="preserve">structures &lt;= 100 </v>
      </c>
      <c r="AU83" t="str">
        <f t="shared" si="39"/>
        <v>fatality = 0</v>
      </c>
      <c r="AV83">
        <f t="shared" si="41"/>
        <v>0</v>
      </c>
      <c r="AW83" t="b">
        <v>1</v>
      </c>
      <c r="AX83" t="b">
        <v>0</v>
      </c>
      <c r="AY83" t="b">
        <v>1</v>
      </c>
      <c r="AZ83" t="b">
        <v>1</v>
      </c>
      <c r="BA83" t="b">
        <v>0</v>
      </c>
      <c r="BB83" t="b">
        <v>1</v>
      </c>
      <c r="BC83" t="b">
        <v>1</v>
      </c>
    </row>
    <row r="84" spans="1:55" x14ac:dyDescent="0.2">
      <c r="A84" s="11"/>
      <c r="C84" t="str">
        <f t="shared" si="23"/>
        <v>20161029-Meadow</v>
      </c>
      <c r="D84" s="12" t="s">
        <v>119</v>
      </c>
      <c r="E84" s="12" t="s">
        <v>425</v>
      </c>
      <c r="F84" s="12"/>
      <c r="G84" s="12"/>
      <c r="H84" s="13">
        <f t="shared" si="24"/>
        <v>201610291115</v>
      </c>
      <c r="I84" s="13">
        <f t="shared" si="25"/>
        <v>201610292315</v>
      </c>
      <c r="J84" s="14">
        <v>42672</v>
      </c>
      <c r="K84" s="15">
        <v>0.46875</v>
      </c>
      <c r="L84" s="16">
        <v>42672.46875</v>
      </c>
      <c r="M84" s="17">
        <v>42723</v>
      </c>
      <c r="N84" s="18" t="s">
        <v>423</v>
      </c>
      <c r="O84" s="16">
        <v>42723.5625</v>
      </c>
      <c r="P84" s="19">
        <v>4347</v>
      </c>
      <c r="Q84" s="12" t="s">
        <v>87</v>
      </c>
      <c r="R84" s="19"/>
      <c r="S84" s="19"/>
      <c r="T84" s="19">
        <v>0</v>
      </c>
      <c r="U84" s="20">
        <v>35.984000000000002</v>
      </c>
      <c r="V84" s="20">
        <v>-118.551</v>
      </c>
      <c r="W84" s="11" t="s">
        <v>88</v>
      </c>
      <c r="X84" s="11" t="str">
        <f t="shared" si="26"/>
        <v>HFRA</v>
      </c>
      <c r="Y84" s="11"/>
      <c r="Z84" s="21"/>
      <c r="AA84" s="11"/>
      <c r="AB84" s="11"/>
      <c r="AC84" s="21"/>
      <c r="AD84" s="21"/>
      <c r="AE84" s="21"/>
      <c r="AF84" s="11"/>
      <c r="AG84" s="11" t="b">
        <f t="shared" si="27"/>
        <v>0</v>
      </c>
      <c r="AH84" s="11" t="b">
        <f t="shared" si="28"/>
        <v>0</v>
      </c>
      <c r="AI84" s="11" t="b">
        <f t="shared" si="29"/>
        <v>0</v>
      </c>
      <c r="AJ84" s="19">
        <f t="shared" si="30"/>
        <v>2016</v>
      </c>
      <c r="AK84">
        <f t="shared" si="31"/>
        <v>10</v>
      </c>
      <c r="AL84" t="b">
        <v>0</v>
      </c>
      <c r="AM84">
        <f t="shared" si="32"/>
        <v>0</v>
      </c>
      <c r="AN84" t="b">
        <f t="shared" si="33"/>
        <v>0</v>
      </c>
      <c r="AO84" t="b">
        <f t="shared" si="34"/>
        <v>0</v>
      </c>
      <c r="AP84" t="b">
        <f t="shared" si="35"/>
        <v>0</v>
      </c>
      <c r="AQ84" t="str">
        <f t="shared" si="40"/>
        <v>OEIS Non-CAT - Large</v>
      </c>
      <c r="AR84">
        <f t="shared" si="36"/>
        <v>0</v>
      </c>
      <c r="AS84">
        <f t="shared" si="37"/>
        <v>0</v>
      </c>
      <c r="AT84" t="str">
        <f t="shared" si="38"/>
        <v xml:space="preserve">structures &lt;= 100 </v>
      </c>
      <c r="AU84" t="str">
        <f t="shared" si="39"/>
        <v>fatality = 0</v>
      </c>
      <c r="AV84">
        <f t="shared" si="41"/>
        <v>0</v>
      </c>
      <c r="AW84" t="b">
        <v>1</v>
      </c>
      <c r="AX84" t="b">
        <v>0</v>
      </c>
      <c r="AY84" t="b">
        <v>1</v>
      </c>
      <c r="AZ84" t="b">
        <v>1</v>
      </c>
      <c r="BA84" t="b">
        <v>0</v>
      </c>
      <c r="BB84" t="b">
        <v>1</v>
      </c>
      <c r="BC84" t="b">
        <v>1</v>
      </c>
    </row>
    <row r="85" spans="1:55" x14ac:dyDescent="0.2">
      <c r="A85" s="11"/>
      <c r="C85" t="str">
        <f t="shared" si="23"/>
        <v>20170420-Jayne</v>
      </c>
      <c r="D85" s="12" t="s">
        <v>169</v>
      </c>
      <c r="E85" s="12" t="s">
        <v>430</v>
      </c>
      <c r="F85" s="12"/>
      <c r="G85" s="12"/>
      <c r="H85" s="13">
        <f t="shared" si="24"/>
        <v>201704201540</v>
      </c>
      <c r="I85" s="13">
        <f t="shared" si="25"/>
        <v>201704210340</v>
      </c>
      <c r="J85" s="14">
        <v>42845</v>
      </c>
      <c r="K85" s="15">
        <v>0.65277777777777779</v>
      </c>
      <c r="L85" s="16">
        <v>42845.652777777781</v>
      </c>
      <c r="M85" s="17">
        <v>43109</v>
      </c>
      <c r="N85" s="18" t="s">
        <v>431</v>
      </c>
      <c r="O85" s="16">
        <v>43109.410416666673</v>
      </c>
      <c r="P85" s="19">
        <v>5738</v>
      </c>
      <c r="Q85" s="12" t="s">
        <v>432</v>
      </c>
      <c r="R85" s="19"/>
      <c r="S85" s="19"/>
      <c r="T85" s="19">
        <v>0</v>
      </c>
      <c r="U85" s="20">
        <v>36.072279999999999</v>
      </c>
      <c r="V85" s="20">
        <v>-120.26561</v>
      </c>
      <c r="W85" s="11" t="s">
        <v>73</v>
      </c>
      <c r="X85" s="11" t="str">
        <f t="shared" si="26"/>
        <v>HFRA</v>
      </c>
      <c r="Y85" s="11"/>
      <c r="Z85" s="21"/>
      <c r="AA85" s="11"/>
      <c r="AB85" s="11"/>
      <c r="AC85" s="21"/>
      <c r="AD85" s="21"/>
      <c r="AE85" s="21"/>
      <c r="AF85" s="11"/>
      <c r="AG85" s="11" t="b">
        <f t="shared" si="27"/>
        <v>1</v>
      </c>
      <c r="AH85" s="11" t="b">
        <f t="shared" si="28"/>
        <v>1</v>
      </c>
      <c r="AI85" s="11" t="b">
        <f t="shared" si="29"/>
        <v>0</v>
      </c>
      <c r="AJ85" s="19">
        <f t="shared" si="30"/>
        <v>2017</v>
      </c>
      <c r="AK85">
        <f t="shared" si="31"/>
        <v>4</v>
      </c>
      <c r="AL85" t="b">
        <v>0</v>
      </c>
      <c r="AM85">
        <f t="shared" si="32"/>
        <v>0</v>
      </c>
      <c r="AN85" t="b">
        <f t="shared" si="33"/>
        <v>0</v>
      </c>
      <c r="AO85" t="b">
        <f t="shared" si="34"/>
        <v>0</v>
      </c>
      <c r="AP85" t="b">
        <f t="shared" si="35"/>
        <v>0</v>
      </c>
      <c r="AQ85" t="str">
        <f t="shared" si="40"/>
        <v>OEIS CAT - Large</v>
      </c>
      <c r="AR85">
        <f t="shared" si="36"/>
        <v>1</v>
      </c>
      <c r="AS85">
        <f t="shared" si="37"/>
        <v>0</v>
      </c>
      <c r="AT85" t="str">
        <f t="shared" si="38"/>
        <v xml:space="preserve">structures &lt;= 100 </v>
      </c>
      <c r="AU85" t="str">
        <f t="shared" si="39"/>
        <v>fatality = 0</v>
      </c>
      <c r="AV85">
        <f t="shared" si="41"/>
        <v>0</v>
      </c>
      <c r="AW85" t="b">
        <v>0</v>
      </c>
      <c r="AX85" t="b">
        <v>0</v>
      </c>
      <c r="AY85" t="b">
        <v>1</v>
      </c>
      <c r="AZ85" t="b">
        <v>1</v>
      </c>
      <c r="BA85" t="b">
        <v>1</v>
      </c>
      <c r="BB85" t="b">
        <v>0</v>
      </c>
      <c r="BC85" t="b">
        <v>1</v>
      </c>
    </row>
    <row r="86" spans="1:55" x14ac:dyDescent="0.2">
      <c r="A86" s="11"/>
      <c r="C86" t="str">
        <f t="shared" si="23"/>
        <v>20170428-El Dorado</v>
      </c>
      <c r="D86" s="12" t="s">
        <v>169</v>
      </c>
      <c r="E86" s="12" t="s">
        <v>435</v>
      </c>
      <c r="F86" s="12"/>
      <c r="G86" s="12"/>
      <c r="H86" s="13">
        <f t="shared" si="24"/>
        <v>201704281540</v>
      </c>
      <c r="I86" s="13">
        <f t="shared" si="25"/>
        <v>201704290340</v>
      </c>
      <c r="J86" s="14">
        <v>42853</v>
      </c>
      <c r="K86" s="15">
        <v>0.65277777777777779</v>
      </c>
      <c r="L86" s="16">
        <v>42853.652777777781</v>
      </c>
      <c r="M86" s="17">
        <v>43109</v>
      </c>
      <c r="N86" s="18" t="s">
        <v>436</v>
      </c>
      <c r="O86" s="16">
        <v>43109.411111111112</v>
      </c>
      <c r="P86" s="19">
        <v>976</v>
      </c>
      <c r="Q86" s="12" t="s">
        <v>80</v>
      </c>
      <c r="R86" s="19"/>
      <c r="S86" s="19"/>
      <c r="T86" s="19">
        <v>0</v>
      </c>
      <c r="U86" s="20">
        <v>36.530836000000001</v>
      </c>
      <c r="V86" s="20">
        <v>-120.206592</v>
      </c>
      <c r="W86" s="11" t="s">
        <v>73</v>
      </c>
      <c r="X86" s="11" t="str">
        <f t="shared" si="26"/>
        <v>non-HFRA</v>
      </c>
      <c r="Y86" s="11"/>
      <c r="Z86" s="21"/>
      <c r="AA86" s="11"/>
      <c r="AB86" s="11"/>
      <c r="AC86" s="21"/>
      <c r="AD86" s="21"/>
      <c r="AE86" s="21"/>
      <c r="AF86" s="11"/>
      <c r="AG86" s="11" t="b">
        <f t="shared" si="27"/>
        <v>0</v>
      </c>
      <c r="AH86" s="11" t="b">
        <f t="shared" si="28"/>
        <v>0</v>
      </c>
      <c r="AI86" s="11" t="b">
        <f t="shared" si="29"/>
        <v>0</v>
      </c>
      <c r="AJ86" s="19">
        <f t="shared" si="30"/>
        <v>2017</v>
      </c>
      <c r="AK86">
        <f t="shared" si="31"/>
        <v>4</v>
      </c>
      <c r="AL86" t="b">
        <v>0</v>
      </c>
      <c r="AM86">
        <f t="shared" si="32"/>
        <v>0</v>
      </c>
      <c r="AN86" t="b">
        <f t="shared" si="33"/>
        <v>0</v>
      </c>
      <c r="AO86" t="b">
        <f t="shared" si="34"/>
        <v>0</v>
      </c>
      <c r="AP86" t="b">
        <f t="shared" si="35"/>
        <v>0</v>
      </c>
      <c r="AQ86" t="str">
        <f t="shared" si="40"/>
        <v>OEIS Non-CAT - Large</v>
      </c>
      <c r="AR86">
        <f t="shared" si="36"/>
        <v>0</v>
      </c>
      <c r="AS86">
        <f t="shared" si="37"/>
        <v>0</v>
      </c>
      <c r="AT86" t="str">
        <f t="shared" si="38"/>
        <v xml:space="preserve">structures &lt;= 100 </v>
      </c>
      <c r="AU86" t="str">
        <f t="shared" si="39"/>
        <v>fatality = 0</v>
      </c>
      <c r="AV86">
        <f t="shared" si="41"/>
        <v>0</v>
      </c>
      <c r="AW86" t="b">
        <v>0</v>
      </c>
      <c r="AX86" t="b">
        <v>0</v>
      </c>
      <c r="AY86" t="b">
        <v>0</v>
      </c>
      <c r="AZ86" t="b">
        <v>0</v>
      </c>
      <c r="BA86" t="b">
        <v>0</v>
      </c>
      <c r="BB86" t="b">
        <v>0</v>
      </c>
      <c r="BC86" t="b">
        <v>0</v>
      </c>
    </row>
    <row r="87" spans="1:55" x14ac:dyDescent="0.2">
      <c r="A87" s="11"/>
      <c r="C87" t="str">
        <f t="shared" si="23"/>
        <v>20170510-Sonoma</v>
      </c>
      <c r="D87" s="12" t="s">
        <v>169</v>
      </c>
      <c r="E87" s="12" t="s">
        <v>403</v>
      </c>
      <c r="F87" s="12"/>
      <c r="G87" s="12"/>
      <c r="H87" s="13">
        <f t="shared" si="24"/>
        <v>201705101527</v>
      </c>
      <c r="I87" s="13">
        <f t="shared" si="25"/>
        <v>201705110327</v>
      </c>
      <c r="J87" s="14">
        <v>42865</v>
      </c>
      <c r="K87" s="15">
        <v>0.64375000000000004</v>
      </c>
      <c r="L87" s="16">
        <v>42865.643750000003</v>
      </c>
      <c r="M87" s="17">
        <v>43109</v>
      </c>
      <c r="N87" s="18" t="s">
        <v>437</v>
      </c>
      <c r="O87" s="16">
        <v>43109.413194444453</v>
      </c>
      <c r="P87" s="19">
        <v>400</v>
      </c>
      <c r="Q87" s="12" t="s">
        <v>438</v>
      </c>
      <c r="R87" s="19"/>
      <c r="S87" s="19"/>
      <c r="T87" s="19"/>
      <c r="U87" s="20">
        <v>36.454909999999998</v>
      </c>
      <c r="V87" s="20">
        <v>-120.2445</v>
      </c>
      <c r="W87" s="11" t="s">
        <v>73</v>
      </c>
      <c r="X87" s="11" t="str">
        <f t="shared" si="26"/>
        <v>non-HFRA</v>
      </c>
      <c r="Y87" s="11"/>
      <c r="Z87" s="21"/>
      <c r="AA87" s="11"/>
      <c r="AB87" s="11"/>
      <c r="AC87" s="21"/>
      <c r="AD87" s="21"/>
      <c r="AE87" s="21"/>
      <c r="AF87" s="11"/>
      <c r="AG87" s="11" t="b">
        <f t="shared" si="27"/>
        <v>0</v>
      </c>
      <c r="AH87" s="11" t="b">
        <f t="shared" si="28"/>
        <v>0</v>
      </c>
      <c r="AI87" s="11" t="b">
        <f t="shared" si="29"/>
        <v>0</v>
      </c>
      <c r="AJ87" s="19">
        <f t="shared" si="30"/>
        <v>2017</v>
      </c>
      <c r="AK87">
        <f t="shared" si="31"/>
        <v>5</v>
      </c>
      <c r="AL87" t="b">
        <v>0</v>
      </c>
      <c r="AM87">
        <f t="shared" si="32"/>
        <v>0</v>
      </c>
      <c r="AN87" t="b">
        <f t="shared" si="33"/>
        <v>0</v>
      </c>
      <c r="AO87" t="b">
        <f t="shared" si="34"/>
        <v>0</v>
      </c>
      <c r="AP87" t="b">
        <f t="shared" si="35"/>
        <v>0</v>
      </c>
      <c r="AQ87" t="str">
        <f t="shared" si="40"/>
        <v>OEIS Non-CAT - Large</v>
      </c>
      <c r="AR87">
        <f t="shared" si="36"/>
        <v>0</v>
      </c>
      <c r="AS87">
        <f t="shared" si="37"/>
        <v>0</v>
      </c>
      <c r="AT87" t="str">
        <f t="shared" si="38"/>
        <v xml:space="preserve">structures &lt;= 100 </v>
      </c>
      <c r="AU87" t="str">
        <f t="shared" si="39"/>
        <v>fatality = 0</v>
      </c>
      <c r="AV87">
        <f t="shared" si="41"/>
        <v>0</v>
      </c>
      <c r="AW87" t="b">
        <v>0</v>
      </c>
      <c r="AX87" t="b">
        <v>0</v>
      </c>
      <c r="AY87" t="b">
        <v>0</v>
      </c>
      <c r="AZ87" t="b">
        <v>0</v>
      </c>
      <c r="BA87" t="b">
        <v>0</v>
      </c>
      <c r="BB87" t="b">
        <v>0</v>
      </c>
      <c r="BC87" t="b">
        <v>0</v>
      </c>
    </row>
    <row r="88" spans="1:55" x14ac:dyDescent="0.2">
      <c r="A88" s="11"/>
      <c r="C88" t="str">
        <f t="shared" si="23"/>
        <v>20170512-Wright</v>
      </c>
      <c r="D88" s="12" t="s">
        <v>69</v>
      </c>
      <c r="E88" s="12" t="s">
        <v>439</v>
      </c>
      <c r="F88" s="12"/>
      <c r="G88" s="12"/>
      <c r="H88" s="13">
        <f t="shared" si="24"/>
        <v>201705121530</v>
      </c>
      <c r="I88" s="13">
        <f t="shared" si="25"/>
        <v>201705130330</v>
      </c>
      <c r="J88" s="14">
        <v>42867</v>
      </c>
      <c r="K88" s="15">
        <v>0.64583333333333337</v>
      </c>
      <c r="L88" s="16">
        <v>42867.645833333343</v>
      </c>
      <c r="M88" s="17">
        <v>43109</v>
      </c>
      <c r="N88" s="18" t="s">
        <v>440</v>
      </c>
      <c r="O88" s="16">
        <v>43109.413888888892</v>
      </c>
      <c r="P88" s="19">
        <v>1800</v>
      </c>
      <c r="Q88" s="12" t="s">
        <v>80</v>
      </c>
      <c r="R88" s="19"/>
      <c r="S88" s="19"/>
      <c r="T88" s="19">
        <v>0</v>
      </c>
      <c r="U88" s="20">
        <v>36.966549999999998</v>
      </c>
      <c r="V88" s="20">
        <v>-120.89261</v>
      </c>
      <c r="W88" s="11" t="s">
        <v>73</v>
      </c>
      <c r="X88" s="11" t="str">
        <f t="shared" si="26"/>
        <v>non-HFRA</v>
      </c>
      <c r="Y88" s="11"/>
      <c r="Z88" s="21"/>
      <c r="AA88" s="11"/>
      <c r="AB88" s="11"/>
      <c r="AC88" s="21"/>
      <c r="AD88" s="21"/>
      <c r="AE88" s="21"/>
      <c r="AF88" s="11"/>
      <c r="AG88" s="11" t="b">
        <f t="shared" si="27"/>
        <v>0</v>
      </c>
      <c r="AH88" s="11" t="b">
        <f t="shared" si="28"/>
        <v>0</v>
      </c>
      <c r="AI88" s="11" t="b">
        <f t="shared" si="29"/>
        <v>0</v>
      </c>
      <c r="AJ88" s="19">
        <f t="shared" si="30"/>
        <v>2017</v>
      </c>
      <c r="AK88">
        <f t="shared" si="31"/>
        <v>5</v>
      </c>
      <c r="AL88" t="b">
        <v>0</v>
      </c>
      <c r="AM88">
        <f t="shared" si="32"/>
        <v>0</v>
      </c>
      <c r="AN88" t="b">
        <f t="shared" si="33"/>
        <v>0</v>
      </c>
      <c r="AO88" t="b">
        <f t="shared" si="34"/>
        <v>0</v>
      </c>
      <c r="AP88" t="b">
        <f t="shared" si="35"/>
        <v>0</v>
      </c>
      <c r="AQ88" t="str">
        <f t="shared" si="40"/>
        <v>OEIS Non-CAT - Large</v>
      </c>
      <c r="AR88">
        <f t="shared" si="36"/>
        <v>0</v>
      </c>
      <c r="AS88">
        <f t="shared" si="37"/>
        <v>0</v>
      </c>
      <c r="AT88" t="str">
        <f t="shared" si="38"/>
        <v xml:space="preserve">structures &lt;= 100 </v>
      </c>
      <c r="AU88" t="str">
        <f t="shared" si="39"/>
        <v>fatality = 0</v>
      </c>
      <c r="AV88">
        <f t="shared" si="41"/>
        <v>0</v>
      </c>
      <c r="AW88" t="b">
        <v>0</v>
      </c>
      <c r="AX88" t="b">
        <v>0</v>
      </c>
      <c r="AY88" t="b">
        <v>0</v>
      </c>
      <c r="AZ88" t="b">
        <v>0</v>
      </c>
      <c r="BA88" t="b">
        <v>0</v>
      </c>
      <c r="BB88" t="b">
        <v>0</v>
      </c>
      <c r="BC88" t="b">
        <v>0</v>
      </c>
    </row>
    <row r="89" spans="1:55" x14ac:dyDescent="0.2">
      <c r="A89" s="11"/>
      <c r="C89" t="str">
        <f t="shared" si="23"/>
        <v>20170518-Elm</v>
      </c>
      <c r="D89" s="12" t="s">
        <v>169</v>
      </c>
      <c r="E89" s="12" t="s">
        <v>443</v>
      </c>
      <c r="F89" s="12"/>
      <c r="G89" s="12"/>
      <c r="H89" s="13">
        <f t="shared" si="24"/>
        <v>201705181311</v>
      </c>
      <c r="I89" s="13">
        <f t="shared" si="25"/>
        <v>201705190111</v>
      </c>
      <c r="J89" s="14">
        <v>42873</v>
      </c>
      <c r="K89" s="15">
        <v>0.5493055555555556</v>
      </c>
      <c r="L89" s="16">
        <v>42873.549305555563</v>
      </c>
      <c r="M89" s="17">
        <v>43109</v>
      </c>
      <c r="N89" s="18" t="s">
        <v>444</v>
      </c>
      <c r="O89" s="16">
        <v>43109.419444444437</v>
      </c>
      <c r="P89" s="19">
        <v>10343</v>
      </c>
      <c r="Q89" s="12" t="s">
        <v>99</v>
      </c>
      <c r="R89" s="19"/>
      <c r="S89" s="19"/>
      <c r="T89" s="19">
        <v>0</v>
      </c>
      <c r="U89" s="20">
        <v>36.120890000000003</v>
      </c>
      <c r="V89" s="20">
        <v>-120.37116</v>
      </c>
      <c r="W89" s="11" t="s">
        <v>73</v>
      </c>
      <c r="X89" s="11" t="str">
        <f t="shared" si="26"/>
        <v>non-HFRA</v>
      </c>
      <c r="Y89" s="11" t="s">
        <v>100</v>
      </c>
      <c r="Z89" s="21"/>
      <c r="AA89" s="11"/>
      <c r="AB89" s="11"/>
      <c r="AC89" s="21"/>
      <c r="AD89" s="21"/>
      <c r="AE89" s="21"/>
      <c r="AF89" s="11"/>
      <c r="AG89" s="11" t="b">
        <f t="shared" si="27"/>
        <v>1</v>
      </c>
      <c r="AH89" s="11" t="b">
        <f t="shared" si="28"/>
        <v>1</v>
      </c>
      <c r="AI89" s="11" t="b">
        <f t="shared" si="29"/>
        <v>0</v>
      </c>
      <c r="AJ89" s="19">
        <f t="shared" si="30"/>
        <v>2017</v>
      </c>
      <c r="AK89">
        <f t="shared" si="31"/>
        <v>5</v>
      </c>
      <c r="AL89" t="b">
        <v>0</v>
      </c>
      <c r="AM89">
        <f t="shared" si="32"/>
        <v>0</v>
      </c>
      <c r="AN89" t="b">
        <f t="shared" si="33"/>
        <v>0</v>
      </c>
      <c r="AO89" t="b">
        <f t="shared" si="34"/>
        <v>0</v>
      </c>
      <c r="AP89" t="b">
        <f t="shared" si="35"/>
        <v>0</v>
      </c>
      <c r="AQ89" t="str">
        <f t="shared" si="40"/>
        <v>OEIS CAT - Large</v>
      </c>
      <c r="AR89">
        <f t="shared" si="36"/>
        <v>1</v>
      </c>
      <c r="AS89">
        <f t="shared" si="37"/>
        <v>0</v>
      </c>
      <c r="AT89" t="str">
        <f t="shared" si="38"/>
        <v xml:space="preserve">structures &lt;= 100 </v>
      </c>
      <c r="AU89" t="str">
        <f t="shared" si="39"/>
        <v>fatality = 0</v>
      </c>
      <c r="AV89">
        <f t="shared" si="41"/>
        <v>0</v>
      </c>
      <c r="AW89" t="b">
        <v>0</v>
      </c>
      <c r="AX89" t="b">
        <v>0</v>
      </c>
      <c r="AY89" t="b">
        <v>0</v>
      </c>
      <c r="AZ89" t="b">
        <v>0</v>
      </c>
      <c r="BA89" t="b">
        <v>0</v>
      </c>
      <c r="BB89" t="b">
        <v>0</v>
      </c>
      <c r="BC89" t="b">
        <v>0</v>
      </c>
    </row>
    <row r="90" spans="1:55" x14ac:dyDescent="0.2">
      <c r="A90" s="11"/>
      <c r="C90" t="str">
        <f t="shared" si="23"/>
        <v>20170520-Ming</v>
      </c>
      <c r="D90" s="12" t="s">
        <v>260</v>
      </c>
      <c r="E90" s="12" t="s">
        <v>446</v>
      </c>
      <c r="F90" s="12"/>
      <c r="G90" s="12"/>
      <c r="H90" s="13">
        <f t="shared" si="24"/>
        <v>201705201423</v>
      </c>
      <c r="I90" s="13">
        <f t="shared" si="25"/>
        <v>201705210223</v>
      </c>
      <c r="J90" s="14">
        <v>42875</v>
      </c>
      <c r="K90" s="15">
        <v>0.59930555555555554</v>
      </c>
      <c r="L90" s="16">
        <v>42875.599305555559</v>
      </c>
      <c r="M90" s="17">
        <v>43109</v>
      </c>
      <c r="N90" s="18" t="s">
        <v>447</v>
      </c>
      <c r="O90" s="16">
        <v>43109.421527777777</v>
      </c>
      <c r="P90" s="19">
        <v>506</v>
      </c>
      <c r="Q90" s="12" t="s">
        <v>80</v>
      </c>
      <c r="R90" s="19"/>
      <c r="S90" s="19"/>
      <c r="T90" s="19">
        <v>0</v>
      </c>
      <c r="U90" s="20">
        <v>35.460500000000003</v>
      </c>
      <c r="V90" s="20">
        <v>-118.85896</v>
      </c>
      <c r="W90" s="11" t="s">
        <v>88</v>
      </c>
      <c r="X90" s="11" t="str">
        <f t="shared" si="26"/>
        <v>HFRA</v>
      </c>
      <c r="Y90" s="11"/>
      <c r="Z90" s="21"/>
      <c r="AA90" s="11"/>
      <c r="AB90" s="11"/>
      <c r="AC90" s="21"/>
      <c r="AD90" s="21"/>
      <c r="AE90" s="21"/>
      <c r="AF90" s="11"/>
      <c r="AG90" s="11" t="b">
        <f t="shared" si="27"/>
        <v>0</v>
      </c>
      <c r="AH90" s="11" t="b">
        <f t="shared" si="28"/>
        <v>0</v>
      </c>
      <c r="AI90" s="11" t="b">
        <f t="shared" si="29"/>
        <v>0</v>
      </c>
      <c r="AJ90" s="19">
        <f t="shared" si="30"/>
        <v>2017</v>
      </c>
      <c r="AK90">
        <f t="shared" si="31"/>
        <v>5</v>
      </c>
      <c r="AL90" t="b">
        <v>0</v>
      </c>
      <c r="AM90">
        <f t="shared" si="32"/>
        <v>0</v>
      </c>
      <c r="AN90" t="b">
        <f t="shared" si="33"/>
        <v>0</v>
      </c>
      <c r="AO90" t="b">
        <f t="shared" si="34"/>
        <v>0</v>
      </c>
      <c r="AP90" t="b">
        <f t="shared" si="35"/>
        <v>0</v>
      </c>
      <c r="AQ90" t="str">
        <f t="shared" si="40"/>
        <v>OEIS Non-CAT - Large</v>
      </c>
      <c r="AR90">
        <f t="shared" si="36"/>
        <v>0</v>
      </c>
      <c r="AS90">
        <f t="shared" si="37"/>
        <v>0</v>
      </c>
      <c r="AT90" t="str">
        <f t="shared" si="38"/>
        <v xml:space="preserve">structures &lt;= 100 </v>
      </c>
      <c r="AU90" t="str">
        <f t="shared" si="39"/>
        <v>fatality = 0</v>
      </c>
      <c r="AV90">
        <f t="shared" si="41"/>
        <v>0</v>
      </c>
      <c r="AW90" t="b">
        <v>1</v>
      </c>
      <c r="AX90" t="b">
        <v>0</v>
      </c>
      <c r="AY90" t="b">
        <v>1</v>
      </c>
      <c r="AZ90" t="b">
        <v>1</v>
      </c>
      <c r="BA90" t="b">
        <v>0</v>
      </c>
      <c r="BB90" t="b">
        <v>1</v>
      </c>
      <c r="BC90" t="b">
        <v>1</v>
      </c>
    </row>
    <row r="91" spans="1:55" x14ac:dyDescent="0.2">
      <c r="A91" s="11"/>
      <c r="C91" t="str">
        <f t="shared" si="23"/>
        <v>20170607-Dinely</v>
      </c>
      <c r="D91" s="12" t="s">
        <v>119</v>
      </c>
      <c r="E91" s="12" t="s">
        <v>450</v>
      </c>
      <c r="F91" s="12"/>
      <c r="G91" s="12"/>
      <c r="H91" s="13">
        <f t="shared" si="24"/>
        <v>201706071155</v>
      </c>
      <c r="I91" s="13">
        <f t="shared" si="25"/>
        <v>201706072355</v>
      </c>
      <c r="J91" s="14">
        <v>42893</v>
      </c>
      <c r="K91" s="15">
        <v>0.49652777777777779</v>
      </c>
      <c r="L91" s="16">
        <v>42893.496527777781</v>
      </c>
      <c r="M91" s="17">
        <v>43109</v>
      </c>
      <c r="N91" s="18" t="s">
        <v>451</v>
      </c>
      <c r="O91" s="16">
        <v>43109.436111111107</v>
      </c>
      <c r="P91" s="19">
        <v>339</v>
      </c>
      <c r="Q91" s="12" t="s">
        <v>432</v>
      </c>
      <c r="R91" s="19"/>
      <c r="S91" s="19"/>
      <c r="T91" s="19">
        <v>0</v>
      </c>
      <c r="U91" s="20">
        <v>36.458089999999999</v>
      </c>
      <c r="V91" s="20">
        <v>-118.87676</v>
      </c>
      <c r="W91" s="11" t="s">
        <v>88</v>
      </c>
      <c r="X91" s="11" t="str">
        <f t="shared" si="26"/>
        <v>HFRA</v>
      </c>
      <c r="Y91" s="11"/>
      <c r="Z91" s="21"/>
      <c r="AA91" s="11"/>
      <c r="AB91" s="11"/>
      <c r="AC91" s="21"/>
      <c r="AD91" s="21"/>
      <c r="AE91" s="21"/>
      <c r="AF91" s="11"/>
      <c r="AG91" s="11" t="b">
        <f t="shared" si="27"/>
        <v>0</v>
      </c>
      <c r="AH91" s="11" t="b">
        <f t="shared" si="28"/>
        <v>0</v>
      </c>
      <c r="AI91" s="11" t="b">
        <f t="shared" si="29"/>
        <v>0</v>
      </c>
      <c r="AJ91" s="19">
        <f t="shared" si="30"/>
        <v>2017</v>
      </c>
      <c r="AK91">
        <f t="shared" si="31"/>
        <v>6</v>
      </c>
      <c r="AL91" t="b">
        <v>0</v>
      </c>
      <c r="AM91">
        <f t="shared" si="32"/>
        <v>0</v>
      </c>
      <c r="AN91" t="b">
        <f t="shared" si="33"/>
        <v>0</v>
      </c>
      <c r="AO91" t="b">
        <f t="shared" si="34"/>
        <v>0</v>
      </c>
      <c r="AP91" t="b">
        <f t="shared" si="35"/>
        <v>0</v>
      </c>
      <c r="AQ91" t="str">
        <f t="shared" si="40"/>
        <v>OEIS Non-CAT - Large</v>
      </c>
      <c r="AR91">
        <f t="shared" si="36"/>
        <v>0</v>
      </c>
      <c r="AS91">
        <f t="shared" si="37"/>
        <v>0</v>
      </c>
      <c r="AT91" t="str">
        <f t="shared" si="38"/>
        <v xml:space="preserve">structures &lt;= 100 </v>
      </c>
      <c r="AU91" t="str">
        <f t="shared" si="39"/>
        <v>fatality = 0</v>
      </c>
      <c r="AV91">
        <f t="shared" si="41"/>
        <v>0</v>
      </c>
      <c r="AW91" t="b">
        <v>1</v>
      </c>
      <c r="AX91" t="b">
        <v>0</v>
      </c>
      <c r="AY91" t="b">
        <v>1</v>
      </c>
      <c r="AZ91" t="b">
        <v>1</v>
      </c>
      <c r="BA91" t="b">
        <v>0</v>
      </c>
      <c r="BB91" t="b">
        <v>1</v>
      </c>
      <c r="BC91" t="b">
        <v>1</v>
      </c>
    </row>
    <row r="92" spans="1:55" x14ac:dyDescent="0.2">
      <c r="A92" s="11"/>
      <c r="C92" t="str">
        <f t="shared" si="23"/>
        <v>20170610-Oakwood</v>
      </c>
      <c r="D92" s="12" t="s">
        <v>91</v>
      </c>
      <c r="E92" s="12" t="s">
        <v>454</v>
      </c>
      <c r="F92" s="12"/>
      <c r="G92" s="12"/>
      <c r="H92" s="13">
        <f t="shared" si="24"/>
        <v>201706101319</v>
      </c>
      <c r="I92" s="13">
        <f t="shared" si="25"/>
        <v>201706110119</v>
      </c>
      <c r="J92" s="14">
        <v>42896</v>
      </c>
      <c r="K92" s="15">
        <v>0.55486111111111114</v>
      </c>
      <c r="L92" s="16">
        <v>42896.554861111108</v>
      </c>
      <c r="M92" s="17">
        <v>43109</v>
      </c>
      <c r="N92" s="18" t="s">
        <v>125</v>
      </c>
      <c r="O92" s="16">
        <v>43109.4375</v>
      </c>
      <c r="P92" s="19">
        <v>1431</v>
      </c>
      <c r="Q92" s="12" t="s">
        <v>455</v>
      </c>
      <c r="R92" s="19"/>
      <c r="S92" s="19"/>
      <c r="T92" s="19">
        <v>0</v>
      </c>
      <c r="U92" s="20">
        <v>37.082500000000003</v>
      </c>
      <c r="V92" s="20">
        <v>-119.80110000000001</v>
      </c>
      <c r="W92" s="11" t="s">
        <v>73</v>
      </c>
      <c r="X92" s="11" t="str">
        <f t="shared" si="26"/>
        <v>non-HFRA</v>
      </c>
      <c r="Y92" s="11"/>
      <c r="Z92" s="21"/>
      <c r="AA92" s="11"/>
      <c r="AB92" s="11"/>
      <c r="AC92" s="21"/>
      <c r="AD92" s="21"/>
      <c r="AE92" s="21"/>
      <c r="AF92" s="11">
        <v>21756</v>
      </c>
      <c r="AG92" s="11" t="b">
        <f t="shared" si="27"/>
        <v>0</v>
      </c>
      <c r="AH92" s="11" t="b">
        <f t="shared" si="28"/>
        <v>0</v>
      </c>
      <c r="AI92" s="11" t="b">
        <f t="shared" si="29"/>
        <v>0</v>
      </c>
      <c r="AJ92" s="19">
        <f t="shared" si="30"/>
        <v>2017</v>
      </c>
      <c r="AK92">
        <f t="shared" si="31"/>
        <v>6</v>
      </c>
      <c r="AL92" t="b">
        <v>0</v>
      </c>
      <c r="AM92">
        <f t="shared" si="32"/>
        <v>0</v>
      </c>
      <c r="AN92" t="b">
        <f t="shared" si="33"/>
        <v>0</v>
      </c>
      <c r="AO92" t="b">
        <f t="shared" si="34"/>
        <v>0</v>
      </c>
      <c r="AP92" t="b">
        <f t="shared" si="35"/>
        <v>0</v>
      </c>
      <c r="AQ92" t="str">
        <f t="shared" si="40"/>
        <v>OEIS Non-CAT - Large</v>
      </c>
      <c r="AR92">
        <f t="shared" si="36"/>
        <v>0</v>
      </c>
      <c r="AS92">
        <f t="shared" si="37"/>
        <v>0</v>
      </c>
      <c r="AT92" t="str">
        <f t="shared" si="38"/>
        <v xml:space="preserve">structures &lt;= 100 </v>
      </c>
      <c r="AU92" t="str">
        <f t="shared" si="39"/>
        <v>fatality = 0</v>
      </c>
      <c r="AV92">
        <f t="shared" si="41"/>
        <v>0</v>
      </c>
      <c r="AW92" t="b">
        <v>0</v>
      </c>
      <c r="AX92" t="b">
        <v>0</v>
      </c>
      <c r="AY92" t="b">
        <v>0</v>
      </c>
      <c r="AZ92" t="b">
        <v>0</v>
      </c>
      <c r="BA92" t="b">
        <v>0</v>
      </c>
      <c r="BB92" t="b">
        <v>0</v>
      </c>
      <c r="BC92" t="b">
        <v>0</v>
      </c>
    </row>
    <row r="93" spans="1:55" x14ac:dyDescent="0.2">
      <c r="A93" s="11"/>
      <c r="C93" t="str">
        <f t="shared" si="23"/>
        <v>20170611-Monterey</v>
      </c>
      <c r="D93" s="12" t="s">
        <v>169</v>
      </c>
      <c r="E93" s="12" t="s">
        <v>218</v>
      </c>
      <c r="F93" s="12"/>
      <c r="G93" s="12"/>
      <c r="H93" s="13">
        <f t="shared" si="24"/>
        <v>201706111715</v>
      </c>
      <c r="I93" s="13">
        <f t="shared" si="25"/>
        <v>201706120515</v>
      </c>
      <c r="J93" s="14">
        <v>42897</v>
      </c>
      <c r="K93" s="15">
        <v>0.71875</v>
      </c>
      <c r="L93" s="16">
        <v>42897.71875</v>
      </c>
      <c r="M93" s="17">
        <v>43109</v>
      </c>
      <c r="N93" s="18" t="s">
        <v>125</v>
      </c>
      <c r="O93" s="16">
        <v>43109.4375</v>
      </c>
      <c r="P93" s="19">
        <v>450</v>
      </c>
      <c r="Q93" s="12" t="s">
        <v>455</v>
      </c>
      <c r="R93" s="19"/>
      <c r="S93" s="19"/>
      <c r="T93" s="19">
        <v>0</v>
      </c>
      <c r="U93" s="20">
        <v>36.616985999999997</v>
      </c>
      <c r="V93" s="20">
        <v>-120.369347</v>
      </c>
      <c r="W93" s="11" t="s">
        <v>73</v>
      </c>
      <c r="X93" s="11" t="str">
        <f t="shared" si="26"/>
        <v>non-HFRA</v>
      </c>
      <c r="Y93" s="11"/>
      <c r="Z93" s="21"/>
      <c r="AA93" s="11"/>
      <c r="AB93" s="11"/>
      <c r="AC93" s="21"/>
      <c r="AD93" s="21"/>
      <c r="AE93" s="21"/>
      <c r="AF93" s="11"/>
      <c r="AG93" s="11" t="b">
        <f t="shared" si="27"/>
        <v>0</v>
      </c>
      <c r="AH93" s="11" t="b">
        <f t="shared" si="28"/>
        <v>0</v>
      </c>
      <c r="AI93" s="11" t="b">
        <f t="shared" si="29"/>
        <v>0</v>
      </c>
      <c r="AJ93" s="19">
        <f t="shared" si="30"/>
        <v>2017</v>
      </c>
      <c r="AK93">
        <f t="shared" si="31"/>
        <v>6</v>
      </c>
      <c r="AL93" t="b">
        <v>0</v>
      </c>
      <c r="AM93">
        <f t="shared" si="32"/>
        <v>0</v>
      </c>
      <c r="AN93" t="b">
        <f t="shared" si="33"/>
        <v>0</v>
      </c>
      <c r="AO93" t="b">
        <f t="shared" si="34"/>
        <v>0</v>
      </c>
      <c r="AP93" t="b">
        <f t="shared" si="35"/>
        <v>0</v>
      </c>
      <c r="AQ93" t="str">
        <f t="shared" si="40"/>
        <v>OEIS Non-CAT - Large</v>
      </c>
      <c r="AR93">
        <f t="shared" si="36"/>
        <v>0</v>
      </c>
      <c r="AS93">
        <f t="shared" si="37"/>
        <v>0</v>
      </c>
      <c r="AT93" t="str">
        <f t="shared" si="38"/>
        <v xml:space="preserve">structures &lt;= 100 </v>
      </c>
      <c r="AU93" t="str">
        <f t="shared" si="39"/>
        <v>fatality = 0</v>
      </c>
      <c r="AV93">
        <f t="shared" si="41"/>
        <v>0</v>
      </c>
      <c r="AW93" t="b">
        <v>0</v>
      </c>
      <c r="AX93" t="b">
        <v>0</v>
      </c>
      <c r="AY93" t="b">
        <v>0</v>
      </c>
      <c r="AZ93" t="b">
        <v>0</v>
      </c>
      <c r="BA93" t="b">
        <v>0</v>
      </c>
      <c r="BB93" t="b">
        <v>0</v>
      </c>
      <c r="BC93" t="b">
        <v>0</v>
      </c>
    </row>
    <row r="94" spans="1:55" x14ac:dyDescent="0.2">
      <c r="A94" s="11"/>
      <c r="B94" s="23"/>
      <c r="C94" t="str">
        <f t="shared" si="23"/>
        <v>20170618-Highway</v>
      </c>
      <c r="D94" s="12" t="s">
        <v>260</v>
      </c>
      <c r="E94" s="12" t="s">
        <v>458</v>
      </c>
      <c r="F94" s="12"/>
      <c r="G94" s="12"/>
      <c r="H94" s="13">
        <f t="shared" si="24"/>
        <v>201706181422</v>
      </c>
      <c r="I94" s="13">
        <f t="shared" si="25"/>
        <v>201706190222</v>
      </c>
      <c r="J94" s="14">
        <v>42904</v>
      </c>
      <c r="K94" s="15">
        <v>0.59861111111111109</v>
      </c>
      <c r="L94" s="16">
        <v>42904.598611111112</v>
      </c>
      <c r="M94" s="17">
        <v>43109</v>
      </c>
      <c r="N94" s="18" t="s">
        <v>459</v>
      </c>
      <c r="O94" s="16">
        <v>43109.445138888892</v>
      </c>
      <c r="P94" s="19">
        <v>1522</v>
      </c>
      <c r="Q94" s="12" t="s">
        <v>80</v>
      </c>
      <c r="R94" s="19"/>
      <c r="S94" s="19"/>
      <c r="T94" s="19">
        <v>0</v>
      </c>
      <c r="U94" s="20">
        <v>35.534559999999999</v>
      </c>
      <c r="V94" s="20">
        <v>-118.66733000000001</v>
      </c>
      <c r="W94" s="11" t="s">
        <v>88</v>
      </c>
      <c r="X94" s="11" t="str">
        <f t="shared" si="26"/>
        <v>HFRA</v>
      </c>
      <c r="Y94" s="11"/>
      <c r="Z94" s="21"/>
      <c r="AA94" s="11"/>
      <c r="AB94" s="11"/>
      <c r="AC94" s="21"/>
      <c r="AD94" s="21"/>
      <c r="AE94" s="21"/>
      <c r="AF94" s="11"/>
      <c r="AG94" s="11" t="b">
        <f t="shared" si="27"/>
        <v>0</v>
      </c>
      <c r="AH94" s="11" t="b">
        <f t="shared" si="28"/>
        <v>0</v>
      </c>
      <c r="AI94" s="11" t="b">
        <f t="shared" si="29"/>
        <v>0</v>
      </c>
      <c r="AJ94" s="19">
        <f t="shared" si="30"/>
        <v>2017</v>
      </c>
      <c r="AK94">
        <f t="shared" si="31"/>
        <v>6</v>
      </c>
      <c r="AL94" t="b">
        <v>0</v>
      </c>
      <c r="AM94">
        <f t="shared" si="32"/>
        <v>0</v>
      </c>
      <c r="AN94" t="b">
        <f t="shared" si="33"/>
        <v>0</v>
      </c>
      <c r="AO94" t="b">
        <f t="shared" si="34"/>
        <v>0</v>
      </c>
      <c r="AP94" t="b">
        <f t="shared" si="35"/>
        <v>0</v>
      </c>
      <c r="AQ94" t="str">
        <f t="shared" si="40"/>
        <v>OEIS Non-CAT - Large</v>
      </c>
      <c r="AR94">
        <f t="shared" si="36"/>
        <v>0</v>
      </c>
      <c r="AS94">
        <f t="shared" si="37"/>
        <v>0</v>
      </c>
      <c r="AT94" t="str">
        <f t="shared" si="38"/>
        <v xml:space="preserve">structures &lt;= 100 </v>
      </c>
      <c r="AU94" t="str">
        <f t="shared" si="39"/>
        <v>fatality = 0</v>
      </c>
      <c r="AV94">
        <f t="shared" si="41"/>
        <v>0</v>
      </c>
      <c r="AW94" t="b">
        <v>1</v>
      </c>
      <c r="AX94" t="b">
        <v>0</v>
      </c>
      <c r="AY94" t="b">
        <v>1</v>
      </c>
      <c r="AZ94" t="b">
        <v>1</v>
      </c>
      <c r="BA94" t="b">
        <v>0</v>
      </c>
      <c r="BB94" t="b">
        <v>1</v>
      </c>
      <c r="BC94" t="b">
        <v>1</v>
      </c>
    </row>
    <row r="95" spans="1:55" x14ac:dyDescent="0.2">
      <c r="A95" s="11"/>
      <c r="C95" t="str">
        <f t="shared" si="23"/>
        <v>20170623-Creek</v>
      </c>
      <c r="D95" s="12" t="s">
        <v>169</v>
      </c>
      <c r="E95" s="12" t="s">
        <v>175</v>
      </c>
      <c r="F95" s="12"/>
      <c r="G95" s="12"/>
      <c r="H95" s="13">
        <f t="shared" si="24"/>
        <v>201706231600</v>
      </c>
      <c r="I95" s="13">
        <f t="shared" si="25"/>
        <v>201706240400</v>
      </c>
      <c r="J95" s="14">
        <v>42909</v>
      </c>
      <c r="K95" s="15">
        <v>0.66666666666666663</v>
      </c>
      <c r="L95" s="16">
        <v>42909.666666666657</v>
      </c>
      <c r="M95" s="17">
        <v>43109</v>
      </c>
      <c r="N95" s="18" t="s">
        <v>462</v>
      </c>
      <c r="O95" s="16">
        <v>43109.459027777782</v>
      </c>
      <c r="P95" s="19">
        <v>357</v>
      </c>
      <c r="Q95" s="12" t="s">
        <v>146</v>
      </c>
      <c r="R95" s="19">
        <v>4</v>
      </c>
      <c r="S95" s="19"/>
      <c r="T95" s="19">
        <v>0</v>
      </c>
      <c r="U95" s="20">
        <v>36.273060000000001</v>
      </c>
      <c r="V95" s="20">
        <v>-120.65185</v>
      </c>
      <c r="W95" s="11" t="s">
        <v>73</v>
      </c>
      <c r="X95" s="11" t="str">
        <f t="shared" si="26"/>
        <v>HFRA</v>
      </c>
      <c r="Y95" s="11"/>
      <c r="Z95" s="21"/>
      <c r="AA95" s="11"/>
      <c r="AB95" s="11"/>
      <c r="AC95" s="21"/>
      <c r="AD95" s="21"/>
      <c r="AE95" s="21"/>
      <c r="AF95" s="11"/>
      <c r="AG95" s="11" t="b">
        <f t="shared" si="27"/>
        <v>0</v>
      </c>
      <c r="AH95" s="11" t="b">
        <f t="shared" si="28"/>
        <v>0</v>
      </c>
      <c r="AI95" s="11" t="b">
        <f t="shared" si="29"/>
        <v>0</v>
      </c>
      <c r="AJ95" s="19">
        <f t="shared" si="30"/>
        <v>2017</v>
      </c>
      <c r="AK95">
        <f t="shared" si="31"/>
        <v>6</v>
      </c>
      <c r="AL95" t="b">
        <v>0</v>
      </c>
      <c r="AM95">
        <f t="shared" si="32"/>
        <v>0</v>
      </c>
      <c r="AN95" t="b">
        <f t="shared" si="33"/>
        <v>0</v>
      </c>
      <c r="AO95" t="b">
        <f t="shared" si="34"/>
        <v>0</v>
      </c>
      <c r="AP95" t="b">
        <f t="shared" si="35"/>
        <v>0</v>
      </c>
      <c r="AQ95" t="str">
        <f t="shared" si="40"/>
        <v>OEIS Non-CAT - Large</v>
      </c>
      <c r="AR95">
        <f t="shared" si="36"/>
        <v>0</v>
      </c>
      <c r="AS95">
        <f t="shared" si="37"/>
        <v>0</v>
      </c>
      <c r="AT95" t="str">
        <f t="shared" si="38"/>
        <v xml:space="preserve">structures &lt;= 100 </v>
      </c>
      <c r="AU95" t="str">
        <f t="shared" si="39"/>
        <v>fatality = 0</v>
      </c>
      <c r="AV95">
        <f t="shared" si="41"/>
        <v>4</v>
      </c>
      <c r="AW95" t="b">
        <v>0</v>
      </c>
      <c r="AX95" t="b">
        <v>0</v>
      </c>
      <c r="AY95" t="b">
        <v>1</v>
      </c>
      <c r="AZ95" t="b">
        <v>1</v>
      </c>
      <c r="BA95" t="b">
        <v>1</v>
      </c>
      <c r="BB95" t="b">
        <v>0</v>
      </c>
      <c r="BC95" t="b">
        <v>1</v>
      </c>
    </row>
    <row r="96" spans="1:55" x14ac:dyDescent="0.2">
      <c r="A96" s="11"/>
      <c r="C96" t="str">
        <f t="shared" si="23"/>
        <v>20170624-Schaeffer</v>
      </c>
      <c r="D96" s="12" t="s">
        <v>119</v>
      </c>
      <c r="E96" s="12" t="s">
        <v>465</v>
      </c>
      <c r="F96" s="12"/>
      <c r="G96" s="12"/>
      <c r="H96" s="13">
        <f t="shared" si="24"/>
        <v>201706241616</v>
      </c>
      <c r="I96" s="13">
        <f t="shared" si="25"/>
        <v>201706250416</v>
      </c>
      <c r="J96" s="14">
        <v>42910</v>
      </c>
      <c r="K96" s="15">
        <v>0.67777777777777781</v>
      </c>
      <c r="L96" s="16">
        <v>42910.677777777782</v>
      </c>
      <c r="M96" s="17">
        <v>42952</v>
      </c>
      <c r="N96" s="18"/>
      <c r="O96" s="16"/>
      <c r="P96" s="19">
        <v>16031</v>
      </c>
      <c r="Q96" s="12" t="s">
        <v>87</v>
      </c>
      <c r="R96" s="19"/>
      <c r="S96" s="19"/>
      <c r="T96" s="19">
        <v>0</v>
      </c>
      <c r="U96" s="20">
        <v>36.098999999999997</v>
      </c>
      <c r="V96" s="20">
        <v>-118.41200000000001</v>
      </c>
      <c r="W96" s="11" t="s">
        <v>88</v>
      </c>
      <c r="X96" s="11" t="str">
        <f t="shared" si="26"/>
        <v>HFRA</v>
      </c>
      <c r="Y96" s="11"/>
      <c r="Z96" s="21"/>
      <c r="AA96" s="11"/>
      <c r="AB96" s="11"/>
      <c r="AC96" s="21"/>
      <c r="AD96" s="21"/>
      <c r="AE96" s="21"/>
      <c r="AF96" s="11"/>
      <c r="AG96" s="11" t="b">
        <f t="shared" si="27"/>
        <v>1</v>
      </c>
      <c r="AH96" s="11" t="b">
        <f t="shared" si="28"/>
        <v>1</v>
      </c>
      <c r="AI96" s="11" t="b">
        <f t="shared" si="29"/>
        <v>0</v>
      </c>
      <c r="AJ96" s="19">
        <f t="shared" si="30"/>
        <v>2017</v>
      </c>
      <c r="AK96">
        <f t="shared" si="31"/>
        <v>6</v>
      </c>
      <c r="AL96" t="b">
        <v>0</v>
      </c>
      <c r="AM96">
        <f t="shared" si="32"/>
        <v>0</v>
      </c>
      <c r="AN96" t="b">
        <f t="shared" si="33"/>
        <v>0</v>
      </c>
      <c r="AO96" t="b">
        <f t="shared" si="34"/>
        <v>0</v>
      </c>
      <c r="AP96" t="b">
        <f t="shared" si="35"/>
        <v>0</v>
      </c>
      <c r="AQ96" t="str">
        <f t="shared" si="40"/>
        <v>OEIS CAT - Large</v>
      </c>
      <c r="AR96">
        <f t="shared" si="36"/>
        <v>1</v>
      </c>
      <c r="AS96">
        <f t="shared" si="37"/>
        <v>0</v>
      </c>
      <c r="AT96" t="str">
        <f t="shared" si="38"/>
        <v xml:space="preserve">structures &lt;= 100 </v>
      </c>
      <c r="AU96" t="str">
        <f t="shared" si="39"/>
        <v>fatality = 0</v>
      </c>
      <c r="AV96">
        <f t="shared" si="41"/>
        <v>0</v>
      </c>
      <c r="AW96" t="b">
        <v>1</v>
      </c>
      <c r="AX96" t="b">
        <v>0</v>
      </c>
      <c r="AY96" t="b">
        <v>1</v>
      </c>
      <c r="AZ96" t="b">
        <v>1</v>
      </c>
      <c r="BA96" t="b">
        <v>0</v>
      </c>
      <c r="BB96" t="b">
        <v>1</v>
      </c>
      <c r="BC96" t="b">
        <v>1</v>
      </c>
    </row>
    <row r="97" spans="1:55" x14ac:dyDescent="0.2">
      <c r="A97" s="11" t="s">
        <v>251</v>
      </c>
      <c r="B97" s="23"/>
      <c r="C97" t="str">
        <f t="shared" si="23"/>
        <v>20170625-Salmon August Complex</v>
      </c>
      <c r="D97" s="12" t="s">
        <v>252</v>
      </c>
      <c r="E97" s="12" t="s">
        <v>468</v>
      </c>
      <c r="F97" s="12"/>
      <c r="G97" s="12"/>
      <c r="H97" s="13">
        <f t="shared" si="24"/>
        <v>201706251700</v>
      </c>
      <c r="I97" s="13">
        <f t="shared" si="25"/>
        <v>201706260500</v>
      </c>
      <c r="J97" s="14">
        <v>42911</v>
      </c>
      <c r="K97" s="15">
        <v>0.70833333333333337</v>
      </c>
      <c r="L97" s="16">
        <v>42911.708333333343</v>
      </c>
      <c r="M97" s="17">
        <v>43028</v>
      </c>
      <c r="N97" s="18" t="s">
        <v>469</v>
      </c>
      <c r="O97" s="16">
        <v>43028.463194444441</v>
      </c>
      <c r="P97" s="19">
        <v>65889</v>
      </c>
      <c r="Q97" s="12" t="s">
        <v>80</v>
      </c>
      <c r="R97" s="19">
        <v>1</v>
      </c>
      <c r="S97" s="19"/>
      <c r="T97" s="19">
        <v>0</v>
      </c>
      <c r="U97" s="20">
        <v>41.262999999999998</v>
      </c>
      <c r="V97" s="20">
        <v>-123.099</v>
      </c>
      <c r="W97" s="11" t="s">
        <v>88</v>
      </c>
      <c r="X97" s="11" t="str">
        <f t="shared" si="26"/>
        <v>HFRA</v>
      </c>
      <c r="Y97" s="11"/>
      <c r="Z97" s="21"/>
      <c r="AA97" s="11"/>
      <c r="AB97" s="11"/>
      <c r="AC97" s="21"/>
      <c r="AD97" s="21"/>
      <c r="AE97" s="21"/>
      <c r="AF97" s="11"/>
      <c r="AG97" s="11" t="b">
        <f t="shared" si="27"/>
        <v>1</v>
      </c>
      <c r="AH97" s="11" t="b">
        <f t="shared" si="28"/>
        <v>1</v>
      </c>
      <c r="AI97" s="11" t="b">
        <f t="shared" si="29"/>
        <v>0</v>
      </c>
      <c r="AJ97" s="19">
        <f t="shared" si="30"/>
        <v>2017</v>
      </c>
      <c r="AK97">
        <f t="shared" si="31"/>
        <v>6</v>
      </c>
      <c r="AL97" t="b">
        <v>1</v>
      </c>
      <c r="AM97">
        <f t="shared" si="32"/>
        <v>0</v>
      </c>
      <c r="AN97" t="b">
        <f t="shared" si="33"/>
        <v>0</v>
      </c>
      <c r="AO97" t="b">
        <f t="shared" si="34"/>
        <v>0</v>
      </c>
      <c r="AP97" t="b">
        <f t="shared" si="35"/>
        <v>0</v>
      </c>
      <c r="AQ97" t="str">
        <f t="shared" si="40"/>
        <v>OEIS CAT - Large</v>
      </c>
      <c r="AR97">
        <f t="shared" si="36"/>
        <v>1</v>
      </c>
      <c r="AS97">
        <f t="shared" si="37"/>
        <v>0</v>
      </c>
      <c r="AT97" t="str">
        <f t="shared" si="38"/>
        <v xml:space="preserve">structures &lt;= 100 </v>
      </c>
      <c r="AU97" t="str">
        <f t="shared" si="39"/>
        <v>fatality = 0</v>
      </c>
      <c r="AV97">
        <f t="shared" si="41"/>
        <v>1</v>
      </c>
      <c r="AW97" t="b">
        <v>1</v>
      </c>
      <c r="AX97" t="b">
        <v>0</v>
      </c>
      <c r="AY97" t="b">
        <v>1</v>
      </c>
      <c r="AZ97" t="b">
        <v>1</v>
      </c>
      <c r="BA97" t="b">
        <v>0</v>
      </c>
      <c r="BB97" t="b">
        <v>0</v>
      </c>
      <c r="BC97" t="b">
        <v>1</v>
      </c>
    </row>
    <row r="98" spans="1:55" x14ac:dyDescent="0.2">
      <c r="A98" s="11"/>
      <c r="C98" t="str">
        <f t="shared" si="23"/>
        <v>20170626-Hill</v>
      </c>
      <c r="D98" s="12" t="s">
        <v>103</v>
      </c>
      <c r="E98" s="12" t="s">
        <v>472</v>
      </c>
      <c r="F98" s="12"/>
      <c r="G98" s="12"/>
      <c r="H98" s="13">
        <f t="shared" si="24"/>
        <v>201706261527</v>
      </c>
      <c r="I98" s="13">
        <f t="shared" si="25"/>
        <v>201706270327</v>
      </c>
      <c r="J98" s="14">
        <v>42912</v>
      </c>
      <c r="K98" s="15">
        <v>0.64375000000000004</v>
      </c>
      <c r="L98" s="16">
        <v>42912.643750000003</v>
      </c>
      <c r="M98" s="17">
        <v>43109</v>
      </c>
      <c r="N98" s="18" t="s">
        <v>473</v>
      </c>
      <c r="O98" s="16">
        <v>43109.463888888888</v>
      </c>
      <c r="P98" s="19">
        <v>1598</v>
      </c>
      <c r="Q98" s="12" t="s">
        <v>72</v>
      </c>
      <c r="R98" s="19">
        <v>7</v>
      </c>
      <c r="S98" s="19"/>
      <c r="T98" s="19">
        <v>0</v>
      </c>
      <c r="U98" s="20">
        <v>35.402500000000003</v>
      </c>
      <c r="V98" s="20">
        <v>-120.4992</v>
      </c>
      <c r="W98" s="11" t="s">
        <v>88</v>
      </c>
      <c r="X98" s="11" t="str">
        <f t="shared" si="26"/>
        <v>HFRA</v>
      </c>
      <c r="Y98" s="11"/>
      <c r="Z98" s="21"/>
      <c r="AA98" s="11"/>
      <c r="AB98" s="11"/>
      <c r="AC98" s="21"/>
      <c r="AD98" s="21"/>
      <c r="AE98" s="21"/>
      <c r="AF98" s="11"/>
      <c r="AG98" s="11" t="b">
        <f t="shared" si="27"/>
        <v>0</v>
      </c>
      <c r="AH98" s="11" t="b">
        <f t="shared" si="28"/>
        <v>0</v>
      </c>
      <c r="AI98" s="11" t="b">
        <f t="shared" si="29"/>
        <v>0</v>
      </c>
      <c r="AJ98" s="19">
        <f t="shared" ref="AJ98:AJ129" si="42">YEAR(J98)</f>
        <v>2017</v>
      </c>
      <c r="AK98">
        <f t="shared" ref="AK98:AK129" si="43">MONTH(J98)</f>
        <v>6</v>
      </c>
      <c r="AL98" t="b">
        <v>0</v>
      </c>
      <c r="AM98">
        <f t="shared" si="32"/>
        <v>0</v>
      </c>
      <c r="AN98" t="b">
        <f t="shared" si="33"/>
        <v>0</v>
      </c>
      <c r="AO98" t="b">
        <f t="shared" si="34"/>
        <v>0</v>
      </c>
      <c r="AP98" t="b">
        <f t="shared" si="35"/>
        <v>0</v>
      </c>
      <c r="AQ98" t="str">
        <f t="shared" si="40"/>
        <v>OEIS Non-CAT - Large</v>
      </c>
      <c r="AR98">
        <f t="shared" si="36"/>
        <v>0</v>
      </c>
      <c r="AS98">
        <f t="shared" si="37"/>
        <v>0</v>
      </c>
      <c r="AT98" t="str">
        <f t="shared" si="38"/>
        <v xml:space="preserve">structures &lt;= 100 </v>
      </c>
      <c r="AU98" t="str">
        <f t="shared" si="39"/>
        <v>fatality = 0</v>
      </c>
      <c r="AV98">
        <f t="shared" si="41"/>
        <v>7</v>
      </c>
      <c r="AW98" t="b">
        <v>0</v>
      </c>
      <c r="AX98" t="b">
        <v>1</v>
      </c>
      <c r="AY98" t="b">
        <v>1</v>
      </c>
      <c r="AZ98" t="b">
        <v>1</v>
      </c>
      <c r="BA98" t="b">
        <v>0</v>
      </c>
      <c r="BB98" t="b">
        <v>1</v>
      </c>
      <c r="BC98" t="b">
        <v>1</v>
      </c>
    </row>
    <row r="99" spans="1:55" x14ac:dyDescent="0.2">
      <c r="A99" s="11"/>
      <c r="C99" t="str">
        <f t="shared" si="23"/>
        <v>20170628-Ben</v>
      </c>
      <c r="D99" s="12" t="s">
        <v>203</v>
      </c>
      <c r="E99" s="12" t="s">
        <v>476</v>
      </c>
      <c r="F99" s="12"/>
      <c r="G99" s="12"/>
      <c r="H99" s="13">
        <f t="shared" si="24"/>
        <v>201706281549</v>
      </c>
      <c r="I99" s="13">
        <f t="shared" si="25"/>
        <v>201706290349</v>
      </c>
      <c r="J99" s="14">
        <v>42914</v>
      </c>
      <c r="K99" s="15">
        <v>0.65902777777777777</v>
      </c>
      <c r="L99" s="16">
        <v>42914.65902777778</v>
      </c>
      <c r="M99" s="17">
        <v>43109</v>
      </c>
      <c r="N99" s="18" t="s">
        <v>477</v>
      </c>
      <c r="O99" s="16">
        <v>43109.465277777781</v>
      </c>
      <c r="P99" s="19">
        <v>630</v>
      </c>
      <c r="Q99" s="12" t="s">
        <v>72</v>
      </c>
      <c r="R99" s="19"/>
      <c r="S99" s="19"/>
      <c r="T99" s="19">
        <v>0</v>
      </c>
      <c r="U99" s="20">
        <v>37.376199999999997</v>
      </c>
      <c r="V99" s="20">
        <v>-119.9646</v>
      </c>
      <c r="W99" s="11" t="s">
        <v>88</v>
      </c>
      <c r="X99" s="11" t="str">
        <f t="shared" si="26"/>
        <v>HFRA</v>
      </c>
      <c r="Y99" s="11"/>
      <c r="Z99" s="21"/>
      <c r="AA99" s="11"/>
      <c r="AB99" s="11"/>
      <c r="AC99" s="21"/>
      <c r="AD99" s="21"/>
      <c r="AE99" s="21"/>
      <c r="AF99" s="11"/>
      <c r="AG99" s="11" t="b">
        <f t="shared" si="27"/>
        <v>0</v>
      </c>
      <c r="AH99" s="11" t="b">
        <f t="shared" si="28"/>
        <v>0</v>
      </c>
      <c r="AI99" s="11" t="b">
        <f t="shared" si="29"/>
        <v>0</v>
      </c>
      <c r="AJ99" s="19">
        <f t="shared" si="42"/>
        <v>2017</v>
      </c>
      <c r="AK99">
        <f t="shared" si="43"/>
        <v>6</v>
      </c>
      <c r="AL99" t="b">
        <v>0</v>
      </c>
      <c r="AM99">
        <f t="shared" si="32"/>
        <v>0</v>
      </c>
      <c r="AN99" t="b">
        <f t="shared" si="33"/>
        <v>0</v>
      </c>
      <c r="AO99" t="b">
        <f t="shared" si="34"/>
        <v>0</v>
      </c>
      <c r="AP99" t="b">
        <f t="shared" si="35"/>
        <v>0</v>
      </c>
      <c r="AQ99" t="str">
        <f t="shared" ref="AQ99:AQ129" si="44">IF(AN99, "OEIS CAT - Destructive - Fatal", IF(AO99, IF(AG99, "OEIS CAT - Destructive - Non-fatal", "OEIS Non-CAT - Destructive - Non-fatal"), IF(AG99, "OEIS CAT - Large", "OEIS Non-CAT - Large")))</f>
        <v>OEIS Non-CAT - Large</v>
      </c>
      <c r="AR99">
        <f t="shared" si="36"/>
        <v>0</v>
      </c>
      <c r="AS99">
        <f t="shared" si="37"/>
        <v>0</v>
      </c>
      <c r="AT99" t="str">
        <f t="shared" si="38"/>
        <v xml:space="preserve">structures &lt;= 100 </v>
      </c>
      <c r="AU99" t="str">
        <f t="shared" si="39"/>
        <v>fatality = 0</v>
      </c>
      <c r="AV99">
        <f t="shared" ref="AV99:AV129" si="45">IF(R99="",0, R99)</f>
        <v>0</v>
      </c>
      <c r="AW99" t="b">
        <v>1</v>
      </c>
      <c r="AX99" t="b">
        <v>0</v>
      </c>
      <c r="AY99" t="b">
        <v>1</v>
      </c>
      <c r="AZ99" t="b">
        <v>1</v>
      </c>
      <c r="BA99" t="b">
        <v>0</v>
      </c>
      <c r="BB99" t="b">
        <v>1</v>
      </c>
      <c r="BC99" t="b">
        <v>1</v>
      </c>
    </row>
    <row r="100" spans="1:55" x14ac:dyDescent="0.2">
      <c r="A100" s="11"/>
      <c r="C100" t="str">
        <f t="shared" si="23"/>
        <v>20170630-Tarina</v>
      </c>
      <c r="D100" s="12" t="s">
        <v>260</v>
      </c>
      <c r="E100" s="12" t="s">
        <v>480</v>
      </c>
      <c r="F100" s="12"/>
      <c r="G100" s="12"/>
      <c r="H100" s="13">
        <f t="shared" si="24"/>
        <v>201706301349</v>
      </c>
      <c r="I100" s="13">
        <f t="shared" si="25"/>
        <v>201706310149</v>
      </c>
      <c r="J100" s="14">
        <v>42916</v>
      </c>
      <c r="K100" s="15">
        <v>0.5756944444444444</v>
      </c>
      <c r="L100" s="16">
        <v>42916.575694444437</v>
      </c>
      <c r="M100" s="17">
        <v>43109</v>
      </c>
      <c r="N100" s="18" t="s">
        <v>481</v>
      </c>
      <c r="O100" s="16">
        <v>43109.469444444447</v>
      </c>
      <c r="P100" s="19">
        <v>1200</v>
      </c>
      <c r="Q100" s="12" t="s">
        <v>80</v>
      </c>
      <c r="R100" s="19"/>
      <c r="S100" s="19"/>
      <c r="T100" s="19">
        <v>0</v>
      </c>
      <c r="U100" s="20">
        <v>35.382980000000003</v>
      </c>
      <c r="V100" s="20">
        <v>-118.80123</v>
      </c>
      <c r="W100" s="11" t="s">
        <v>73</v>
      </c>
      <c r="X100" s="11" t="str">
        <f t="shared" si="26"/>
        <v>HFRA</v>
      </c>
      <c r="Y100" s="11"/>
      <c r="Z100" s="21"/>
      <c r="AA100" s="11"/>
      <c r="AB100" s="11"/>
      <c r="AC100" s="21"/>
      <c r="AD100" s="21"/>
      <c r="AE100" s="21"/>
      <c r="AF100" s="11"/>
      <c r="AG100" s="11" t="b">
        <f t="shared" si="27"/>
        <v>0</v>
      </c>
      <c r="AH100" s="11" t="b">
        <f t="shared" si="28"/>
        <v>0</v>
      </c>
      <c r="AI100" s="11" t="b">
        <f t="shared" si="29"/>
        <v>0</v>
      </c>
      <c r="AJ100" s="19">
        <f t="shared" si="42"/>
        <v>2017</v>
      </c>
      <c r="AK100">
        <f t="shared" si="43"/>
        <v>6</v>
      </c>
      <c r="AL100" t="b">
        <v>0</v>
      </c>
      <c r="AM100">
        <f t="shared" si="32"/>
        <v>0</v>
      </c>
      <c r="AN100" t="b">
        <f t="shared" si="33"/>
        <v>0</v>
      </c>
      <c r="AO100" t="b">
        <f t="shared" si="34"/>
        <v>0</v>
      </c>
      <c r="AP100" t="b">
        <f t="shared" si="35"/>
        <v>0</v>
      </c>
      <c r="AQ100" t="str">
        <f t="shared" si="44"/>
        <v>OEIS Non-CAT - Large</v>
      </c>
      <c r="AR100">
        <f t="shared" si="36"/>
        <v>0</v>
      </c>
      <c r="AS100">
        <f t="shared" si="37"/>
        <v>0</v>
      </c>
      <c r="AT100" t="str">
        <f t="shared" si="38"/>
        <v xml:space="preserve">structures &lt;= 100 </v>
      </c>
      <c r="AU100" t="str">
        <f t="shared" si="39"/>
        <v>fatality = 0</v>
      </c>
      <c r="AV100">
        <f t="shared" si="45"/>
        <v>0</v>
      </c>
      <c r="AW100" t="b">
        <v>0</v>
      </c>
      <c r="AX100" t="b">
        <v>0</v>
      </c>
      <c r="AY100" t="b">
        <v>1</v>
      </c>
      <c r="AZ100" t="b">
        <v>1</v>
      </c>
      <c r="BA100" t="b">
        <v>0</v>
      </c>
      <c r="BB100" t="b">
        <v>0</v>
      </c>
      <c r="BC100" t="b">
        <v>0</v>
      </c>
    </row>
    <row r="101" spans="1:55" x14ac:dyDescent="0.2">
      <c r="A101" s="11"/>
      <c r="C101" t="str">
        <f t="shared" si="23"/>
        <v>20170702-Derrick</v>
      </c>
      <c r="D101" s="12" t="s">
        <v>169</v>
      </c>
      <c r="E101" s="12" t="s">
        <v>486</v>
      </c>
      <c r="F101" s="12"/>
      <c r="G101" s="12"/>
      <c r="H101" s="13">
        <f t="shared" si="24"/>
        <v>201707022228</v>
      </c>
      <c r="I101" s="13">
        <f t="shared" si="25"/>
        <v>201707031028</v>
      </c>
      <c r="J101" s="14">
        <v>42918</v>
      </c>
      <c r="K101" s="15">
        <v>0.93611111111111112</v>
      </c>
      <c r="L101" s="16">
        <v>42918.936111111107</v>
      </c>
      <c r="M101" s="17">
        <v>43109</v>
      </c>
      <c r="N101" s="18" t="s">
        <v>487</v>
      </c>
      <c r="O101" s="16">
        <v>43109.486805555563</v>
      </c>
      <c r="P101" s="19">
        <v>1538</v>
      </c>
      <c r="Q101" s="12" t="s">
        <v>80</v>
      </c>
      <c r="R101" s="19"/>
      <c r="S101" s="19"/>
      <c r="T101" s="19">
        <v>0</v>
      </c>
      <c r="U101" s="20">
        <v>36.269125000000003</v>
      </c>
      <c r="V101" s="20">
        <v>-120.620791</v>
      </c>
      <c r="W101" s="11" t="s">
        <v>73</v>
      </c>
      <c r="X101" s="11" t="str">
        <f t="shared" si="26"/>
        <v>HFRA</v>
      </c>
      <c r="Y101" s="11"/>
      <c r="Z101" s="21"/>
      <c r="AA101" s="11"/>
      <c r="AB101" s="11"/>
      <c r="AC101" s="21"/>
      <c r="AD101" s="21"/>
      <c r="AE101" s="21"/>
      <c r="AF101" s="11">
        <v>118990</v>
      </c>
      <c r="AG101" s="11" t="b">
        <f t="shared" si="27"/>
        <v>0</v>
      </c>
      <c r="AH101" s="11" t="b">
        <f t="shared" si="28"/>
        <v>0</v>
      </c>
      <c r="AI101" s="11" t="b">
        <f t="shared" si="29"/>
        <v>0</v>
      </c>
      <c r="AJ101" s="19">
        <f t="shared" si="42"/>
        <v>2017</v>
      </c>
      <c r="AK101">
        <f t="shared" si="43"/>
        <v>7</v>
      </c>
      <c r="AL101" t="b">
        <v>0</v>
      </c>
      <c r="AM101">
        <f t="shared" si="32"/>
        <v>0</v>
      </c>
      <c r="AN101" t="b">
        <f t="shared" si="33"/>
        <v>0</v>
      </c>
      <c r="AO101" t="b">
        <f t="shared" si="34"/>
        <v>0</v>
      </c>
      <c r="AP101" t="b">
        <f t="shared" si="35"/>
        <v>0</v>
      </c>
      <c r="AQ101" t="str">
        <f t="shared" si="44"/>
        <v>OEIS Non-CAT - Large</v>
      </c>
      <c r="AR101">
        <f t="shared" si="36"/>
        <v>0</v>
      </c>
      <c r="AS101">
        <f t="shared" si="37"/>
        <v>0</v>
      </c>
      <c r="AT101" t="str">
        <f t="shared" si="38"/>
        <v xml:space="preserve">structures &lt;= 100 </v>
      </c>
      <c r="AU101" t="str">
        <f t="shared" si="39"/>
        <v>fatality = 0</v>
      </c>
      <c r="AV101">
        <f t="shared" si="45"/>
        <v>0</v>
      </c>
      <c r="AW101" t="b">
        <v>0</v>
      </c>
      <c r="AX101" t="b">
        <v>0</v>
      </c>
      <c r="AY101" t="b">
        <v>1</v>
      </c>
      <c r="AZ101" t="b">
        <v>1</v>
      </c>
      <c r="BA101" t="b">
        <v>1</v>
      </c>
      <c r="BB101" t="b">
        <v>0</v>
      </c>
      <c r="BC101" t="b">
        <v>1</v>
      </c>
    </row>
    <row r="102" spans="1:55" x14ac:dyDescent="0.2">
      <c r="A102" s="11" t="s">
        <v>251</v>
      </c>
      <c r="B102" s="23"/>
      <c r="C102" t="str">
        <f t="shared" si="23"/>
        <v>20170705-Fay</v>
      </c>
      <c r="D102" s="12" t="s">
        <v>252</v>
      </c>
      <c r="E102" s="12" t="s">
        <v>489</v>
      </c>
      <c r="F102" s="12"/>
      <c r="G102" s="12"/>
      <c r="H102" s="13">
        <f t="shared" si="24"/>
        <v>201707051105</v>
      </c>
      <c r="I102" s="13">
        <f t="shared" si="25"/>
        <v>201707052305</v>
      </c>
      <c r="J102" s="14">
        <v>42921</v>
      </c>
      <c r="K102" s="15">
        <v>0.46180555555555558</v>
      </c>
      <c r="L102" s="16">
        <v>42921.461805555547</v>
      </c>
      <c r="M102" s="17">
        <v>43109</v>
      </c>
      <c r="N102" s="18" t="s">
        <v>490</v>
      </c>
      <c r="O102" s="16">
        <v>43109.488888888889</v>
      </c>
      <c r="P102" s="19">
        <v>469</v>
      </c>
      <c r="Q102" s="12" t="s">
        <v>353</v>
      </c>
      <c r="R102" s="19">
        <v>1</v>
      </c>
      <c r="S102" s="19"/>
      <c r="T102" s="19">
        <v>0</v>
      </c>
      <c r="U102" s="20">
        <v>41.397500000000001</v>
      </c>
      <c r="V102" s="20">
        <v>-122.8428</v>
      </c>
      <c r="W102" s="11" t="s">
        <v>73</v>
      </c>
      <c r="X102" s="11" t="str">
        <f t="shared" si="26"/>
        <v>non-HFRA</v>
      </c>
      <c r="Y102" s="11"/>
      <c r="Z102" s="21"/>
      <c r="AA102" s="11"/>
      <c r="AB102" s="11"/>
      <c r="AC102" s="21"/>
      <c r="AD102" s="21"/>
      <c r="AE102" s="21"/>
      <c r="AF102" s="11"/>
      <c r="AG102" s="11" t="b">
        <f t="shared" si="27"/>
        <v>0</v>
      </c>
      <c r="AH102" s="11" t="b">
        <f t="shared" si="28"/>
        <v>0</v>
      </c>
      <c r="AI102" s="11" t="b">
        <f t="shared" si="29"/>
        <v>0</v>
      </c>
      <c r="AJ102" s="19">
        <f t="shared" si="42"/>
        <v>2017</v>
      </c>
      <c r="AK102">
        <f t="shared" si="43"/>
        <v>7</v>
      </c>
      <c r="AL102" t="b">
        <v>0</v>
      </c>
      <c r="AM102">
        <f t="shared" si="32"/>
        <v>0</v>
      </c>
      <c r="AN102" t="b">
        <f t="shared" si="33"/>
        <v>0</v>
      </c>
      <c r="AO102" t="b">
        <f t="shared" si="34"/>
        <v>0</v>
      </c>
      <c r="AP102" t="b">
        <f t="shared" si="35"/>
        <v>0</v>
      </c>
      <c r="AQ102" t="str">
        <f t="shared" si="44"/>
        <v>OEIS Non-CAT - Large</v>
      </c>
      <c r="AR102">
        <f t="shared" si="36"/>
        <v>0</v>
      </c>
      <c r="AS102">
        <f t="shared" si="37"/>
        <v>0</v>
      </c>
      <c r="AT102" t="str">
        <f t="shared" si="38"/>
        <v xml:space="preserve">structures &lt;= 100 </v>
      </c>
      <c r="AU102" t="str">
        <f t="shared" si="39"/>
        <v>fatality = 0</v>
      </c>
      <c r="AV102">
        <f t="shared" si="45"/>
        <v>1</v>
      </c>
      <c r="AW102" t="b">
        <v>0</v>
      </c>
      <c r="AX102" t="b">
        <v>0</v>
      </c>
      <c r="AY102" t="b">
        <v>0</v>
      </c>
      <c r="AZ102" t="b">
        <v>0</v>
      </c>
      <c r="BA102" t="b">
        <v>0</v>
      </c>
      <c r="BB102" t="b">
        <v>0</v>
      </c>
      <c r="BC102" t="b">
        <v>0</v>
      </c>
    </row>
    <row r="103" spans="1:55" x14ac:dyDescent="0.2">
      <c r="A103" s="11"/>
      <c r="C103" t="str">
        <f t="shared" si="23"/>
        <v>20170706-Quail</v>
      </c>
      <c r="D103" s="12" t="s">
        <v>260</v>
      </c>
      <c r="E103" s="12" t="s">
        <v>493</v>
      </c>
      <c r="F103" s="12"/>
      <c r="G103" s="12"/>
      <c r="H103" s="13">
        <f t="shared" si="24"/>
        <v>201707061229</v>
      </c>
      <c r="I103" s="13">
        <f t="shared" si="25"/>
        <v>201707070029</v>
      </c>
      <c r="J103" s="14">
        <v>42922</v>
      </c>
      <c r="K103" s="15">
        <v>0.52013888888888893</v>
      </c>
      <c r="L103" s="16">
        <v>42922.520138888889</v>
      </c>
      <c r="M103" s="17">
        <v>43109</v>
      </c>
      <c r="N103" s="18" t="s">
        <v>494</v>
      </c>
      <c r="O103" s="16">
        <v>43109.489583333343</v>
      </c>
      <c r="P103" s="19">
        <v>1626</v>
      </c>
      <c r="Q103" s="12" t="s">
        <v>80</v>
      </c>
      <c r="R103" s="19"/>
      <c r="S103" s="19"/>
      <c r="T103" s="19">
        <v>0</v>
      </c>
      <c r="U103" s="20">
        <v>35.599040000000002</v>
      </c>
      <c r="V103" s="20">
        <v>-119.08311999999999</v>
      </c>
      <c r="W103" s="11" t="s">
        <v>73</v>
      </c>
      <c r="X103" s="11" t="str">
        <f t="shared" si="26"/>
        <v>non-HFRA</v>
      </c>
      <c r="Y103" s="11"/>
      <c r="Z103" s="21"/>
      <c r="AA103" s="11"/>
      <c r="AB103" s="11"/>
      <c r="AC103" s="21"/>
      <c r="AD103" s="21"/>
      <c r="AE103" s="21"/>
      <c r="AF103" s="11"/>
      <c r="AG103" s="11" t="b">
        <f t="shared" si="27"/>
        <v>0</v>
      </c>
      <c r="AH103" s="11" t="b">
        <f t="shared" si="28"/>
        <v>0</v>
      </c>
      <c r="AI103" s="11" t="b">
        <f t="shared" si="29"/>
        <v>0</v>
      </c>
      <c r="AJ103" s="19">
        <f t="shared" si="42"/>
        <v>2017</v>
      </c>
      <c r="AK103">
        <f t="shared" si="43"/>
        <v>7</v>
      </c>
      <c r="AL103" t="b">
        <v>0</v>
      </c>
      <c r="AM103">
        <f t="shared" si="32"/>
        <v>0</v>
      </c>
      <c r="AN103" t="b">
        <f t="shared" si="33"/>
        <v>0</v>
      </c>
      <c r="AO103" t="b">
        <f t="shared" si="34"/>
        <v>0</v>
      </c>
      <c r="AP103" t="b">
        <f t="shared" si="35"/>
        <v>0</v>
      </c>
      <c r="AQ103" t="str">
        <f t="shared" si="44"/>
        <v>OEIS Non-CAT - Large</v>
      </c>
      <c r="AR103">
        <f t="shared" si="36"/>
        <v>0</v>
      </c>
      <c r="AS103">
        <f t="shared" si="37"/>
        <v>0</v>
      </c>
      <c r="AT103" t="str">
        <f t="shared" si="38"/>
        <v xml:space="preserve">structures &lt;= 100 </v>
      </c>
      <c r="AU103" t="str">
        <f t="shared" si="39"/>
        <v>fatality = 0</v>
      </c>
      <c r="AV103">
        <f t="shared" si="45"/>
        <v>0</v>
      </c>
      <c r="AW103" t="b">
        <v>0</v>
      </c>
      <c r="AX103" t="b">
        <v>0</v>
      </c>
      <c r="AY103" t="b">
        <v>0</v>
      </c>
      <c r="AZ103" t="b">
        <v>0</v>
      </c>
      <c r="BA103" t="b">
        <v>0</v>
      </c>
      <c r="BB103" t="b">
        <v>0</v>
      </c>
      <c r="BC103" t="b">
        <v>0</v>
      </c>
    </row>
    <row r="104" spans="1:55" x14ac:dyDescent="0.2">
      <c r="A104" s="11"/>
      <c r="C104" t="str">
        <f t="shared" si="23"/>
        <v>20170706-Winters</v>
      </c>
      <c r="D104" s="12" t="s">
        <v>328</v>
      </c>
      <c r="E104" s="12" t="s">
        <v>495</v>
      </c>
      <c r="F104" s="12"/>
      <c r="G104" s="12"/>
      <c r="H104" s="13">
        <f t="shared" si="24"/>
        <v>201707061241</v>
      </c>
      <c r="I104" s="13">
        <f t="shared" si="25"/>
        <v>201707070041</v>
      </c>
      <c r="J104" s="14">
        <v>42922</v>
      </c>
      <c r="K104" s="15">
        <v>0.52847222222222223</v>
      </c>
      <c r="L104" s="16">
        <v>42922.52847222222</v>
      </c>
      <c r="M104" s="17">
        <v>43109</v>
      </c>
      <c r="N104" s="18" t="s">
        <v>494</v>
      </c>
      <c r="O104" s="16">
        <v>43109.489583333343</v>
      </c>
      <c r="P104" s="19">
        <v>2269</v>
      </c>
      <c r="Q104" s="12" t="s">
        <v>72</v>
      </c>
      <c r="R104" s="19"/>
      <c r="S104" s="19"/>
      <c r="T104" s="19">
        <v>0</v>
      </c>
      <c r="U104" s="20">
        <v>38.49521</v>
      </c>
      <c r="V104" s="20">
        <v>-122.02509999999999</v>
      </c>
      <c r="W104" s="11" t="s">
        <v>88</v>
      </c>
      <c r="X104" s="11" t="str">
        <f t="shared" si="26"/>
        <v>HFRA</v>
      </c>
      <c r="Y104" s="11"/>
      <c r="Z104" s="21"/>
      <c r="AA104" s="11"/>
      <c r="AB104" s="11"/>
      <c r="AC104" s="21"/>
      <c r="AD104" s="21"/>
      <c r="AE104" s="21"/>
      <c r="AF104" s="11"/>
      <c r="AG104" s="11" t="b">
        <f t="shared" si="27"/>
        <v>0</v>
      </c>
      <c r="AH104" s="11" t="b">
        <f t="shared" si="28"/>
        <v>0</v>
      </c>
      <c r="AI104" s="11" t="b">
        <f t="shared" si="29"/>
        <v>0</v>
      </c>
      <c r="AJ104" s="19">
        <f t="shared" si="42"/>
        <v>2017</v>
      </c>
      <c r="AK104">
        <f t="shared" si="43"/>
        <v>7</v>
      </c>
      <c r="AL104" t="b">
        <v>0</v>
      </c>
      <c r="AM104">
        <f t="shared" si="32"/>
        <v>0</v>
      </c>
      <c r="AN104" t="b">
        <f t="shared" si="33"/>
        <v>0</v>
      </c>
      <c r="AO104" t="b">
        <f t="shared" si="34"/>
        <v>0</v>
      </c>
      <c r="AP104" t="b">
        <f t="shared" si="35"/>
        <v>0</v>
      </c>
      <c r="AQ104" t="str">
        <f t="shared" si="44"/>
        <v>OEIS Non-CAT - Large</v>
      </c>
      <c r="AR104">
        <f t="shared" si="36"/>
        <v>0</v>
      </c>
      <c r="AS104">
        <f t="shared" si="37"/>
        <v>0</v>
      </c>
      <c r="AT104" t="str">
        <f t="shared" si="38"/>
        <v xml:space="preserve">structures &lt;= 100 </v>
      </c>
      <c r="AU104" t="str">
        <f t="shared" si="39"/>
        <v>fatality = 0</v>
      </c>
      <c r="AV104">
        <f t="shared" si="45"/>
        <v>0</v>
      </c>
      <c r="AW104" t="b">
        <v>1</v>
      </c>
      <c r="AX104" t="b">
        <v>0</v>
      </c>
      <c r="AY104" t="b">
        <v>1</v>
      </c>
      <c r="AZ104" t="b">
        <v>1</v>
      </c>
      <c r="BA104" t="b">
        <v>0</v>
      </c>
      <c r="BB104" t="b">
        <v>1</v>
      </c>
      <c r="BC104" t="b">
        <v>1</v>
      </c>
    </row>
    <row r="105" spans="1:55" x14ac:dyDescent="0.2">
      <c r="A105" s="11"/>
      <c r="C105" t="str">
        <f t="shared" si="23"/>
        <v>20170706-Alamo</v>
      </c>
      <c r="D105" s="12" t="s">
        <v>103</v>
      </c>
      <c r="E105" s="12" t="s">
        <v>496</v>
      </c>
      <c r="F105" s="12"/>
      <c r="G105" s="12"/>
      <c r="H105" s="13">
        <f t="shared" si="24"/>
        <v>201707061544</v>
      </c>
      <c r="I105" s="13">
        <f t="shared" si="25"/>
        <v>201707070344</v>
      </c>
      <c r="J105" s="14">
        <v>42922</v>
      </c>
      <c r="K105" s="15">
        <v>0.65555555555555556</v>
      </c>
      <c r="L105" s="16">
        <v>42922.655555555553</v>
      </c>
      <c r="M105" s="17">
        <v>43109</v>
      </c>
      <c r="N105" s="18" t="s">
        <v>497</v>
      </c>
      <c r="O105" s="16">
        <v>43109.490277777782</v>
      </c>
      <c r="P105" s="19">
        <v>28687</v>
      </c>
      <c r="Q105" s="12" t="s">
        <v>80</v>
      </c>
      <c r="R105" s="19">
        <v>14</v>
      </c>
      <c r="S105" s="19">
        <v>1</v>
      </c>
      <c r="T105" s="19">
        <v>0</v>
      </c>
      <c r="U105" s="20">
        <v>35.017899999999997</v>
      </c>
      <c r="V105" s="20">
        <v>-120.3223</v>
      </c>
      <c r="W105" s="11" t="s">
        <v>88</v>
      </c>
      <c r="X105" s="11" t="str">
        <f t="shared" si="26"/>
        <v>HFRA</v>
      </c>
      <c r="Y105" s="11"/>
      <c r="Z105" s="21"/>
      <c r="AA105" s="11"/>
      <c r="AB105" s="11"/>
      <c r="AC105" s="21"/>
      <c r="AD105" s="21"/>
      <c r="AE105" s="21"/>
      <c r="AF105" s="11">
        <v>1105522</v>
      </c>
      <c r="AG105" s="11" t="b">
        <f t="shared" si="27"/>
        <v>1</v>
      </c>
      <c r="AH105" s="11" t="b">
        <f t="shared" si="28"/>
        <v>1</v>
      </c>
      <c r="AI105" s="11" t="b">
        <f t="shared" si="29"/>
        <v>0</v>
      </c>
      <c r="AJ105" s="19">
        <f t="shared" si="42"/>
        <v>2017</v>
      </c>
      <c r="AK105">
        <f t="shared" si="43"/>
        <v>7</v>
      </c>
      <c r="AL105" t="b">
        <v>1</v>
      </c>
      <c r="AM105">
        <f t="shared" si="32"/>
        <v>0</v>
      </c>
      <c r="AN105" t="b">
        <f t="shared" si="33"/>
        <v>0</v>
      </c>
      <c r="AO105" t="b">
        <f t="shared" si="34"/>
        <v>0</v>
      </c>
      <c r="AP105" t="b">
        <f t="shared" si="35"/>
        <v>0</v>
      </c>
      <c r="AQ105" t="str">
        <f t="shared" si="44"/>
        <v>OEIS CAT - Large</v>
      </c>
      <c r="AR105">
        <f t="shared" si="36"/>
        <v>1</v>
      </c>
      <c r="AS105">
        <f t="shared" si="37"/>
        <v>0</v>
      </c>
      <c r="AT105" t="str">
        <f t="shared" si="38"/>
        <v xml:space="preserve">structures &lt;= 100 </v>
      </c>
      <c r="AU105" t="str">
        <f t="shared" si="39"/>
        <v>fatality = 0</v>
      </c>
      <c r="AV105">
        <f t="shared" si="45"/>
        <v>14</v>
      </c>
      <c r="AW105" t="b">
        <v>0</v>
      </c>
      <c r="AX105" t="b">
        <v>1</v>
      </c>
      <c r="AY105" t="b">
        <v>1</v>
      </c>
      <c r="AZ105" t="b">
        <v>1</v>
      </c>
      <c r="BA105" t="b">
        <v>0</v>
      </c>
      <c r="BB105" t="b">
        <v>1</v>
      </c>
      <c r="BC105" t="b">
        <v>1</v>
      </c>
    </row>
    <row r="106" spans="1:55" x14ac:dyDescent="0.2">
      <c r="A106" s="11"/>
      <c r="C106" t="str">
        <f t="shared" si="23"/>
        <v>20170707-Hawk</v>
      </c>
      <c r="D106" s="12" t="s">
        <v>260</v>
      </c>
      <c r="E106" s="12" t="s">
        <v>500</v>
      </c>
      <c r="F106" s="12"/>
      <c r="G106" s="12"/>
      <c r="H106" s="13">
        <f t="shared" si="24"/>
        <v>201707070918</v>
      </c>
      <c r="I106" s="13">
        <f t="shared" si="25"/>
        <v>201707072118</v>
      </c>
      <c r="J106" s="14">
        <v>42923</v>
      </c>
      <c r="K106" s="15">
        <v>0.38750000000000001</v>
      </c>
      <c r="L106" s="16">
        <v>42923.387499999997</v>
      </c>
      <c r="M106" s="17">
        <v>43109</v>
      </c>
      <c r="N106" s="18" t="s">
        <v>497</v>
      </c>
      <c r="O106" s="16">
        <v>43109.490277777782</v>
      </c>
      <c r="P106" s="19">
        <v>2940</v>
      </c>
      <c r="Q106" s="12" t="s">
        <v>438</v>
      </c>
      <c r="R106" s="19"/>
      <c r="S106" s="19"/>
      <c r="T106" s="19"/>
      <c r="U106" s="20">
        <v>35.778959999999998</v>
      </c>
      <c r="V106" s="20">
        <v>-118.89627</v>
      </c>
      <c r="W106" s="11" t="s">
        <v>88</v>
      </c>
      <c r="X106" s="11" t="str">
        <f t="shared" si="26"/>
        <v>HFRA</v>
      </c>
      <c r="Y106" s="11"/>
      <c r="Z106" s="21"/>
      <c r="AA106" s="11"/>
      <c r="AB106" s="11"/>
      <c r="AC106" s="21"/>
      <c r="AD106" s="21"/>
      <c r="AE106" s="21"/>
      <c r="AF106" s="11"/>
      <c r="AG106" s="11" t="b">
        <f t="shared" si="27"/>
        <v>0</v>
      </c>
      <c r="AH106" s="11" t="b">
        <f t="shared" si="28"/>
        <v>0</v>
      </c>
      <c r="AI106" s="11" t="b">
        <f t="shared" si="29"/>
        <v>0</v>
      </c>
      <c r="AJ106" s="19">
        <f t="shared" si="42"/>
        <v>2017</v>
      </c>
      <c r="AK106">
        <f t="shared" si="43"/>
        <v>7</v>
      </c>
      <c r="AL106" t="b">
        <v>0</v>
      </c>
      <c r="AM106">
        <f t="shared" si="32"/>
        <v>0</v>
      </c>
      <c r="AN106" t="b">
        <f t="shared" si="33"/>
        <v>0</v>
      </c>
      <c r="AO106" t="b">
        <f t="shared" si="34"/>
        <v>0</v>
      </c>
      <c r="AP106" t="b">
        <f t="shared" si="35"/>
        <v>0</v>
      </c>
      <c r="AQ106" t="str">
        <f t="shared" si="44"/>
        <v>OEIS Non-CAT - Large</v>
      </c>
      <c r="AR106">
        <f t="shared" si="36"/>
        <v>0</v>
      </c>
      <c r="AS106">
        <f t="shared" si="37"/>
        <v>0</v>
      </c>
      <c r="AT106" t="str">
        <f t="shared" si="38"/>
        <v xml:space="preserve">structures &lt;= 100 </v>
      </c>
      <c r="AU106" t="str">
        <f t="shared" si="39"/>
        <v>fatality = 0</v>
      </c>
      <c r="AV106">
        <f t="shared" si="45"/>
        <v>0</v>
      </c>
      <c r="AW106" t="b">
        <v>1</v>
      </c>
      <c r="AX106" t="b">
        <v>0</v>
      </c>
      <c r="AY106" t="b">
        <v>1</v>
      </c>
      <c r="AZ106" t="b">
        <v>1</v>
      </c>
      <c r="BA106" t="b">
        <v>0</v>
      </c>
      <c r="BB106" t="b">
        <v>1</v>
      </c>
      <c r="BC106" t="b">
        <v>1</v>
      </c>
    </row>
    <row r="107" spans="1:55" x14ac:dyDescent="0.2">
      <c r="A107" s="11"/>
      <c r="C107" t="str">
        <f t="shared" si="23"/>
        <v>20170707-Wall</v>
      </c>
      <c r="D107" s="12" t="s">
        <v>143</v>
      </c>
      <c r="E107" s="12" t="s">
        <v>502</v>
      </c>
      <c r="F107" s="12"/>
      <c r="G107" s="12"/>
      <c r="H107" s="13">
        <f t="shared" si="24"/>
        <v>201707071452</v>
      </c>
      <c r="I107" s="13">
        <f t="shared" si="25"/>
        <v>201707080252</v>
      </c>
      <c r="J107" s="14">
        <v>42923</v>
      </c>
      <c r="K107" s="15">
        <v>0.61944444444444446</v>
      </c>
      <c r="L107" s="16">
        <v>42923.619444444441</v>
      </c>
      <c r="M107" s="17">
        <v>43109</v>
      </c>
      <c r="N107" s="18" t="s">
        <v>503</v>
      </c>
      <c r="O107" s="16">
        <v>43109.490972222222</v>
      </c>
      <c r="P107" s="19">
        <v>6033</v>
      </c>
      <c r="Q107" s="12" t="s">
        <v>99</v>
      </c>
      <c r="R107" s="19">
        <v>91</v>
      </c>
      <c r="S107" s="19">
        <v>10</v>
      </c>
      <c r="T107" s="19">
        <v>0</v>
      </c>
      <c r="U107" s="20">
        <v>39.453519999999997</v>
      </c>
      <c r="V107" s="20">
        <v>-121.41222</v>
      </c>
      <c r="W107" s="11" t="s">
        <v>88</v>
      </c>
      <c r="X107" s="11" t="str">
        <f t="shared" si="26"/>
        <v>HFRA</v>
      </c>
      <c r="Y107" s="11" t="s">
        <v>100</v>
      </c>
      <c r="Z107" s="21"/>
      <c r="AA107" s="11"/>
      <c r="AB107" s="11"/>
      <c r="AC107" s="21"/>
      <c r="AD107" s="21"/>
      <c r="AE107" s="21"/>
      <c r="AF107" s="11">
        <v>2224009</v>
      </c>
      <c r="AG107" s="11" t="b">
        <f t="shared" si="27"/>
        <v>1</v>
      </c>
      <c r="AH107" s="11" t="b">
        <f t="shared" si="28"/>
        <v>1</v>
      </c>
      <c r="AI107" s="11" t="b">
        <f t="shared" si="29"/>
        <v>0</v>
      </c>
      <c r="AJ107" s="19">
        <f t="shared" si="42"/>
        <v>2017</v>
      </c>
      <c r="AK107">
        <f t="shared" si="43"/>
        <v>7</v>
      </c>
      <c r="AL107" t="b">
        <v>0</v>
      </c>
      <c r="AM107">
        <f t="shared" si="32"/>
        <v>0</v>
      </c>
      <c r="AN107" t="b">
        <f t="shared" si="33"/>
        <v>0</v>
      </c>
      <c r="AO107" t="b">
        <f t="shared" si="34"/>
        <v>0</v>
      </c>
      <c r="AP107" t="b">
        <f t="shared" si="35"/>
        <v>0</v>
      </c>
      <c r="AQ107" t="str">
        <f t="shared" si="44"/>
        <v>OEIS CAT - Large</v>
      </c>
      <c r="AR107">
        <f t="shared" si="36"/>
        <v>1</v>
      </c>
      <c r="AS107">
        <f t="shared" si="37"/>
        <v>0</v>
      </c>
      <c r="AT107" t="str">
        <f t="shared" si="38"/>
        <v xml:space="preserve">structures &lt;= 100 </v>
      </c>
      <c r="AU107" t="str">
        <f t="shared" si="39"/>
        <v>fatality = 0</v>
      </c>
      <c r="AV107">
        <f t="shared" si="45"/>
        <v>91</v>
      </c>
      <c r="AW107" t="b">
        <v>1</v>
      </c>
      <c r="AX107" t="b">
        <v>0</v>
      </c>
      <c r="AY107" t="b">
        <v>1</v>
      </c>
      <c r="AZ107" t="b">
        <v>1</v>
      </c>
      <c r="BA107" t="b">
        <v>0</v>
      </c>
      <c r="BB107" t="b">
        <v>1</v>
      </c>
      <c r="BC107" t="b">
        <v>1</v>
      </c>
    </row>
    <row r="108" spans="1:55" x14ac:dyDescent="0.2">
      <c r="A108" s="11"/>
      <c r="C108" t="str">
        <f t="shared" si="23"/>
        <v>20170708-Whittier</v>
      </c>
      <c r="D108" s="12" t="s">
        <v>257</v>
      </c>
      <c r="E108" s="12" t="s">
        <v>505</v>
      </c>
      <c r="F108" s="12"/>
      <c r="G108" s="12"/>
      <c r="H108" s="13">
        <f t="shared" si="24"/>
        <v>201707081343</v>
      </c>
      <c r="I108" s="13">
        <f t="shared" si="25"/>
        <v>201707090143</v>
      </c>
      <c r="J108" s="14">
        <v>42924</v>
      </c>
      <c r="K108" s="15">
        <v>0.57152777777777775</v>
      </c>
      <c r="L108" s="16">
        <v>42924.571527777778</v>
      </c>
      <c r="M108" s="17">
        <v>43109</v>
      </c>
      <c r="N108" s="18" t="s">
        <v>506</v>
      </c>
      <c r="O108" s="16">
        <v>43109.492361111108</v>
      </c>
      <c r="P108" s="19">
        <v>18430</v>
      </c>
      <c r="Q108" s="12" t="s">
        <v>80</v>
      </c>
      <c r="R108" s="19">
        <v>40</v>
      </c>
      <c r="S108" s="19">
        <v>7</v>
      </c>
      <c r="T108" s="19">
        <v>0</v>
      </c>
      <c r="U108" s="20">
        <v>34.550960000000003</v>
      </c>
      <c r="V108" s="20">
        <v>-119.9494</v>
      </c>
      <c r="W108" s="11" t="s">
        <v>88</v>
      </c>
      <c r="X108" s="11" t="str">
        <f t="shared" si="26"/>
        <v>HFRA</v>
      </c>
      <c r="Y108" s="11"/>
      <c r="Z108" s="21"/>
      <c r="AA108" s="11"/>
      <c r="AB108" s="11"/>
      <c r="AC108" s="21"/>
      <c r="AD108" s="21"/>
      <c r="AE108" s="21"/>
      <c r="AF108" s="11">
        <v>1437268</v>
      </c>
      <c r="AG108" s="11" t="b">
        <f t="shared" si="27"/>
        <v>1</v>
      </c>
      <c r="AH108" s="11" t="b">
        <f t="shared" si="28"/>
        <v>1</v>
      </c>
      <c r="AI108" s="11" t="b">
        <f t="shared" si="29"/>
        <v>0</v>
      </c>
      <c r="AJ108" s="19">
        <f t="shared" si="42"/>
        <v>2017</v>
      </c>
      <c r="AK108">
        <f t="shared" si="43"/>
        <v>7</v>
      </c>
      <c r="AL108" t="b">
        <v>0</v>
      </c>
      <c r="AM108">
        <f t="shared" si="32"/>
        <v>0</v>
      </c>
      <c r="AN108" t="b">
        <f t="shared" si="33"/>
        <v>0</v>
      </c>
      <c r="AO108" t="b">
        <f t="shared" si="34"/>
        <v>0</v>
      </c>
      <c r="AP108" t="b">
        <f t="shared" si="35"/>
        <v>0</v>
      </c>
      <c r="AQ108" t="str">
        <f t="shared" si="44"/>
        <v>OEIS CAT - Large</v>
      </c>
      <c r="AR108">
        <f t="shared" si="36"/>
        <v>1</v>
      </c>
      <c r="AS108">
        <f t="shared" si="37"/>
        <v>0</v>
      </c>
      <c r="AT108" t="str">
        <f t="shared" si="38"/>
        <v xml:space="preserve">structures &lt;= 100 </v>
      </c>
      <c r="AU108" t="str">
        <f t="shared" si="39"/>
        <v>fatality = 0</v>
      </c>
      <c r="AV108">
        <f t="shared" si="45"/>
        <v>40</v>
      </c>
      <c r="AW108" t="b">
        <v>0</v>
      </c>
      <c r="AX108" t="b">
        <v>1</v>
      </c>
      <c r="AY108" t="b">
        <v>1</v>
      </c>
      <c r="AZ108" t="b">
        <v>1</v>
      </c>
      <c r="BA108" t="b">
        <v>0</v>
      </c>
      <c r="BB108" t="b">
        <v>1</v>
      </c>
      <c r="BC108" t="b">
        <v>1</v>
      </c>
    </row>
    <row r="109" spans="1:55" x14ac:dyDescent="0.2">
      <c r="A109" s="11"/>
      <c r="C109" t="str">
        <f t="shared" si="23"/>
        <v>20170708-Willow</v>
      </c>
      <c r="D109" s="12" t="s">
        <v>105</v>
      </c>
      <c r="E109" s="12" t="s">
        <v>133</v>
      </c>
      <c r="F109" s="12"/>
      <c r="G109" s="12"/>
      <c r="H109" s="13">
        <f t="shared" si="24"/>
        <v>201707081526</v>
      </c>
      <c r="I109" s="13">
        <f t="shared" si="25"/>
        <v>201707090326</v>
      </c>
      <c r="J109" s="14">
        <v>42924</v>
      </c>
      <c r="K109" s="15">
        <v>0.6430555555555556</v>
      </c>
      <c r="L109" s="16">
        <v>42924.643055555563</v>
      </c>
      <c r="M109" s="17">
        <v>43109</v>
      </c>
      <c r="N109" s="18" t="s">
        <v>513</v>
      </c>
      <c r="O109" s="16">
        <v>43109.491666666669</v>
      </c>
      <c r="P109" s="19">
        <v>370</v>
      </c>
      <c r="Q109" s="12" t="s">
        <v>438</v>
      </c>
      <c r="R109" s="19"/>
      <c r="S109" s="19"/>
      <c r="T109" s="19"/>
      <c r="U109" s="20">
        <v>38.029290000000003</v>
      </c>
      <c r="V109" s="20">
        <v>-122.25543999999999</v>
      </c>
      <c r="W109" s="11" t="s">
        <v>73</v>
      </c>
      <c r="X109" s="11" t="str">
        <f t="shared" si="26"/>
        <v>non-HFRA</v>
      </c>
      <c r="Y109" s="11"/>
      <c r="Z109" s="21"/>
      <c r="AA109" s="11"/>
      <c r="AB109" s="11"/>
      <c r="AC109" s="21"/>
      <c r="AD109" s="21"/>
      <c r="AE109" s="21"/>
      <c r="AF109" s="11"/>
      <c r="AG109" s="11" t="b">
        <f t="shared" si="27"/>
        <v>0</v>
      </c>
      <c r="AH109" s="11" t="b">
        <f t="shared" si="28"/>
        <v>0</v>
      </c>
      <c r="AI109" s="11" t="b">
        <f t="shared" si="29"/>
        <v>0</v>
      </c>
      <c r="AJ109" s="19">
        <f t="shared" si="42"/>
        <v>2017</v>
      </c>
      <c r="AK109">
        <f t="shared" si="43"/>
        <v>7</v>
      </c>
      <c r="AL109" t="b">
        <v>0</v>
      </c>
      <c r="AM109">
        <f t="shared" si="32"/>
        <v>0</v>
      </c>
      <c r="AN109" t="b">
        <f t="shared" si="33"/>
        <v>0</v>
      </c>
      <c r="AO109" t="b">
        <f t="shared" si="34"/>
        <v>0</v>
      </c>
      <c r="AP109" t="b">
        <f t="shared" si="35"/>
        <v>0</v>
      </c>
      <c r="AQ109" t="str">
        <f t="shared" si="44"/>
        <v>OEIS Non-CAT - Large</v>
      </c>
      <c r="AR109">
        <f t="shared" si="36"/>
        <v>0</v>
      </c>
      <c r="AS109">
        <f t="shared" si="37"/>
        <v>0</v>
      </c>
      <c r="AT109" t="str">
        <f t="shared" si="38"/>
        <v xml:space="preserve">structures &lt;= 100 </v>
      </c>
      <c r="AU109" t="str">
        <f t="shared" si="39"/>
        <v>fatality = 0</v>
      </c>
      <c r="AV109">
        <f t="shared" si="45"/>
        <v>0</v>
      </c>
      <c r="AW109" t="b">
        <v>0</v>
      </c>
      <c r="AX109" t="b">
        <v>0</v>
      </c>
      <c r="AY109" t="b">
        <v>0</v>
      </c>
      <c r="AZ109" t="b">
        <v>0</v>
      </c>
      <c r="BA109" t="b">
        <v>0</v>
      </c>
      <c r="BB109" t="b">
        <v>0</v>
      </c>
      <c r="BC109" t="b">
        <v>0</v>
      </c>
    </row>
    <row r="110" spans="1:55" x14ac:dyDescent="0.2">
      <c r="A110" s="11"/>
      <c r="C110" t="str">
        <f t="shared" si="23"/>
        <v>20170708-Parkfield</v>
      </c>
      <c r="D110" s="12" t="s">
        <v>218</v>
      </c>
      <c r="E110" s="12" t="s">
        <v>518</v>
      </c>
      <c r="F110" s="12"/>
      <c r="G110" s="12"/>
      <c r="H110" s="13">
        <f t="shared" si="24"/>
        <v>201707081830</v>
      </c>
      <c r="I110" s="13">
        <f t="shared" si="25"/>
        <v>201707090630</v>
      </c>
      <c r="J110" s="14">
        <v>42924</v>
      </c>
      <c r="K110" s="15">
        <v>0.77083333333333337</v>
      </c>
      <c r="L110" s="16">
        <v>42924.770833333343</v>
      </c>
      <c r="M110" s="17">
        <v>43109</v>
      </c>
      <c r="N110" s="18" t="s">
        <v>519</v>
      </c>
      <c r="O110" s="16">
        <v>43109.493055555547</v>
      </c>
      <c r="P110" s="19">
        <v>1816</v>
      </c>
      <c r="Q110" s="12" t="s">
        <v>99</v>
      </c>
      <c r="R110" s="19"/>
      <c r="S110" s="19">
        <v>1</v>
      </c>
      <c r="T110" s="19">
        <v>0</v>
      </c>
      <c r="U110" s="20">
        <v>35.869489999999999</v>
      </c>
      <c r="V110" s="20">
        <v>-120.57894</v>
      </c>
      <c r="W110" s="11" t="s">
        <v>88</v>
      </c>
      <c r="X110" s="11" t="str">
        <f t="shared" si="26"/>
        <v>HFRA</v>
      </c>
      <c r="Y110" s="11" t="s">
        <v>100</v>
      </c>
      <c r="Z110" s="21" t="s">
        <v>100</v>
      </c>
      <c r="AA110" s="11" t="s">
        <v>520</v>
      </c>
      <c r="AB110" s="11" t="s">
        <v>521</v>
      </c>
      <c r="AC110" s="21" t="s">
        <v>522</v>
      </c>
      <c r="AD110" s="21" t="s">
        <v>523</v>
      </c>
      <c r="AE110" s="21"/>
      <c r="AF110" s="11">
        <v>19209</v>
      </c>
      <c r="AG110" s="11" t="b">
        <f t="shared" si="27"/>
        <v>0</v>
      </c>
      <c r="AH110" s="11" t="b">
        <f t="shared" si="28"/>
        <v>0</v>
      </c>
      <c r="AI110" s="11" t="b">
        <f t="shared" si="29"/>
        <v>0</v>
      </c>
      <c r="AJ110" s="19">
        <f t="shared" si="42"/>
        <v>2017</v>
      </c>
      <c r="AK110">
        <f t="shared" si="43"/>
        <v>7</v>
      </c>
      <c r="AL110" t="b">
        <v>0</v>
      </c>
      <c r="AM110">
        <f t="shared" si="32"/>
        <v>0</v>
      </c>
      <c r="AN110" t="b">
        <f t="shared" si="33"/>
        <v>0</v>
      </c>
      <c r="AO110" t="b">
        <f t="shared" si="34"/>
        <v>0</v>
      </c>
      <c r="AP110" t="b">
        <f t="shared" si="35"/>
        <v>0</v>
      </c>
      <c r="AQ110" t="str">
        <f t="shared" si="44"/>
        <v>OEIS Non-CAT - Large</v>
      </c>
      <c r="AR110">
        <f t="shared" si="36"/>
        <v>0</v>
      </c>
      <c r="AS110">
        <f t="shared" si="37"/>
        <v>0</v>
      </c>
      <c r="AT110" t="str">
        <f t="shared" si="38"/>
        <v xml:space="preserve">structures &lt;= 100 </v>
      </c>
      <c r="AU110" t="str">
        <f t="shared" si="39"/>
        <v>fatality = 0</v>
      </c>
      <c r="AV110">
        <f t="shared" si="45"/>
        <v>0</v>
      </c>
      <c r="AW110" t="b">
        <v>1</v>
      </c>
      <c r="AX110" t="b">
        <v>0</v>
      </c>
      <c r="AY110" t="b">
        <v>1</v>
      </c>
      <c r="AZ110" t="b">
        <v>1</v>
      </c>
      <c r="BA110" t="b">
        <v>0</v>
      </c>
      <c r="BB110" t="b">
        <v>1</v>
      </c>
      <c r="BC110" t="b">
        <v>1</v>
      </c>
    </row>
    <row r="111" spans="1:55" x14ac:dyDescent="0.2">
      <c r="A111" s="11"/>
      <c r="C111" t="str">
        <f t="shared" si="23"/>
        <v>20170709-Stone</v>
      </c>
      <c r="D111" s="12" t="s">
        <v>103</v>
      </c>
      <c r="E111" s="12" t="s">
        <v>526</v>
      </c>
      <c r="F111" s="12"/>
      <c r="G111" s="12"/>
      <c r="H111" s="13">
        <f t="shared" si="24"/>
        <v>201707091349</v>
      </c>
      <c r="I111" s="13">
        <f t="shared" si="25"/>
        <v>201707100149</v>
      </c>
      <c r="J111" s="14">
        <v>42925</v>
      </c>
      <c r="K111" s="15">
        <v>0.5756944444444444</v>
      </c>
      <c r="L111" s="16">
        <v>42925.575694444437</v>
      </c>
      <c r="M111" s="17">
        <v>43109</v>
      </c>
      <c r="N111" s="18" t="s">
        <v>527</v>
      </c>
      <c r="O111" s="16">
        <v>43109.493750000001</v>
      </c>
      <c r="P111" s="19">
        <v>340</v>
      </c>
      <c r="Q111" s="12" t="s">
        <v>432</v>
      </c>
      <c r="R111" s="19">
        <v>3</v>
      </c>
      <c r="S111" s="19"/>
      <c r="T111" s="19">
        <v>0</v>
      </c>
      <c r="U111" s="20">
        <v>35.424329999999998</v>
      </c>
      <c r="V111" s="20">
        <v>-120.47322</v>
      </c>
      <c r="W111" s="11" t="s">
        <v>88</v>
      </c>
      <c r="X111" s="11" t="str">
        <f t="shared" si="26"/>
        <v>HFRA</v>
      </c>
      <c r="Y111" s="11"/>
      <c r="Z111" s="21"/>
      <c r="AA111" s="11"/>
      <c r="AB111" s="11"/>
      <c r="AC111" s="21"/>
      <c r="AD111" s="21"/>
      <c r="AE111" s="21"/>
      <c r="AF111" s="11">
        <v>62932</v>
      </c>
      <c r="AG111" s="11" t="b">
        <f t="shared" si="27"/>
        <v>0</v>
      </c>
      <c r="AH111" s="11" t="b">
        <f t="shared" si="28"/>
        <v>0</v>
      </c>
      <c r="AI111" s="11" t="b">
        <f t="shared" si="29"/>
        <v>0</v>
      </c>
      <c r="AJ111" s="19">
        <f t="shared" si="42"/>
        <v>2017</v>
      </c>
      <c r="AK111">
        <f t="shared" si="43"/>
        <v>7</v>
      </c>
      <c r="AL111" t="b">
        <v>0</v>
      </c>
      <c r="AM111">
        <f t="shared" si="32"/>
        <v>0</v>
      </c>
      <c r="AN111" t="b">
        <f t="shared" si="33"/>
        <v>0</v>
      </c>
      <c r="AO111" t="b">
        <f t="shared" si="34"/>
        <v>0</v>
      </c>
      <c r="AP111" t="b">
        <f t="shared" si="35"/>
        <v>0</v>
      </c>
      <c r="AQ111" t="str">
        <f t="shared" si="44"/>
        <v>OEIS Non-CAT - Large</v>
      </c>
      <c r="AR111">
        <f t="shared" si="36"/>
        <v>0</v>
      </c>
      <c r="AS111">
        <f t="shared" si="37"/>
        <v>0</v>
      </c>
      <c r="AT111" t="str">
        <f t="shared" si="38"/>
        <v xml:space="preserve">structures &lt;= 100 </v>
      </c>
      <c r="AU111" t="str">
        <f t="shared" si="39"/>
        <v>fatality = 0</v>
      </c>
      <c r="AV111">
        <f t="shared" si="45"/>
        <v>3</v>
      </c>
      <c r="AW111" t="b">
        <v>1</v>
      </c>
      <c r="AX111" t="b">
        <v>0</v>
      </c>
      <c r="AY111" t="b">
        <v>1</v>
      </c>
      <c r="AZ111" t="b">
        <v>1</v>
      </c>
      <c r="BA111" t="b">
        <v>0</v>
      </c>
      <c r="BB111" t="b">
        <v>1</v>
      </c>
      <c r="BC111" t="b">
        <v>1</v>
      </c>
    </row>
    <row r="112" spans="1:55" x14ac:dyDescent="0.2">
      <c r="A112" s="11"/>
      <c r="C112" t="str">
        <f t="shared" si="23"/>
        <v>20170709-Garza</v>
      </c>
      <c r="D112" s="12" t="s">
        <v>529</v>
      </c>
      <c r="E112" s="12" t="s">
        <v>530</v>
      </c>
      <c r="F112" s="12"/>
      <c r="G112" s="12"/>
      <c r="H112" s="13">
        <f t="shared" si="24"/>
        <v>201707091510</v>
      </c>
      <c r="I112" s="13">
        <f t="shared" si="25"/>
        <v>201707100310</v>
      </c>
      <c r="J112" s="14">
        <v>42925</v>
      </c>
      <c r="K112" s="15">
        <v>0.63194444444444442</v>
      </c>
      <c r="L112" s="16">
        <v>42925.631944444453</v>
      </c>
      <c r="M112" s="17">
        <v>43109</v>
      </c>
      <c r="N112" s="18" t="s">
        <v>527</v>
      </c>
      <c r="O112" s="16">
        <v>43109.493750000001</v>
      </c>
      <c r="P112" s="19">
        <v>48889</v>
      </c>
      <c r="Q112" s="12" t="s">
        <v>432</v>
      </c>
      <c r="R112" s="19">
        <v>1</v>
      </c>
      <c r="S112" s="19"/>
      <c r="T112" s="19">
        <v>0</v>
      </c>
      <c r="U112" s="20">
        <v>35.932729999999999</v>
      </c>
      <c r="V112" s="20">
        <v>-120.20014</v>
      </c>
      <c r="W112" s="11" t="s">
        <v>73</v>
      </c>
      <c r="X112" s="11" t="str">
        <f t="shared" si="26"/>
        <v>HFRA</v>
      </c>
      <c r="Y112" s="11"/>
      <c r="Z112" s="21"/>
      <c r="AA112" s="11"/>
      <c r="AB112" s="11"/>
      <c r="AC112" s="21"/>
      <c r="AD112" s="21"/>
      <c r="AE112" s="21"/>
      <c r="AF112" s="11"/>
      <c r="AG112" s="11" t="b">
        <f t="shared" si="27"/>
        <v>1</v>
      </c>
      <c r="AH112" s="11" t="b">
        <f t="shared" si="28"/>
        <v>1</v>
      </c>
      <c r="AI112" s="11" t="b">
        <f t="shared" si="29"/>
        <v>0</v>
      </c>
      <c r="AJ112" s="19">
        <f t="shared" si="42"/>
        <v>2017</v>
      </c>
      <c r="AK112">
        <f t="shared" si="43"/>
        <v>7</v>
      </c>
      <c r="AL112" t="b">
        <v>0</v>
      </c>
      <c r="AM112">
        <f t="shared" si="32"/>
        <v>0</v>
      </c>
      <c r="AN112" t="b">
        <f t="shared" si="33"/>
        <v>0</v>
      </c>
      <c r="AO112" t="b">
        <f t="shared" si="34"/>
        <v>0</v>
      </c>
      <c r="AP112" t="b">
        <f t="shared" si="35"/>
        <v>0</v>
      </c>
      <c r="AQ112" t="str">
        <f t="shared" si="44"/>
        <v>OEIS CAT - Large</v>
      </c>
      <c r="AR112">
        <f t="shared" si="36"/>
        <v>1</v>
      </c>
      <c r="AS112">
        <f t="shared" si="37"/>
        <v>0</v>
      </c>
      <c r="AT112" t="str">
        <f t="shared" si="38"/>
        <v xml:space="preserve">structures &lt;= 100 </v>
      </c>
      <c r="AU112" t="str">
        <f t="shared" si="39"/>
        <v>fatality = 0</v>
      </c>
      <c r="AV112">
        <f t="shared" si="45"/>
        <v>1</v>
      </c>
      <c r="AW112" t="b">
        <v>0</v>
      </c>
      <c r="AX112" t="b">
        <v>0</v>
      </c>
      <c r="AY112" t="b">
        <v>1</v>
      </c>
      <c r="AZ112" t="b">
        <v>1</v>
      </c>
      <c r="BA112" t="b">
        <v>1</v>
      </c>
      <c r="BB112" t="b">
        <v>0</v>
      </c>
      <c r="BC112" t="b">
        <v>1</v>
      </c>
    </row>
    <row r="113" spans="1:55" x14ac:dyDescent="0.2">
      <c r="A113" s="11"/>
      <c r="C113" t="str">
        <f t="shared" si="23"/>
        <v>20170710-Farad</v>
      </c>
      <c r="D113" s="12" t="s">
        <v>138</v>
      </c>
      <c r="E113" s="12" t="s">
        <v>532</v>
      </c>
      <c r="F113" s="12"/>
      <c r="G113" s="12"/>
      <c r="H113" s="13">
        <f t="shared" si="24"/>
        <v>201707101302</v>
      </c>
      <c r="I113" s="13">
        <f t="shared" si="25"/>
        <v>201707110102</v>
      </c>
      <c r="J113" s="14">
        <v>42926</v>
      </c>
      <c r="K113" s="15">
        <v>0.54305555555555551</v>
      </c>
      <c r="L113" s="16">
        <v>42926.543055555558</v>
      </c>
      <c r="M113" s="17">
        <v>43109</v>
      </c>
      <c r="N113" s="18" t="s">
        <v>527</v>
      </c>
      <c r="O113" s="16">
        <v>43109.493750000001</v>
      </c>
      <c r="P113" s="19">
        <v>747</v>
      </c>
      <c r="Q113" s="12" t="s">
        <v>80</v>
      </c>
      <c r="R113" s="19"/>
      <c r="S113" s="19"/>
      <c r="T113" s="19">
        <v>0</v>
      </c>
      <c r="U113" s="20">
        <v>39.439722000000003</v>
      </c>
      <c r="V113" s="20">
        <v>-120.02722199999999</v>
      </c>
      <c r="W113" s="11" t="s">
        <v>88</v>
      </c>
      <c r="X113" s="11" t="str">
        <f t="shared" si="26"/>
        <v>HFRA</v>
      </c>
      <c r="Y113" s="11"/>
      <c r="Z113" s="21"/>
      <c r="AA113" s="11"/>
      <c r="AB113" s="11"/>
      <c r="AC113" s="21"/>
      <c r="AD113" s="21"/>
      <c r="AE113" s="21"/>
      <c r="AF113" s="11"/>
      <c r="AG113" s="11" t="b">
        <f t="shared" si="27"/>
        <v>0</v>
      </c>
      <c r="AH113" s="11" t="b">
        <f t="shared" si="28"/>
        <v>0</v>
      </c>
      <c r="AI113" s="11" t="b">
        <f t="shared" si="29"/>
        <v>0</v>
      </c>
      <c r="AJ113" s="19">
        <f t="shared" si="42"/>
        <v>2017</v>
      </c>
      <c r="AK113">
        <f t="shared" si="43"/>
        <v>7</v>
      </c>
      <c r="AL113" t="b">
        <v>0</v>
      </c>
      <c r="AM113">
        <f t="shared" si="32"/>
        <v>0</v>
      </c>
      <c r="AN113" t="b">
        <f t="shared" si="33"/>
        <v>0</v>
      </c>
      <c r="AO113" t="b">
        <f t="shared" si="34"/>
        <v>0</v>
      </c>
      <c r="AP113" t="b">
        <f t="shared" si="35"/>
        <v>0</v>
      </c>
      <c r="AQ113" t="str">
        <f t="shared" si="44"/>
        <v>OEIS Non-CAT - Large</v>
      </c>
      <c r="AR113">
        <f t="shared" si="36"/>
        <v>0</v>
      </c>
      <c r="AS113">
        <f t="shared" si="37"/>
        <v>0</v>
      </c>
      <c r="AT113" t="str">
        <f t="shared" si="38"/>
        <v xml:space="preserve">structures &lt;= 100 </v>
      </c>
      <c r="AU113" t="str">
        <f t="shared" si="39"/>
        <v>fatality = 0</v>
      </c>
      <c r="AV113">
        <f t="shared" si="45"/>
        <v>0</v>
      </c>
      <c r="AW113" t="b">
        <v>1</v>
      </c>
      <c r="AX113" t="b">
        <v>0</v>
      </c>
      <c r="AY113" t="b">
        <v>1</v>
      </c>
      <c r="AZ113" t="b">
        <v>1</v>
      </c>
      <c r="BA113" t="b">
        <v>0</v>
      </c>
      <c r="BB113" t="b">
        <v>0</v>
      </c>
      <c r="BC113" t="b">
        <v>1</v>
      </c>
    </row>
    <row r="114" spans="1:55" x14ac:dyDescent="0.2">
      <c r="A114" s="11"/>
      <c r="C114" t="str">
        <f t="shared" si="23"/>
        <v>20170711-Long Valley</v>
      </c>
      <c r="D114" s="12" t="s">
        <v>180</v>
      </c>
      <c r="E114" s="12" t="s">
        <v>537</v>
      </c>
      <c r="F114" s="12"/>
      <c r="G114" s="12"/>
      <c r="H114" s="13">
        <f t="shared" si="24"/>
        <v>201707111415</v>
      </c>
      <c r="I114" s="13">
        <f t="shared" si="25"/>
        <v>201707120215</v>
      </c>
      <c r="J114" s="14">
        <v>42927</v>
      </c>
      <c r="K114" s="15">
        <v>0.59375</v>
      </c>
      <c r="L114" s="16">
        <v>42927.59375</v>
      </c>
      <c r="M114" s="17">
        <v>43109</v>
      </c>
      <c r="N114" s="18" t="s">
        <v>538</v>
      </c>
      <c r="O114" s="16">
        <v>43109.494444444441</v>
      </c>
      <c r="P114" s="19">
        <v>83733</v>
      </c>
      <c r="Q114" s="12" t="s">
        <v>80</v>
      </c>
      <c r="R114" s="19">
        <v>8</v>
      </c>
      <c r="S114" s="19">
        <v>3</v>
      </c>
      <c r="T114" s="19">
        <v>0</v>
      </c>
      <c r="U114" s="20">
        <v>40.070450000000001</v>
      </c>
      <c r="V114" s="20">
        <v>-120.14013</v>
      </c>
      <c r="W114" s="11" t="s">
        <v>73</v>
      </c>
      <c r="X114" s="11" t="str">
        <f t="shared" si="26"/>
        <v>non-HFRA</v>
      </c>
      <c r="Y114" s="11"/>
      <c r="Z114" s="21"/>
      <c r="AA114" s="11"/>
      <c r="AB114" s="11"/>
      <c r="AC114" s="21"/>
      <c r="AD114" s="21"/>
      <c r="AE114" s="21"/>
      <c r="AF114" s="11"/>
      <c r="AG114" s="11" t="b">
        <f t="shared" si="27"/>
        <v>1</v>
      </c>
      <c r="AH114" s="11" t="b">
        <f t="shared" si="28"/>
        <v>1</v>
      </c>
      <c r="AI114" s="11" t="b">
        <f t="shared" si="29"/>
        <v>0</v>
      </c>
      <c r="AJ114" s="19">
        <f t="shared" si="42"/>
        <v>2017</v>
      </c>
      <c r="AK114">
        <f t="shared" si="43"/>
        <v>7</v>
      </c>
      <c r="AL114" t="b">
        <v>0</v>
      </c>
      <c r="AM114">
        <f t="shared" si="32"/>
        <v>0</v>
      </c>
      <c r="AN114" t="b">
        <f t="shared" si="33"/>
        <v>0</v>
      </c>
      <c r="AO114" t="b">
        <f t="shared" si="34"/>
        <v>0</v>
      </c>
      <c r="AP114" t="b">
        <f t="shared" si="35"/>
        <v>0</v>
      </c>
      <c r="AQ114" t="str">
        <f t="shared" si="44"/>
        <v>OEIS CAT - Large</v>
      </c>
      <c r="AR114">
        <f t="shared" si="36"/>
        <v>1</v>
      </c>
      <c r="AS114">
        <f t="shared" si="37"/>
        <v>0</v>
      </c>
      <c r="AT114" t="str">
        <f t="shared" si="38"/>
        <v xml:space="preserve">structures &lt;= 100 </v>
      </c>
      <c r="AU114" t="str">
        <f t="shared" si="39"/>
        <v>fatality = 0</v>
      </c>
      <c r="AV114">
        <f t="shared" si="45"/>
        <v>8</v>
      </c>
      <c r="AW114" t="b">
        <v>0</v>
      </c>
      <c r="AX114" t="b">
        <v>0</v>
      </c>
      <c r="AY114" t="b">
        <v>0</v>
      </c>
      <c r="AZ114" t="b">
        <v>0</v>
      </c>
      <c r="BA114" t="b">
        <v>0</v>
      </c>
      <c r="BB114" t="b">
        <v>0</v>
      </c>
      <c r="BC114" t="b">
        <v>0</v>
      </c>
    </row>
    <row r="115" spans="1:55" x14ac:dyDescent="0.2">
      <c r="A115" s="11"/>
      <c r="C115" t="str">
        <f t="shared" si="23"/>
        <v>20170716-Grade</v>
      </c>
      <c r="D115" s="12" t="s">
        <v>541</v>
      </c>
      <c r="E115" s="12" t="s">
        <v>367</v>
      </c>
      <c r="F115" s="12"/>
      <c r="G115" s="12"/>
      <c r="H115" s="13">
        <f t="shared" si="24"/>
        <v>201707161451</v>
      </c>
      <c r="I115" s="13">
        <f t="shared" si="25"/>
        <v>201707170251</v>
      </c>
      <c r="J115" s="14">
        <v>42932</v>
      </c>
      <c r="K115" s="15">
        <v>0.61875000000000002</v>
      </c>
      <c r="L115" s="16">
        <v>42932.618750000001</v>
      </c>
      <c r="M115" s="17">
        <v>43109</v>
      </c>
      <c r="N115" s="18" t="s">
        <v>542</v>
      </c>
      <c r="O115" s="16">
        <v>43109.49722222222</v>
      </c>
      <c r="P115" s="19">
        <v>900</v>
      </c>
      <c r="Q115" s="12" t="s">
        <v>72</v>
      </c>
      <c r="R115" s="19">
        <v>1</v>
      </c>
      <c r="S115" s="19"/>
      <c r="T115" s="19">
        <v>0</v>
      </c>
      <c r="U115" s="20">
        <v>39.301250000000003</v>
      </c>
      <c r="V115" s="20">
        <v>-123.28825000000001</v>
      </c>
      <c r="W115" s="11" t="s">
        <v>88</v>
      </c>
      <c r="X115" s="11" t="str">
        <f t="shared" si="26"/>
        <v>HFRA</v>
      </c>
      <c r="Y115" s="11"/>
      <c r="Z115" s="21"/>
      <c r="AA115" s="11"/>
      <c r="AB115" s="11"/>
      <c r="AC115" s="21"/>
      <c r="AD115" s="21"/>
      <c r="AE115" s="21"/>
      <c r="AF115" s="11">
        <v>16812</v>
      </c>
      <c r="AG115" s="11" t="b">
        <f t="shared" si="27"/>
        <v>0</v>
      </c>
      <c r="AH115" s="11" t="b">
        <f t="shared" si="28"/>
        <v>0</v>
      </c>
      <c r="AI115" s="11" t="b">
        <f t="shared" si="29"/>
        <v>0</v>
      </c>
      <c r="AJ115" s="19">
        <f t="shared" si="42"/>
        <v>2017</v>
      </c>
      <c r="AK115">
        <f t="shared" si="43"/>
        <v>7</v>
      </c>
      <c r="AL115" t="b">
        <v>0</v>
      </c>
      <c r="AM115">
        <f t="shared" si="32"/>
        <v>0</v>
      </c>
      <c r="AN115" t="b">
        <f t="shared" si="33"/>
        <v>0</v>
      </c>
      <c r="AO115" t="b">
        <f t="shared" si="34"/>
        <v>0</v>
      </c>
      <c r="AP115" t="b">
        <f t="shared" si="35"/>
        <v>0</v>
      </c>
      <c r="AQ115" t="str">
        <f t="shared" si="44"/>
        <v>OEIS Non-CAT - Large</v>
      </c>
      <c r="AR115">
        <f t="shared" si="36"/>
        <v>0</v>
      </c>
      <c r="AS115">
        <f t="shared" si="37"/>
        <v>0</v>
      </c>
      <c r="AT115" t="str">
        <f t="shared" si="38"/>
        <v xml:space="preserve">structures &lt;= 100 </v>
      </c>
      <c r="AU115" t="str">
        <f t="shared" si="39"/>
        <v>fatality = 0</v>
      </c>
      <c r="AV115">
        <f t="shared" si="45"/>
        <v>1</v>
      </c>
      <c r="AW115" t="b">
        <v>1</v>
      </c>
      <c r="AX115" t="b">
        <v>0</v>
      </c>
      <c r="AY115" t="b">
        <v>1</v>
      </c>
      <c r="AZ115" t="b">
        <v>1</v>
      </c>
      <c r="BA115" t="b">
        <v>0</v>
      </c>
      <c r="BB115" t="b">
        <v>1</v>
      </c>
      <c r="BC115" t="b">
        <v>1</v>
      </c>
    </row>
    <row r="116" spans="1:55" x14ac:dyDescent="0.2">
      <c r="A116" s="11"/>
      <c r="C116" t="str">
        <f t="shared" si="23"/>
        <v>20170716-Detwiler</v>
      </c>
      <c r="D116" s="12" t="s">
        <v>203</v>
      </c>
      <c r="E116" s="12" t="s">
        <v>545</v>
      </c>
      <c r="F116" s="12"/>
      <c r="G116" s="12"/>
      <c r="H116" s="13">
        <f t="shared" si="24"/>
        <v>201707161556</v>
      </c>
      <c r="I116" s="13">
        <f t="shared" si="25"/>
        <v>201707170356</v>
      </c>
      <c r="J116" s="14">
        <v>42932</v>
      </c>
      <c r="K116" s="15">
        <v>0.66388888888888886</v>
      </c>
      <c r="L116" s="16">
        <v>42932.663888888892</v>
      </c>
      <c r="M116" s="17">
        <v>43109</v>
      </c>
      <c r="N116" s="18" t="s">
        <v>546</v>
      </c>
      <c r="O116" s="16">
        <v>43109.497916666667</v>
      </c>
      <c r="P116" s="19">
        <v>81826</v>
      </c>
      <c r="Q116" s="12" t="s">
        <v>455</v>
      </c>
      <c r="R116" s="19">
        <v>131</v>
      </c>
      <c r="S116" s="19">
        <v>21</v>
      </c>
      <c r="T116" s="19">
        <v>0</v>
      </c>
      <c r="U116" s="20">
        <v>37.617570000000001</v>
      </c>
      <c r="V116" s="20">
        <v>-120.21321</v>
      </c>
      <c r="W116" s="11" t="s">
        <v>88</v>
      </c>
      <c r="X116" s="11" t="str">
        <f t="shared" si="26"/>
        <v>HFRA</v>
      </c>
      <c r="Y116" s="11"/>
      <c r="Z116" s="21"/>
      <c r="AA116" s="11"/>
      <c r="AB116" s="11"/>
      <c r="AC116" s="21"/>
      <c r="AD116" s="21"/>
      <c r="AE116" s="21"/>
      <c r="AF116" s="27">
        <v>31657488</v>
      </c>
      <c r="AG116" s="11" t="b">
        <f t="shared" si="27"/>
        <v>1</v>
      </c>
      <c r="AH116" s="11" t="b">
        <f t="shared" si="28"/>
        <v>0</v>
      </c>
      <c r="AI116" s="11" t="b">
        <f t="shared" si="29"/>
        <v>1</v>
      </c>
      <c r="AJ116" s="19">
        <f t="shared" si="42"/>
        <v>2017</v>
      </c>
      <c r="AK116">
        <f t="shared" si="43"/>
        <v>7</v>
      </c>
      <c r="AL116" t="b">
        <v>0</v>
      </c>
      <c r="AM116">
        <f t="shared" si="32"/>
        <v>0</v>
      </c>
      <c r="AN116" t="b">
        <f t="shared" si="33"/>
        <v>0</v>
      </c>
      <c r="AO116" t="b">
        <f t="shared" si="34"/>
        <v>1</v>
      </c>
      <c r="AP116" t="b">
        <f t="shared" si="35"/>
        <v>1</v>
      </c>
      <c r="AQ116" t="str">
        <f t="shared" si="44"/>
        <v>OEIS CAT - Destructive - Non-fatal</v>
      </c>
      <c r="AR116">
        <f t="shared" si="36"/>
        <v>1</v>
      </c>
      <c r="AS116">
        <f t="shared" si="37"/>
        <v>0</v>
      </c>
      <c r="AT116" t="str">
        <f t="shared" si="38"/>
        <v>100 &lt; structures &lt;= 500</v>
      </c>
      <c r="AU116" t="str">
        <f t="shared" si="39"/>
        <v>fatality = 0</v>
      </c>
      <c r="AV116">
        <f t="shared" si="45"/>
        <v>131</v>
      </c>
      <c r="AW116" t="b">
        <v>1</v>
      </c>
      <c r="AX116" t="b">
        <v>0</v>
      </c>
      <c r="AY116" t="b">
        <v>1</v>
      </c>
      <c r="AZ116" t="b">
        <v>1</v>
      </c>
      <c r="BA116" t="b">
        <v>0</v>
      </c>
      <c r="BB116" t="b">
        <v>1</v>
      </c>
      <c r="BC116" t="b">
        <v>1</v>
      </c>
    </row>
    <row r="117" spans="1:55" x14ac:dyDescent="0.2">
      <c r="A117" s="11"/>
      <c r="C117" t="str">
        <f t="shared" si="23"/>
        <v>20170717-Park</v>
      </c>
      <c r="D117" s="12" t="s">
        <v>169</v>
      </c>
      <c r="E117" s="12" t="s">
        <v>547</v>
      </c>
      <c r="F117" s="12"/>
      <c r="G117" s="12"/>
      <c r="H117" s="13">
        <f t="shared" si="24"/>
        <v>201707171315</v>
      </c>
      <c r="I117" s="13">
        <f t="shared" si="25"/>
        <v>201707180115</v>
      </c>
      <c r="J117" s="14">
        <v>42933</v>
      </c>
      <c r="K117" s="15">
        <v>0.55208333333333337</v>
      </c>
      <c r="L117" s="16">
        <v>42933.552083333343</v>
      </c>
      <c r="M117" s="17">
        <v>43109</v>
      </c>
      <c r="N117" s="18" t="s">
        <v>548</v>
      </c>
      <c r="O117" s="16">
        <v>43109.498611111107</v>
      </c>
      <c r="P117" s="19">
        <v>1649</v>
      </c>
      <c r="Q117" s="12" t="s">
        <v>432</v>
      </c>
      <c r="R117" s="19">
        <v>0</v>
      </c>
      <c r="S117" s="19"/>
      <c r="T117" s="19">
        <v>0</v>
      </c>
      <c r="U117" s="20">
        <v>35.959110000000003</v>
      </c>
      <c r="V117" s="20">
        <v>-120.55579</v>
      </c>
      <c r="W117" s="11" t="s">
        <v>88</v>
      </c>
      <c r="X117" s="11" t="str">
        <f t="shared" si="26"/>
        <v>HFRA</v>
      </c>
      <c r="Y117" s="11"/>
      <c r="Z117" s="21"/>
      <c r="AA117" s="11"/>
      <c r="AB117" s="11"/>
      <c r="AC117" s="21"/>
      <c r="AD117" s="21"/>
      <c r="AE117" s="21"/>
      <c r="AF117" s="11"/>
      <c r="AG117" s="11" t="b">
        <f t="shared" si="27"/>
        <v>0</v>
      </c>
      <c r="AH117" s="11" t="b">
        <f t="shared" si="28"/>
        <v>0</v>
      </c>
      <c r="AI117" s="11" t="b">
        <f t="shared" si="29"/>
        <v>0</v>
      </c>
      <c r="AJ117" s="19">
        <f t="shared" si="42"/>
        <v>2017</v>
      </c>
      <c r="AK117">
        <f t="shared" si="43"/>
        <v>7</v>
      </c>
      <c r="AL117" t="b">
        <v>0</v>
      </c>
      <c r="AM117">
        <f t="shared" si="32"/>
        <v>0</v>
      </c>
      <c r="AN117" t="b">
        <f t="shared" si="33"/>
        <v>0</v>
      </c>
      <c r="AO117" t="b">
        <f t="shared" si="34"/>
        <v>0</v>
      </c>
      <c r="AP117" t="b">
        <f t="shared" si="35"/>
        <v>0</v>
      </c>
      <c r="AQ117" t="str">
        <f t="shared" si="44"/>
        <v>OEIS Non-CAT - Large</v>
      </c>
      <c r="AR117">
        <f t="shared" si="36"/>
        <v>0</v>
      </c>
      <c r="AS117">
        <f t="shared" si="37"/>
        <v>0</v>
      </c>
      <c r="AT117" t="str">
        <f t="shared" si="38"/>
        <v xml:space="preserve">structures &lt;= 100 </v>
      </c>
      <c r="AU117" t="str">
        <f t="shared" si="39"/>
        <v>fatality = 0</v>
      </c>
      <c r="AV117">
        <f t="shared" si="45"/>
        <v>0</v>
      </c>
      <c r="AW117" t="b">
        <v>1</v>
      </c>
      <c r="AX117" t="b">
        <v>0</v>
      </c>
      <c r="AY117" t="b">
        <v>1</v>
      </c>
      <c r="AZ117" t="b">
        <v>1</v>
      </c>
      <c r="BA117" t="b">
        <v>0</v>
      </c>
      <c r="BB117" t="b">
        <v>1</v>
      </c>
      <c r="BC117" t="b">
        <v>1</v>
      </c>
    </row>
    <row r="118" spans="1:55" x14ac:dyDescent="0.2">
      <c r="A118" s="11"/>
      <c r="C118" t="str">
        <f t="shared" si="23"/>
        <v>20170718-Hudson</v>
      </c>
      <c r="D118" s="12" t="s">
        <v>260</v>
      </c>
      <c r="E118" s="12" t="s">
        <v>550</v>
      </c>
      <c r="F118" s="12"/>
      <c r="G118" s="12"/>
      <c r="H118" s="13">
        <f t="shared" si="24"/>
        <v>201707181145</v>
      </c>
      <c r="I118" s="13">
        <f t="shared" si="25"/>
        <v>201707182345</v>
      </c>
      <c r="J118" s="14">
        <v>42934</v>
      </c>
      <c r="K118" s="15">
        <v>0.48958333333333331</v>
      </c>
      <c r="L118" s="16">
        <v>42934.489583333343</v>
      </c>
      <c r="M118" s="17">
        <v>43109</v>
      </c>
      <c r="N118" s="18" t="s">
        <v>551</v>
      </c>
      <c r="O118" s="16">
        <v>43109.499305555553</v>
      </c>
      <c r="P118" s="19">
        <v>1083</v>
      </c>
      <c r="Q118" s="12" t="s">
        <v>80</v>
      </c>
      <c r="R118" s="19">
        <v>0</v>
      </c>
      <c r="S118" s="19"/>
      <c r="T118" s="19">
        <v>0</v>
      </c>
      <c r="U118" s="20">
        <v>34.943730000000002</v>
      </c>
      <c r="V118" s="20">
        <v>-119.44750999999999</v>
      </c>
      <c r="W118" s="11" t="s">
        <v>73</v>
      </c>
      <c r="X118" s="11" t="str">
        <f t="shared" si="26"/>
        <v>non-HFRA</v>
      </c>
      <c r="Y118" s="11"/>
      <c r="Z118" s="21"/>
      <c r="AA118" s="11"/>
      <c r="AB118" s="11"/>
      <c r="AC118" s="21"/>
      <c r="AD118" s="21"/>
      <c r="AE118" s="21"/>
      <c r="AF118" s="11"/>
      <c r="AG118" s="11" t="b">
        <f t="shared" si="27"/>
        <v>0</v>
      </c>
      <c r="AH118" s="11" t="b">
        <f t="shared" si="28"/>
        <v>0</v>
      </c>
      <c r="AI118" s="11" t="b">
        <f t="shared" si="29"/>
        <v>0</v>
      </c>
      <c r="AJ118" s="19">
        <f t="shared" si="42"/>
        <v>2017</v>
      </c>
      <c r="AK118">
        <f t="shared" si="43"/>
        <v>7</v>
      </c>
      <c r="AL118" t="b">
        <v>0</v>
      </c>
      <c r="AM118">
        <f t="shared" si="32"/>
        <v>0</v>
      </c>
      <c r="AN118" t="b">
        <f t="shared" si="33"/>
        <v>0</v>
      </c>
      <c r="AO118" t="b">
        <f t="shared" si="34"/>
        <v>0</v>
      </c>
      <c r="AP118" t="b">
        <f t="shared" si="35"/>
        <v>0</v>
      </c>
      <c r="AQ118" t="str">
        <f t="shared" si="44"/>
        <v>OEIS Non-CAT - Large</v>
      </c>
      <c r="AR118">
        <f t="shared" si="36"/>
        <v>0</v>
      </c>
      <c r="AS118">
        <f t="shared" si="37"/>
        <v>0</v>
      </c>
      <c r="AT118" t="str">
        <f t="shared" si="38"/>
        <v xml:space="preserve">structures &lt;= 100 </v>
      </c>
      <c r="AU118" t="str">
        <f t="shared" si="39"/>
        <v>fatality = 0</v>
      </c>
      <c r="AV118">
        <f t="shared" si="45"/>
        <v>0</v>
      </c>
      <c r="AW118" t="b">
        <v>0</v>
      </c>
      <c r="AX118" t="b">
        <v>0</v>
      </c>
      <c r="AY118" t="b">
        <v>0</v>
      </c>
      <c r="AZ118" t="b">
        <v>0</v>
      </c>
      <c r="BA118" t="b">
        <v>0</v>
      </c>
      <c r="BB118" t="b">
        <v>0</v>
      </c>
      <c r="BC118" t="b">
        <v>0</v>
      </c>
    </row>
    <row r="119" spans="1:55" x14ac:dyDescent="0.2">
      <c r="A119" s="11"/>
      <c r="C119" t="str">
        <f t="shared" si="23"/>
        <v>20170720-Elephant</v>
      </c>
      <c r="D119" s="12" t="s">
        <v>119</v>
      </c>
      <c r="E119" s="12" t="s">
        <v>555</v>
      </c>
      <c r="F119" s="12"/>
      <c r="G119" s="12"/>
      <c r="H119" s="13">
        <f t="shared" si="24"/>
        <v>201707201916</v>
      </c>
      <c r="I119" s="13">
        <f t="shared" si="25"/>
        <v>201707210716</v>
      </c>
      <c r="J119" s="14">
        <v>42936</v>
      </c>
      <c r="K119" s="15">
        <v>0.80277777777777781</v>
      </c>
      <c r="L119" s="16">
        <v>42936.802777777782</v>
      </c>
      <c r="M119" s="17">
        <v>43109</v>
      </c>
      <c r="N119" s="18" t="s">
        <v>556</v>
      </c>
      <c r="O119" s="16">
        <v>43109.501388888893</v>
      </c>
      <c r="P119" s="19">
        <v>416</v>
      </c>
      <c r="Q119" s="12" t="s">
        <v>114</v>
      </c>
      <c r="R119" s="19">
        <v>0</v>
      </c>
      <c r="S119" s="19"/>
      <c r="T119" s="19">
        <v>0</v>
      </c>
      <c r="U119" s="20">
        <v>36.222650000000002</v>
      </c>
      <c r="V119" s="20">
        <v>-119.06598</v>
      </c>
      <c r="W119" s="11" t="s">
        <v>73</v>
      </c>
      <c r="X119" s="11" t="str">
        <f t="shared" si="26"/>
        <v>non-HFRA</v>
      </c>
      <c r="Y119" s="11"/>
      <c r="Z119" s="21"/>
      <c r="AA119" s="11"/>
      <c r="AB119" s="11"/>
      <c r="AC119" s="21"/>
      <c r="AD119" s="21"/>
      <c r="AE119" s="21"/>
      <c r="AF119" s="11"/>
      <c r="AG119" s="11" t="b">
        <f t="shared" si="27"/>
        <v>0</v>
      </c>
      <c r="AH119" s="11" t="b">
        <f t="shared" si="28"/>
        <v>0</v>
      </c>
      <c r="AI119" s="11" t="b">
        <f t="shared" si="29"/>
        <v>0</v>
      </c>
      <c r="AJ119" s="19">
        <f t="shared" si="42"/>
        <v>2017</v>
      </c>
      <c r="AK119">
        <f t="shared" si="43"/>
        <v>7</v>
      </c>
      <c r="AL119" t="b">
        <v>0</v>
      </c>
      <c r="AM119">
        <f t="shared" si="32"/>
        <v>0</v>
      </c>
      <c r="AN119" t="b">
        <f t="shared" si="33"/>
        <v>0</v>
      </c>
      <c r="AO119" t="b">
        <f t="shared" si="34"/>
        <v>0</v>
      </c>
      <c r="AP119" t="b">
        <f t="shared" si="35"/>
        <v>0</v>
      </c>
      <c r="AQ119" t="str">
        <f t="shared" si="44"/>
        <v>OEIS Non-CAT - Large</v>
      </c>
      <c r="AR119">
        <f t="shared" si="36"/>
        <v>0</v>
      </c>
      <c r="AS119">
        <f t="shared" si="37"/>
        <v>0</v>
      </c>
      <c r="AT119" t="str">
        <f t="shared" si="38"/>
        <v xml:space="preserve">structures &lt;= 100 </v>
      </c>
      <c r="AU119" t="str">
        <f t="shared" si="39"/>
        <v>fatality = 0</v>
      </c>
      <c r="AV119">
        <f t="shared" si="45"/>
        <v>0</v>
      </c>
      <c r="AW119" t="b">
        <v>0</v>
      </c>
      <c r="AX119" t="b">
        <v>0</v>
      </c>
      <c r="AY119" t="b">
        <v>0</v>
      </c>
      <c r="AZ119" t="b">
        <v>0</v>
      </c>
      <c r="BA119" t="b">
        <v>0</v>
      </c>
      <c r="BB119" t="b">
        <v>0</v>
      </c>
      <c r="BC119" t="b">
        <v>0</v>
      </c>
    </row>
    <row r="120" spans="1:55" x14ac:dyDescent="0.2">
      <c r="A120" s="11"/>
      <c r="C120" t="str">
        <f t="shared" si="23"/>
        <v>20170726-Latrobe</v>
      </c>
      <c r="D120" s="12" t="s">
        <v>276</v>
      </c>
      <c r="E120" s="12" t="s">
        <v>559</v>
      </c>
      <c r="F120" s="12"/>
      <c r="G120" s="12"/>
      <c r="H120" s="13">
        <f t="shared" si="24"/>
        <v>201707261445</v>
      </c>
      <c r="I120" s="13">
        <f t="shared" si="25"/>
        <v>201707270245</v>
      </c>
      <c r="J120" s="14">
        <v>42942</v>
      </c>
      <c r="K120" s="15">
        <v>0.61458333333333337</v>
      </c>
      <c r="L120" s="16">
        <v>42942.614583333343</v>
      </c>
      <c r="M120" s="17">
        <v>43109</v>
      </c>
      <c r="N120" s="18" t="s">
        <v>560</v>
      </c>
      <c r="O120" s="16">
        <v>43109.504166666673</v>
      </c>
      <c r="P120" s="19">
        <v>1268</v>
      </c>
      <c r="Q120" s="12" t="s">
        <v>146</v>
      </c>
      <c r="R120" s="19">
        <v>0</v>
      </c>
      <c r="S120" s="19"/>
      <c r="T120" s="19">
        <v>0</v>
      </c>
      <c r="U120" s="20">
        <v>38.518099999999997</v>
      </c>
      <c r="V120" s="20">
        <v>-121.104</v>
      </c>
      <c r="W120" s="11" t="s">
        <v>73</v>
      </c>
      <c r="X120" s="11" t="str">
        <f t="shared" si="26"/>
        <v>non-HFRA</v>
      </c>
      <c r="Y120" s="11"/>
      <c r="Z120" s="21"/>
      <c r="AA120" s="11"/>
      <c r="AB120" s="11"/>
      <c r="AC120" s="21"/>
      <c r="AD120" s="21"/>
      <c r="AE120" s="21"/>
      <c r="AF120" s="11"/>
      <c r="AG120" s="11" t="b">
        <f t="shared" si="27"/>
        <v>0</v>
      </c>
      <c r="AH120" s="11" t="b">
        <f t="shared" si="28"/>
        <v>0</v>
      </c>
      <c r="AI120" s="11" t="b">
        <f t="shared" si="29"/>
        <v>0</v>
      </c>
      <c r="AJ120" s="19">
        <f t="shared" si="42"/>
        <v>2017</v>
      </c>
      <c r="AK120">
        <f t="shared" si="43"/>
        <v>7</v>
      </c>
      <c r="AL120" t="b">
        <v>0</v>
      </c>
      <c r="AM120">
        <f t="shared" si="32"/>
        <v>0</v>
      </c>
      <c r="AN120" t="b">
        <f t="shared" si="33"/>
        <v>0</v>
      </c>
      <c r="AO120" t="b">
        <f t="shared" si="34"/>
        <v>0</v>
      </c>
      <c r="AP120" t="b">
        <f t="shared" si="35"/>
        <v>0</v>
      </c>
      <c r="AQ120" t="str">
        <f t="shared" si="44"/>
        <v>OEIS Non-CAT - Large</v>
      </c>
      <c r="AR120">
        <f t="shared" si="36"/>
        <v>0</v>
      </c>
      <c r="AS120">
        <f t="shared" si="37"/>
        <v>0</v>
      </c>
      <c r="AT120" t="str">
        <f t="shared" si="38"/>
        <v xml:space="preserve">structures &lt;= 100 </v>
      </c>
      <c r="AU120" t="str">
        <f t="shared" si="39"/>
        <v>fatality = 0</v>
      </c>
      <c r="AV120">
        <f t="shared" si="45"/>
        <v>0</v>
      </c>
      <c r="AW120" t="b">
        <v>0</v>
      </c>
      <c r="AX120" t="b">
        <v>0</v>
      </c>
      <c r="AY120" t="b">
        <v>0</v>
      </c>
      <c r="AZ120" t="b">
        <v>0</v>
      </c>
      <c r="BA120" t="b">
        <v>0</v>
      </c>
      <c r="BB120" t="b">
        <v>0</v>
      </c>
      <c r="BC120" t="b">
        <v>0</v>
      </c>
    </row>
    <row r="121" spans="1:55" x14ac:dyDescent="0.2">
      <c r="A121" s="11" t="s">
        <v>251</v>
      </c>
      <c r="B121" s="23"/>
      <c r="C121" t="str">
        <f t="shared" si="23"/>
        <v>20170726-Orleans Complex</v>
      </c>
      <c r="D121" s="12" t="s">
        <v>252</v>
      </c>
      <c r="E121" s="12" t="s">
        <v>564</v>
      </c>
      <c r="F121" s="12"/>
      <c r="G121" s="12"/>
      <c r="H121" s="13">
        <f t="shared" si="24"/>
        <v>201707261800</v>
      </c>
      <c r="I121" s="13">
        <f t="shared" si="25"/>
        <v>201707270600</v>
      </c>
      <c r="J121" s="14">
        <v>42942</v>
      </c>
      <c r="K121" s="15">
        <v>0.75</v>
      </c>
      <c r="L121" s="16">
        <v>42942.75</v>
      </c>
      <c r="M121" s="17">
        <v>43109</v>
      </c>
      <c r="N121" s="18" t="s">
        <v>565</v>
      </c>
      <c r="O121" s="16">
        <v>43109.504861111112</v>
      </c>
      <c r="P121" s="19">
        <v>27276</v>
      </c>
      <c r="Q121" s="12" t="s">
        <v>87</v>
      </c>
      <c r="R121" s="19">
        <v>0</v>
      </c>
      <c r="S121" s="19"/>
      <c r="T121" s="19">
        <v>0</v>
      </c>
      <c r="U121" s="20">
        <v>41.59</v>
      </c>
      <c r="V121" s="20">
        <v>-123.501</v>
      </c>
      <c r="W121" s="11" t="s">
        <v>88</v>
      </c>
      <c r="X121" s="11" t="str">
        <f t="shared" si="26"/>
        <v>HFRA</v>
      </c>
      <c r="Y121" s="11"/>
      <c r="Z121" s="21"/>
      <c r="AA121" s="11"/>
      <c r="AB121" s="11"/>
      <c r="AC121" s="21"/>
      <c r="AD121" s="21"/>
      <c r="AE121" s="21"/>
      <c r="AF121" s="11"/>
      <c r="AG121" s="11" t="b">
        <f t="shared" si="27"/>
        <v>1</v>
      </c>
      <c r="AH121" s="11" t="b">
        <f t="shared" si="28"/>
        <v>1</v>
      </c>
      <c r="AI121" s="11" t="b">
        <f t="shared" si="29"/>
        <v>0</v>
      </c>
      <c r="AJ121" s="19">
        <f t="shared" si="42"/>
        <v>2017</v>
      </c>
      <c r="AK121">
        <f t="shared" si="43"/>
        <v>7</v>
      </c>
      <c r="AL121" t="b">
        <v>0</v>
      </c>
      <c r="AM121">
        <f t="shared" si="32"/>
        <v>0</v>
      </c>
      <c r="AN121" t="b">
        <f t="shared" si="33"/>
        <v>0</v>
      </c>
      <c r="AO121" t="b">
        <f t="shared" si="34"/>
        <v>0</v>
      </c>
      <c r="AP121" t="b">
        <f t="shared" si="35"/>
        <v>0</v>
      </c>
      <c r="AQ121" t="str">
        <f t="shared" si="44"/>
        <v>OEIS CAT - Large</v>
      </c>
      <c r="AR121">
        <f t="shared" si="36"/>
        <v>1</v>
      </c>
      <c r="AS121">
        <f t="shared" si="37"/>
        <v>0</v>
      </c>
      <c r="AT121" t="str">
        <f t="shared" si="38"/>
        <v xml:space="preserve">structures &lt;= 100 </v>
      </c>
      <c r="AU121" t="str">
        <f t="shared" si="39"/>
        <v>fatality = 0</v>
      </c>
      <c r="AV121">
        <f t="shared" si="45"/>
        <v>0</v>
      </c>
      <c r="AW121" t="b">
        <v>1</v>
      </c>
      <c r="AX121" t="b">
        <v>0</v>
      </c>
      <c r="AY121" t="b">
        <v>1</v>
      </c>
      <c r="AZ121" t="b">
        <v>1</v>
      </c>
      <c r="BA121" t="b">
        <v>0</v>
      </c>
      <c r="BB121" t="b">
        <v>0</v>
      </c>
      <c r="BC121" t="b">
        <v>1</v>
      </c>
    </row>
    <row r="122" spans="1:55" x14ac:dyDescent="0.2">
      <c r="A122" s="11"/>
      <c r="C122" t="str">
        <f t="shared" si="23"/>
        <v>20170729-Jacksonville</v>
      </c>
      <c r="D122" s="12" t="s">
        <v>409</v>
      </c>
      <c r="E122" s="12" t="s">
        <v>567</v>
      </c>
      <c r="F122" s="12"/>
      <c r="G122" s="12"/>
      <c r="H122" s="13">
        <f t="shared" si="24"/>
        <v>201707291350</v>
      </c>
      <c r="I122" s="13">
        <f t="shared" si="25"/>
        <v>201707300150</v>
      </c>
      <c r="J122" s="14">
        <v>42945</v>
      </c>
      <c r="K122" s="15">
        <v>0.57638888888888884</v>
      </c>
      <c r="L122" s="16">
        <v>42945.576388888891</v>
      </c>
      <c r="M122" s="17">
        <v>43109</v>
      </c>
      <c r="N122" s="18" t="s">
        <v>568</v>
      </c>
      <c r="O122" s="16">
        <v>43109.506249999999</v>
      </c>
      <c r="P122" s="19">
        <v>690</v>
      </c>
      <c r="Q122" s="12" t="s">
        <v>438</v>
      </c>
      <c r="R122" s="19"/>
      <c r="S122" s="19"/>
      <c r="T122" s="19">
        <v>0</v>
      </c>
      <c r="U122" s="20">
        <v>37.905544999999996</v>
      </c>
      <c r="V122" s="20">
        <v>-120.408135</v>
      </c>
      <c r="W122" s="11" t="s">
        <v>88</v>
      </c>
      <c r="X122" s="11" t="str">
        <f t="shared" si="26"/>
        <v>HFRA</v>
      </c>
      <c r="Y122" s="11"/>
      <c r="Z122" s="21"/>
      <c r="AA122" s="11"/>
      <c r="AB122" s="11"/>
      <c r="AC122" s="21"/>
      <c r="AD122" s="21"/>
      <c r="AE122" s="21"/>
      <c r="AF122" s="11">
        <v>34899</v>
      </c>
      <c r="AG122" s="11" t="b">
        <f t="shared" si="27"/>
        <v>0</v>
      </c>
      <c r="AH122" s="11" t="b">
        <f t="shared" si="28"/>
        <v>0</v>
      </c>
      <c r="AI122" s="11" t="b">
        <f t="shared" si="29"/>
        <v>0</v>
      </c>
      <c r="AJ122" s="19">
        <f t="shared" si="42"/>
        <v>2017</v>
      </c>
      <c r="AK122">
        <f t="shared" si="43"/>
        <v>7</v>
      </c>
      <c r="AL122" t="b">
        <v>0</v>
      </c>
      <c r="AM122">
        <f t="shared" si="32"/>
        <v>0</v>
      </c>
      <c r="AN122" t="b">
        <f t="shared" si="33"/>
        <v>0</v>
      </c>
      <c r="AO122" t="b">
        <f t="shared" si="34"/>
        <v>0</v>
      </c>
      <c r="AP122" t="b">
        <f t="shared" si="35"/>
        <v>0</v>
      </c>
      <c r="AQ122" t="str">
        <f t="shared" si="44"/>
        <v>OEIS Non-CAT - Large</v>
      </c>
      <c r="AR122">
        <f t="shared" si="36"/>
        <v>0</v>
      </c>
      <c r="AS122">
        <f t="shared" si="37"/>
        <v>0</v>
      </c>
      <c r="AT122" t="str">
        <f t="shared" si="38"/>
        <v xml:space="preserve">structures &lt;= 100 </v>
      </c>
      <c r="AU122" t="str">
        <f t="shared" si="39"/>
        <v>fatality = 0</v>
      </c>
      <c r="AV122">
        <f t="shared" si="45"/>
        <v>0</v>
      </c>
      <c r="AW122" t="b">
        <v>1</v>
      </c>
      <c r="AX122" t="b">
        <v>0</v>
      </c>
      <c r="AY122" t="b">
        <v>1</v>
      </c>
      <c r="AZ122" t="b">
        <v>1</v>
      </c>
      <c r="BA122" t="b">
        <v>0</v>
      </c>
      <c r="BB122" t="b">
        <v>1</v>
      </c>
      <c r="BC122" t="b">
        <v>1</v>
      </c>
    </row>
    <row r="123" spans="1:55" x14ac:dyDescent="0.2">
      <c r="A123" s="11"/>
      <c r="C123" t="str">
        <f t="shared" si="23"/>
        <v>20170729-Minerva</v>
      </c>
      <c r="D123" s="12" t="s">
        <v>571</v>
      </c>
      <c r="E123" s="12" t="s">
        <v>572</v>
      </c>
      <c r="F123" s="12"/>
      <c r="G123" s="12"/>
      <c r="H123" s="13">
        <f t="shared" si="24"/>
        <v>201707291855</v>
      </c>
      <c r="I123" s="13">
        <f t="shared" si="25"/>
        <v>201707300655</v>
      </c>
      <c r="J123" s="14">
        <v>42945</v>
      </c>
      <c r="K123" s="15">
        <v>0.78819444444444442</v>
      </c>
      <c r="L123" s="16">
        <v>42945.788194444453</v>
      </c>
      <c r="M123" s="17">
        <v>43109</v>
      </c>
      <c r="N123" s="18" t="s">
        <v>573</v>
      </c>
      <c r="O123" s="16">
        <v>43109.505555555559</v>
      </c>
      <c r="P123" s="19">
        <v>4310</v>
      </c>
      <c r="Q123" s="12" t="s">
        <v>80</v>
      </c>
      <c r="R123" s="19">
        <v>0</v>
      </c>
      <c r="S123" s="19"/>
      <c r="T123" s="19">
        <v>0</v>
      </c>
      <c r="U123" s="20">
        <v>39.903399999999998</v>
      </c>
      <c r="V123" s="20">
        <v>-120.9761</v>
      </c>
      <c r="W123" s="11" t="s">
        <v>88</v>
      </c>
      <c r="X123" s="11" t="str">
        <f t="shared" si="26"/>
        <v>HFRA</v>
      </c>
      <c r="Y123" s="11"/>
      <c r="Z123" s="21"/>
      <c r="AA123" s="11"/>
      <c r="AB123" s="11"/>
      <c r="AC123" s="21"/>
      <c r="AD123" s="21"/>
      <c r="AE123" s="21"/>
      <c r="AF123" s="11"/>
      <c r="AG123" s="11" t="b">
        <f t="shared" si="27"/>
        <v>0</v>
      </c>
      <c r="AH123" s="11" t="b">
        <f t="shared" si="28"/>
        <v>0</v>
      </c>
      <c r="AI123" s="11" t="b">
        <f t="shared" si="29"/>
        <v>0</v>
      </c>
      <c r="AJ123" s="19">
        <f t="shared" si="42"/>
        <v>2017</v>
      </c>
      <c r="AK123">
        <f t="shared" si="43"/>
        <v>7</v>
      </c>
      <c r="AL123" t="b">
        <v>0</v>
      </c>
      <c r="AM123">
        <f t="shared" si="32"/>
        <v>0</v>
      </c>
      <c r="AN123" t="b">
        <f t="shared" si="33"/>
        <v>0</v>
      </c>
      <c r="AO123" t="b">
        <f t="shared" si="34"/>
        <v>0</v>
      </c>
      <c r="AP123" t="b">
        <f t="shared" si="35"/>
        <v>0</v>
      </c>
      <c r="AQ123" t="str">
        <f t="shared" si="44"/>
        <v>OEIS Non-CAT - Large</v>
      </c>
      <c r="AR123">
        <f t="shared" si="36"/>
        <v>0</v>
      </c>
      <c r="AS123">
        <f t="shared" si="37"/>
        <v>0</v>
      </c>
      <c r="AT123" t="str">
        <f t="shared" si="38"/>
        <v xml:space="preserve">structures &lt;= 100 </v>
      </c>
      <c r="AU123" t="str">
        <f t="shared" si="39"/>
        <v>fatality = 0</v>
      </c>
      <c r="AV123">
        <f t="shared" si="45"/>
        <v>0</v>
      </c>
      <c r="AW123" t="b">
        <v>0</v>
      </c>
      <c r="AX123" t="b">
        <v>1</v>
      </c>
      <c r="AY123" t="b">
        <v>1</v>
      </c>
      <c r="AZ123" t="b">
        <v>1</v>
      </c>
      <c r="BA123" t="b">
        <v>0</v>
      </c>
      <c r="BB123" t="b">
        <v>1</v>
      </c>
      <c r="BC123" t="b">
        <v>1</v>
      </c>
    </row>
    <row r="124" spans="1:55" x14ac:dyDescent="0.2">
      <c r="A124" s="11"/>
      <c r="C124" t="str">
        <f t="shared" si="23"/>
        <v>20170730-Garden</v>
      </c>
      <c r="D124" s="12" t="s">
        <v>260</v>
      </c>
      <c r="E124" s="12" t="s">
        <v>576</v>
      </c>
      <c r="F124" s="12"/>
      <c r="G124" s="12"/>
      <c r="H124" s="13">
        <f t="shared" si="24"/>
        <v>201707301617</v>
      </c>
      <c r="I124" s="13">
        <f t="shared" si="25"/>
        <v>201707310417</v>
      </c>
      <c r="J124" s="14">
        <v>42946</v>
      </c>
      <c r="K124" s="15">
        <v>0.67847222222222225</v>
      </c>
      <c r="L124" s="16">
        <v>42946.678472222222</v>
      </c>
      <c r="M124" s="17">
        <v>43109</v>
      </c>
      <c r="N124" s="18" t="s">
        <v>577</v>
      </c>
      <c r="O124" s="16">
        <v>43109.509722222218</v>
      </c>
      <c r="P124" s="19">
        <v>1350</v>
      </c>
      <c r="Q124" s="12" t="s">
        <v>353</v>
      </c>
      <c r="R124" s="19">
        <v>0</v>
      </c>
      <c r="S124" s="19"/>
      <c r="T124" s="19">
        <v>0</v>
      </c>
      <c r="U124" s="20">
        <v>35.542999999999999</v>
      </c>
      <c r="V124" s="20">
        <v>-118.654</v>
      </c>
      <c r="W124" s="11" t="s">
        <v>88</v>
      </c>
      <c r="X124" s="11" t="str">
        <f t="shared" si="26"/>
        <v>HFRA</v>
      </c>
      <c r="Y124" s="11"/>
      <c r="Z124" s="21"/>
      <c r="AA124" s="11"/>
      <c r="AB124" s="11"/>
      <c r="AC124" s="21"/>
      <c r="AD124" s="21"/>
      <c r="AE124" s="21"/>
      <c r="AF124" s="11"/>
      <c r="AG124" s="11" t="b">
        <f t="shared" si="27"/>
        <v>0</v>
      </c>
      <c r="AH124" s="11" t="b">
        <f t="shared" si="28"/>
        <v>0</v>
      </c>
      <c r="AI124" s="11" t="b">
        <f t="shared" si="29"/>
        <v>0</v>
      </c>
      <c r="AJ124" s="19">
        <f t="shared" si="42"/>
        <v>2017</v>
      </c>
      <c r="AK124">
        <f t="shared" si="43"/>
        <v>7</v>
      </c>
      <c r="AL124" t="b">
        <v>0</v>
      </c>
      <c r="AM124">
        <f t="shared" si="32"/>
        <v>0</v>
      </c>
      <c r="AN124" t="b">
        <f t="shared" si="33"/>
        <v>0</v>
      </c>
      <c r="AO124" t="b">
        <f t="shared" si="34"/>
        <v>0</v>
      </c>
      <c r="AP124" t="b">
        <f t="shared" si="35"/>
        <v>0</v>
      </c>
      <c r="AQ124" t="str">
        <f t="shared" si="44"/>
        <v>OEIS Non-CAT - Large</v>
      </c>
      <c r="AR124">
        <f t="shared" si="36"/>
        <v>0</v>
      </c>
      <c r="AS124">
        <f t="shared" si="37"/>
        <v>0</v>
      </c>
      <c r="AT124" t="str">
        <f t="shared" si="38"/>
        <v xml:space="preserve">structures &lt;= 100 </v>
      </c>
      <c r="AU124" t="str">
        <f t="shared" si="39"/>
        <v>fatality = 0</v>
      </c>
      <c r="AV124">
        <f t="shared" si="45"/>
        <v>0</v>
      </c>
      <c r="AW124" t="b">
        <v>1</v>
      </c>
      <c r="AX124" t="b">
        <v>0</v>
      </c>
      <c r="AY124" t="b">
        <v>1</v>
      </c>
      <c r="AZ124" t="b">
        <v>1</v>
      </c>
      <c r="BA124" t="b">
        <v>0</v>
      </c>
      <c r="BB124" t="b">
        <v>1</v>
      </c>
      <c r="BC124" t="b">
        <v>1</v>
      </c>
    </row>
    <row r="125" spans="1:55" x14ac:dyDescent="0.2">
      <c r="A125" s="11"/>
      <c r="C125" t="str">
        <f t="shared" si="23"/>
        <v>20170730-Roadrunner</v>
      </c>
      <c r="D125" s="12" t="s">
        <v>119</v>
      </c>
      <c r="E125" s="12" t="s">
        <v>579</v>
      </c>
      <c r="F125" s="12"/>
      <c r="G125" s="12"/>
      <c r="H125" s="13">
        <f t="shared" si="24"/>
        <v>201707301743</v>
      </c>
      <c r="I125" s="13">
        <f t="shared" si="25"/>
        <v>201707310543</v>
      </c>
      <c r="J125" s="14">
        <v>42946</v>
      </c>
      <c r="K125" s="15">
        <v>0.73819444444444449</v>
      </c>
      <c r="L125" s="16">
        <v>42946.738194444442</v>
      </c>
      <c r="M125" s="17">
        <v>43109</v>
      </c>
      <c r="N125" s="18" t="s">
        <v>71</v>
      </c>
      <c r="O125" s="16">
        <v>43109.510416666657</v>
      </c>
      <c r="P125" s="19">
        <v>2289</v>
      </c>
      <c r="Q125" s="12" t="s">
        <v>114</v>
      </c>
      <c r="R125" s="19">
        <v>0</v>
      </c>
      <c r="S125" s="19"/>
      <c r="T125" s="19">
        <v>0</v>
      </c>
      <c r="U125" s="20">
        <v>36.022599999999997</v>
      </c>
      <c r="V125" s="20">
        <v>-118.94252</v>
      </c>
      <c r="W125" s="11" t="s">
        <v>88</v>
      </c>
      <c r="X125" s="11" t="str">
        <f t="shared" si="26"/>
        <v>HFRA</v>
      </c>
      <c r="Y125" s="11"/>
      <c r="Z125" s="21"/>
      <c r="AA125" s="11"/>
      <c r="AB125" s="11"/>
      <c r="AC125" s="21"/>
      <c r="AD125" s="21"/>
      <c r="AE125" s="21"/>
      <c r="AF125" s="11"/>
      <c r="AG125" s="11" t="b">
        <f t="shared" si="27"/>
        <v>0</v>
      </c>
      <c r="AH125" s="11" t="b">
        <f t="shared" si="28"/>
        <v>0</v>
      </c>
      <c r="AI125" s="11" t="b">
        <f t="shared" si="29"/>
        <v>0</v>
      </c>
      <c r="AJ125" s="19">
        <f t="shared" si="42"/>
        <v>2017</v>
      </c>
      <c r="AK125">
        <f t="shared" si="43"/>
        <v>7</v>
      </c>
      <c r="AL125" t="b">
        <v>0</v>
      </c>
      <c r="AM125">
        <f t="shared" si="32"/>
        <v>0</v>
      </c>
      <c r="AN125" t="b">
        <f t="shared" si="33"/>
        <v>0</v>
      </c>
      <c r="AO125" t="b">
        <f t="shared" si="34"/>
        <v>0</v>
      </c>
      <c r="AP125" t="b">
        <f t="shared" si="35"/>
        <v>0</v>
      </c>
      <c r="AQ125" t="str">
        <f t="shared" si="44"/>
        <v>OEIS Non-CAT - Large</v>
      </c>
      <c r="AR125">
        <f t="shared" si="36"/>
        <v>0</v>
      </c>
      <c r="AS125">
        <f t="shared" si="37"/>
        <v>0</v>
      </c>
      <c r="AT125" t="str">
        <f t="shared" si="38"/>
        <v xml:space="preserve">structures &lt;= 100 </v>
      </c>
      <c r="AU125" t="str">
        <f t="shared" si="39"/>
        <v>fatality = 0</v>
      </c>
      <c r="AV125">
        <f t="shared" si="45"/>
        <v>0</v>
      </c>
      <c r="AW125" t="b">
        <v>1</v>
      </c>
      <c r="AX125" t="b">
        <v>0</v>
      </c>
      <c r="AY125" t="b">
        <v>1</v>
      </c>
      <c r="AZ125" t="b">
        <v>1</v>
      </c>
      <c r="BA125" t="b">
        <v>0</v>
      </c>
      <c r="BB125" t="b">
        <v>1</v>
      </c>
      <c r="BC125" t="b">
        <v>1</v>
      </c>
    </row>
    <row r="126" spans="1:55" x14ac:dyDescent="0.2">
      <c r="A126" s="11"/>
      <c r="C126" t="str">
        <f t="shared" si="23"/>
        <v>20170731-Summit Complex</v>
      </c>
      <c r="D126" s="12" t="s">
        <v>409</v>
      </c>
      <c r="E126" s="12" t="s">
        <v>582</v>
      </c>
      <c r="F126" s="12"/>
      <c r="G126" s="12"/>
      <c r="H126" s="13">
        <f t="shared" si="24"/>
        <v>201707311344</v>
      </c>
      <c r="I126" s="13">
        <f t="shared" si="25"/>
        <v>201707320144</v>
      </c>
      <c r="J126" s="14">
        <v>42947</v>
      </c>
      <c r="K126" s="15">
        <v>0.57222222222222219</v>
      </c>
      <c r="L126" s="16">
        <v>42947.572222222218</v>
      </c>
      <c r="M126" s="17">
        <v>43109</v>
      </c>
      <c r="N126" s="18" t="s">
        <v>71</v>
      </c>
      <c r="O126" s="16">
        <v>43109.510416666657</v>
      </c>
      <c r="P126" s="19">
        <v>5248</v>
      </c>
      <c r="Q126" s="12" t="s">
        <v>80</v>
      </c>
      <c r="R126" s="19">
        <v>0</v>
      </c>
      <c r="S126" s="19"/>
      <c r="T126" s="19">
        <v>0</v>
      </c>
      <c r="U126" s="20">
        <v>38.329000000000001</v>
      </c>
      <c r="V126" s="20">
        <v>-119.782</v>
      </c>
      <c r="W126" s="11" t="s">
        <v>73</v>
      </c>
      <c r="X126" s="11" t="str">
        <f t="shared" si="26"/>
        <v>non-HFRA</v>
      </c>
      <c r="Y126" s="11"/>
      <c r="Z126" s="21"/>
      <c r="AA126" s="11"/>
      <c r="AB126" s="11"/>
      <c r="AC126" s="21"/>
      <c r="AD126" s="21"/>
      <c r="AE126" s="21"/>
      <c r="AF126" s="11"/>
      <c r="AG126" s="11" t="b">
        <f t="shared" si="27"/>
        <v>1</v>
      </c>
      <c r="AH126" s="11" t="b">
        <f t="shared" si="28"/>
        <v>1</v>
      </c>
      <c r="AI126" s="11" t="b">
        <f t="shared" si="29"/>
        <v>0</v>
      </c>
      <c r="AJ126" s="19">
        <f t="shared" si="42"/>
        <v>2017</v>
      </c>
      <c r="AK126">
        <f t="shared" si="43"/>
        <v>7</v>
      </c>
      <c r="AL126" t="b">
        <v>0</v>
      </c>
      <c r="AM126">
        <f t="shared" si="32"/>
        <v>0</v>
      </c>
      <c r="AN126" t="b">
        <f t="shared" si="33"/>
        <v>0</v>
      </c>
      <c r="AO126" t="b">
        <f t="shared" si="34"/>
        <v>0</v>
      </c>
      <c r="AP126" t="b">
        <f t="shared" si="35"/>
        <v>0</v>
      </c>
      <c r="AQ126" t="str">
        <f t="shared" si="44"/>
        <v>OEIS CAT - Large</v>
      </c>
      <c r="AR126">
        <f t="shared" si="36"/>
        <v>1</v>
      </c>
      <c r="AS126">
        <f t="shared" si="37"/>
        <v>0</v>
      </c>
      <c r="AT126" t="str">
        <f t="shared" si="38"/>
        <v xml:space="preserve">structures &lt;= 100 </v>
      </c>
      <c r="AU126" t="str">
        <f t="shared" si="39"/>
        <v>fatality = 0</v>
      </c>
      <c r="AV126">
        <f t="shared" si="45"/>
        <v>0</v>
      </c>
      <c r="AW126" t="b">
        <v>0</v>
      </c>
      <c r="AX126" t="b">
        <v>0</v>
      </c>
      <c r="AY126" t="b">
        <v>0</v>
      </c>
      <c r="AZ126" t="b">
        <v>0</v>
      </c>
      <c r="BA126" t="b">
        <v>0</v>
      </c>
      <c r="BB126" t="b">
        <v>0</v>
      </c>
      <c r="BC126" t="b">
        <v>0</v>
      </c>
    </row>
    <row r="127" spans="1:55" x14ac:dyDescent="0.2">
      <c r="A127" s="11"/>
      <c r="C127" t="str">
        <f t="shared" si="23"/>
        <v>20170801-Empire</v>
      </c>
      <c r="D127" s="12" t="s">
        <v>203</v>
      </c>
      <c r="E127" s="12" t="s">
        <v>586</v>
      </c>
      <c r="F127" s="12"/>
      <c r="G127" s="12"/>
      <c r="H127" s="13">
        <f t="shared" si="24"/>
        <v>201708010845</v>
      </c>
      <c r="I127" s="13">
        <f t="shared" si="25"/>
        <v>201708012045</v>
      </c>
      <c r="J127" s="14">
        <v>42948</v>
      </c>
      <c r="K127" s="15">
        <v>0.36458333333333331</v>
      </c>
      <c r="L127" s="16">
        <v>42948.364583333343</v>
      </c>
      <c r="M127" s="17">
        <v>43109</v>
      </c>
      <c r="N127" s="18" t="s">
        <v>587</v>
      </c>
      <c r="O127" s="16">
        <v>43109.511111111111</v>
      </c>
      <c r="P127" s="19">
        <v>8094</v>
      </c>
      <c r="Q127" s="12" t="s">
        <v>87</v>
      </c>
      <c r="R127" s="19">
        <v>0</v>
      </c>
      <c r="S127" s="19"/>
      <c r="T127" s="19">
        <v>0</v>
      </c>
      <c r="U127" s="20">
        <v>37.643999999999998</v>
      </c>
      <c r="V127" s="20">
        <v>-119.61799999999999</v>
      </c>
      <c r="W127" s="11" t="s">
        <v>88</v>
      </c>
      <c r="X127" s="11" t="str">
        <f t="shared" si="26"/>
        <v>HFRA</v>
      </c>
      <c r="Y127" s="11"/>
      <c r="Z127" s="21"/>
      <c r="AA127" s="11"/>
      <c r="AB127" s="11"/>
      <c r="AC127" s="21"/>
      <c r="AD127" s="21"/>
      <c r="AE127" s="21"/>
      <c r="AF127" s="11"/>
      <c r="AG127" s="11" t="b">
        <f t="shared" si="27"/>
        <v>1</v>
      </c>
      <c r="AH127" s="11" t="b">
        <f t="shared" si="28"/>
        <v>1</v>
      </c>
      <c r="AI127" s="11" t="b">
        <f t="shared" si="29"/>
        <v>0</v>
      </c>
      <c r="AJ127" s="19">
        <f t="shared" si="42"/>
        <v>2017</v>
      </c>
      <c r="AK127">
        <f t="shared" si="43"/>
        <v>8</v>
      </c>
      <c r="AL127" t="b">
        <v>0</v>
      </c>
      <c r="AM127">
        <f t="shared" si="32"/>
        <v>0</v>
      </c>
      <c r="AN127" t="b">
        <f t="shared" si="33"/>
        <v>0</v>
      </c>
      <c r="AO127" t="b">
        <f t="shared" si="34"/>
        <v>0</v>
      </c>
      <c r="AP127" t="b">
        <f t="shared" si="35"/>
        <v>0</v>
      </c>
      <c r="AQ127" t="str">
        <f t="shared" si="44"/>
        <v>OEIS CAT - Large</v>
      </c>
      <c r="AR127">
        <f t="shared" si="36"/>
        <v>1</v>
      </c>
      <c r="AS127">
        <f t="shared" si="37"/>
        <v>0</v>
      </c>
      <c r="AT127" t="str">
        <f t="shared" si="38"/>
        <v xml:space="preserve">structures &lt;= 100 </v>
      </c>
      <c r="AU127" t="str">
        <f t="shared" si="39"/>
        <v>fatality = 0</v>
      </c>
      <c r="AV127">
        <f t="shared" si="45"/>
        <v>0</v>
      </c>
      <c r="AW127" t="b">
        <v>1</v>
      </c>
      <c r="AX127" t="b">
        <v>0</v>
      </c>
      <c r="AY127" t="b">
        <v>1</v>
      </c>
      <c r="AZ127" t="b">
        <v>1</v>
      </c>
      <c r="BA127" t="b">
        <v>0</v>
      </c>
      <c r="BB127" t="b">
        <v>1</v>
      </c>
      <c r="BC127" t="b">
        <v>1</v>
      </c>
    </row>
    <row r="128" spans="1:55" x14ac:dyDescent="0.2">
      <c r="A128" s="11"/>
      <c r="C128" t="str">
        <f t="shared" si="23"/>
        <v>20170802-Red</v>
      </c>
      <c r="D128" s="12" t="s">
        <v>103</v>
      </c>
      <c r="E128" s="12" t="s">
        <v>591</v>
      </c>
      <c r="F128" s="12"/>
      <c r="G128" s="12"/>
      <c r="H128" s="13">
        <f t="shared" si="24"/>
        <v>201708021015</v>
      </c>
      <c r="I128" s="13">
        <f t="shared" si="25"/>
        <v>201708022215</v>
      </c>
      <c r="J128" s="14">
        <v>42949</v>
      </c>
      <c r="K128" s="15">
        <v>0.42708333333333331</v>
      </c>
      <c r="L128" s="16">
        <v>42949.427083333343</v>
      </c>
      <c r="M128" s="17">
        <v>43109</v>
      </c>
      <c r="N128" s="18" t="s">
        <v>592</v>
      </c>
      <c r="O128" s="16">
        <v>43109.511805555558</v>
      </c>
      <c r="P128" s="19">
        <v>460</v>
      </c>
      <c r="Q128" s="12" t="s">
        <v>80</v>
      </c>
      <c r="R128" s="19">
        <v>0</v>
      </c>
      <c r="S128" s="19"/>
      <c r="T128" s="19">
        <v>0</v>
      </c>
      <c r="U128" s="20">
        <v>35.403570000000002</v>
      </c>
      <c r="V128" s="20">
        <v>-120.28037</v>
      </c>
      <c r="W128" s="11" t="s">
        <v>88</v>
      </c>
      <c r="X128" s="11" t="str">
        <f t="shared" si="26"/>
        <v>HFRA</v>
      </c>
      <c r="Y128" s="11"/>
      <c r="Z128" s="21"/>
      <c r="AA128" s="11"/>
      <c r="AB128" s="11"/>
      <c r="AC128" s="21"/>
      <c r="AD128" s="21"/>
      <c r="AE128" s="21"/>
      <c r="AF128" s="11"/>
      <c r="AG128" s="11" t="b">
        <f t="shared" si="27"/>
        <v>0</v>
      </c>
      <c r="AH128" s="11" t="b">
        <f t="shared" si="28"/>
        <v>0</v>
      </c>
      <c r="AI128" s="11" t="b">
        <f t="shared" si="29"/>
        <v>0</v>
      </c>
      <c r="AJ128" s="19">
        <f t="shared" si="42"/>
        <v>2017</v>
      </c>
      <c r="AK128">
        <f t="shared" si="43"/>
        <v>8</v>
      </c>
      <c r="AL128" t="b">
        <v>0</v>
      </c>
      <c r="AM128">
        <f t="shared" si="32"/>
        <v>0</v>
      </c>
      <c r="AN128" t="b">
        <f t="shared" si="33"/>
        <v>0</v>
      </c>
      <c r="AO128" t="b">
        <f t="shared" si="34"/>
        <v>0</v>
      </c>
      <c r="AP128" t="b">
        <f t="shared" si="35"/>
        <v>0</v>
      </c>
      <c r="AQ128" t="str">
        <f t="shared" si="44"/>
        <v>OEIS Non-CAT - Large</v>
      </c>
      <c r="AR128">
        <f t="shared" si="36"/>
        <v>0</v>
      </c>
      <c r="AS128">
        <f t="shared" si="37"/>
        <v>0</v>
      </c>
      <c r="AT128" t="str">
        <f t="shared" si="38"/>
        <v xml:space="preserve">structures &lt;= 100 </v>
      </c>
      <c r="AU128" t="str">
        <f t="shared" si="39"/>
        <v>fatality = 0</v>
      </c>
      <c r="AV128">
        <f t="shared" si="45"/>
        <v>0</v>
      </c>
      <c r="AW128" t="b">
        <v>1</v>
      </c>
      <c r="AX128" t="b">
        <v>0</v>
      </c>
      <c r="AY128" t="b">
        <v>1</v>
      </c>
      <c r="AZ128" t="b">
        <v>1</v>
      </c>
      <c r="BA128" t="b">
        <v>0</v>
      </c>
      <c r="BB128" t="b">
        <v>1</v>
      </c>
      <c r="BC128" t="b">
        <v>1</v>
      </c>
    </row>
    <row r="129" spans="1:55" x14ac:dyDescent="0.2">
      <c r="A129" s="11"/>
      <c r="C129" t="str">
        <f t="shared" si="23"/>
        <v>20170802-Indian</v>
      </c>
      <c r="D129" s="12" t="s">
        <v>119</v>
      </c>
      <c r="E129" s="12" t="s">
        <v>595</v>
      </c>
      <c r="F129" s="12"/>
      <c r="G129" s="12"/>
      <c r="H129" s="13">
        <f t="shared" si="24"/>
        <v>201708021800</v>
      </c>
      <c r="I129" s="13">
        <f t="shared" si="25"/>
        <v>201708030600</v>
      </c>
      <c r="J129" s="14">
        <v>42949</v>
      </c>
      <c r="K129" s="15">
        <v>0.75</v>
      </c>
      <c r="L129" s="16">
        <v>42949.75</v>
      </c>
      <c r="M129" s="17">
        <v>43109</v>
      </c>
      <c r="N129" s="18" t="s">
        <v>592</v>
      </c>
      <c r="O129" s="16">
        <v>43109.511805555558</v>
      </c>
      <c r="P129" s="19">
        <v>2295</v>
      </c>
      <c r="Q129" s="12" t="s">
        <v>87</v>
      </c>
      <c r="R129" s="19">
        <v>0</v>
      </c>
      <c r="S129" s="19"/>
      <c r="T129" s="19">
        <v>0</v>
      </c>
      <c r="U129" s="20">
        <v>36.256999999999998</v>
      </c>
      <c r="V129" s="20">
        <v>-118.29600000000001</v>
      </c>
      <c r="W129" s="11" t="s">
        <v>88</v>
      </c>
      <c r="X129" s="11" t="str">
        <f t="shared" si="26"/>
        <v>HFRA</v>
      </c>
      <c r="Y129" s="11"/>
      <c r="Z129" s="21"/>
      <c r="AA129" s="11"/>
      <c r="AB129" s="11"/>
      <c r="AC129" s="21"/>
      <c r="AD129" s="21"/>
      <c r="AE129" s="21"/>
      <c r="AF129" s="11"/>
      <c r="AG129" s="11" t="b">
        <f t="shared" si="27"/>
        <v>0</v>
      </c>
      <c r="AH129" s="11" t="b">
        <f t="shared" si="28"/>
        <v>0</v>
      </c>
      <c r="AI129" s="11" t="b">
        <f t="shared" si="29"/>
        <v>0</v>
      </c>
      <c r="AJ129" s="19">
        <f t="shared" si="42"/>
        <v>2017</v>
      </c>
      <c r="AK129">
        <f t="shared" si="43"/>
        <v>8</v>
      </c>
      <c r="AL129" t="b">
        <v>0</v>
      </c>
      <c r="AM129">
        <f t="shared" si="32"/>
        <v>0</v>
      </c>
      <c r="AN129" t="b">
        <f t="shared" si="33"/>
        <v>0</v>
      </c>
      <c r="AO129" t="b">
        <f t="shared" si="34"/>
        <v>0</v>
      </c>
      <c r="AP129" t="b">
        <f t="shared" si="35"/>
        <v>0</v>
      </c>
      <c r="AQ129" t="str">
        <f t="shared" si="44"/>
        <v>OEIS Non-CAT - Large</v>
      </c>
      <c r="AR129">
        <f t="shared" si="36"/>
        <v>0</v>
      </c>
      <c r="AS129">
        <f t="shared" si="37"/>
        <v>0</v>
      </c>
      <c r="AT129" t="str">
        <f t="shared" si="38"/>
        <v xml:space="preserve">structures &lt;= 100 </v>
      </c>
      <c r="AU129" t="str">
        <f t="shared" si="39"/>
        <v>fatality = 0</v>
      </c>
      <c r="AV129">
        <f t="shared" si="45"/>
        <v>0</v>
      </c>
      <c r="AW129" t="b">
        <v>1</v>
      </c>
      <c r="AX129" t="b">
        <v>0</v>
      </c>
      <c r="AY129" t="b">
        <v>1</v>
      </c>
      <c r="AZ129" t="b">
        <v>1</v>
      </c>
      <c r="BA129" t="b">
        <v>0</v>
      </c>
      <c r="BB129" t="b">
        <v>1</v>
      </c>
      <c r="BC129" t="b">
        <v>1</v>
      </c>
    </row>
    <row r="130" spans="1:55" x14ac:dyDescent="0.2">
      <c r="A130" s="11"/>
      <c r="C130" t="str">
        <f t="shared" ref="C130:C193" si="46">LEFT(H130,8)&amp;"-"&amp;E130</f>
        <v>20170806-W-2</v>
      </c>
      <c r="D130" s="12" t="s">
        <v>180</v>
      </c>
      <c r="E130" s="12" t="s">
        <v>596</v>
      </c>
      <c r="F130" s="12"/>
      <c r="G130" s="12"/>
      <c r="H130" s="13">
        <f t="shared" ref="H130:H193" si="47">YEAR(L130)*10^8+MONTH(L130)*10^6+DAY(L130)*10^4+HOUR(L130)*100+MINUTE(L130)</f>
        <v>201708061529</v>
      </c>
      <c r="I130" s="13">
        <f t="shared" ref="I130:I193" si="48">IF(HOUR(L130)&lt;12, YEAR(L130)*10^8+MONTH(L130)*10^6+DAY(L130)*10^4+(HOUR(L130)+12)*10^2 + MINUTE(L130), YEAR(L130)*10^8+MONTH(L130)*10^6+(DAY(L130)+1)*10^4+(HOUR(L130)-12)*10^2+MINUTE(L130))</f>
        <v>201708070329</v>
      </c>
      <c r="J130" s="14">
        <v>42953</v>
      </c>
      <c r="K130" s="15">
        <v>0.64513888888888893</v>
      </c>
      <c r="L130" s="16">
        <v>42953.645138888889</v>
      </c>
      <c r="M130" s="17">
        <v>43109</v>
      </c>
      <c r="N130" s="18" t="s">
        <v>597</v>
      </c>
      <c r="O130" s="16">
        <v>43109.513888888891</v>
      </c>
      <c r="P130" s="19">
        <v>530</v>
      </c>
      <c r="Q130" s="12" t="s">
        <v>438</v>
      </c>
      <c r="R130" s="19"/>
      <c r="S130" s="19"/>
      <c r="T130" s="19"/>
      <c r="U130" s="20">
        <v>41.119889999999998</v>
      </c>
      <c r="V130" s="20">
        <v>-120.74968</v>
      </c>
      <c r="W130" s="11" t="s">
        <v>88</v>
      </c>
      <c r="X130" s="11" t="str">
        <f t="shared" ref="X130:X193" si="49">IF(OR(ISNUMBER(FIND("Redwood Valley", E130)), AZ130, BC130), "HFRA", "non-HFRA")</f>
        <v>HFRA</v>
      </c>
      <c r="Y130" s="11"/>
      <c r="Z130" s="21"/>
      <c r="AA130" s="11"/>
      <c r="AB130" s="11"/>
      <c r="AC130" s="21"/>
      <c r="AD130" s="21"/>
      <c r="AE130" s="21"/>
      <c r="AF130" s="11"/>
      <c r="AG130" s="11" t="b">
        <f t="shared" ref="AG130:AG193" si="50">OR(AND(P130&gt;5000, P130&lt;&gt;""), AND(R130&gt;500, R130&lt;&gt;""), AND(T130&gt;0, T130&lt;&gt;""))</f>
        <v>0</v>
      </c>
      <c r="AH130" s="11" t="b">
        <f t="shared" ref="AH130:AH193" si="51">AND(OR(R130="", R130&lt;100),OR(AND(P130&gt;5000,P130&lt;&gt;""),AND(T130&gt;0,T130&lt;&gt;"")))</f>
        <v>0</v>
      </c>
      <c r="AI130" s="11" t="b">
        <f t="shared" ref="AI130:AI193" si="52">AND(AG130,AH130=FALSE)</f>
        <v>0</v>
      </c>
      <c r="AJ130" s="19">
        <f t="shared" ref="AJ130:AJ163" si="53">YEAR(J130)</f>
        <v>2017</v>
      </c>
      <c r="AK130">
        <f t="shared" ref="AK130:AK163" si="54">MONTH(J130)</f>
        <v>8</v>
      </c>
      <c r="AL130" t="b">
        <v>0</v>
      </c>
      <c r="AM130">
        <f t="shared" ref="AM130:AM193" si="55">IF(AND(T130&gt;0, T130&lt;&gt;""),1,0)</f>
        <v>0</v>
      </c>
      <c r="AN130" t="b">
        <f t="shared" ref="AN130:AN193" si="56">AND(AO130,AND(T130&gt;0,T130&lt;&gt;""))</f>
        <v>0</v>
      </c>
      <c r="AO130" t="b">
        <f t="shared" ref="AO130:AO193" si="57">AND(R130&gt;100, R130&lt;&gt;"")</f>
        <v>0</v>
      </c>
      <c r="AP130" t="b">
        <f t="shared" ref="AP130:AP193" si="58">AND(NOT(AN130),AO130)</f>
        <v>0</v>
      </c>
      <c r="AQ130" t="str">
        <f>IF(AN130, "OEIS CAT - Destructive - Fatal", IF(AO130, IF(AG130, "OEIS CAT - Destructive - Non-fatal", "OEIS Non-CAT - Destructive - Non-fatal"), IF(AG130,  "OEIS CAT - Large", "OEIS Non-CAT - Large")))</f>
        <v>OEIS Non-CAT - Large</v>
      </c>
      <c r="AR130">
        <f t="shared" ref="AR130:AR193" si="59">IF(AND(P130&lt;&gt;"", P130&gt;5000),1,0)</f>
        <v>0</v>
      </c>
      <c r="AS130">
        <f t="shared" ref="AS130:AS193" si="60">IF(AND(R130&lt;&gt;"", R130&gt;500),1,0)</f>
        <v>0</v>
      </c>
      <c r="AT130" t="str">
        <f t="shared" ref="AT130:AT193" si="61">IF(OR(R130="", R130&lt;=100),"structures &lt;= 100 ", IF(R130&gt;500, "structures &gt; 500", "100 &lt; structures &lt;= 500"))</f>
        <v xml:space="preserve">structures &lt;= 100 </v>
      </c>
      <c r="AU130" t="str">
        <f t="shared" ref="AU130:AU193" si="62">IF(AND(T130&gt;0, T130&lt;&gt;""),"fatality &gt; 0", "fatality = 0")</f>
        <v>fatality = 0</v>
      </c>
      <c r="AV130">
        <f>IF(R130="",0,  R130)</f>
        <v>0</v>
      </c>
      <c r="AW130" t="b">
        <v>1</v>
      </c>
      <c r="AX130" t="b">
        <v>0</v>
      </c>
      <c r="AY130" t="b">
        <v>1</v>
      </c>
      <c r="AZ130" t="b">
        <v>1</v>
      </c>
      <c r="BA130" t="b">
        <v>0</v>
      </c>
      <c r="BB130" t="b">
        <v>1</v>
      </c>
      <c r="BC130" t="b">
        <v>1</v>
      </c>
    </row>
    <row r="131" spans="1:55" x14ac:dyDescent="0.2">
      <c r="A131" s="11"/>
      <c r="C131" t="str">
        <f t="shared" si="46"/>
        <v>20170806-Chilcoot</v>
      </c>
      <c r="D131" s="12" t="s">
        <v>571</v>
      </c>
      <c r="E131" s="12" t="s">
        <v>600</v>
      </c>
      <c r="F131" s="12"/>
      <c r="G131" s="12"/>
      <c r="H131" s="13">
        <f t="shared" si="47"/>
        <v>201708061532</v>
      </c>
      <c r="I131" s="13">
        <f t="shared" si="48"/>
        <v>201708070332</v>
      </c>
      <c r="J131" s="14">
        <v>42953</v>
      </c>
      <c r="K131" s="15">
        <v>0.64722222222222225</v>
      </c>
      <c r="L131" s="16">
        <v>42953.647222222222</v>
      </c>
      <c r="M131" s="17">
        <v>43109</v>
      </c>
      <c r="N131" s="18" t="s">
        <v>597</v>
      </c>
      <c r="O131" s="16">
        <v>43109.513888888891</v>
      </c>
      <c r="P131" s="19">
        <v>1020</v>
      </c>
      <c r="Q131" s="12" t="s">
        <v>87</v>
      </c>
      <c r="R131" s="19">
        <v>0</v>
      </c>
      <c r="S131" s="19"/>
      <c r="T131" s="19">
        <v>0</v>
      </c>
      <c r="U131" s="20">
        <v>39.753709999999998</v>
      </c>
      <c r="V131" s="20">
        <v>-120.1397</v>
      </c>
      <c r="W131" s="11" t="s">
        <v>88</v>
      </c>
      <c r="X131" s="11" t="str">
        <f t="shared" si="49"/>
        <v>HFRA</v>
      </c>
      <c r="Y131" s="11"/>
      <c r="Z131" s="21"/>
      <c r="AA131" s="11"/>
      <c r="AB131" s="11"/>
      <c r="AC131" s="21"/>
      <c r="AD131" s="21"/>
      <c r="AE131" s="21"/>
      <c r="AF131" s="11"/>
      <c r="AG131" s="11" t="b">
        <f t="shared" si="50"/>
        <v>0</v>
      </c>
      <c r="AH131" s="11" t="b">
        <f t="shared" si="51"/>
        <v>0</v>
      </c>
      <c r="AI131" s="11" t="b">
        <f t="shared" si="52"/>
        <v>0</v>
      </c>
      <c r="AJ131" s="19">
        <f t="shared" si="53"/>
        <v>2017</v>
      </c>
      <c r="AK131">
        <f t="shared" si="54"/>
        <v>8</v>
      </c>
      <c r="AL131" t="b">
        <v>0</v>
      </c>
      <c r="AM131">
        <f t="shared" si="55"/>
        <v>0</v>
      </c>
      <c r="AN131" t="b">
        <f t="shared" si="56"/>
        <v>0</v>
      </c>
      <c r="AO131" t="b">
        <f t="shared" si="57"/>
        <v>0</v>
      </c>
      <c r="AP131" t="b">
        <f t="shared" si="58"/>
        <v>0</v>
      </c>
      <c r="AQ131" t="str">
        <f t="shared" ref="AQ131:AQ162" si="63">IF(AN131, "OEIS CAT - Destructive - Fatal", IF(AO131, IF(AG131, "OEIS CAT - Destructive - Non-fatal", "OEIS Non-CAT - Destructive - Non-fatal"), IF(AG131, "OEIS CAT - Large", "OEIS Non-CAT - Large")))</f>
        <v>OEIS Non-CAT - Large</v>
      </c>
      <c r="AR131">
        <f t="shared" si="59"/>
        <v>0</v>
      </c>
      <c r="AS131">
        <f t="shared" si="60"/>
        <v>0</v>
      </c>
      <c r="AT131" t="str">
        <f t="shared" si="61"/>
        <v xml:space="preserve">structures &lt;= 100 </v>
      </c>
      <c r="AU131" t="str">
        <f t="shared" si="62"/>
        <v>fatality = 0</v>
      </c>
      <c r="AV131">
        <f t="shared" ref="AV131:AV162" si="64">IF(R131="",0, R131)</f>
        <v>0</v>
      </c>
      <c r="AW131" t="b">
        <v>1</v>
      </c>
      <c r="AX131" t="b">
        <v>0</v>
      </c>
      <c r="AY131" t="b">
        <v>1</v>
      </c>
      <c r="AZ131" t="b">
        <v>1</v>
      </c>
      <c r="BA131" t="b">
        <v>0</v>
      </c>
      <c r="BB131" t="b">
        <v>0</v>
      </c>
      <c r="BC131" t="b">
        <v>1</v>
      </c>
    </row>
    <row r="132" spans="1:55" x14ac:dyDescent="0.2">
      <c r="A132" s="11"/>
      <c r="C132" t="str">
        <f t="shared" si="46"/>
        <v>20170806-Poslin</v>
      </c>
      <c r="D132" s="12" t="s">
        <v>180</v>
      </c>
      <c r="E132" s="12" t="s">
        <v>601</v>
      </c>
      <c r="F132" s="12"/>
      <c r="G132" s="12"/>
      <c r="H132" s="13">
        <f t="shared" si="47"/>
        <v>201708061952</v>
      </c>
      <c r="I132" s="13">
        <f t="shared" si="48"/>
        <v>201708070752</v>
      </c>
      <c r="J132" s="14">
        <v>42953</v>
      </c>
      <c r="K132" s="15">
        <v>0.82777777777777772</v>
      </c>
      <c r="L132" s="16">
        <v>42953.827777777777</v>
      </c>
      <c r="M132" s="17">
        <v>43109</v>
      </c>
      <c r="N132" s="18" t="s">
        <v>602</v>
      </c>
      <c r="O132" s="16">
        <v>43109.51458333333</v>
      </c>
      <c r="P132" s="19">
        <v>859</v>
      </c>
      <c r="Q132" s="12" t="s">
        <v>87</v>
      </c>
      <c r="R132" s="19">
        <v>0</v>
      </c>
      <c r="S132" s="19"/>
      <c r="T132" s="19">
        <v>0</v>
      </c>
      <c r="U132" s="20">
        <v>39.887999999999998</v>
      </c>
      <c r="V132" s="20">
        <v>-120.066</v>
      </c>
      <c r="W132" s="11" t="s">
        <v>88</v>
      </c>
      <c r="X132" s="11" t="str">
        <f t="shared" si="49"/>
        <v>HFRA</v>
      </c>
      <c r="Y132" s="11"/>
      <c r="Z132" s="21"/>
      <c r="AA132" s="11"/>
      <c r="AB132" s="11"/>
      <c r="AC132" s="21"/>
      <c r="AD132" s="21"/>
      <c r="AE132" s="21"/>
      <c r="AF132" s="11"/>
      <c r="AG132" s="11" t="b">
        <f t="shared" si="50"/>
        <v>0</v>
      </c>
      <c r="AH132" s="11" t="b">
        <f t="shared" si="51"/>
        <v>0</v>
      </c>
      <c r="AI132" s="11" t="b">
        <f t="shared" si="52"/>
        <v>0</v>
      </c>
      <c r="AJ132" s="19">
        <f t="shared" si="53"/>
        <v>2017</v>
      </c>
      <c r="AK132">
        <f t="shared" si="54"/>
        <v>8</v>
      </c>
      <c r="AL132" t="b">
        <v>0</v>
      </c>
      <c r="AM132">
        <f t="shared" si="55"/>
        <v>0</v>
      </c>
      <c r="AN132" t="b">
        <f t="shared" si="56"/>
        <v>0</v>
      </c>
      <c r="AO132" t="b">
        <f t="shared" si="57"/>
        <v>0</v>
      </c>
      <c r="AP132" t="b">
        <f t="shared" si="58"/>
        <v>0</v>
      </c>
      <c r="AQ132" t="str">
        <f t="shared" si="63"/>
        <v>OEIS Non-CAT - Large</v>
      </c>
      <c r="AR132">
        <f t="shared" si="59"/>
        <v>0</v>
      </c>
      <c r="AS132">
        <f t="shared" si="60"/>
        <v>0</v>
      </c>
      <c r="AT132" t="str">
        <f t="shared" si="61"/>
        <v xml:space="preserve">structures &lt;= 100 </v>
      </c>
      <c r="AU132" t="str">
        <f t="shared" si="62"/>
        <v>fatality = 0</v>
      </c>
      <c r="AV132">
        <f t="shared" si="64"/>
        <v>0</v>
      </c>
      <c r="AW132" t="b">
        <v>1</v>
      </c>
      <c r="AX132" t="b">
        <v>0</v>
      </c>
      <c r="AY132" t="b">
        <v>1</v>
      </c>
      <c r="AZ132" t="b">
        <v>1</v>
      </c>
      <c r="BA132" t="b">
        <v>0</v>
      </c>
      <c r="BB132" t="b">
        <v>0</v>
      </c>
      <c r="BC132" t="b">
        <v>1</v>
      </c>
    </row>
    <row r="133" spans="1:55" x14ac:dyDescent="0.2">
      <c r="A133" s="11" t="s">
        <v>251</v>
      </c>
      <c r="B133" s="23"/>
      <c r="C133" t="str">
        <f t="shared" si="46"/>
        <v>20170807-Young</v>
      </c>
      <c r="D133" s="12" t="s">
        <v>252</v>
      </c>
      <c r="E133" s="12" t="s">
        <v>605</v>
      </c>
      <c r="F133" s="12"/>
      <c r="G133" s="12"/>
      <c r="H133" s="13">
        <f t="shared" si="47"/>
        <v>201708071745</v>
      </c>
      <c r="I133" s="13">
        <f t="shared" si="48"/>
        <v>201708080545</v>
      </c>
      <c r="J133" s="14">
        <v>42954</v>
      </c>
      <c r="K133" s="15">
        <v>0.73958333333333337</v>
      </c>
      <c r="L133" s="16">
        <v>42954.739583333343</v>
      </c>
      <c r="M133" s="17">
        <v>43109</v>
      </c>
      <c r="N133" s="18" t="s">
        <v>606</v>
      </c>
      <c r="O133" s="16">
        <v>43109.518055555563</v>
      </c>
      <c r="P133" s="19">
        <v>3142</v>
      </c>
      <c r="Q133" s="12" t="s">
        <v>438</v>
      </c>
      <c r="R133" s="19"/>
      <c r="S133" s="19"/>
      <c r="T133" s="19"/>
      <c r="U133" s="20">
        <v>41.853000000000002</v>
      </c>
      <c r="V133" s="20">
        <v>-123.676</v>
      </c>
      <c r="W133" s="11" t="s">
        <v>88</v>
      </c>
      <c r="X133" s="11" t="str">
        <f t="shared" si="49"/>
        <v>HFRA</v>
      </c>
      <c r="Y133" s="11"/>
      <c r="Z133" s="21"/>
      <c r="AA133" s="11"/>
      <c r="AB133" s="11"/>
      <c r="AC133" s="21"/>
      <c r="AD133" s="21"/>
      <c r="AE133" s="21"/>
      <c r="AF133" s="11"/>
      <c r="AG133" s="11" t="b">
        <f t="shared" si="50"/>
        <v>0</v>
      </c>
      <c r="AH133" s="11" t="b">
        <f t="shared" si="51"/>
        <v>0</v>
      </c>
      <c r="AI133" s="11" t="b">
        <f t="shared" si="52"/>
        <v>0</v>
      </c>
      <c r="AJ133" s="19">
        <f t="shared" si="53"/>
        <v>2017</v>
      </c>
      <c r="AK133">
        <f t="shared" si="54"/>
        <v>8</v>
      </c>
      <c r="AL133" t="b">
        <v>1</v>
      </c>
      <c r="AM133">
        <f t="shared" si="55"/>
        <v>0</v>
      </c>
      <c r="AN133" t="b">
        <f t="shared" si="56"/>
        <v>0</v>
      </c>
      <c r="AO133" t="b">
        <f t="shared" si="57"/>
        <v>0</v>
      </c>
      <c r="AP133" t="b">
        <f t="shared" si="58"/>
        <v>0</v>
      </c>
      <c r="AQ133" t="str">
        <f t="shared" si="63"/>
        <v>OEIS Non-CAT - Large</v>
      </c>
      <c r="AR133">
        <f t="shared" si="59"/>
        <v>0</v>
      </c>
      <c r="AS133">
        <f t="shared" si="60"/>
        <v>0</v>
      </c>
      <c r="AT133" t="str">
        <f t="shared" si="61"/>
        <v xml:space="preserve">structures &lt;= 100 </v>
      </c>
      <c r="AU133" t="str">
        <f t="shared" si="62"/>
        <v>fatality = 0</v>
      </c>
      <c r="AV133">
        <f t="shared" si="64"/>
        <v>0</v>
      </c>
      <c r="AW133" t="b">
        <v>1</v>
      </c>
      <c r="AX133" t="b">
        <v>0</v>
      </c>
      <c r="AY133" t="b">
        <v>1</v>
      </c>
      <c r="AZ133" t="b">
        <v>1</v>
      </c>
      <c r="BA133" t="b">
        <v>0</v>
      </c>
      <c r="BB133" t="b">
        <v>0</v>
      </c>
      <c r="BC133" t="b">
        <v>1</v>
      </c>
    </row>
    <row r="134" spans="1:55" x14ac:dyDescent="0.2">
      <c r="A134" s="11"/>
      <c r="C134" t="str">
        <f t="shared" si="46"/>
        <v>20170807-Ruth Complex</v>
      </c>
      <c r="D134" s="12" t="s">
        <v>84</v>
      </c>
      <c r="E134" s="12" t="s">
        <v>609</v>
      </c>
      <c r="F134" s="12"/>
      <c r="G134" s="12"/>
      <c r="H134" s="13">
        <f t="shared" si="47"/>
        <v>201708072230</v>
      </c>
      <c r="I134" s="13">
        <f t="shared" si="48"/>
        <v>201708081030</v>
      </c>
      <c r="J134" s="14">
        <v>42954</v>
      </c>
      <c r="K134" s="15">
        <v>0.9375</v>
      </c>
      <c r="L134" s="16">
        <v>42954.9375</v>
      </c>
      <c r="M134" s="17">
        <v>43109</v>
      </c>
      <c r="N134" s="18" t="s">
        <v>610</v>
      </c>
      <c r="O134" s="16">
        <v>43109.518750000003</v>
      </c>
      <c r="P134" s="19">
        <v>4736</v>
      </c>
      <c r="Q134" s="12" t="s">
        <v>87</v>
      </c>
      <c r="R134" s="19">
        <v>0</v>
      </c>
      <c r="S134" s="19"/>
      <c r="T134" s="19">
        <v>0</v>
      </c>
      <c r="U134" s="20">
        <v>40.175980000000003</v>
      </c>
      <c r="V134" s="20">
        <v>-123.36882</v>
      </c>
      <c r="W134" s="11" t="s">
        <v>88</v>
      </c>
      <c r="X134" s="11" t="str">
        <f t="shared" si="49"/>
        <v>HFRA</v>
      </c>
      <c r="Y134" s="11"/>
      <c r="Z134" s="21"/>
      <c r="AA134" s="11"/>
      <c r="AB134" s="11"/>
      <c r="AC134" s="21"/>
      <c r="AD134" s="21"/>
      <c r="AE134" s="21"/>
      <c r="AF134" s="11"/>
      <c r="AG134" s="11" t="b">
        <f t="shared" si="50"/>
        <v>0</v>
      </c>
      <c r="AH134" s="11" t="b">
        <f t="shared" si="51"/>
        <v>0</v>
      </c>
      <c r="AI134" s="11" t="b">
        <f t="shared" si="52"/>
        <v>0</v>
      </c>
      <c r="AJ134" s="19">
        <f t="shared" si="53"/>
        <v>2017</v>
      </c>
      <c r="AK134">
        <f t="shared" si="54"/>
        <v>8</v>
      </c>
      <c r="AL134" t="b">
        <v>0</v>
      </c>
      <c r="AM134">
        <f t="shared" si="55"/>
        <v>0</v>
      </c>
      <c r="AN134" t="b">
        <f t="shared" si="56"/>
        <v>0</v>
      </c>
      <c r="AO134" t="b">
        <f t="shared" si="57"/>
        <v>0</v>
      </c>
      <c r="AP134" t="b">
        <f t="shared" si="58"/>
        <v>0</v>
      </c>
      <c r="AQ134" t="str">
        <f t="shared" si="63"/>
        <v>OEIS Non-CAT - Large</v>
      </c>
      <c r="AR134">
        <f t="shared" si="59"/>
        <v>0</v>
      </c>
      <c r="AS134">
        <f t="shared" si="60"/>
        <v>0</v>
      </c>
      <c r="AT134" t="str">
        <f t="shared" si="61"/>
        <v xml:space="preserve">structures &lt;= 100 </v>
      </c>
      <c r="AU134" t="str">
        <f t="shared" si="62"/>
        <v>fatality = 0</v>
      </c>
      <c r="AV134">
        <f t="shared" si="64"/>
        <v>0</v>
      </c>
      <c r="AW134" t="b">
        <v>1</v>
      </c>
      <c r="AX134" t="b">
        <v>0</v>
      </c>
      <c r="AY134" t="b">
        <v>1</v>
      </c>
      <c r="AZ134" t="b">
        <v>1</v>
      </c>
      <c r="BA134" t="b">
        <v>0</v>
      </c>
      <c r="BB134" t="b">
        <v>1</v>
      </c>
      <c r="BC134" t="b">
        <v>1</v>
      </c>
    </row>
    <row r="135" spans="1:55" x14ac:dyDescent="0.2">
      <c r="A135" s="11"/>
      <c r="C135" t="str">
        <f t="shared" si="46"/>
        <v>20170810-Rose</v>
      </c>
      <c r="D135" s="12" t="s">
        <v>260</v>
      </c>
      <c r="E135" s="12" t="s">
        <v>612</v>
      </c>
      <c r="F135" s="12"/>
      <c r="G135" s="12"/>
      <c r="H135" s="13">
        <f t="shared" si="47"/>
        <v>201708101432</v>
      </c>
      <c r="I135" s="13">
        <f t="shared" si="48"/>
        <v>201708110232</v>
      </c>
      <c r="J135" s="14">
        <v>42957</v>
      </c>
      <c r="K135" s="15">
        <v>0.60555555555555551</v>
      </c>
      <c r="L135" s="16">
        <v>42957.605555555558</v>
      </c>
      <c r="M135" s="17">
        <v>43109</v>
      </c>
      <c r="N135" s="18" t="s">
        <v>613</v>
      </c>
      <c r="O135" s="16">
        <v>43109.521527777782</v>
      </c>
      <c r="P135" s="19">
        <v>338</v>
      </c>
      <c r="Q135" s="12" t="s">
        <v>353</v>
      </c>
      <c r="R135" s="19">
        <v>0</v>
      </c>
      <c r="S135" s="19"/>
      <c r="T135" s="19">
        <v>0</v>
      </c>
      <c r="U135" s="20">
        <v>34.929070000000003</v>
      </c>
      <c r="V135" s="20">
        <v>-118.9267</v>
      </c>
      <c r="W135" s="11" t="s">
        <v>73</v>
      </c>
      <c r="X135" s="11" t="str">
        <f t="shared" si="49"/>
        <v>non-HFRA</v>
      </c>
      <c r="Y135" s="11"/>
      <c r="Z135" s="21"/>
      <c r="AA135" s="11"/>
      <c r="AB135" s="11"/>
      <c r="AC135" s="21"/>
      <c r="AD135" s="21"/>
      <c r="AE135" s="21"/>
      <c r="AF135" s="11"/>
      <c r="AG135" s="11" t="b">
        <f t="shared" si="50"/>
        <v>0</v>
      </c>
      <c r="AH135" s="11" t="b">
        <f t="shared" si="51"/>
        <v>0</v>
      </c>
      <c r="AI135" s="11" t="b">
        <f t="shared" si="52"/>
        <v>0</v>
      </c>
      <c r="AJ135" s="19">
        <f t="shared" si="53"/>
        <v>2017</v>
      </c>
      <c r="AK135">
        <f t="shared" si="54"/>
        <v>8</v>
      </c>
      <c r="AL135" t="b">
        <v>0</v>
      </c>
      <c r="AM135">
        <f t="shared" si="55"/>
        <v>0</v>
      </c>
      <c r="AN135" t="b">
        <f t="shared" si="56"/>
        <v>0</v>
      </c>
      <c r="AO135" t="b">
        <f t="shared" si="57"/>
        <v>0</v>
      </c>
      <c r="AP135" t="b">
        <f t="shared" si="58"/>
        <v>0</v>
      </c>
      <c r="AQ135" t="str">
        <f t="shared" si="63"/>
        <v>OEIS Non-CAT - Large</v>
      </c>
      <c r="AR135">
        <f t="shared" si="59"/>
        <v>0</v>
      </c>
      <c r="AS135">
        <f t="shared" si="60"/>
        <v>0</v>
      </c>
      <c r="AT135" t="str">
        <f t="shared" si="61"/>
        <v xml:space="preserve">structures &lt;= 100 </v>
      </c>
      <c r="AU135" t="str">
        <f t="shared" si="62"/>
        <v>fatality = 0</v>
      </c>
      <c r="AV135">
        <f t="shared" si="64"/>
        <v>0</v>
      </c>
      <c r="AW135" t="b">
        <v>0</v>
      </c>
      <c r="AX135" t="b">
        <v>0</v>
      </c>
      <c r="AY135" t="b">
        <v>0</v>
      </c>
      <c r="AZ135" t="b">
        <v>0</v>
      </c>
      <c r="BA135" t="b">
        <v>0</v>
      </c>
      <c r="BB135" t="b">
        <v>0</v>
      </c>
      <c r="BC135" t="b">
        <v>0</v>
      </c>
    </row>
    <row r="136" spans="1:55" x14ac:dyDescent="0.2">
      <c r="A136" s="11"/>
      <c r="C136" t="str">
        <f t="shared" si="46"/>
        <v>20170811-Yankee</v>
      </c>
      <c r="D136" s="12" t="s">
        <v>103</v>
      </c>
      <c r="E136" s="12" t="s">
        <v>616</v>
      </c>
      <c r="F136" s="12"/>
      <c r="G136" s="12"/>
      <c r="H136" s="13">
        <f t="shared" si="47"/>
        <v>201708111606</v>
      </c>
      <c r="I136" s="13">
        <f t="shared" si="48"/>
        <v>201708120406</v>
      </c>
      <c r="J136" s="14">
        <v>42958</v>
      </c>
      <c r="K136" s="15">
        <v>0.67083333333333328</v>
      </c>
      <c r="L136" s="16">
        <v>42958.67083333333</v>
      </c>
      <c r="M136" s="17">
        <v>43109</v>
      </c>
      <c r="N136" s="18" t="s">
        <v>617</v>
      </c>
      <c r="O136" s="16">
        <v>43109.525000000001</v>
      </c>
      <c r="P136" s="19">
        <v>775</v>
      </c>
      <c r="Q136" s="12" t="s">
        <v>438</v>
      </c>
      <c r="R136" s="19"/>
      <c r="S136" s="19"/>
      <c r="T136" s="19"/>
      <c r="U136" s="20">
        <v>35.790799999999997</v>
      </c>
      <c r="V136" s="20">
        <v>-120.77485</v>
      </c>
      <c r="W136" s="11" t="s">
        <v>73</v>
      </c>
      <c r="X136" s="11" t="str">
        <f t="shared" si="49"/>
        <v>non-HFRA</v>
      </c>
      <c r="Y136" s="11"/>
      <c r="Z136" s="21"/>
      <c r="AA136" s="11"/>
      <c r="AB136" s="11"/>
      <c r="AC136" s="21"/>
      <c r="AD136" s="21"/>
      <c r="AE136" s="21"/>
      <c r="AF136" s="11"/>
      <c r="AG136" s="11" t="b">
        <f t="shared" si="50"/>
        <v>0</v>
      </c>
      <c r="AH136" s="11" t="b">
        <f t="shared" si="51"/>
        <v>0</v>
      </c>
      <c r="AI136" s="11" t="b">
        <f t="shared" si="52"/>
        <v>0</v>
      </c>
      <c r="AJ136" s="19">
        <f t="shared" si="53"/>
        <v>2017</v>
      </c>
      <c r="AK136">
        <f t="shared" si="54"/>
        <v>8</v>
      </c>
      <c r="AL136" t="b">
        <v>0</v>
      </c>
      <c r="AM136">
        <f t="shared" si="55"/>
        <v>0</v>
      </c>
      <c r="AN136" t="b">
        <f t="shared" si="56"/>
        <v>0</v>
      </c>
      <c r="AO136" t="b">
        <f t="shared" si="57"/>
        <v>0</v>
      </c>
      <c r="AP136" t="b">
        <f t="shared" si="58"/>
        <v>0</v>
      </c>
      <c r="AQ136" t="str">
        <f t="shared" si="63"/>
        <v>OEIS Non-CAT - Large</v>
      </c>
      <c r="AR136">
        <f t="shared" si="59"/>
        <v>0</v>
      </c>
      <c r="AS136">
        <f t="shared" si="60"/>
        <v>0</v>
      </c>
      <c r="AT136" t="str">
        <f t="shared" si="61"/>
        <v xml:space="preserve">structures &lt;= 100 </v>
      </c>
      <c r="AU136" t="str">
        <f t="shared" si="62"/>
        <v>fatality = 0</v>
      </c>
      <c r="AV136">
        <f t="shared" si="64"/>
        <v>0</v>
      </c>
      <c r="AW136" t="b">
        <v>0</v>
      </c>
      <c r="AX136" t="b">
        <v>0</v>
      </c>
      <c r="AY136" t="b">
        <v>0</v>
      </c>
      <c r="AZ136" t="b">
        <v>0</v>
      </c>
      <c r="BA136" t="b">
        <v>0</v>
      </c>
      <c r="BB136" t="b">
        <v>0</v>
      </c>
      <c r="BC136" t="b">
        <v>0</v>
      </c>
    </row>
    <row r="137" spans="1:55" x14ac:dyDescent="0.2">
      <c r="A137" s="11" t="s">
        <v>251</v>
      </c>
      <c r="B137" s="23"/>
      <c r="C137" t="str">
        <f t="shared" si="46"/>
        <v>20170814-Miller Complex</v>
      </c>
      <c r="D137" s="12" t="s">
        <v>252</v>
      </c>
      <c r="E137" s="12" t="s">
        <v>619</v>
      </c>
      <c r="F137" s="12"/>
      <c r="G137" s="12"/>
      <c r="H137" s="13">
        <f t="shared" si="47"/>
        <v>201708141400</v>
      </c>
      <c r="I137" s="13">
        <f t="shared" si="48"/>
        <v>201708150200</v>
      </c>
      <c r="J137" s="14">
        <v>42961</v>
      </c>
      <c r="K137" s="15">
        <v>0.58333333333333337</v>
      </c>
      <c r="L137" s="16">
        <v>42961.583333333343</v>
      </c>
      <c r="M137" s="17">
        <v>43109</v>
      </c>
      <c r="N137" s="18" t="s">
        <v>620</v>
      </c>
      <c r="O137" s="16">
        <v>43109.529166666667</v>
      </c>
      <c r="P137" s="19">
        <v>39715</v>
      </c>
      <c r="Q137" s="12" t="s">
        <v>438</v>
      </c>
      <c r="R137" s="19"/>
      <c r="S137" s="19"/>
      <c r="T137" s="19"/>
      <c r="U137" s="20">
        <v>42.039000000000001</v>
      </c>
      <c r="V137" s="20">
        <v>-123.218</v>
      </c>
      <c r="W137" s="11" t="s">
        <v>73</v>
      </c>
      <c r="X137" s="11" t="str">
        <f t="shared" si="49"/>
        <v>non-HFRA</v>
      </c>
      <c r="Y137" s="11"/>
      <c r="Z137" s="21"/>
      <c r="AA137" s="11"/>
      <c r="AB137" s="11"/>
      <c r="AC137" s="21"/>
      <c r="AD137" s="21"/>
      <c r="AE137" s="21"/>
      <c r="AF137" s="11"/>
      <c r="AG137" s="11" t="b">
        <f t="shared" si="50"/>
        <v>1</v>
      </c>
      <c r="AH137" s="11" t="b">
        <f t="shared" si="51"/>
        <v>1</v>
      </c>
      <c r="AI137" s="11" t="b">
        <f t="shared" si="52"/>
        <v>0</v>
      </c>
      <c r="AJ137" s="19">
        <f t="shared" si="53"/>
        <v>2017</v>
      </c>
      <c r="AK137">
        <f t="shared" si="54"/>
        <v>8</v>
      </c>
      <c r="AL137" t="b">
        <v>0</v>
      </c>
      <c r="AM137">
        <f t="shared" si="55"/>
        <v>0</v>
      </c>
      <c r="AN137" t="b">
        <f t="shared" si="56"/>
        <v>0</v>
      </c>
      <c r="AO137" t="b">
        <f t="shared" si="57"/>
        <v>0</v>
      </c>
      <c r="AP137" t="b">
        <f t="shared" si="58"/>
        <v>0</v>
      </c>
      <c r="AQ137" t="str">
        <f t="shared" si="63"/>
        <v>OEIS CAT - Large</v>
      </c>
      <c r="AR137">
        <f t="shared" si="59"/>
        <v>1</v>
      </c>
      <c r="AS137">
        <f t="shared" si="60"/>
        <v>0</v>
      </c>
      <c r="AT137" t="str">
        <f t="shared" si="61"/>
        <v xml:space="preserve">structures &lt;= 100 </v>
      </c>
      <c r="AU137" t="str">
        <f t="shared" si="62"/>
        <v>fatality = 0</v>
      </c>
      <c r="AV137">
        <f t="shared" si="64"/>
        <v>0</v>
      </c>
      <c r="AW137" t="b">
        <v>0</v>
      </c>
      <c r="AX137" t="b">
        <v>0</v>
      </c>
      <c r="AY137" t="b">
        <v>0</v>
      </c>
      <c r="AZ137" t="b">
        <v>0</v>
      </c>
      <c r="BA137" t="b">
        <v>0</v>
      </c>
      <c r="BB137" t="b">
        <v>0</v>
      </c>
      <c r="BC137" t="b">
        <v>0</v>
      </c>
    </row>
    <row r="138" spans="1:55" x14ac:dyDescent="0.2">
      <c r="A138" s="11"/>
      <c r="C138" t="str">
        <f t="shared" si="46"/>
        <v>20170814-South Fork</v>
      </c>
      <c r="D138" s="12" t="s">
        <v>203</v>
      </c>
      <c r="E138" s="12" t="s">
        <v>621</v>
      </c>
      <c r="F138" s="12"/>
      <c r="G138" s="12"/>
      <c r="H138" s="13">
        <f t="shared" si="47"/>
        <v>201708141428</v>
      </c>
      <c r="I138" s="13">
        <f t="shared" si="48"/>
        <v>201708150228</v>
      </c>
      <c r="J138" s="14">
        <v>42961</v>
      </c>
      <c r="K138" s="15">
        <v>0.60277777777777775</v>
      </c>
      <c r="L138" s="16">
        <v>42961.602777777778</v>
      </c>
      <c r="M138" s="17">
        <v>43109</v>
      </c>
      <c r="N138" s="18" t="s">
        <v>622</v>
      </c>
      <c r="O138" s="16">
        <v>43109.527083333327</v>
      </c>
      <c r="P138" s="19">
        <v>7000</v>
      </c>
      <c r="Q138" s="12" t="s">
        <v>80</v>
      </c>
      <c r="R138" s="19">
        <v>0</v>
      </c>
      <c r="S138" s="19"/>
      <c r="T138" s="19">
        <v>0</v>
      </c>
      <c r="U138" s="20">
        <v>37.537999999999997</v>
      </c>
      <c r="V138" s="20">
        <v>-119.598</v>
      </c>
      <c r="W138" s="11" t="s">
        <v>88</v>
      </c>
      <c r="X138" s="11" t="str">
        <f t="shared" si="49"/>
        <v>HFRA</v>
      </c>
      <c r="Y138" s="11"/>
      <c r="Z138" s="21"/>
      <c r="AA138" s="11"/>
      <c r="AB138" s="11"/>
      <c r="AC138" s="21"/>
      <c r="AD138" s="21"/>
      <c r="AE138" s="21"/>
      <c r="AF138" s="11"/>
      <c r="AG138" s="11" t="b">
        <f t="shared" si="50"/>
        <v>1</v>
      </c>
      <c r="AH138" s="11" t="b">
        <f t="shared" si="51"/>
        <v>1</v>
      </c>
      <c r="AI138" s="11" t="b">
        <f t="shared" si="52"/>
        <v>0</v>
      </c>
      <c r="AJ138" s="19">
        <f t="shared" si="53"/>
        <v>2017</v>
      </c>
      <c r="AK138">
        <f t="shared" si="54"/>
        <v>8</v>
      </c>
      <c r="AL138" t="b">
        <v>0</v>
      </c>
      <c r="AM138">
        <f t="shared" si="55"/>
        <v>0</v>
      </c>
      <c r="AN138" t="b">
        <f t="shared" si="56"/>
        <v>0</v>
      </c>
      <c r="AO138" t="b">
        <f t="shared" si="57"/>
        <v>0</v>
      </c>
      <c r="AP138" t="b">
        <f t="shared" si="58"/>
        <v>0</v>
      </c>
      <c r="AQ138" t="str">
        <f t="shared" si="63"/>
        <v>OEIS CAT - Large</v>
      </c>
      <c r="AR138">
        <f t="shared" si="59"/>
        <v>1</v>
      </c>
      <c r="AS138">
        <f t="shared" si="60"/>
        <v>0</v>
      </c>
      <c r="AT138" t="str">
        <f t="shared" si="61"/>
        <v xml:space="preserve">structures &lt;= 100 </v>
      </c>
      <c r="AU138" t="str">
        <f t="shared" si="62"/>
        <v>fatality = 0</v>
      </c>
      <c r="AV138">
        <f t="shared" si="64"/>
        <v>0</v>
      </c>
      <c r="AW138" t="b">
        <v>1</v>
      </c>
      <c r="AX138" t="b">
        <v>0</v>
      </c>
      <c r="AY138" t="b">
        <v>1</v>
      </c>
      <c r="AZ138" t="b">
        <v>1</v>
      </c>
      <c r="BA138" t="b">
        <v>0</v>
      </c>
      <c r="BB138" t="b">
        <v>1</v>
      </c>
      <c r="BC138" t="b">
        <v>1</v>
      </c>
    </row>
    <row r="139" spans="1:55" x14ac:dyDescent="0.2">
      <c r="A139" s="11" t="s">
        <v>251</v>
      </c>
      <c r="B139" s="23"/>
      <c r="C139" t="str">
        <f t="shared" si="46"/>
        <v>20170815-Eclipse Complex</v>
      </c>
      <c r="D139" s="12" t="s">
        <v>252</v>
      </c>
      <c r="E139" s="12" t="s">
        <v>627</v>
      </c>
      <c r="F139" s="12"/>
      <c r="G139" s="12"/>
      <c r="H139" s="13">
        <f t="shared" si="47"/>
        <v>201708150755</v>
      </c>
      <c r="I139" s="13">
        <f t="shared" si="48"/>
        <v>201708151955</v>
      </c>
      <c r="J139" s="14">
        <v>42962</v>
      </c>
      <c r="K139" s="15">
        <v>0.3298611111111111</v>
      </c>
      <c r="L139" s="16">
        <v>42962.329861111109</v>
      </c>
      <c r="M139" s="17">
        <v>43109</v>
      </c>
      <c r="N139" s="18" t="s">
        <v>628</v>
      </c>
      <c r="O139" s="16">
        <v>43109.529861111107</v>
      </c>
      <c r="P139" s="19">
        <v>78698</v>
      </c>
      <c r="Q139" s="12" t="s">
        <v>87</v>
      </c>
      <c r="R139" s="19">
        <v>0</v>
      </c>
      <c r="S139" s="19"/>
      <c r="T139" s="19">
        <v>0</v>
      </c>
      <c r="U139" s="20">
        <v>41.841000000000001</v>
      </c>
      <c r="V139" s="20">
        <v>-123.474</v>
      </c>
      <c r="W139" s="11" t="s">
        <v>88</v>
      </c>
      <c r="X139" s="11" t="str">
        <f t="shared" si="49"/>
        <v>HFRA</v>
      </c>
      <c r="Y139" s="11"/>
      <c r="Z139" s="21"/>
      <c r="AA139" s="11"/>
      <c r="AB139" s="11"/>
      <c r="AC139" s="21"/>
      <c r="AD139" s="21"/>
      <c r="AE139" s="21"/>
      <c r="AF139" s="11"/>
      <c r="AG139" s="11" t="b">
        <f t="shared" si="50"/>
        <v>1</v>
      </c>
      <c r="AH139" s="11" t="b">
        <f t="shared" si="51"/>
        <v>1</v>
      </c>
      <c r="AI139" s="11" t="b">
        <f t="shared" si="52"/>
        <v>0</v>
      </c>
      <c r="AJ139" s="19">
        <f t="shared" si="53"/>
        <v>2017</v>
      </c>
      <c r="AK139">
        <f t="shared" si="54"/>
        <v>8</v>
      </c>
      <c r="AL139" t="b">
        <v>0</v>
      </c>
      <c r="AM139">
        <f t="shared" si="55"/>
        <v>0</v>
      </c>
      <c r="AN139" t="b">
        <f t="shared" si="56"/>
        <v>0</v>
      </c>
      <c r="AO139" t="b">
        <f t="shared" si="57"/>
        <v>0</v>
      </c>
      <c r="AP139" t="b">
        <f t="shared" si="58"/>
        <v>0</v>
      </c>
      <c r="AQ139" t="str">
        <f t="shared" si="63"/>
        <v>OEIS CAT - Large</v>
      </c>
      <c r="AR139">
        <f t="shared" si="59"/>
        <v>1</v>
      </c>
      <c r="AS139">
        <f t="shared" si="60"/>
        <v>0</v>
      </c>
      <c r="AT139" t="str">
        <f t="shared" si="61"/>
        <v xml:space="preserve">structures &lt;= 100 </v>
      </c>
      <c r="AU139" t="str">
        <f t="shared" si="62"/>
        <v>fatality = 0</v>
      </c>
      <c r="AV139">
        <f t="shared" si="64"/>
        <v>0</v>
      </c>
      <c r="AW139" t="b">
        <v>1</v>
      </c>
      <c r="AX139" t="b">
        <v>0</v>
      </c>
      <c r="AY139" t="b">
        <v>1</v>
      </c>
      <c r="AZ139" t="b">
        <v>1</v>
      </c>
      <c r="BA139" t="b">
        <v>0</v>
      </c>
      <c r="BB139" t="b">
        <v>0</v>
      </c>
      <c r="BC139" t="b">
        <v>1</v>
      </c>
    </row>
    <row r="140" spans="1:55" x14ac:dyDescent="0.2">
      <c r="A140" s="11"/>
      <c r="C140" t="str">
        <f t="shared" si="46"/>
        <v>20170820-Beale</v>
      </c>
      <c r="D140" s="12" t="s">
        <v>350</v>
      </c>
      <c r="E140" s="12" t="s">
        <v>351</v>
      </c>
      <c r="F140" s="12"/>
      <c r="G140" s="12"/>
      <c r="H140" s="13">
        <f t="shared" si="47"/>
        <v>201708201444</v>
      </c>
      <c r="I140" s="13">
        <f t="shared" si="48"/>
        <v>201708210244</v>
      </c>
      <c r="J140" s="14">
        <v>42967</v>
      </c>
      <c r="K140" s="15">
        <v>0.61388888888888893</v>
      </c>
      <c r="L140" s="16">
        <v>42967.613888888889</v>
      </c>
      <c r="M140" s="17">
        <v>43109</v>
      </c>
      <c r="N140" s="18" t="s">
        <v>628</v>
      </c>
      <c r="O140" s="16">
        <v>43109.529861111107</v>
      </c>
      <c r="P140" s="19">
        <v>867</v>
      </c>
      <c r="Q140" s="12" t="s">
        <v>80</v>
      </c>
      <c r="R140" s="19">
        <v>0</v>
      </c>
      <c r="S140" s="19"/>
      <c r="T140" s="19">
        <v>0</v>
      </c>
      <c r="U140" s="20">
        <v>39.123399999999997</v>
      </c>
      <c r="V140" s="20">
        <v>-121.32957</v>
      </c>
      <c r="W140" s="11" t="s">
        <v>73</v>
      </c>
      <c r="X140" s="11" t="str">
        <f t="shared" si="49"/>
        <v>non-HFRA</v>
      </c>
      <c r="Y140" s="11"/>
      <c r="Z140" s="21"/>
      <c r="AA140" s="11"/>
      <c r="AB140" s="11"/>
      <c r="AC140" s="21"/>
      <c r="AD140" s="21"/>
      <c r="AE140" s="21"/>
      <c r="AF140" s="11"/>
      <c r="AG140" s="11" t="b">
        <f t="shared" si="50"/>
        <v>0</v>
      </c>
      <c r="AH140" s="11" t="b">
        <f t="shared" si="51"/>
        <v>0</v>
      </c>
      <c r="AI140" s="11" t="b">
        <f t="shared" si="52"/>
        <v>0</v>
      </c>
      <c r="AJ140" s="19">
        <f t="shared" si="53"/>
        <v>2017</v>
      </c>
      <c r="AK140">
        <f t="shared" si="54"/>
        <v>8</v>
      </c>
      <c r="AL140" t="b">
        <v>0</v>
      </c>
      <c r="AM140">
        <f t="shared" si="55"/>
        <v>0</v>
      </c>
      <c r="AN140" t="b">
        <f t="shared" si="56"/>
        <v>0</v>
      </c>
      <c r="AO140" t="b">
        <f t="shared" si="57"/>
        <v>0</v>
      </c>
      <c r="AP140" t="b">
        <f t="shared" si="58"/>
        <v>0</v>
      </c>
      <c r="AQ140" t="str">
        <f t="shared" si="63"/>
        <v>OEIS Non-CAT - Large</v>
      </c>
      <c r="AR140">
        <f t="shared" si="59"/>
        <v>0</v>
      </c>
      <c r="AS140">
        <f t="shared" si="60"/>
        <v>0</v>
      </c>
      <c r="AT140" t="str">
        <f t="shared" si="61"/>
        <v xml:space="preserve">structures &lt;= 100 </v>
      </c>
      <c r="AU140" t="str">
        <f t="shared" si="62"/>
        <v>fatality = 0</v>
      </c>
      <c r="AV140">
        <f t="shared" si="64"/>
        <v>0</v>
      </c>
      <c r="AW140" t="b">
        <v>0</v>
      </c>
      <c r="AX140" t="b">
        <v>0</v>
      </c>
      <c r="AY140" t="b">
        <v>0</v>
      </c>
      <c r="AZ140" t="b">
        <v>0</v>
      </c>
      <c r="BA140" t="b">
        <v>0</v>
      </c>
      <c r="BB140" t="b">
        <v>0</v>
      </c>
      <c r="BC140" t="b">
        <v>0</v>
      </c>
    </row>
    <row r="141" spans="1:55" x14ac:dyDescent="0.2">
      <c r="A141" s="11"/>
      <c r="C141" t="str">
        <f t="shared" si="46"/>
        <v>20170824-I-5</v>
      </c>
      <c r="D141" s="12" t="s">
        <v>529</v>
      </c>
      <c r="E141" s="12" t="s">
        <v>633</v>
      </c>
      <c r="F141" s="12"/>
      <c r="G141" s="12"/>
      <c r="H141" s="13">
        <f t="shared" si="47"/>
        <v>201708241813</v>
      </c>
      <c r="I141" s="13">
        <f t="shared" si="48"/>
        <v>201708250613</v>
      </c>
      <c r="J141" s="14">
        <v>42971</v>
      </c>
      <c r="K141" s="15">
        <v>0.75902777777777775</v>
      </c>
      <c r="L141" s="16">
        <v>42971.759027777778</v>
      </c>
      <c r="M141" s="17">
        <v>43109</v>
      </c>
      <c r="N141" s="18" t="s">
        <v>634</v>
      </c>
      <c r="O141" s="16">
        <v>43109.530555555553</v>
      </c>
      <c r="P141" s="19">
        <v>2312</v>
      </c>
      <c r="Q141" s="12" t="s">
        <v>438</v>
      </c>
      <c r="R141" s="19"/>
      <c r="S141" s="19"/>
      <c r="T141" s="19"/>
      <c r="U141" s="20">
        <v>36.051870000000001</v>
      </c>
      <c r="V141" s="20">
        <v>-120.05404</v>
      </c>
      <c r="W141" s="11" t="s">
        <v>73</v>
      </c>
      <c r="X141" s="11" t="str">
        <f t="shared" si="49"/>
        <v>non-HFRA</v>
      </c>
      <c r="Y141" s="11"/>
      <c r="Z141" s="21"/>
      <c r="AA141" s="11"/>
      <c r="AB141" s="11"/>
      <c r="AC141" s="21"/>
      <c r="AD141" s="21"/>
      <c r="AE141" s="21"/>
      <c r="AF141" s="11">
        <v>3696</v>
      </c>
      <c r="AG141" s="11" t="b">
        <f t="shared" si="50"/>
        <v>0</v>
      </c>
      <c r="AH141" s="11" t="b">
        <f t="shared" si="51"/>
        <v>0</v>
      </c>
      <c r="AI141" s="11" t="b">
        <f t="shared" si="52"/>
        <v>0</v>
      </c>
      <c r="AJ141" s="19">
        <f t="shared" si="53"/>
        <v>2017</v>
      </c>
      <c r="AK141">
        <f t="shared" si="54"/>
        <v>8</v>
      </c>
      <c r="AL141" t="b">
        <v>0</v>
      </c>
      <c r="AM141">
        <f t="shared" si="55"/>
        <v>0</v>
      </c>
      <c r="AN141" t="b">
        <f t="shared" si="56"/>
        <v>0</v>
      </c>
      <c r="AO141" t="b">
        <f t="shared" si="57"/>
        <v>0</v>
      </c>
      <c r="AP141" t="b">
        <f t="shared" si="58"/>
        <v>0</v>
      </c>
      <c r="AQ141" t="str">
        <f t="shared" si="63"/>
        <v>OEIS Non-CAT - Large</v>
      </c>
      <c r="AR141">
        <f t="shared" si="59"/>
        <v>0</v>
      </c>
      <c r="AS141">
        <f t="shared" si="60"/>
        <v>0</v>
      </c>
      <c r="AT141" t="str">
        <f t="shared" si="61"/>
        <v xml:space="preserve">structures &lt;= 100 </v>
      </c>
      <c r="AU141" t="str">
        <f t="shared" si="62"/>
        <v>fatality = 0</v>
      </c>
      <c r="AV141">
        <f t="shared" si="64"/>
        <v>0</v>
      </c>
      <c r="AW141" t="b">
        <v>0</v>
      </c>
      <c r="AX141" t="b">
        <v>0</v>
      </c>
      <c r="AY141" t="b">
        <v>0</v>
      </c>
      <c r="AZ141" t="b">
        <v>0</v>
      </c>
      <c r="BA141" t="b">
        <v>0</v>
      </c>
      <c r="BB141" t="b">
        <v>0</v>
      </c>
      <c r="BC141" t="b">
        <v>0</v>
      </c>
    </row>
    <row r="142" spans="1:55" x14ac:dyDescent="0.2">
      <c r="A142" s="11"/>
      <c r="C142" t="str">
        <f t="shared" si="46"/>
        <v>20170829-Pier</v>
      </c>
      <c r="D142" s="12" t="s">
        <v>119</v>
      </c>
      <c r="E142" s="12" t="s">
        <v>637</v>
      </c>
      <c r="F142" s="12"/>
      <c r="G142" s="12"/>
      <c r="H142" s="13">
        <f t="shared" si="47"/>
        <v>201708290829</v>
      </c>
      <c r="I142" s="13">
        <f t="shared" si="48"/>
        <v>201708292029</v>
      </c>
      <c r="J142" s="14">
        <v>42976</v>
      </c>
      <c r="K142" s="15">
        <v>0.35347222222222219</v>
      </c>
      <c r="L142" s="16">
        <v>42976.353472222218</v>
      </c>
      <c r="M142" s="17">
        <v>43109</v>
      </c>
      <c r="N142" s="18" t="s">
        <v>638</v>
      </c>
      <c r="O142" s="16">
        <v>43109.532638888893</v>
      </c>
      <c r="P142" s="19">
        <v>36556</v>
      </c>
      <c r="Q142" s="12" t="s">
        <v>353</v>
      </c>
      <c r="R142" s="19">
        <v>2</v>
      </c>
      <c r="S142" s="19"/>
      <c r="T142" s="19">
        <v>0</v>
      </c>
      <c r="U142" s="20">
        <v>36.153559999999999</v>
      </c>
      <c r="V142" s="20">
        <v>-118.74102999999999</v>
      </c>
      <c r="W142" s="11" t="s">
        <v>88</v>
      </c>
      <c r="X142" s="11" t="str">
        <f t="shared" si="49"/>
        <v>HFRA</v>
      </c>
      <c r="Y142" s="11"/>
      <c r="Z142" s="21"/>
      <c r="AA142" s="11"/>
      <c r="AB142" s="11"/>
      <c r="AC142" s="21"/>
      <c r="AD142" s="21"/>
      <c r="AE142" s="21"/>
      <c r="AF142" s="11"/>
      <c r="AG142" s="11" t="b">
        <f t="shared" si="50"/>
        <v>1</v>
      </c>
      <c r="AH142" s="11" t="b">
        <f t="shared" si="51"/>
        <v>1</v>
      </c>
      <c r="AI142" s="11" t="b">
        <f t="shared" si="52"/>
        <v>0</v>
      </c>
      <c r="AJ142" s="19">
        <f t="shared" si="53"/>
        <v>2017</v>
      </c>
      <c r="AK142">
        <f t="shared" si="54"/>
        <v>8</v>
      </c>
      <c r="AL142" t="b">
        <v>0</v>
      </c>
      <c r="AM142">
        <f t="shared" si="55"/>
        <v>0</v>
      </c>
      <c r="AN142" t="b">
        <f t="shared" si="56"/>
        <v>0</v>
      </c>
      <c r="AO142" t="b">
        <f t="shared" si="57"/>
        <v>0</v>
      </c>
      <c r="AP142" t="b">
        <f t="shared" si="58"/>
        <v>0</v>
      </c>
      <c r="AQ142" t="str">
        <f t="shared" si="63"/>
        <v>OEIS CAT - Large</v>
      </c>
      <c r="AR142">
        <f t="shared" si="59"/>
        <v>1</v>
      </c>
      <c r="AS142">
        <f t="shared" si="60"/>
        <v>0</v>
      </c>
      <c r="AT142" t="str">
        <f t="shared" si="61"/>
        <v xml:space="preserve">structures &lt;= 100 </v>
      </c>
      <c r="AU142" t="str">
        <f t="shared" si="62"/>
        <v>fatality = 0</v>
      </c>
      <c r="AV142">
        <f t="shared" si="64"/>
        <v>2</v>
      </c>
      <c r="AW142" t="b">
        <v>1</v>
      </c>
      <c r="AX142" t="b">
        <v>0</v>
      </c>
      <c r="AY142" t="b">
        <v>1</v>
      </c>
      <c r="AZ142" t="b">
        <v>1</v>
      </c>
      <c r="BA142" t="b">
        <v>0</v>
      </c>
      <c r="BB142" t="b">
        <v>1</v>
      </c>
      <c r="BC142" t="b">
        <v>1</v>
      </c>
    </row>
    <row r="143" spans="1:55" x14ac:dyDescent="0.2">
      <c r="A143" s="11"/>
      <c r="C143" t="str">
        <f t="shared" si="46"/>
        <v>20170829-Railroad</v>
      </c>
      <c r="D143" s="12" t="s">
        <v>91</v>
      </c>
      <c r="E143" s="12" t="s">
        <v>640</v>
      </c>
      <c r="F143" s="12"/>
      <c r="G143" s="12"/>
      <c r="H143" s="13">
        <f t="shared" si="47"/>
        <v>201708291219</v>
      </c>
      <c r="I143" s="13">
        <f t="shared" si="48"/>
        <v>201708300019</v>
      </c>
      <c r="J143" s="14">
        <v>42976</v>
      </c>
      <c r="K143" s="15">
        <v>0.5131944444444444</v>
      </c>
      <c r="L143" s="16">
        <v>42976.513194444437</v>
      </c>
      <c r="M143" s="17">
        <v>43109</v>
      </c>
      <c r="N143" s="18" t="s">
        <v>641</v>
      </c>
      <c r="O143" s="16">
        <v>43109.531944444447</v>
      </c>
      <c r="P143" s="19">
        <v>12407</v>
      </c>
      <c r="Q143" s="12" t="s">
        <v>99</v>
      </c>
      <c r="R143" s="19">
        <v>8</v>
      </c>
      <c r="S143" s="19">
        <v>1</v>
      </c>
      <c r="T143" s="19">
        <v>1</v>
      </c>
      <c r="U143" s="20">
        <v>37.446629999999999</v>
      </c>
      <c r="V143" s="20">
        <v>-119.64622</v>
      </c>
      <c r="W143" s="11" t="s">
        <v>88</v>
      </c>
      <c r="X143" s="11" t="str">
        <f t="shared" si="49"/>
        <v>HFRA</v>
      </c>
      <c r="Y143" s="11" t="s">
        <v>100</v>
      </c>
      <c r="Z143" s="21" t="s">
        <v>100</v>
      </c>
      <c r="AA143" s="11">
        <v>20170315</v>
      </c>
      <c r="AB143" s="11" t="s">
        <v>642</v>
      </c>
      <c r="AC143" s="21" t="s">
        <v>643</v>
      </c>
      <c r="AD143" s="21" t="s">
        <v>644</v>
      </c>
      <c r="AE143" s="21"/>
      <c r="AF143" s="11">
        <v>5894785</v>
      </c>
      <c r="AG143" s="11" t="b">
        <f t="shared" si="50"/>
        <v>1</v>
      </c>
      <c r="AH143" s="11" t="b">
        <f t="shared" si="51"/>
        <v>1</v>
      </c>
      <c r="AI143" s="11" t="b">
        <f t="shared" si="52"/>
        <v>0</v>
      </c>
      <c r="AJ143" s="19">
        <f t="shared" si="53"/>
        <v>2017</v>
      </c>
      <c r="AK143">
        <f t="shared" si="54"/>
        <v>8</v>
      </c>
      <c r="AL143" t="b">
        <v>0</v>
      </c>
      <c r="AM143">
        <f t="shared" si="55"/>
        <v>1</v>
      </c>
      <c r="AN143" t="b">
        <f t="shared" si="56"/>
        <v>0</v>
      </c>
      <c r="AO143" t="b">
        <f t="shared" si="57"/>
        <v>0</v>
      </c>
      <c r="AP143" t="b">
        <f t="shared" si="58"/>
        <v>0</v>
      </c>
      <c r="AQ143" t="str">
        <f t="shared" si="63"/>
        <v>OEIS CAT - Large</v>
      </c>
      <c r="AR143">
        <f t="shared" si="59"/>
        <v>1</v>
      </c>
      <c r="AS143">
        <f t="shared" si="60"/>
        <v>0</v>
      </c>
      <c r="AT143" t="str">
        <f t="shared" si="61"/>
        <v xml:space="preserve">structures &lt;= 100 </v>
      </c>
      <c r="AU143" t="str">
        <f t="shared" si="62"/>
        <v>fatality &gt; 0</v>
      </c>
      <c r="AV143">
        <f t="shared" si="64"/>
        <v>8</v>
      </c>
      <c r="AW143" t="b">
        <v>0</v>
      </c>
      <c r="AX143" t="b">
        <v>1</v>
      </c>
      <c r="AY143" t="b">
        <v>1</v>
      </c>
      <c r="AZ143" t="b">
        <v>1</v>
      </c>
      <c r="BA143" t="b">
        <v>0</v>
      </c>
      <c r="BB143" t="b">
        <v>1</v>
      </c>
      <c r="BC143" t="b">
        <v>1</v>
      </c>
    </row>
    <row r="144" spans="1:55" x14ac:dyDescent="0.2">
      <c r="A144" s="11"/>
      <c r="C144" t="str">
        <f t="shared" si="46"/>
        <v>20170829-Ponderosa</v>
      </c>
      <c r="D144" s="12" t="s">
        <v>143</v>
      </c>
      <c r="E144" s="12" t="s">
        <v>649</v>
      </c>
      <c r="F144" s="12"/>
      <c r="G144" s="12"/>
      <c r="H144" s="13">
        <f t="shared" si="47"/>
        <v>201708291316</v>
      </c>
      <c r="I144" s="13">
        <f t="shared" si="48"/>
        <v>201708300116</v>
      </c>
      <c r="J144" s="14">
        <v>42976</v>
      </c>
      <c r="K144" s="15">
        <v>0.55277777777777781</v>
      </c>
      <c r="L144" s="16">
        <v>42976.552777777782</v>
      </c>
      <c r="M144" s="17">
        <v>43342</v>
      </c>
      <c r="N144" s="18" t="s">
        <v>650</v>
      </c>
      <c r="O144" s="16">
        <v>43342.643750000003</v>
      </c>
      <c r="P144" s="19">
        <v>4016</v>
      </c>
      <c r="Q144" s="12" t="s">
        <v>317</v>
      </c>
      <c r="R144" s="19">
        <v>55</v>
      </c>
      <c r="S144" s="19"/>
      <c r="T144" s="19">
        <v>0</v>
      </c>
      <c r="U144" s="20">
        <v>39.577010000000001</v>
      </c>
      <c r="V144" s="20">
        <v>-121.30209000000001</v>
      </c>
      <c r="W144" s="11" t="s">
        <v>88</v>
      </c>
      <c r="X144" s="11" t="str">
        <f t="shared" si="49"/>
        <v>HFRA</v>
      </c>
      <c r="Y144" s="11"/>
      <c r="Z144" s="21"/>
      <c r="AA144" s="11"/>
      <c r="AB144" s="11"/>
      <c r="AC144" s="21"/>
      <c r="AD144" s="21"/>
      <c r="AE144" s="21"/>
      <c r="AF144" s="11">
        <v>643663</v>
      </c>
      <c r="AG144" s="11" t="b">
        <f t="shared" si="50"/>
        <v>0</v>
      </c>
      <c r="AH144" s="11" t="b">
        <f t="shared" si="51"/>
        <v>0</v>
      </c>
      <c r="AI144" s="11" t="b">
        <f t="shared" si="52"/>
        <v>0</v>
      </c>
      <c r="AJ144" s="19">
        <f t="shared" si="53"/>
        <v>2017</v>
      </c>
      <c r="AK144">
        <f t="shared" si="54"/>
        <v>8</v>
      </c>
      <c r="AL144" t="b">
        <v>0</v>
      </c>
      <c r="AM144">
        <f t="shared" si="55"/>
        <v>0</v>
      </c>
      <c r="AN144" t="b">
        <f t="shared" si="56"/>
        <v>0</v>
      </c>
      <c r="AO144" t="b">
        <f t="shared" si="57"/>
        <v>0</v>
      </c>
      <c r="AP144" t="b">
        <f t="shared" si="58"/>
        <v>0</v>
      </c>
      <c r="AQ144" t="str">
        <f t="shared" si="63"/>
        <v>OEIS Non-CAT - Large</v>
      </c>
      <c r="AR144">
        <f t="shared" si="59"/>
        <v>0</v>
      </c>
      <c r="AS144">
        <f t="shared" si="60"/>
        <v>0</v>
      </c>
      <c r="AT144" t="str">
        <f t="shared" si="61"/>
        <v xml:space="preserve">structures &lt;= 100 </v>
      </c>
      <c r="AU144" t="str">
        <f t="shared" si="62"/>
        <v>fatality = 0</v>
      </c>
      <c r="AV144">
        <f t="shared" si="64"/>
        <v>55</v>
      </c>
      <c r="AW144" t="b">
        <v>0</v>
      </c>
      <c r="AX144" t="b">
        <v>1</v>
      </c>
      <c r="AY144" t="b">
        <v>1</v>
      </c>
      <c r="AZ144" t="b">
        <v>1</v>
      </c>
      <c r="BA144" t="b">
        <v>0</v>
      </c>
      <c r="BB144" t="b">
        <v>1</v>
      </c>
      <c r="BC144" t="b">
        <v>1</v>
      </c>
    </row>
    <row r="145" spans="1:55" x14ac:dyDescent="0.2">
      <c r="A145" s="11"/>
      <c r="C145" t="str">
        <f t="shared" si="46"/>
        <v>20170829-Mud</v>
      </c>
      <c r="D145" s="12" t="s">
        <v>180</v>
      </c>
      <c r="E145" s="12" t="s">
        <v>652</v>
      </c>
      <c r="F145" s="12"/>
      <c r="G145" s="12"/>
      <c r="H145" s="13">
        <f t="shared" si="47"/>
        <v>201708291436</v>
      </c>
      <c r="I145" s="13">
        <f t="shared" si="48"/>
        <v>201708300236</v>
      </c>
      <c r="J145" s="14">
        <v>42976</v>
      </c>
      <c r="K145" s="15">
        <v>0.60833333333333328</v>
      </c>
      <c r="L145" s="16">
        <v>42976.60833333333</v>
      </c>
      <c r="M145" s="17">
        <v>43109</v>
      </c>
      <c r="N145" s="18" t="s">
        <v>638</v>
      </c>
      <c r="O145" s="16">
        <v>43109.532638888893</v>
      </c>
      <c r="P145" s="19">
        <v>6042</v>
      </c>
      <c r="Q145" s="12" t="s">
        <v>87</v>
      </c>
      <c r="R145" s="19">
        <v>0</v>
      </c>
      <c r="S145" s="19"/>
      <c r="T145" s="19">
        <v>0</v>
      </c>
      <c r="U145" s="20">
        <v>40.439619999999998</v>
      </c>
      <c r="V145" s="20">
        <v>-120.22215</v>
      </c>
      <c r="W145" s="11" t="s">
        <v>73</v>
      </c>
      <c r="X145" s="11" t="str">
        <f t="shared" si="49"/>
        <v>non-HFRA</v>
      </c>
      <c r="Y145" s="11"/>
      <c r="Z145" s="21"/>
      <c r="AA145" s="11"/>
      <c r="AB145" s="11"/>
      <c r="AC145" s="21"/>
      <c r="AD145" s="21"/>
      <c r="AE145" s="21"/>
      <c r="AF145" s="11"/>
      <c r="AG145" s="11" t="b">
        <f t="shared" si="50"/>
        <v>1</v>
      </c>
      <c r="AH145" s="11" t="b">
        <f t="shared" si="51"/>
        <v>1</v>
      </c>
      <c r="AI145" s="11" t="b">
        <f t="shared" si="52"/>
        <v>0</v>
      </c>
      <c r="AJ145" s="19">
        <f t="shared" si="53"/>
        <v>2017</v>
      </c>
      <c r="AK145">
        <f t="shared" si="54"/>
        <v>8</v>
      </c>
      <c r="AL145" t="b">
        <v>0</v>
      </c>
      <c r="AM145">
        <f t="shared" si="55"/>
        <v>0</v>
      </c>
      <c r="AN145" t="b">
        <f t="shared" si="56"/>
        <v>0</v>
      </c>
      <c r="AO145" t="b">
        <f t="shared" si="57"/>
        <v>0</v>
      </c>
      <c r="AP145" t="b">
        <f t="shared" si="58"/>
        <v>0</v>
      </c>
      <c r="AQ145" t="str">
        <f t="shared" si="63"/>
        <v>OEIS CAT - Large</v>
      </c>
      <c r="AR145">
        <f t="shared" si="59"/>
        <v>1</v>
      </c>
      <c r="AS145">
        <f t="shared" si="60"/>
        <v>0</v>
      </c>
      <c r="AT145" t="str">
        <f t="shared" si="61"/>
        <v xml:space="preserve">structures &lt;= 100 </v>
      </c>
      <c r="AU145" t="str">
        <f t="shared" si="62"/>
        <v>fatality = 0</v>
      </c>
      <c r="AV145">
        <f t="shared" si="64"/>
        <v>0</v>
      </c>
      <c r="AW145" t="b">
        <v>0</v>
      </c>
      <c r="AX145" t="b">
        <v>0</v>
      </c>
      <c r="AY145" t="b">
        <v>0</v>
      </c>
      <c r="AZ145" t="b">
        <v>0</v>
      </c>
      <c r="BA145" t="b">
        <v>0</v>
      </c>
      <c r="BB145" t="b">
        <v>0</v>
      </c>
      <c r="BC145" t="b">
        <v>0</v>
      </c>
    </row>
    <row r="146" spans="1:55" x14ac:dyDescent="0.2">
      <c r="A146" s="11"/>
      <c r="C146" t="str">
        <f t="shared" si="46"/>
        <v>20170830-R-4</v>
      </c>
      <c r="D146" s="12" t="s">
        <v>180</v>
      </c>
      <c r="E146" s="12" t="s">
        <v>655</v>
      </c>
      <c r="F146" s="12"/>
      <c r="G146" s="12"/>
      <c r="H146" s="13">
        <f t="shared" si="47"/>
        <v>201708300830</v>
      </c>
      <c r="I146" s="13">
        <f t="shared" si="48"/>
        <v>201708302030</v>
      </c>
      <c r="J146" s="14">
        <v>42977</v>
      </c>
      <c r="K146" s="15">
        <v>0.35416666666666669</v>
      </c>
      <c r="L146" s="16">
        <v>42977.354166666657</v>
      </c>
      <c r="M146" s="17">
        <v>43109</v>
      </c>
      <c r="N146" s="18" t="s">
        <v>656</v>
      </c>
      <c r="O146" s="16">
        <v>43109.533333333333</v>
      </c>
      <c r="P146" s="19">
        <v>18618</v>
      </c>
      <c r="Q146" s="12" t="s">
        <v>438</v>
      </c>
      <c r="R146" s="19"/>
      <c r="S146" s="19"/>
      <c r="T146" s="19"/>
      <c r="U146" s="20">
        <v>40.695729999999998</v>
      </c>
      <c r="V146" s="20">
        <v>-119.93499</v>
      </c>
      <c r="W146" s="11" t="s">
        <v>73</v>
      </c>
      <c r="X146" s="11" t="str">
        <f t="shared" si="49"/>
        <v>non-HFRA</v>
      </c>
      <c r="Y146" s="11"/>
      <c r="Z146" s="21"/>
      <c r="AA146" s="11"/>
      <c r="AB146" s="11"/>
      <c r="AC146" s="21"/>
      <c r="AD146" s="21"/>
      <c r="AE146" s="21"/>
      <c r="AF146" s="11"/>
      <c r="AG146" s="11" t="b">
        <f t="shared" si="50"/>
        <v>1</v>
      </c>
      <c r="AH146" s="11" t="b">
        <f t="shared" si="51"/>
        <v>1</v>
      </c>
      <c r="AI146" s="11" t="b">
        <f t="shared" si="52"/>
        <v>0</v>
      </c>
      <c r="AJ146" s="19">
        <f t="shared" si="53"/>
        <v>2017</v>
      </c>
      <c r="AK146">
        <f t="shared" si="54"/>
        <v>8</v>
      </c>
      <c r="AL146" t="b">
        <v>0</v>
      </c>
      <c r="AM146">
        <f t="shared" si="55"/>
        <v>0</v>
      </c>
      <c r="AN146" t="b">
        <f t="shared" si="56"/>
        <v>0</v>
      </c>
      <c r="AO146" t="b">
        <f t="shared" si="57"/>
        <v>0</v>
      </c>
      <c r="AP146" t="b">
        <f t="shared" si="58"/>
        <v>0</v>
      </c>
      <c r="AQ146" t="str">
        <f t="shared" si="63"/>
        <v>OEIS CAT - Large</v>
      </c>
      <c r="AR146">
        <f t="shared" si="59"/>
        <v>1</v>
      </c>
      <c r="AS146">
        <f t="shared" si="60"/>
        <v>0</v>
      </c>
      <c r="AT146" t="str">
        <f t="shared" si="61"/>
        <v xml:space="preserve">structures &lt;= 100 </v>
      </c>
      <c r="AU146" t="str">
        <f t="shared" si="62"/>
        <v>fatality = 0</v>
      </c>
      <c r="AV146">
        <f t="shared" si="64"/>
        <v>0</v>
      </c>
      <c r="AW146" t="b">
        <v>0</v>
      </c>
      <c r="AX146" t="b">
        <v>0</v>
      </c>
      <c r="AY146" t="b">
        <v>0</v>
      </c>
      <c r="AZ146" t="b">
        <v>0</v>
      </c>
      <c r="BA146" t="b">
        <v>0</v>
      </c>
      <c r="BB146" t="b">
        <v>0</v>
      </c>
      <c r="BC146" t="b">
        <v>0</v>
      </c>
    </row>
    <row r="147" spans="1:55" x14ac:dyDescent="0.2">
      <c r="A147" s="11"/>
      <c r="C147" t="str">
        <f t="shared" si="46"/>
        <v>20170830-Pleasant</v>
      </c>
      <c r="D147" s="12" t="s">
        <v>138</v>
      </c>
      <c r="E147" s="12" t="s">
        <v>657</v>
      </c>
      <c r="F147" s="12"/>
      <c r="G147" s="12"/>
      <c r="H147" s="13">
        <f t="shared" si="47"/>
        <v>201708301538</v>
      </c>
      <c r="I147" s="13">
        <f t="shared" si="48"/>
        <v>201708310338</v>
      </c>
      <c r="J147" s="14">
        <v>42977</v>
      </c>
      <c r="K147" s="15">
        <v>0.65138888888888891</v>
      </c>
      <c r="L147" s="16">
        <v>42977.651388888888</v>
      </c>
      <c r="M147" s="17">
        <v>43109</v>
      </c>
      <c r="N147" s="18" t="s">
        <v>656</v>
      </c>
      <c r="O147" s="16">
        <v>43109.533333333333</v>
      </c>
      <c r="P147" s="19">
        <v>392</v>
      </c>
      <c r="Q147" s="12" t="s">
        <v>80</v>
      </c>
      <c r="R147" s="19">
        <v>1</v>
      </c>
      <c r="S147" s="19">
        <v>1</v>
      </c>
      <c r="T147" s="19">
        <v>0</v>
      </c>
      <c r="U147" s="20">
        <v>39.342919999999999</v>
      </c>
      <c r="V147" s="20">
        <v>-121.12004</v>
      </c>
      <c r="W147" s="11" t="s">
        <v>88</v>
      </c>
      <c r="X147" s="11" t="str">
        <f t="shared" si="49"/>
        <v>HFRA</v>
      </c>
      <c r="Y147" s="11"/>
      <c r="Z147" s="21"/>
      <c r="AA147" s="11"/>
      <c r="AB147" s="11"/>
      <c r="AC147" s="21"/>
      <c r="AD147" s="21"/>
      <c r="AE147" s="21"/>
      <c r="AF147" s="11">
        <v>47103</v>
      </c>
      <c r="AG147" s="11" t="b">
        <f t="shared" si="50"/>
        <v>0</v>
      </c>
      <c r="AH147" s="11" t="b">
        <f t="shared" si="51"/>
        <v>0</v>
      </c>
      <c r="AI147" s="11" t="b">
        <f t="shared" si="52"/>
        <v>0</v>
      </c>
      <c r="AJ147" s="19">
        <f t="shared" si="53"/>
        <v>2017</v>
      </c>
      <c r="AK147">
        <f t="shared" si="54"/>
        <v>8</v>
      </c>
      <c r="AL147" t="b">
        <v>0</v>
      </c>
      <c r="AM147">
        <f t="shared" si="55"/>
        <v>0</v>
      </c>
      <c r="AN147" t="b">
        <f t="shared" si="56"/>
        <v>0</v>
      </c>
      <c r="AO147" t="b">
        <f t="shared" si="57"/>
        <v>0</v>
      </c>
      <c r="AP147" t="b">
        <f t="shared" si="58"/>
        <v>0</v>
      </c>
      <c r="AQ147" t="str">
        <f t="shared" si="63"/>
        <v>OEIS Non-CAT - Large</v>
      </c>
      <c r="AR147">
        <f t="shared" si="59"/>
        <v>0</v>
      </c>
      <c r="AS147">
        <f t="shared" si="60"/>
        <v>0</v>
      </c>
      <c r="AT147" t="str">
        <f t="shared" si="61"/>
        <v xml:space="preserve">structures &lt;= 100 </v>
      </c>
      <c r="AU147" t="str">
        <f t="shared" si="62"/>
        <v>fatality = 0</v>
      </c>
      <c r="AV147">
        <f t="shared" si="64"/>
        <v>1</v>
      </c>
      <c r="AW147" t="b">
        <v>0</v>
      </c>
      <c r="AX147" t="b">
        <v>1</v>
      </c>
      <c r="AY147" t="b">
        <v>1</v>
      </c>
      <c r="AZ147" t="b">
        <v>1</v>
      </c>
      <c r="BA147" t="b">
        <v>0</v>
      </c>
      <c r="BB147" t="b">
        <v>1</v>
      </c>
      <c r="BC147" t="b">
        <v>1</v>
      </c>
    </row>
    <row r="148" spans="1:55" x14ac:dyDescent="0.2">
      <c r="A148" s="11"/>
      <c r="C148" t="str">
        <f t="shared" si="46"/>
        <v>20170830-Helena - Fork</v>
      </c>
      <c r="D148" s="12" t="s">
        <v>84</v>
      </c>
      <c r="E148" s="12" t="s">
        <v>660</v>
      </c>
      <c r="F148" s="12"/>
      <c r="G148" s="12"/>
      <c r="H148" s="13">
        <f t="shared" si="47"/>
        <v>201708301800</v>
      </c>
      <c r="I148" s="13">
        <f t="shared" si="48"/>
        <v>201708310600</v>
      </c>
      <c r="J148" s="14">
        <v>42977</v>
      </c>
      <c r="K148" s="15">
        <v>0.75</v>
      </c>
      <c r="L148" s="16">
        <v>42977.75</v>
      </c>
      <c r="M148" s="17">
        <v>43109</v>
      </c>
      <c r="N148" s="18" t="s">
        <v>661</v>
      </c>
      <c r="O148" s="16">
        <v>43109.53402777778</v>
      </c>
      <c r="P148" s="19">
        <v>21846</v>
      </c>
      <c r="Q148" s="12" t="s">
        <v>353</v>
      </c>
      <c r="R148" s="19">
        <v>131</v>
      </c>
      <c r="S148" s="19"/>
      <c r="T148" s="19">
        <v>0</v>
      </c>
      <c r="U148" s="20">
        <v>40.760249999999999</v>
      </c>
      <c r="V148" s="20">
        <v>-123.10003</v>
      </c>
      <c r="W148" s="11" t="s">
        <v>88</v>
      </c>
      <c r="X148" s="11" t="str">
        <f t="shared" si="49"/>
        <v>HFRA</v>
      </c>
      <c r="Y148" s="11"/>
      <c r="Z148" s="21"/>
      <c r="AA148" s="11"/>
      <c r="AB148" s="11"/>
      <c r="AC148" s="21"/>
      <c r="AD148" s="21"/>
      <c r="AE148" s="21"/>
      <c r="AF148" s="27"/>
      <c r="AG148" s="11" t="b">
        <f t="shared" si="50"/>
        <v>1</v>
      </c>
      <c r="AH148" s="11" t="b">
        <f t="shared" si="51"/>
        <v>0</v>
      </c>
      <c r="AI148" s="11" t="b">
        <f t="shared" si="52"/>
        <v>1</v>
      </c>
      <c r="AJ148" s="19">
        <f t="shared" si="53"/>
        <v>2017</v>
      </c>
      <c r="AK148">
        <f t="shared" si="54"/>
        <v>8</v>
      </c>
      <c r="AL148" t="b">
        <v>0</v>
      </c>
      <c r="AM148">
        <f t="shared" si="55"/>
        <v>0</v>
      </c>
      <c r="AN148" t="b">
        <f t="shared" si="56"/>
        <v>0</v>
      </c>
      <c r="AO148" t="b">
        <f t="shared" si="57"/>
        <v>1</v>
      </c>
      <c r="AP148" t="b">
        <f t="shared" si="58"/>
        <v>1</v>
      </c>
      <c r="AQ148" t="str">
        <f t="shared" si="63"/>
        <v>OEIS CAT - Destructive - Non-fatal</v>
      </c>
      <c r="AR148">
        <f t="shared" si="59"/>
        <v>1</v>
      </c>
      <c r="AS148">
        <f t="shared" si="60"/>
        <v>0</v>
      </c>
      <c r="AT148" t="str">
        <f t="shared" si="61"/>
        <v>100 &lt; structures &lt;= 500</v>
      </c>
      <c r="AU148" t="str">
        <f t="shared" si="62"/>
        <v>fatality = 0</v>
      </c>
      <c r="AV148">
        <f t="shared" si="64"/>
        <v>131</v>
      </c>
      <c r="AW148" t="b">
        <v>1</v>
      </c>
      <c r="AX148" t="b">
        <v>0</v>
      </c>
      <c r="AY148" t="b">
        <v>1</v>
      </c>
      <c r="AZ148" t="b">
        <v>1</v>
      </c>
      <c r="BA148" t="b">
        <v>0</v>
      </c>
      <c r="BB148" t="b">
        <v>1</v>
      </c>
      <c r="BC148" t="b">
        <v>1</v>
      </c>
    </row>
    <row r="149" spans="1:55" x14ac:dyDescent="0.2">
      <c r="A149" s="11"/>
      <c r="C149" t="str">
        <f t="shared" si="46"/>
        <v>20170901-Caldwell</v>
      </c>
      <c r="D149" s="12" t="s">
        <v>260</v>
      </c>
      <c r="E149" s="12" t="s">
        <v>664</v>
      </c>
      <c r="F149" s="12"/>
      <c r="G149" s="12"/>
      <c r="H149" s="13">
        <f t="shared" si="47"/>
        <v>201709011437</v>
      </c>
      <c r="I149" s="13">
        <f t="shared" si="48"/>
        <v>201709020237</v>
      </c>
      <c r="J149" s="14">
        <v>42979</v>
      </c>
      <c r="K149" s="15">
        <v>0.60902777777777772</v>
      </c>
      <c r="L149" s="16">
        <v>42979.609027777777</v>
      </c>
      <c r="M149" s="17">
        <v>43109</v>
      </c>
      <c r="N149" s="18" t="s">
        <v>665</v>
      </c>
      <c r="O149" s="16">
        <v>43109.534722222219</v>
      </c>
      <c r="P149" s="19">
        <v>1319</v>
      </c>
      <c r="Q149" s="12" t="s">
        <v>87</v>
      </c>
      <c r="R149" s="19">
        <v>0</v>
      </c>
      <c r="S149" s="19"/>
      <c r="T149" s="19">
        <v>0</v>
      </c>
      <c r="U149" s="20">
        <v>35.76</v>
      </c>
      <c r="V149" s="20">
        <v>-118.40600000000001</v>
      </c>
      <c r="W149" s="11" t="s">
        <v>88</v>
      </c>
      <c r="X149" s="11" t="str">
        <f t="shared" si="49"/>
        <v>HFRA</v>
      </c>
      <c r="Y149" s="11"/>
      <c r="Z149" s="21"/>
      <c r="AA149" s="11"/>
      <c r="AB149" s="11"/>
      <c r="AC149" s="21"/>
      <c r="AD149" s="21"/>
      <c r="AE149" s="21"/>
      <c r="AF149" s="11"/>
      <c r="AG149" s="11" t="b">
        <f t="shared" si="50"/>
        <v>0</v>
      </c>
      <c r="AH149" s="11" t="b">
        <f t="shared" si="51"/>
        <v>0</v>
      </c>
      <c r="AI149" s="11" t="b">
        <f t="shared" si="52"/>
        <v>0</v>
      </c>
      <c r="AJ149" s="19">
        <f t="shared" si="53"/>
        <v>2017</v>
      </c>
      <c r="AK149">
        <f t="shared" si="54"/>
        <v>9</v>
      </c>
      <c r="AL149" t="b">
        <v>0</v>
      </c>
      <c r="AM149">
        <f t="shared" si="55"/>
        <v>0</v>
      </c>
      <c r="AN149" t="b">
        <f t="shared" si="56"/>
        <v>0</v>
      </c>
      <c r="AO149" t="b">
        <f t="shared" si="57"/>
        <v>0</v>
      </c>
      <c r="AP149" t="b">
        <f t="shared" si="58"/>
        <v>0</v>
      </c>
      <c r="AQ149" t="str">
        <f t="shared" si="63"/>
        <v>OEIS Non-CAT - Large</v>
      </c>
      <c r="AR149">
        <f t="shared" si="59"/>
        <v>0</v>
      </c>
      <c r="AS149">
        <f t="shared" si="60"/>
        <v>0</v>
      </c>
      <c r="AT149" t="str">
        <f t="shared" si="61"/>
        <v xml:space="preserve">structures &lt;= 100 </v>
      </c>
      <c r="AU149" t="str">
        <f t="shared" si="62"/>
        <v>fatality = 0</v>
      </c>
      <c r="AV149">
        <f t="shared" si="64"/>
        <v>0</v>
      </c>
      <c r="AW149" t="b">
        <v>0</v>
      </c>
      <c r="AX149" t="b">
        <v>1</v>
      </c>
      <c r="AY149" t="b">
        <v>1</v>
      </c>
      <c r="AZ149" t="b">
        <v>1</v>
      </c>
      <c r="BA149" t="b">
        <v>0</v>
      </c>
      <c r="BB149" t="b">
        <v>1</v>
      </c>
      <c r="BC149" t="b">
        <v>1</v>
      </c>
    </row>
    <row r="150" spans="1:55" x14ac:dyDescent="0.2">
      <c r="A150" s="11"/>
      <c r="C150" t="str">
        <f t="shared" si="46"/>
        <v>20170903-Mission</v>
      </c>
      <c r="D150" s="12" t="s">
        <v>91</v>
      </c>
      <c r="E150" s="12" t="s">
        <v>667</v>
      </c>
      <c r="F150" s="12"/>
      <c r="G150" s="12"/>
      <c r="H150" s="13">
        <f t="shared" si="47"/>
        <v>201709031306</v>
      </c>
      <c r="I150" s="13">
        <f t="shared" si="48"/>
        <v>201709040106</v>
      </c>
      <c r="J150" s="14">
        <v>42981</v>
      </c>
      <c r="K150" s="15">
        <v>0.54583333333333328</v>
      </c>
      <c r="L150" s="16">
        <v>42981.54583333333</v>
      </c>
      <c r="M150" s="17">
        <v>43109</v>
      </c>
      <c r="N150" s="18" t="s">
        <v>668</v>
      </c>
      <c r="O150" s="16">
        <v>43109.554166666669</v>
      </c>
      <c r="P150" s="19">
        <v>1035</v>
      </c>
      <c r="Q150" s="12" t="s">
        <v>99</v>
      </c>
      <c r="R150" s="19">
        <v>4</v>
      </c>
      <c r="S150" s="19">
        <v>4</v>
      </c>
      <c r="T150" s="19">
        <v>0</v>
      </c>
      <c r="U150" s="20">
        <v>37.216160000000002</v>
      </c>
      <c r="V150" s="20">
        <v>-119.48067</v>
      </c>
      <c r="W150" s="11" t="s">
        <v>88</v>
      </c>
      <c r="X150" s="11" t="str">
        <f t="shared" si="49"/>
        <v>HFRA</v>
      </c>
      <c r="Y150" s="11" t="s">
        <v>100</v>
      </c>
      <c r="Z150" s="21" t="s">
        <v>100</v>
      </c>
      <c r="AA150" s="11">
        <v>20170337</v>
      </c>
      <c r="AB150" s="11" t="s">
        <v>669</v>
      </c>
      <c r="AC150" s="21" t="s">
        <v>670</v>
      </c>
      <c r="AD150" s="21" t="s">
        <v>671</v>
      </c>
      <c r="AE150" s="21"/>
      <c r="AF150" s="11">
        <v>1372356</v>
      </c>
      <c r="AG150" s="11" t="b">
        <f t="shared" si="50"/>
        <v>0</v>
      </c>
      <c r="AH150" s="11" t="b">
        <f t="shared" si="51"/>
        <v>0</v>
      </c>
      <c r="AI150" s="11" t="b">
        <f t="shared" si="52"/>
        <v>0</v>
      </c>
      <c r="AJ150" s="19">
        <f t="shared" si="53"/>
        <v>2017</v>
      </c>
      <c r="AK150">
        <f t="shared" si="54"/>
        <v>9</v>
      </c>
      <c r="AL150" t="b">
        <v>0</v>
      </c>
      <c r="AM150">
        <f t="shared" si="55"/>
        <v>0</v>
      </c>
      <c r="AN150" t="b">
        <f t="shared" si="56"/>
        <v>0</v>
      </c>
      <c r="AO150" t="b">
        <f t="shared" si="57"/>
        <v>0</v>
      </c>
      <c r="AP150" t="b">
        <f t="shared" si="58"/>
        <v>0</v>
      </c>
      <c r="AQ150" t="str">
        <f t="shared" si="63"/>
        <v>OEIS Non-CAT - Large</v>
      </c>
      <c r="AR150">
        <f t="shared" si="59"/>
        <v>0</v>
      </c>
      <c r="AS150">
        <f t="shared" si="60"/>
        <v>0</v>
      </c>
      <c r="AT150" t="str">
        <f t="shared" si="61"/>
        <v xml:space="preserve">structures &lt;= 100 </v>
      </c>
      <c r="AU150" t="str">
        <f t="shared" si="62"/>
        <v>fatality = 0</v>
      </c>
      <c r="AV150">
        <f t="shared" si="64"/>
        <v>4</v>
      </c>
      <c r="AW150" t="b">
        <v>0</v>
      </c>
      <c r="AX150" t="b">
        <v>1</v>
      </c>
      <c r="AY150" t="b">
        <v>1</v>
      </c>
      <c r="AZ150" t="b">
        <v>1</v>
      </c>
      <c r="BA150" t="b">
        <v>0</v>
      </c>
      <c r="BB150" t="b">
        <v>1</v>
      </c>
      <c r="BC150" t="b">
        <v>1</v>
      </c>
    </row>
    <row r="151" spans="1:55" x14ac:dyDescent="0.2">
      <c r="A151" s="11"/>
      <c r="C151" t="str">
        <f t="shared" si="46"/>
        <v>20170903-Peak</v>
      </c>
      <c r="D151" s="12" t="s">
        <v>91</v>
      </c>
      <c r="E151" s="12" t="s">
        <v>673</v>
      </c>
      <c r="F151" s="12"/>
      <c r="G151" s="12"/>
      <c r="H151" s="13">
        <f t="shared" si="47"/>
        <v>201709031310</v>
      </c>
      <c r="I151" s="13">
        <f t="shared" si="48"/>
        <v>201709040110</v>
      </c>
      <c r="J151" s="14">
        <v>42981</v>
      </c>
      <c r="K151" s="15">
        <v>0.54861111111111116</v>
      </c>
      <c r="L151" s="16">
        <v>42981.548611111109</v>
      </c>
      <c r="M151" s="17">
        <v>43109</v>
      </c>
      <c r="N151" s="18" t="s">
        <v>674</v>
      </c>
      <c r="O151" s="16">
        <v>43109.535416666673</v>
      </c>
      <c r="P151" s="19">
        <v>680</v>
      </c>
      <c r="Q151" s="12" t="s">
        <v>72</v>
      </c>
      <c r="R151" s="19">
        <v>4</v>
      </c>
      <c r="S151" s="19"/>
      <c r="T151" s="19">
        <v>0</v>
      </c>
      <c r="U151" s="20">
        <v>37.37397</v>
      </c>
      <c r="V151" s="20">
        <v>-119.83556</v>
      </c>
      <c r="W151" s="11" t="s">
        <v>88</v>
      </c>
      <c r="X151" s="11" t="str">
        <f t="shared" si="49"/>
        <v>HFRA</v>
      </c>
      <c r="Y151" s="11"/>
      <c r="Z151" s="21"/>
      <c r="AA151" s="11"/>
      <c r="AB151" s="11"/>
      <c r="AC151" s="21"/>
      <c r="AD151" s="21"/>
      <c r="AE151" s="21"/>
      <c r="AF151" s="11">
        <v>187353</v>
      </c>
      <c r="AG151" s="11" t="b">
        <f t="shared" si="50"/>
        <v>0</v>
      </c>
      <c r="AH151" s="11" t="b">
        <f t="shared" si="51"/>
        <v>0</v>
      </c>
      <c r="AI151" s="11" t="b">
        <f t="shared" si="52"/>
        <v>0</v>
      </c>
      <c r="AJ151" s="19">
        <f t="shared" si="53"/>
        <v>2017</v>
      </c>
      <c r="AK151">
        <f t="shared" si="54"/>
        <v>9</v>
      </c>
      <c r="AL151" t="b">
        <v>0</v>
      </c>
      <c r="AM151">
        <f t="shared" si="55"/>
        <v>0</v>
      </c>
      <c r="AN151" t="b">
        <f t="shared" si="56"/>
        <v>0</v>
      </c>
      <c r="AO151" t="b">
        <f t="shared" si="57"/>
        <v>0</v>
      </c>
      <c r="AP151" t="b">
        <f t="shared" si="58"/>
        <v>0</v>
      </c>
      <c r="AQ151" t="str">
        <f t="shared" si="63"/>
        <v>OEIS Non-CAT - Large</v>
      </c>
      <c r="AR151">
        <f t="shared" si="59"/>
        <v>0</v>
      </c>
      <c r="AS151">
        <f t="shared" si="60"/>
        <v>0</v>
      </c>
      <c r="AT151" t="str">
        <f t="shared" si="61"/>
        <v xml:space="preserve">structures &lt;= 100 </v>
      </c>
      <c r="AU151" t="str">
        <f t="shared" si="62"/>
        <v>fatality = 0</v>
      </c>
      <c r="AV151">
        <f t="shared" si="64"/>
        <v>4</v>
      </c>
      <c r="AW151" t="b">
        <v>1</v>
      </c>
      <c r="AX151" t="b">
        <v>0</v>
      </c>
      <c r="AY151" t="b">
        <v>1</v>
      </c>
      <c r="AZ151" t="b">
        <v>1</v>
      </c>
      <c r="BA151" t="b">
        <v>0</v>
      </c>
      <c r="BB151" t="b">
        <v>1</v>
      </c>
      <c r="BC151" t="b">
        <v>1</v>
      </c>
    </row>
    <row r="152" spans="1:55" x14ac:dyDescent="0.2">
      <c r="A152" s="11"/>
      <c r="C152" t="str">
        <f t="shared" si="46"/>
        <v>20170903-Creek</v>
      </c>
      <c r="D152" s="12" t="s">
        <v>409</v>
      </c>
      <c r="E152" s="12" t="s">
        <v>175</v>
      </c>
      <c r="F152" s="12"/>
      <c r="G152" s="12"/>
      <c r="H152" s="13">
        <f t="shared" si="47"/>
        <v>201709031623</v>
      </c>
      <c r="I152" s="13">
        <f t="shared" si="48"/>
        <v>201709040423</v>
      </c>
      <c r="J152" s="14">
        <v>42981</v>
      </c>
      <c r="K152" s="15">
        <v>0.68263888888888891</v>
      </c>
      <c r="L152" s="16">
        <v>42981.682638888888</v>
      </c>
      <c r="M152" s="17">
        <v>43109</v>
      </c>
      <c r="N152" s="18" t="s">
        <v>665</v>
      </c>
      <c r="O152" s="16">
        <v>43109.534722222219</v>
      </c>
      <c r="P152" s="19">
        <v>1749</v>
      </c>
      <c r="Q152" s="12" t="s">
        <v>87</v>
      </c>
      <c r="R152" s="19">
        <v>0</v>
      </c>
      <c r="S152" s="19"/>
      <c r="T152" s="19">
        <v>0</v>
      </c>
      <c r="U152" s="20">
        <v>38.119999999999997</v>
      </c>
      <c r="V152" s="20">
        <v>-119.941</v>
      </c>
      <c r="W152" s="11" t="s">
        <v>73</v>
      </c>
      <c r="X152" s="11" t="str">
        <f t="shared" si="49"/>
        <v>non-HFRA</v>
      </c>
      <c r="Y152" s="11"/>
      <c r="Z152" s="21"/>
      <c r="AA152" s="11"/>
      <c r="AB152" s="11"/>
      <c r="AC152" s="21"/>
      <c r="AD152" s="21"/>
      <c r="AE152" s="21"/>
      <c r="AF152" s="11"/>
      <c r="AG152" s="11" t="b">
        <f t="shared" si="50"/>
        <v>0</v>
      </c>
      <c r="AH152" s="11" t="b">
        <f t="shared" si="51"/>
        <v>0</v>
      </c>
      <c r="AI152" s="11" t="b">
        <f t="shared" si="52"/>
        <v>0</v>
      </c>
      <c r="AJ152" s="19">
        <f t="shared" si="53"/>
        <v>2017</v>
      </c>
      <c r="AK152">
        <f t="shared" si="54"/>
        <v>9</v>
      </c>
      <c r="AL152" t="b">
        <v>0</v>
      </c>
      <c r="AM152">
        <f t="shared" si="55"/>
        <v>0</v>
      </c>
      <c r="AN152" t="b">
        <f t="shared" si="56"/>
        <v>0</v>
      </c>
      <c r="AO152" t="b">
        <f t="shared" si="57"/>
        <v>0</v>
      </c>
      <c r="AP152" t="b">
        <f t="shared" si="58"/>
        <v>0</v>
      </c>
      <c r="AQ152" t="str">
        <f t="shared" si="63"/>
        <v>OEIS Non-CAT - Large</v>
      </c>
      <c r="AR152">
        <f t="shared" si="59"/>
        <v>0</v>
      </c>
      <c r="AS152">
        <f t="shared" si="60"/>
        <v>0</v>
      </c>
      <c r="AT152" t="str">
        <f t="shared" si="61"/>
        <v xml:space="preserve">structures &lt;= 100 </v>
      </c>
      <c r="AU152" t="str">
        <f t="shared" si="62"/>
        <v>fatality = 0</v>
      </c>
      <c r="AV152">
        <f t="shared" si="64"/>
        <v>0</v>
      </c>
      <c r="AW152" t="b">
        <v>0</v>
      </c>
      <c r="AX152" t="b">
        <v>0</v>
      </c>
      <c r="AY152" t="b">
        <v>0</v>
      </c>
      <c r="AZ152" t="b">
        <v>0</v>
      </c>
      <c r="BA152" t="b">
        <v>0</v>
      </c>
      <c r="BB152" t="b">
        <v>0</v>
      </c>
      <c r="BC152" t="b">
        <v>0</v>
      </c>
    </row>
    <row r="153" spans="1:55" x14ac:dyDescent="0.2">
      <c r="A153" s="11"/>
      <c r="C153" t="str">
        <f t="shared" si="46"/>
        <v>20170905-Eureka</v>
      </c>
      <c r="D153" s="12" t="s">
        <v>571</v>
      </c>
      <c r="E153" s="12" t="s">
        <v>680</v>
      </c>
      <c r="F153" s="12"/>
      <c r="G153" s="12"/>
      <c r="H153" s="13">
        <f t="shared" si="47"/>
        <v>201709051838</v>
      </c>
      <c r="I153" s="13">
        <f t="shared" si="48"/>
        <v>201709060638</v>
      </c>
      <c r="J153" s="14">
        <v>42983</v>
      </c>
      <c r="K153" s="15">
        <v>0.77638888888888891</v>
      </c>
      <c r="L153" s="16">
        <v>42983.776388888888</v>
      </c>
      <c r="M153" s="17">
        <v>43109</v>
      </c>
      <c r="N153" s="18" t="s">
        <v>668</v>
      </c>
      <c r="O153" s="16">
        <v>43109.554166666669</v>
      </c>
      <c r="P153" s="19">
        <v>2575</v>
      </c>
      <c r="Q153" s="12" t="s">
        <v>87</v>
      </c>
      <c r="R153" s="19">
        <v>0</v>
      </c>
      <c r="S153" s="19"/>
      <c r="T153" s="19">
        <v>0</v>
      </c>
      <c r="U153" s="20">
        <v>39.753120000000003</v>
      </c>
      <c r="V153" s="20">
        <v>-120.75485</v>
      </c>
      <c r="W153" s="11" t="s">
        <v>88</v>
      </c>
      <c r="X153" s="11" t="str">
        <f t="shared" si="49"/>
        <v>HFRA</v>
      </c>
      <c r="Y153" s="11"/>
      <c r="Z153" s="21"/>
      <c r="AA153" s="11"/>
      <c r="AB153" s="11"/>
      <c r="AC153" s="21"/>
      <c r="AD153" s="21"/>
      <c r="AE153" s="21"/>
      <c r="AF153" s="11"/>
      <c r="AG153" s="11" t="b">
        <f t="shared" si="50"/>
        <v>0</v>
      </c>
      <c r="AH153" s="11" t="b">
        <f t="shared" si="51"/>
        <v>0</v>
      </c>
      <c r="AI153" s="11" t="b">
        <f t="shared" si="52"/>
        <v>0</v>
      </c>
      <c r="AJ153" s="19">
        <f t="shared" si="53"/>
        <v>2017</v>
      </c>
      <c r="AK153">
        <f t="shared" si="54"/>
        <v>9</v>
      </c>
      <c r="AL153" t="b">
        <v>0</v>
      </c>
      <c r="AM153">
        <f t="shared" si="55"/>
        <v>0</v>
      </c>
      <c r="AN153" t="b">
        <f t="shared" si="56"/>
        <v>0</v>
      </c>
      <c r="AO153" t="b">
        <f t="shared" si="57"/>
        <v>0</v>
      </c>
      <c r="AP153" t="b">
        <f t="shared" si="58"/>
        <v>0</v>
      </c>
      <c r="AQ153" t="str">
        <f t="shared" si="63"/>
        <v>OEIS Non-CAT - Large</v>
      </c>
      <c r="AR153">
        <f t="shared" si="59"/>
        <v>0</v>
      </c>
      <c r="AS153">
        <f t="shared" si="60"/>
        <v>0</v>
      </c>
      <c r="AT153" t="str">
        <f t="shared" si="61"/>
        <v xml:space="preserve">structures &lt;= 100 </v>
      </c>
      <c r="AU153" t="str">
        <f t="shared" si="62"/>
        <v>fatality = 0</v>
      </c>
      <c r="AV153">
        <f t="shared" si="64"/>
        <v>0</v>
      </c>
      <c r="AW153" t="b">
        <v>1</v>
      </c>
      <c r="AX153" t="b">
        <v>0</v>
      </c>
      <c r="AY153" t="b">
        <v>1</v>
      </c>
      <c r="AZ153" t="b">
        <v>1</v>
      </c>
      <c r="BA153" t="b">
        <v>0</v>
      </c>
      <c r="BB153" t="b">
        <v>1</v>
      </c>
      <c r="BC153" t="b">
        <v>1</v>
      </c>
    </row>
    <row r="154" spans="1:55" x14ac:dyDescent="0.2">
      <c r="A154" s="11"/>
      <c r="C154" t="str">
        <f t="shared" si="46"/>
        <v>20170912-Berry</v>
      </c>
      <c r="D154" s="12" t="s">
        <v>307</v>
      </c>
      <c r="E154" s="12" t="s">
        <v>685</v>
      </c>
      <c r="F154" s="12"/>
      <c r="G154" s="12"/>
      <c r="H154" s="13">
        <f t="shared" si="47"/>
        <v>201709120658</v>
      </c>
      <c r="I154" s="13">
        <f t="shared" si="48"/>
        <v>201709121858</v>
      </c>
      <c r="J154" s="14">
        <v>42990</v>
      </c>
      <c r="K154" s="15">
        <v>0.2902777777777778</v>
      </c>
      <c r="L154" s="16">
        <v>42990.290277777778</v>
      </c>
      <c r="M154" s="17">
        <v>43109</v>
      </c>
      <c r="N154" s="18" t="s">
        <v>686</v>
      </c>
      <c r="O154" s="16">
        <v>43109.556250000001</v>
      </c>
      <c r="P154" s="19">
        <v>995</v>
      </c>
      <c r="Q154" s="12" t="s">
        <v>87</v>
      </c>
      <c r="R154" s="19">
        <v>0</v>
      </c>
      <c r="S154" s="19"/>
      <c r="T154" s="19">
        <v>0</v>
      </c>
      <c r="U154" s="20">
        <v>40.983519999999999</v>
      </c>
      <c r="V154" s="20">
        <v>-121.81623</v>
      </c>
      <c r="W154" s="11" t="s">
        <v>88</v>
      </c>
      <c r="X154" s="11" t="str">
        <f t="shared" si="49"/>
        <v>HFRA</v>
      </c>
      <c r="Y154" s="11"/>
      <c r="Z154" s="21"/>
      <c r="AA154" s="11"/>
      <c r="AB154" s="11"/>
      <c r="AC154" s="21"/>
      <c r="AD154" s="21"/>
      <c r="AE154" s="21"/>
      <c r="AF154" s="11"/>
      <c r="AG154" s="11" t="b">
        <f t="shared" si="50"/>
        <v>0</v>
      </c>
      <c r="AH154" s="11" t="b">
        <f t="shared" si="51"/>
        <v>0</v>
      </c>
      <c r="AI154" s="11" t="b">
        <f t="shared" si="52"/>
        <v>0</v>
      </c>
      <c r="AJ154" s="19">
        <f t="shared" si="53"/>
        <v>2017</v>
      </c>
      <c r="AK154">
        <f t="shared" si="54"/>
        <v>9</v>
      </c>
      <c r="AL154" t="b">
        <v>0</v>
      </c>
      <c r="AM154">
        <f t="shared" si="55"/>
        <v>0</v>
      </c>
      <c r="AN154" t="b">
        <f t="shared" si="56"/>
        <v>0</v>
      </c>
      <c r="AO154" t="b">
        <f t="shared" si="57"/>
        <v>0</v>
      </c>
      <c r="AP154" t="b">
        <f t="shared" si="58"/>
        <v>0</v>
      </c>
      <c r="AQ154" t="str">
        <f t="shared" si="63"/>
        <v>OEIS Non-CAT - Large</v>
      </c>
      <c r="AR154">
        <f t="shared" si="59"/>
        <v>0</v>
      </c>
      <c r="AS154">
        <f t="shared" si="60"/>
        <v>0</v>
      </c>
      <c r="AT154" t="str">
        <f t="shared" si="61"/>
        <v xml:space="preserve">structures &lt;= 100 </v>
      </c>
      <c r="AU154" t="str">
        <f t="shared" si="62"/>
        <v>fatality = 0</v>
      </c>
      <c r="AV154">
        <f t="shared" si="64"/>
        <v>0</v>
      </c>
      <c r="AW154" t="b">
        <v>1</v>
      </c>
      <c r="AX154" t="b">
        <v>0</v>
      </c>
      <c r="AY154" t="b">
        <v>1</v>
      </c>
      <c r="AZ154" t="b">
        <v>1</v>
      </c>
      <c r="BA154" t="b">
        <v>0</v>
      </c>
      <c r="BB154" t="b">
        <v>1</v>
      </c>
      <c r="BC154" t="b">
        <v>1</v>
      </c>
    </row>
    <row r="155" spans="1:55" x14ac:dyDescent="0.2">
      <c r="A155" s="11"/>
      <c r="C155" t="str">
        <f t="shared" si="46"/>
        <v>20170912-Buck</v>
      </c>
      <c r="D155" s="12" t="s">
        <v>84</v>
      </c>
      <c r="E155" s="12" t="s">
        <v>689</v>
      </c>
      <c r="F155" s="12"/>
      <c r="G155" s="12"/>
      <c r="H155" s="13">
        <f t="shared" si="47"/>
        <v>201709121742</v>
      </c>
      <c r="I155" s="13">
        <f t="shared" si="48"/>
        <v>201709130542</v>
      </c>
      <c r="J155" s="14">
        <v>42990</v>
      </c>
      <c r="K155" s="15">
        <v>0.73750000000000004</v>
      </c>
      <c r="L155" s="16">
        <v>42990.737500000003</v>
      </c>
      <c r="M155" s="17">
        <v>43109</v>
      </c>
      <c r="N155" s="18" t="s">
        <v>686</v>
      </c>
      <c r="O155" s="16">
        <v>43109.556250000001</v>
      </c>
      <c r="P155" s="19">
        <v>13417</v>
      </c>
      <c r="Q155" s="12" t="s">
        <v>87</v>
      </c>
      <c r="R155" s="19">
        <v>0</v>
      </c>
      <c r="S155" s="19"/>
      <c r="T155" s="19">
        <v>0</v>
      </c>
      <c r="U155" s="20">
        <v>40.227499999999999</v>
      </c>
      <c r="V155" s="20">
        <v>-123.03583</v>
      </c>
      <c r="W155" s="11" t="s">
        <v>88</v>
      </c>
      <c r="X155" s="11" t="str">
        <f t="shared" si="49"/>
        <v>HFRA</v>
      </c>
      <c r="Y155" s="11"/>
      <c r="Z155" s="21"/>
      <c r="AA155" s="11"/>
      <c r="AB155" s="11"/>
      <c r="AC155" s="21"/>
      <c r="AD155" s="21"/>
      <c r="AE155" s="21"/>
      <c r="AF155" s="11"/>
      <c r="AG155" s="11" t="b">
        <f t="shared" si="50"/>
        <v>1</v>
      </c>
      <c r="AH155" s="11" t="b">
        <f t="shared" si="51"/>
        <v>1</v>
      </c>
      <c r="AI155" s="11" t="b">
        <f t="shared" si="52"/>
        <v>0</v>
      </c>
      <c r="AJ155" s="19">
        <f t="shared" si="53"/>
        <v>2017</v>
      </c>
      <c r="AK155">
        <f t="shared" si="54"/>
        <v>9</v>
      </c>
      <c r="AL155" t="b">
        <v>0</v>
      </c>
      <c r="AM155">
        <f t="shared" si="55"/>
        <v>0</v>
      </c>
      <c r="AN155" t="b">
        <f t="shared" si="56"/>
        <v>0</v>
      </c>
      <c r="AO155" t="b">
        <f t="shared" si="57"/>
        <v>0</v>
      </c>
      <c r="AP155" t="b">
        <f t="shared" si="58"/>
        <v>0</v>
      </c>
      <c r="AQ155" t="str">
        <f t="shared" si="63"/>
        <v>OEIS CAT - Large</v>
      </c>
      <c r="AR155">
        <f t="shared" si="59"/>
        <v>1</v>
      </c>
      <c r="AS155">
        <f t="shared" si="60"/>
        <v>0</v>
      </c>
      <c r="AT155" t="str">
        <f t="shared" si="61"/>
        <v xml:space="preserve">structures &lt;= 100 </v>
      </c>
      <c r="AU155" t="str">
        <f t="shared" si="62"/>
        <v>fatality = 0</v>
      </c>
      <c r="AV155">
        <f t="shared" si="64"/>
        <v>0</v>
      </c>
      <c r="AW155" t="b">
        <v>1</v>
      </c>
      <c r="AX155" t="b">
        <v>0</v>
      </c>
      <c r="AY155" t="b">
        <v>1</v>
      </c>
      <c r="AZ155" t="b">
        <v>1</v>
      </c>
      <c r="BA155" t="b">
        <v>0</v>
      </c>
      <c r="BB155" t="b">
        <v>1</v>
      </c>
      <c r="BC155" t="b">
        <v>1</v>
      </c>
    </row>
    <row r="156" spans="1:55" x14ac:dyDescent="0.2">
      <c r="A156" s="11"/>
      <c r="C156" t="str">
        <f t="shared" si="46"/>
        <v>20170918-Eastman</v>
      </c>
      <c r="D156" s="12" t="s">
        <v>91</v>
      </c>
      <c r="E156" s="12" t="s">
        <v>692</v>
      </c>
      <c r="F156" s="12"/>
      <c r="G156" s="12"/>
      <c r="H156" s="13">
        <f t="shared" si="47"/>
        <v>201709181604</v>
      </c>
      <c r="I156" s="13">
        <f t="shared" si="48"/>
        <v>201709190404</v>
      </c>
      <c r="J156" s="14">
        <v>42996</v>
      </c>
      <c r="K156" s="15">
        <v>0.6694444444444444</v>
      </c>
      <c r="L156" s="16">
        <v>42996.669444444437</v>
      </c>
      <c r="M156" s="17">
        <v>43109</v>
      </c>
      <c r="N156" s="18" t="s">
        <v>686</v>
      </c>
      <c r="O156" s="16">
        <v>43109.556250000001</v>
      </c>
      <c r="P156" s="19">
        <v>429</v>
      </c>
      <c r="Q156" s="12" t="s">
        <v>99</v>
      </c>
      <c r="R156" s="19">
        <v>0</v>
      </c>
      <c r="S156" s="19"/>
      <c r="T156" s="19">
        <v>0</v>
      </c>
      <c r="U156" s="20">
        <v>37.146239999999999</v>
      </c>
      <c r="V156" s="20">
        <v>-120.01550899999999</v>
      </c>
      <c r="W156" s="11" t="s">
        <v>73</v>
      </c>
      <c r="X156" s="11" t="str">
        <f t="shared" si="49"/>
        <v>non-HFRA</v>
      </c>
      <c r="Y156" s="11" t="s">
        <v>100</v>
      </c>
      <c r="Z156" s="21"/>
      <c r="AA156" s="11"/>
      <c r="AB156" s="11"/>
      <c r="AC156" s="21"/>
      <c r="AD156" s="21"/>
      <c r="AE156" s="21"/>
      <c r="AF156" s="11"/>
      <c r="AG156" s="11" t="b">
        <f t="shared" si="50"/>
        <v>0</v>
      </c>
      <c r="AH156" s="11" t="b">
        <f t="shared" si="51"/>
        <v>0</v>
      </c>
      <c r="AI156" s="11" t="b">
        <f t="shared" si="52"/>
        <v>0</v>
      </c>
      <c r="AJ156" s="19">
        <f t="shared" si="53"/>
        <v>2017</v>
      </c>
      <c r="AK156">
        <f t="shared" si="54"/>
        <v>9</v>
      </c>
      <c r="AL156" t="b">
        <v>0</v>
      </c>
      <c r="AM156">
        <f t="shared" si="55"/>
        <v>0</v>
      </c>
      <c r="AN156" t="b">
        <f t="shared" si="56"/>
        <v>0</v>
      </c>
      <c r="AO156" t="b">
        <f t="shared" si="57"/>
        <v>0</v>
      </c>
      <c r="AP156" t="b">
        <f t="shared" si="58"/>
        <v>0</v>
      </c>
      <c r="AQ156" t="str">
        <f t="shared" si="63"/>
        <v>OEIS Non-CAT - Large</v>
      </c>
      <c r="AR156">
        <f t="shared" si="59"/>
        <v>0</v>
      </c>
      <c r="AS156">
        <f t="shared" si="60"/>
        <v>0</v>
      </c>
      <c r="AT156" t="str">
        <f t="shared" si="61"/>
        <v xml:space="preserve">structures &lt;= 100 </v>
      </c>
      <c r="AU156" t="str">
        <f t="shared" si="62"/>
        <v>fatality = 0</v>
      </c>
      <c r="AV156">
        <f t="shared" si="64"/>
        <v>0</v>
      </c>
      <c r="AW156" t="b">
        <v>0</v>
      </c>
      <c r="AX156" t="b">
        <v>0</v>
      </c>
      <c r="AY156" t="b">
        <v>0</v>
      </c>
      <c r="AZ156" t="b">
        <v>0</v>
      </c>
      <c r="BA156" t="b">
        <v>0</v>
      </c>
      <c r="BB156" t="b">
        <v>0</v>
      </c>
      <c r="BC156" t="b">
        <v>0</v>
      </c>
    </row>
    <row r="157" spans="1:55" x14ac:dyDescent="0.2">
      <c r="A157" s="11"/>
      <c r="C157" t="str">
        <f t="shared" si="46"/>
        <v>20170927-Lion</v>
      </c>
      <c r="D157" s="12" t="s">
        <v>119</v>
      </c>
      <c r="E157" s="12" t="s">
        <v>693</v>
      </c>
      <c r="F157" s="12"/>
      <c r="G157" s="12"/>
      <c r="H157" s="13">
        <f t="shared" si="47"/>
        <v>201709271400</v>
      </c>
      <c r="I157" s="13">
        <f t="shared" si="48"/>
        <v>201709280200</v>
      </c>
      <c r="J157" s="14">
        <v>43005</v>
      </c>
      <c r="K157" s="15">
        <v>0.58333333333333337</v>
      </c>
      <c r="L157" s="16">
        <v>43005.583333333343</v>
      </c>
      <c r="M157" s="17">
        <v>43109</v>
      </c>
      <c r="N157" s="18" t="s">
        <v>694</v>
      </c>
      <c r="O157" s="16">
        <v>43109.560416666667</v>
      </c>
      <c r="P157" s="19">
        <v>18900</v>
      </c>
      <c r="Q157" s="12" t="s">
        <v>87</v>
      </c>
      <c r="R157" s="19">
        <v>0</v>
      </c>
      <c r="S157" s="19"/>
      <c r="T157" s="19">
        <v>0</v>
      </c>
      <c r="U157" s="20">
        <v>36.271380000000001</v>
      </c>
      <c r="V157" s="20">
        <v>-118.48555</v>
      </c>
      <c r="W157" s="11" t="s">
        <v>88</v>
      </c>
      <c r="X157" s="11" t="str">
        <f t="shared" si="49"/>
        <v>HFRA</v>
      </c>
      <c r="Y157" s="11"/>
      <c r="Z157" s="21"/>
      <c r="AA157" s="11"/>
      <c r="AB157" s="11"/>
      <c r="AC157" s="21"/>
      <c r="AD157" s="21"/>
      <c r="AE157" s="21"/>
      <c r="AF157" s="11"/>
      <c r="AG157" s="11" t="b">
        <f t="shared" si="50"/>
        <v>1</v>
      </c>
      <c r="AH157" s="11" t="b">
        <f t="shared" si="51"/>
        <v>1</v>
      </c>
      <c r="AI157" s="11" t="b">
        <f t="shared" si="52"/>
        <v>0</v>
      </c>
      <c r="AJ157" s="19">
        <f t="shared" si="53"/>
        <v>2017</v>
      </c>
      <c r="AK157">
        <f t="shared" si="54"/>
        <v>9</v>
      </c>
      <c r="AL157" t="b">
        <v>0</v>
      </c>
      <c r="AM157">
        <f t="shared" si="55"/>
        <v>0</v>
      </c>
      <c r="AN157" t="b">
        <f t="shared" si="56"/>
        <v>0</v>
      </c>
      <c r="AO157" t="b">
        <f t="shared" si="57"/>
        <v>0</v>
      </c>
      <c r="AP157" t="b">
        <f t="shared" si="58"/>
        <v>0</v>
      </c>
      <c r="AQ157" t="str">
        <f t="shared" si="63"/>
        <v>OEIS CAT - Large</v>
      </c>
      <c r="AR157">
        <f t="shared" si="59"/>
        <v>1</v>
      </c>
      <c r="AS157">
        <f t="shared" si="60"/>
        <v>0</v>
      </c>
      <c r="AT157" t="str">
        <f t="shared" si="61"/>
        <v xml:space="preserve">structures &lt;= 100 </v>
      </c>
      <c r="AU157" t="str">
        <f t="shared" si="62"/>
        <v>fatality = 0</v>
      </c>
      <c r="AV157">
        <f t="shared" si="64"/>
        <v>0</v>
      </c>
      <c r="AW157" t="b">
        <v>1</v>
      </c>
      <c r="AX157" t="b">
        <v>0</v>
      </c>
      <c r="AY157" t="b">
        <v>1</v>
      </c>
      <c r="AZ157" t="b">
        <v>1</v>
      </c>
      <c r="BA157" t="b">
        <v>0</v>
      </c>
      <c r="BB157" t="b">
        <v>1</v>
      </c>
      <c r="BC157" t="b">
        <v>1</v>
      </c>
    </row>
    <row r="158" spans="1:55" x14ac:dyDescent="0.2">
      <c r="A158" s="11"/>
      <c r="C158" t="str">
        <f t="shared" si="46"/>
        <v>20170929-Rucker</v>
      </c>
      <c r="D158" s="12" t="s">
        <v>257</v>
      </c>
      <c r="E158" s="12" t="s">
        <v>695</v>
      </c>
      <c r="F158" s="12"/>
      <c r="G158" s="12"/>
      <c r="H158" s="13">
        <f t="shared" si="47"/>
        <v>201709291442</v>
      </c>
      <c r="I158" s="13">
        <f t="shared" si="48"/>
        <v>201709300242</v>
      </c>
      <c r="J158" s="14">
        <v>43007</v>
      </c>
      <c r="K158" s="15">
        <v>0.61250000000000004</v>
      </c>
      <c r="L158" s="16">
        <v>43007.612500000003</v>
      </c>
      <c r="M158" s="17">
        <v>43109</v>
      </c>
      <c r="N158" s="18" t="s">
        <v>696</v>
      </c>
      <c r="O158" s="16">
        <v>43109.561111111107</v>
      </c>
      <c r="P158" s="19">
        <v>444</v>
      </c>
      <c r="Q158" s="12" t="s">
        <v>353</v>
      </c>
      <c r="R158" s="19">
        <v>0</v>
      </c>
      <c r="S158" s="19"/>
      <c r="T158" s="19">
        <v>0</v>
      </c>
      <c r="U158" s="20">
        <v>34.674030000000002</v>
      </c>
      <c r="V158" s="20">
        <v>-120.4393</v>
      </c>
      <c r="W158" s="11" t="s">
        <v>73</v>
      </c>
      <c r="X158" s="11" t="str">
        <f t="shared" si="49"/>
        <v>non-HFRA</v>
      </c>
      <c r="Y158" s="11"/>
      <c r="Z158" s="21"/>
      <c r="AA158" s="11"/>
      <c r="AB158" s="11"/>
      <c r="AC158" s="21"/>
      <c r="AD158" s="21"/>
      <c r="AE158" s="21"/>
      <c r="AF158" s="11">
        <v>592603</v>
      </c>
      <c r="AG158" s="11" t="b">
        <f t="shared" si="50"/>
        <v>0</v>
      </c>
      <c r="AH158" s="11" t="b">
        <f t="shared" si="51"/>
        <v>0</v>
      </c>
      <c r="AI158" s="11" t="b">
        <f t="shared" si="52"/>
        <v>0</v>
      </c>
      <c r="AJ158" s="19">
        <f t="shared" si="53"/>
        <v>2017</v>
      </c>
      <c r="AK158">
        <f t="shared" si="54"/>
        <v>9</v>
      </c>
      <c r="AL158" t="b">
        <v>0</v>
      </c>
      <c r="AM158">
        <f t="shared" si="55"/>
        <v>0</v>
      </c>
      <c r="AN158" t="b">
        <f t="shared" si="56"/>
        <v>0</v>
      </c>
      <c r="AO158" t="b">
        <f t="shared" si="57"/>
        <v>0</v>
      </c>
      <c r="AP158" t="b">
        <f t="shared" si="58"/>
        <v>0</v>
      </c>
      <c r="AQ158" t="str">
        <f t="shared" si="63"/>
        <v>OEIS Non-CAT - Large</v>
      </c>
      <c r="AR158">
        <f t="shared" si="59"/>
        <v>0</v>
      </c>
      <c r="AS158">
        <f t="shared" si="60"/>
        <v>0</v>
      </c>
      <c r="AT158" t="str">
        <f t="shared" si="61"/>
        <v xml:space="preserve">structures &lt;= 100 </v>
      </c>
      <c r="AU158" t="str">
        <f t="shared" si="62"/>
        <v>fatality = 0</v>
      </c>
      <c r="AV158">
        <f t="shared" si="64"/>
        <v>0</v>
      </c>
      <c r="AW158" t="b">
        <v>0</v>
      </c>
      <c r="AX158" t="b">
        <v>0</v>
      </c>
      <c r="AY158" t="b">
        <v>0</v>
      </c>
      <c r="AZ158" t="b">
        <v>0</v>
      </c>
      <c r="BA158" t="b">
        <v>0</v>
      </c>
      <c r="BB158" t="b">
        <v>1</v>
      </c>
      <c r="BC158" t="b">
        <v>0</v>
      </c>
    </row>
    <row r="159" spans="1:55" x14ac:dyDescent="0.2">
      <c r="A159" s="11"/>
      <c r="B159" t="s">
        <v>700</v>
      </c>
      <c r="C159" t="str">
        <f t="shared" si="46"/>
        <v>20171008-Pocket</v>
      </c>
      <c r="D159" s="12" t="s">
        <v>403</v>
      </c>
      <c r="E159" s="12" t="s">
        <v>701</v>
      </c>
      <c r="F159" s="12"/>
      <c r="G159" s="12" t="s">
        <v>702</v>
      </c>
      <c r="H159" s="13">
        <f t="shared" si="47"/>
        <v>201710080000</v>
      </c>
      <c r="I159" s="13">
        <f t="shared" si="48"/>
        <v>201710081200</v>
      </c>
      <c r="J159" s="14">
        <v>43016</v>
      </c>
      <c r="K159" s="15">
        <v>0</v>
      </c>
      <c r="L159" s="16">
        <v>43016</v>
      </c>
      <c r="M159" s="17">
        <v>43039</v>
      </c>
      <c r="N159" s="18"/>
      <c r="O159" s="16"/>
      <c r="P159" s="19">
        <v>17357</v>
      </c>
      <c r="Q159" s="12" t="s">
        <v>99</v>
      </c>
      <c r="R159" s="19">
        <v>6</v>
      </c>
      <c r="S159" s="19">
        <v>2</v>
      </c>
      <c r="T159" s="19">
        <v>0</v>
      </c>
      <c r="U159" s="20">
        <v>38.76549</v>
      </c>
      <c r="V159" s="20">
        <v>-122.90939</v>
      </c>
      <c r="W159" s="11" t="s">
        <v>88</v>
      </c>
      <c r="X159" s="11" t="str">
        <f t="shared" si="49"/>
        <v>HFRA</v>
      </c>
      <c r="Y159" s="11" t="s">
        <v>100</v>
      </c>
      <c r="Z159" s="21" t="s">
        <v>100</v>
      </c>
      <c r="AA159" s="11" t="s">
        <v>703</v>
      </c>
      <c r="AB159" s="11" t="s">
        <v>704</v>
      </c>
      <c r="AC159" s="21" t="s">
        <v>705</v>
      </c>
      <c r="AD159" s="21" t="s">
        <v>706</v>
      </c>
      <c r="AE159" s="21"/>
      <c r="AF159" s="11">
        <v>515996</v>
      </c>
      <c r="AG159" s="11" t="b">
        <f t="shared" si="50"/>
        <v>1</v>
      </c>
      <c r="AH159" s="11" t="b">
        <f t="shared" si="51"/>
        <v>1</v>
      </c>
      <c r="AI159" s="11" t="b">
        <f t="shared" si="52"/>
        <v>0</v>
      </c>
      <c r="AJ159" s="19">
        <f t="shared" si="53"/>
        <v>2017</v>
      </c>
      <c r="AK159">
        <f t="shared" si="54"/>
        <v>10</v>
      </c>
      <c r="AL159" t="b">
        <v>1</v>
      </c>
      <c r="AM159">
        <f t="shared" si="55"/>
        <v>0</v>
      </c>
      <c r="AN159" t="b">
        <f t="shared" si="56"/>
        <v>0</v>
      </c>
      <c r="AO159" t="b">
        <f t="shared" si="57"/>
        <v>0</v>
      </c>
      <c r="AP159" t="b">
        <f t="shared" si="58"/>
        <v>0</v>
      </c>
      <c r="AQ159" t="str">
        <f t="shared" si="63"/>
        <v>OEIS CAT - Large</v>
      </c>
      <c r="AR159">
        <f t="shared" si="59"/>
        <v>1</v>
      </c>
      <c r="AS159">
        <f t="shared" si="60"/>
        <v>0</v>
      </c>
      <c r="AT159" t="str">
        <f t="shared" si="61"/>
        <v xml:space="preserve">structures &lt;= 100 </v>
      </c>
      <c r="AU159" t="str">
        <f t="shared" si="62"/>
        <v>fatality = 0</v>
      </c>
      <c r="AV159">
        <f t="shared" si="64"/>
        <v>6</v>
      </c>
      <c r="AW159" t="b">
        <v>0</v>
      </c>
      <c r="AX159" t="b">
        <v>1</v>
      </c>
      <c r="AY159" t="b">
        <v>1</v>
      </c>
      <c r="AZ159" t="b">
        <v>1</v>
      </c>
      <c r="BA159" t="b">
        <v>0</v>
      </c>
      <c r="BB159" t="b">
        <v>1</v>
      </c>
      <c r="BC159" t="b">
        <v>1</v>
      </c>
    </row>
    <row r="160" spans="1:55" x14ac:dyDescent="0.2">
      <c r="A160" s="11"/>
      <c r="C160" t="str">
        <f t="shared" si="46"/>
        <v>20171008-Lobo</v>
      </c>
      <c r="D160" s="12" t="s">
        <v>138</v>
      </c>
      <c r="E160" s="12" t="s">
        <v>710</v>
      </c>
      <c r="F160" s="12"/>
      <c r="G160" s="12" t="s">
        <v>711</v>
      </c>
      <c r="H160" s="13">
        <f t="shared" si="47"/>
        <v>201710080001</v>
      </c>
      <c r="I160" s="13">
        <f t="shared" si="48"/>
        <v>201710081201</v>
      </c>
      <c r="J160" s="14">
        <v>43016</v>
      </c>
      <c r="K160" s="15">
        <v>6.9444444444444447E-4</v>
      </c>
      <c r="L160" s="16">
        <v>43016.000694444447</v>
      </c>
      <c r="M160" s="17">
        <v>43030</v>
      </c>
      <c r="N160" s="18"/>
      <c r="O160" s="16"/>
      <c r="P160" s="19">
        <v>821</v>
      </c>
      <c r="Q160" s="12" t="s">
        <v>99</v>
      </c>
      <c r="R160" s="19">
        <v>48</v>
      </c>
      <c r="S160" s="19">
        <v>2</v>
      </c>
      <c r="T160" s="19">
        <v>0</v>
      </c>
      <c r="U160" s="20">
        <v>39.245489999999997</v>
      </c>
      <c r="V160" s="20">
        <v>-121.12792</v>
      </c>
      <c r="W160" s="11" t="s">
        <v>88</v>
      </c>
      <c r="X160" s="11" t="str">
        <f t="shared" si="49"/>
        <v>HFRA</v>
      </c>
      <c r="Y160" s="11" t="s">
        <v>100</v>
      </c>
      <c r="Z160" s="21" t="s">
        <v>100</v>
      </c>
      <c r="AA160" s="11" t="s">
        <v>712</v>
      </c>
      <c r="AB160" s="11" t="s">
        <v>713</v>
      </c>
      <c r="AC160" s="21"/>
      <c r="AD160" s="21"/>
      <c r="AE160" s="21"/>
      <c r="AF160" s="11"/>
      <c r="AG160" s="11" t="b">
        <f t="shared" si="50"/>
        <v>0</v>
      </c>
      <c r="AH160" s="11" t="b">
        <f t="shared" si="51"/>
        <v>0</v>
      </c>
      <c r="AI160" s="11" t="b">
        <f t="shared" si="52"/>
        <v>0</v>
      </c>
      <c r="AJ160" s="19">
        <f t="shared" si="53"/>
        <v>2017</v>
      </c>
      <c r="AK160">
        <f t="shared" si="54"/>
        <v>10</v>
      </c>
      <c r="AL160" t="b">
        <v>0</v>
      </c>
      <c r="AM160">
        <f t="shared" si="55"/>
        <v>0</v>
      </c>
      <c r="AN160" t="b">
        <f t="shared" si="56"/>
        <v>0</v>
      </c>
      <c r="AO160" t="b">
        <f t="shared" si="57"/>
        <v>0</v>
      </c>
      <c r="AP160" t="b">
        <f t="shared" si="58"/>
        <v>0</v>
      </c>
      <c r="AQ160" t="str">
        <f t="shared" si="63"/>
        <v>OEIS Non-CAT - Large</v>
      </c>
      <c r="AR160">
        <f t="shared" si="59"/>
        <v>0</v>
      </c>
      <c r="AS160">
        <f t="shared" si="60"/>
        <v>0</v>
      </c>
      <c r="AT160" t="str">
        <f t="shared" si="61"/>
        <v xml:space="preserve">structures &lt;= 100 </v>
      </c>
      <c r="AU160" t="str">
        <f t="shared" si="62"/>
        <v>fatality = 0</v>
      </c>
      <c r="AV160">
        <f t="shared" si="64"/>
        <v>48</v>
      </c>
      <c r="AW160" t="b">
        <v>1</v>
      </c>
      <c r="AX160" t="b">
        <v>0</v>
      </c>
      <c r="AY160" t="b">
        <v>1</v>
      </c>
      <c r="AZ160" t="b">
        <v>1</v>
      </c>
      <c r="BA160" t="b">
        <v>0</v>
      </c>
      <c r="BB160" t="b">
        <v>1</v>
      </c>
      <c r="BC160" t="b">
        <v>1</v>
      </c>
    </row>
    <row r="161" spans="1:55" x14ac:dyDescent="0.2">
      <c r="A161" s="11"/>
      <c r="C161" t="str">
        <f t="shared" si="46"/>
        <v>20171008-Cherokee</v>
      </c>
      <c r="D161" s="12" t="s">
        <v>143</v>
      </c>
      <c r="E161" s="12" t="s">
        <v>715</v>
      </c>
      <c r="F161" s="12"/>
      <c r="G161" s="12"/>
      <c r="H161" s="13">
        <f t="shared" si="47"/>
        <v>201710082145</v>
      </c>
      <c r="I161" s="13">
        <f t="shared" si="48"/>
        <v>201710090945</v>
      </c>
      <c r="J161" s="14">
        <v>43016</v>
      </c>
      <c r="K161" s="15">
        <v>0.90625</v>
      </c>
      <c r="L161" s="16">
        <v>43016.90625</v>
      </c>
      <c r="M161" s="17">
        <v>43140</v>
      </c>
      <c r="N161" s="18" t="s">
        <v>716</v>
      </c>
      <c r="O161" s="16">
        <v>43140.408333333333</v>
      </c>
      <c r="P161" s="19">
        <v>8417</v>
      </c>
      <c r="Q161" s="12" t="s">
        <v>99</v>
      </c>
      <c r="R161" s="19">
        <v>6</v>
      </c>
      <c r="S161" s="19">
        <v>1</v>
      </c>
      <c r="T161" s="19">
        <v>0</v>
      </c>
      <c r="U161" s="20">
        <v>39.624960000000002</v>
      </c>
      <c r="V161" s="20">
        <v>-121.52966000000001</v>
      </c>
      <c r="W161" s="11" t="s">
        <v>88</v>
      </c>
      <c r="X161" s="11" t="str">
        <f t="shared" si="49"/>
        <v>HFRA</v>
      </c>
      <c r="Y161" s="11" t="s">
        <v>100</v>
      </c>
      <c r="Z161" s="21" t="s">
        <v>100</v>
      </c>
      <c r="AA161" s="11" t="s">
        <v>717</v>
      </c>
      <c r="AB161" s="11" t="s">
        <v>718</v>
      </c>
      <c r="AC161" s="21" t="s">
        <v>719</v>
      </c>
      <c r="AD161" s="21" t="s">
        <v>720</v>
      </c>
      <c r="AE161" s="21"/>
      <c r="AF161" s="11">
        <v>160479</v>
      </c>
      <c r="AG161" s="11" t="b">
        <f t="shared" si="50"/>
        <v>1</v>
      </c>
      <c r="AH161" s="11" t="b">
        <f t="shared" si="51"/>
        <v>1</v>
      </c>
      <c r="AI161" s="11" t="b">
        <f t="shared" si="52"/>
        <v>0</v>
      </c>
      <c r="AJ161" s="19">
        <f t="shared" si="53"/>
        <v>2017</v>
      </c>
      <c r="AK161">
        <f t="shared" si="54"/>
        <v>10</v>
      </c>
      <c r="AL161" t="b">
        <v>1</v>
      </c>
      <c r="AM161">
        <f t="shared" si="55"/>
        <v>0</v>
      </c>
      <c r="AN161" t="b">
        <f t="shared" si="56"/>
        <v>0</v>
      </c>
      <c r="AO161" t="b">
        <f t="shared" si="57"/>
        <v>0</v>
      </c>
      <c r="AP161" t="b">
        <f t="shared" si="58"/>
        <v>0</v>
      </c>
      <c r="AQ161" t="str">
        <f t="shared" si="63"/>
        <v>OEIS CAT - Large</v>
      </c>
      <c r="AR161">
        <f t="shared" si="59"/>
        <v>1</v>
      </c>
      <c r="AS161">
        <f t="shared" si="60"/>
        <v>0</v>
      </c>
      <c r="AT161" t="str">
        <f t="shared" si="61"/>
        <v xml:space="preserve">structures &lt;= 100 </v>
      </c>
      <c r="AU161" t="str">
        <f t="shared" si="62"/>
        <v>fatality = 0</v>
      </c>
      <c r="AV161">
        <f t="shared" si="64"/>
        <v>6</v>
      </c>
      <c r="AW161" t="b">
        <v>1</v>
      </c>
      <c r="AX161" t="b">
        <v>0</v>
      </c>
      <c r="AY161" t="b">
        <v>1</v>
      </c>
      <c r="AZ161" t="b">
        <v>1</v>
      </c>
      <c r="BA161" t="b">
        <v>0</v>
      </c>
      <c r="BB161" t="b">
        <v>1</v>
      </c>
      <c r="BC161" t="b">
        <v>1</v>
      </c>
    </row>
    <row r="162" spans="1:55" x14ac:dyDescent="0.2">
      <c r="A162" s="11"/>
      <c r="C162" t="str">
        <f t="shared" si="46"/>
        <v>20171008-Tubbs</v>
      </c>
      <c r="D162" s="12" t="s">
        <v>128</v>
      </c>
      <c r="E162" s="12" t="s">
        <v>723</v>
      </c>
      <c r="F162" s="12"/>
      <c r="G162" s="12" t="s">
        <v>702</v>
      </c>
      <c r="H162" s="13">
        <f t="shared" si="47"/>
        <v>201710082145</v>
      </c>
      <c r="I162" s="13">
        <f t="shared" si="48"/>
        <v>201710090945</v>
      </c>
      <c r="J162" s="14">
        <v>43016</v>
      </c>
      <c r="K162" s="15">
        <v>0.90625</v>
      </c>
      <c r="L162" s="16">
        <v>43016.90625</v>
      </c>
      <c r="M162" s="17">
        <v>43039</v>
      </c>
      <c r="N162" s="18"/>
      <c r="O162" s="16"/>
      <c r="P162" s="19">
        <v>36807</v>
      </c>
      <c r="Q162" s="12" t="s">
        <v>99</v>
      </c>
      <c r="R162" s="19">
        <v>5636</v>
      </c>
      <c r="S162" s="19">
        <v>317</v>
      </c>
      <c r="T162" s="19">
        <v>22</v>
      </c>
      <c r="U162" s="20">
        <v>38.60895</v>
      </c>
      <c r="V162" s="20">
        <v>-122.62879</v>
      </c>
      <c r="W162" s="11" t="s">
        <v>88</v>
      </c>
      <c r="X162" s="11" t="str">
        <f t="shared" si="49"/>
        <v>HFRA</v>
      </c>
      <c r="Y162" s="11" t="s">
        <v>100</v>
      </c>
      <c r="Z162" s="21"/>
      <c r="AA162" s="11" t="s">
        <v>724</v>
      </c>
      <c r="AB162" s="11"/>
      <c r="AC162" s="21">
        <v>1894671</v>
      </c>
      <c r="AD162" s="21"/>
      <c r="AE162" s="21"/>
      <c r="AF162" s="27">
        <v>317148822</v>
      </c>
      <c r="AG162" s="11" t="b">
        <f t="shared" si="50"/>
        <v>1</v>
      </c>
      <c r="AH162" s="11" t="b">
        <f t="shared" si="51"/>
        <v>0</v>
      </c>
      <c r="AI162" s="11" t="b">
        <f t="shared" si="52"/>
        <v>1</v>
      </c>
      <c r="AJ162" s="19">
        <f t="shared" si="53"/>
        <v>2017</v>
      </c>
      <c r="AK162">
        <f t="shared" si="54"/>
        <v>10</v>
      </c>
      <c r="AL162" t="b">
        <v>1</v>
      </c>
      <c r="AM162">
        <f t="shared" si="55"/>
        <v>1</v>
      </c>
      <c r="AN162" t="b">
        <f t="shared" si="56"/>
        <v>1</v>
      </c>
      <c r="AO162" t="b">
        <f t="shared" si="57"/>
        <v>1</v>
      </c>
      <c r="AP162" t="b">
        <f t="shared" si="58"/>
        <v>0</v>
      </c>
      <c r="AQ162" t="str">
        <f t="shared" si="63"/>
        <v>OEIS CAT - Destructive - Fatal</v>
      </c>
      <c r="AR162">
        <f t="shared" si="59"/>
        <v>1</v>
      </c>
      <c r="AS162">
        <f t="shared" si="60"/>
        <v>1</v>
      </c>
      <c r="AT162" t="str">
        <f t="shared" si="61"/>
        <v>structures &gt; 500</v>
      </c>
      <c r="AU162" t="str">
        <f t="shared" si="62"/>
        <v>fatality &gt; 0</v>
      </c>
      <c r="AV162">
        <f t="shared" si="64"/>
        <v>5636</v>
      </c>
      <c r="AW162" t="b">
        <v>0</v>
      </c>
      <c r="AX162" t="b">
        <v>1</v>
      </c>
      <c r="AY162" t="b">
        <v>1</v>
      </c>
      <c r="AZ162" t="b">
        <v>1</v>
      </c>
      <c r="BA162" t="b">
        <v>0</v>
      </c>
      <c r="BB162" t="b">
        <v>1</v>
      </c>
      <c r="BC162" t="b">
        <v>1</v>
      </c>
    </row>
    <row r="163" spans="1:55" ht="15.75" customHeight="1" x14ac:dyDescent="0.2">
      <c r="A163" s="11"/>
      <c r="B163" s="10" t="s">
        <v>727</v>
      </c>
      <c r="C163" t="str">
        <f t="shared" si="46"/>
        <v>20171008-Atlas 1</v>
      </c>
      <c r="D163" s="12" t="s">
        <v>128</v>
      </c>
      <c r="E163" s="12" t="s">
        <v>728</v>
      </c>
      <c r="F163" s="12"/>
      <c r="G163" s="12" t="s">
        <v>729</v>
      </c>
      <c r="H163" s="13">
        <f t="shared" si="47"/>
        <v>201710082151</v>
      </c>
      <c r="I163" s="13">
        <f t="shared" si="48"/>
        <v>201710090951</v>
      </c>
      <c r="J163" s="14">
        <v>43016</v>
      </c>
      <c r="K163" s="15">
        <v>0.91041666666666665</v>
      </c>
      <c r="L163" s="16">
        <v>43016.910416666673</v>
      </c>
      <c r="M163" s="17">
        <v>43036</v>
      </c>
      <c r="N163" s="18"/>
      <c r="O163" s="16"/>
      <c r="P163" s="19">
        <v>51624</v>
      </c>
      <c r="Q163" s="12" t="s">
        <v>99</v>
      </c>
      <c r="R163" s="19">
        <v>120</v>
      </c>
      <c r="S163" s="19">
        <v>120</v>
      </c>
      <c r="T163" s="19">
        <v>6</v>
      </c>
      <c r="U163" s="20">
        <v>38.409796999999998</v>
      </c>
      <c r="V163" s="20">
        <v>-122.24623200000001</v>
      </c>
      <c r="W163" s="11" t="s">
        <v>88</v>
      </c>
      <c r="X163" s="11" t="str">
        <f t="shared" si="49"/>
        <v>HFRA</v>
      </c>
      <c r="Y163" s="11" t="s">
        <v>100</v>
      </c>
      <c r="Z163" s="21" t="s">
        <v>100</v>
      </c>
      <c r="AA163" s="11" t="s">
        <v>730</v>
      </c>
      <c r="AB163" s="11" t="s">
        <v>731</v>
      </c>
      <c r="AC163" s="21" t="s">
        <v>732</v>
      </c>
      <c r="AD163" s="21" t="s">
        <v>733</v>
      </c>
      <c r="AE163" s="21"/>
      <c r="AF163" s="27">
        <v>494025</v>
      </c>
      <c r="AG163" s="11" t="b">
        <f t="shared" si="50"/>
        <v>1</v>
      </c>
      <c r="AH163" s="11" t="b">
        <f t="shared" si="51"/>
        <v>0</v>
      </c>
      <c r="AI163" s="11" t="b">
        <f t="shared" si="52"/>
        <v>1</v>
      </c>
      <c r="AJ163" s="19">
        <f t="shared" si="53"/>
        <v>2017</v>
      </c>
      <c r="AK163">
        <f t="shared" si="54"/>
        <v>10</v>
      </c>
      <c r="AL163" t="b">
        <v>1</v>
      </c>
      <c r="AM163">
        <f t="shared" si="55"/>
        <v>1</v>
      </c>
      <c r="AN163" t="b">
        <f t="shared" si="56"/>
        <v>1</v>
      </c>
      <c r="AO163" t="b">
        <f t="shared" si="57"/>
        <v>1</v>
      </c>
      <c r="AP163" t="b">
        <f t="shared" si="58"/>
        <v>0</v>
      </c>
      <c r="AQ163" t="str">
        <f t="shared" ref="AQ163:AQ191" si="65">IF(AN163, "OEIS CAT - Destructive - Fatal", IF(AO163, IF(AG163, "OEIS CAT - Destructive - Non-fatal", "OEIS Non-CAT - Destructive - Non-fatal"), IF(AG163, "OEIS CAT - Large", "OEIS Non-CAT - Large")))</f>
        <v>OEIS CAT - Destructive - Fatal</v>
      </c>
      <c r="AR163">
        <f t="shared" si="59"/>
        <v>1</v>
      </c>
      <c r="AS163">
        <f t="shared" si="60"/>
        <v>0</v>
      </c>
      <c r="AT163" t="str">
        <f t="shared" si="61"/>
        <v>100 &lt; structures &lt;= 500</v>
      </c>
      <c r="AU163" t="str">
        <f t="shared" si="62"/>
        <v>fatality &gt; 0</v>
      </c>
      <c r="AV163">
        <f t="shared" ref="AV163:AV191" si="66">IF(R163="",0, R163)</f>
        <v>120</v>
      </c>
      <c r="AW163" t="b">
        <v>1</v>
      </c>
      <c r="AX163" t="b">
        <v>0</v>
      </c>
      <c r="AY163" t="b">
        <v>1</v>
      </c>
      <c r="AZ163" t="b">
        <v>1</v>
      </c>
      <c r="BA163" t="b">
        <v>0</v>
      </c>
      <c r="BB163" t="b">
        <v>1</v>
      </c>
      <c r="BC163" t="b">
        <v>1</v>
      </c>
    </row>
    <row r="164" spans="1:55" x14ac:dyDescent="0.2">
      <c r="A164" s="11"/>
      <c r="B164" t="s">
        <v>735</v>
      </c>
      <c r="C164" t="str">
        <f t="shared" si="46"/>
        <v>20171008-Norrbom</v>
      </c>
      <c r="D164" s="12" t="s">
        <v>403</v>
      </c>
      <c r="E164" t="s">
        <v>736</v>
      </c>
      <c r="F164" t="s">
        <v>737</v>
      </c>
      <c r="G164" s="12" t="s">
        <v>702</v>
      </c>
      <c r="H164" s="13">
        <f t="shared" si="47"/>
        <v>201710082200</v>
      </c>
      <c r="I164" s="13">
        <f t="shared" si="48"/>
        <v>201710091000</v>
      </c>
      <c r="J164" s="14">
        <v>43016</v>
      </c>
      <c r="K164" s="15">
        <v>0.91666666666666663</v>
      </c>
      <c r="L164" s="16">
        <v>43016.916666666657</v>
      </c>
      <c r="M164" s="17"/>
      <c r="N164" s="18"/>
      <c r="O164" s="16"/>
      <c r="P164" s="19">
        <v>1836</v>
      </c>
      <c r="Q164" s="12" t="s">
        <v>99</v>
      </c>
      <c r="R164" s="19"/>
      <c r="S164" s="19"/>
      <c r="T164" s="19"/>
      <c r="U164" s="20">
        <v>38.330500000000001</v>
      </c>
      <c r="V164" s="20">
        <v>-122.44580000000001</v>
      </c>
      <c r="W164" s="11" t="s">
        <v>88</v>
      </c>
      <c r="X164" s="11" t="str">
        <f t="shared" si="49"/>
        <v>HFRA</v>
      </c>
      <c r="Y164" s="11" t="s">
        <v>100</v>
      </c>
      <c r="Z164" s="21" t="s">
        <v>100</v>
      </c>
      <c r="AA164" t="s">
        <v>738</v>
      </c>
      <c r="AB164" s="11" t="s">
        <v>739</v>
      </c>
      <c r="AC164" s="21" t="s">
        <v>740</v>
      </c>
      <c r="AD164" s="21" t="s">
        <v>741</v>
      </c>
      <c r="AE164" s="21"/>
      <c r="AF164" s="27">
        <v>24938</v>
      </c>
      <c r="AG164" s="11" t="b">
        <f t="shared" si="50"/>
        <v>0</v>
      </c>
      <c r="AH164" s="11" t="b">
        <f t="shared" si="51"/>
        <v>0</v>
      </c>
      <c r="AI164" s="11" t="b">
        <f t="shared" si="52"/>
        <v>0</v>
      </c>
      <c r="AJ164" s="19"/>
      <c r="AL164" t="b">
        <v>1</v>
      </c>
      <c r="AM164">
        <f t="shared" si="55"/>
        <v>0</v>
      </c>
      <c r="AN164" t="b">
        <f t="shared" si="56"/>
        <v>0</v>
      </c>
      <c r="AO164" t="b">
        <f t="shared" si="57"/>
        <v>0</v>
      </c>
      <c r="AP164" t="b">
        <f t="shared" si="58"/>
        <v>0</v>
      </c>
      <c r="AQ164" t="str">
        <f t="shared" si="65"/>
        <v>OEIS Non-CAT - Large</v>
      </c>
      <c r="AR164">
        <f t="shared" si="59"/>
        <v>0</v>
      </c>
      <c r="AS164">
        <f t="shared" si="60"/>
        <v>0</v>
      </c>
      <c r="AT164" t="str">
        <f t="shared" si="61"/>
        <v xml:space="preserve">structures &lt;= 100 </v>
      </c>
      <c r="AU164" t="str">
        <f t="shared" si="62"/>
        <v>fatality = 0</v>
      </c>
      <c r="AV164">
        <f t="shared" si="66"/>
        <v>0</v>
      </c>
      <c r="AW164" t="b">
        <v>0</v>
      </c>
      <c r="AX164" t="b">
        <v>1</v>
      </c>
      <c r="AY164" t="b">
        <v>1</v>
      </c>
      <c r="AZ164" t="b">
        <v>1</v>
      </c>
      <c r="BA164" t="b">
        <v>0</v>
      </c>
      <c r="BB164" t="b">
        <v>1</v>
      </c>
      <c r="BC164" t="b">
        <v>1</v>
      </c>
    </row>
    <row r="165" spans="1:55" x14ac:dyDescent="0.2">
      <c r="A165" s="11"/>
      <c r="B165" t="s">
        <v>745</v>
      </c>
      <c r="C165" t="str">
        <f t="shared" si="46"/>
        <v>20171008-Nuns</v>
      </c>
      <c r="D165" s="12" t="s">
        <v>403</v>
      </c>
      <c r="E165" s="12" t="s">
        <v>737</v>
      </c>
      <c r="F165" s="12"/>
      <c r="G165" s="12" t="s">
        <v>702</v>
      </c>
      <c r="H165" s="13">
        <f t="shared" si="47"/>
        <v>201710082218</v>
      </c>
      <c r="I165" s="13">
        <f t="shared" si="48"/>
        <v>201710091018</v>
      </c>
      <c r="J165" s="14">
        <v>43016</v>
      </c>
      <c r="K165" s="15">
        <v>0.9291666666666667</v>
      </c>
      <c r="L165" s="16">
        <v>43016.929166666669</v>
      </c>
      <c r="M165" s="17">
        <v>43039</v>
      </c>
      <c r="N165" s="18"/>
      <c r="O165" s="16"/>
      <c r="P165" s="19">
        <v>56556</v>
      </c>
      <c r="Q165" s="12" t="s">
        <v>99</v>
      </c>
      <c r="R165" s="19">
        <v>1355</v>
      </c>
      <c r="S165" s="19">
        <v>172</v>
      </c>
      <c r="T165" s="19">
        <v>3</v>
      </c>
      <c r="U165">
        <v>38.394886999999997</v>
      </c>
      <c r="V165">
        <v>-122.515959</v>
      </c>
      <c r="W165" s="11" t="s">
        <v>88</v>
      </c>
      <c r="X165" s="11" t="str">
        <f t="shared" si="49"/>
        <v>HFRA</v>
      </c>
      <c r="Y165" s="11" t="s">
        <v>100</v>
      </c>
      <c r="Z165" s="21" t="s">
        <v>100</v>
      </c>
      <c r="AA165" s="11" t="s">
        <v>746</v>
      </c>
      <c r="AB165" s="11" t="s">
        <v>747</v>
      </c>
      <c r="AC165" s="21" t="s">
        <v>748</v>
      </c>
      <c r="AD165" s="21" t="s">
        <v>749</v>
      </c>
      <c r="AE165" s="21"/>
      <c r="AF165" s="27">
        <v>14260788</v>
      </c>
      <c r="AG165" s="11" t="b">
        <f t="shared" si="50"/>
        <v>1</v>
      </c>
      <c r="AH165" s="11" t="b">
        <f t="shared" si="51"/>
        <v>0</v>
      </c>
      <c r="AI165" s="11" t="b">
        <f t="shared" si="52"/>
        <v>1</v>
      </c>
      <c r="AJ165" s="19">
        <v>2017</v>
      </c>
      <c r="AK165">
        <v>10</v>
      </c>
      <c r="AL165" t="b">
        <v>1</v>
      </c>
      <c r="AM165">
        <f t="shared" si="55"/>
        <v>1</v>
      </c>
      <c r="AN165" t="b">
        <f t="shared" si="56"/>
        <v>1</v>
      </c>
      <c r="AO165" t="b">
        <f t="shared" si="57"/>
        <v>1</v>
      </c>
      <c r="AP165" t="b">
        <f t="shared" si="58"/>
        <v>0</v>
      </c>
      <c r="AQ165" t="str">
        <f t="shared" si="65"/>
        <v>OEIS CAT - Destructive - Fatal</v>
      </c>
      <c r="AR165">
        <f t="shared" si="59"/>
        <v>1</v>
      </c>
      <c r="AS165">
        <f t="shared" si="60"/>
        <v>1</v>
      </c>
      <c r="AT165" t="str">
        <f t="shared" si="61"/>
        <v>structures &gt; 500</v>
      </c>
      <c r="AU165" t="str">
        <f t="shared" si="62"/>
        <v>fatality &gt; 0</v>
      </c>
      <c r="AV165">
        <f t="shared" si="66"/>
        <v>1355</v>
      </c>
      <c r="AW165" t="b">
        <v>0</v>
      </c>
      <c r="AX165" t="b">
        <v>1</v>
      </c>
      <c r="AY165" t="b">
        <v>1</v>
      </c>
      <c r="AZ165" t="b">
        <v>1</v>
      </c>
      <c r="BA165" t="b">
        <v>0</v>
      </c>
      <c r="BB165" t="b">
        <v>1</v>
      </c>
      <c r="BC165" t="b">
        <v>1</v>
      </c>
    </row>
    <row r="166" spans="1:55" x14ac:dyDescent="0.2">
      <c r="A166" s="11"/>
      <c r="B166" t="s">
        <v>700</v>
      </c>
      <c r="C166" t="str">
        <f t="shared" si="46"/>
        <v>20171008-La Porte</v>
      </c>
      <c r="D166" s="12" t="s">
        <v>143</v>
      </c>
      <c r="E166" s="12" t="s">
        <v>750</v>
      </c>
      <c r="F166" s="12"/>
      <c r="G166" s="12" t="s">
        <v>711</v>
      </c>
      <c r="H166" s="13">
        <f t="shared" si="47"/>
        <v>201710082230</v>
      </c>
      <c r="I166" s="13">
        <f t="shared" si="48"/>
        <v>201710091030</v>
      </c>
      <c r="J166" s="14">
        <v>43016</v>
      </c>
      <c r="K166" s="15">
        <v>0.9375</v>
      </c>
      <c r="L166" s="16">
        <v>43016.9375</v>
      </c>
      <c r="M166" s="17">
        <v>43028</v>
      </c>
      <c r="N166" s="18"/>
      <c r="O166" s="16"/>
      <c r="P166" s="19">
        <v>6151</v>
      </c>
      <c r="Q166" s="12" t="s">
        <v>99</v>
      </c>
      <c r="R166" s="19">
        <v>74</v>
      </c>
      <c r="S166" s="19">
        <v>2</v>
      </c>
      <c r="T166" s="19">
        <v>0</v>
      </c>
      <c r="U166" s="20">
        <v>39.394550000000002</v>
      </c>
      <c r="V166" s="20">
        <v>-121.40613</v>
      </c>
      <c r="W166" s="11" t="s">
        <v>88</v>
      </c>
      <c r="X166" s="11" t="str">
        <f t="shared" si="49"/>
        <v>HFRA</v>
      </c>
      <c r="Y166" s="11" t="s">
        <v>100</v>
      </c>
      <c r="Z166" s="21" t="s">
        <v>100</v>
      </c>
      <c r="AA166" s="11" t="s">
        <v>751</v>
      </c>
      <c r="AB166" s="11" t="s">
        <v>752</v>
      </c>
      <c r="AC166" s="21" t="s">
        <v>753</v>
      </c>
      <c r="AD166" s="21" t="s">
        <v>754</v>
      </c>
      <c r="AE166" s="21"/>
      <c r="AF166" s="11">
        <v>168232</v>
      </c>
      <c r="AG166" s="11" t="b">
        <f t="shared" si="50"/>
        <v>1</v>
      </c>
      <c r="AH166" s="11" t="b">
        <f t="shared" si="51"/>
        <v>1</v>
      </c>
      <c r="AI166" s="11" t="b">
        <f t="shared" si="52"/>
        <v>0</v>
      </c>
      <c r="AJ166" s="19">
        <v>2017</v>
      </c>
      <c r="AK166">
        <v>10</v>
      </c>
      <c r="AL166" t="b">
        <v>1</v>
      </c>
      <c r="AM166">
        <f t="shared" si="55"/>
        <v>0</v>
      </c>
      <c r="AN166" t="b">
        <f t="shared" si="56"/>
        <v>0</v>
      </c>
      <c r="AO166" t="b">
        <f t="shared" si="57"/>
        <v>0</v>
      </c>
      <c r="AP166" t="b">
        <f t="shared" si="58"/>
        <v>0</v>
      </c>
      <c r="AQ166" t="str">
        <f t="shared" si="65"/>
        <v>OEIS CAT - Large</v>
      </c>
      <c r="AR166">
        <f t="shared" si="59"/>
        <v>1</v>
      </c>
      <c r="AS166">
        <f t="shared" si="60"/>
        <v>0</v>
      </c>
      <c r="AT166" t="str">
        <f t="shared" si="61"/>
        <v xml:space="preserve">structures &lt;= 100 </v>
      </c>
      <c r="AU166" t="str">
        <f t="shared" si="62"/>
        <v>fatality = 0</v>
      </c>
      <c r="AV166">
        <f t="shared" si="66"/>
        <v>74</v>
      </c>
      <c r="AW166" t="b">
        <v>1</v>
      </c>
      <c r="AX166" t="b">
        <v>0</v>
      </c>
      <c r="AY166" t="b">
        <v>1</v>
      </c>
      <c r="AZ166" t="b">
        <v>1</v>
      </c>
      <c r="BA166" t="b">
        <v>0</v>
      </c>
      <c r="BB166" t="b">
        <v>1</v>
      </c>
      <c r="BC166" t="b">
        <v>1</v>
      </c>
    </row>
    <row r="167" spans="1:55" ht="15.5" customHeight="1" x14ac:dyDescent="0.2">
      <c r="A167" s="11"/>
      <c r="B167" t="s">
        <v>756</v>
      </c>
      <c r="C167" t="str">
        <f t="shared" si="46"/>
        <v>20171008-Adobe</v>
      </c>
      <c r="D167" s="12" t="s">
        <v>403</v>
      </c>
      <c r="E167" s="12" t="s">
        <v>757</v>
      </c>
      <c r="F167" s="12" t="s">
        <v>737</v>
      </c>
      <c r="G167" s="12"/>
      <c r="H167" s="13">
        <f t="shared" si="47"/>
        <v>201710082234</v>
      </c>
      <c r="I167" s="13">
        <f t="shared" si="48"/>
        <v>201710091034</v>
      </c>
      <c r="J167" s="14">
        <v>43016</v>
      </c>
      <c r="K167" s="15">
        <v>0.94027777777777777</v>
      </c>
      <c r="L167" s="16">
        <v>43016.94027777778</v>
      </c>
      <c r="M167" s="17">
        <v>43109</v>
      </c>
      <c r="N167" s="18" t="s">
        <v>758</v>
      </c>
      <c r="O167" s="16">
        <v>43109.564583333333</v>
      </c>
      <c r="P167" s="19">
        <v>3700</v>
      </c>
      <c r="Q167" s="12" t="s">
        <v>99</v>
      </c>
      <c r="R167" s="19"/>
      <c r="S167" s="19"/>
      <c r="T167" s="19">
        <v>1</v>
      </c>
      <c r="U167">
        <v>38.428359</v>
      </c>
      <c r="V167">
        <v>-122.548957</v>
      </c>
      <c r="W167" s="11" t="s">
        <v>88</v>
      </c>
      <c r="X167" s="11" t="str">
        <f t="shared" si="49"/>
        <v>HFRA</v>
      </c>
      <c r="Y167" s="11" t="s">
        <v>100</v>
      </c>
      <c r="Z167" s="21" t="s">
        <v>100</v>
      </c>
      <c r="AA167" t="s">
        <v>759</v>
      </c>
      <c r="AB167" s="11" t="s">
        <v>760</v>
      </c>
      <c r="AC167" s="21" t="s">
        <v>761</v>
      </c>
      <c r="AD167" s="21" t="s">
        <v>762</v>
      </c>
      <c r="AE167" s="21"/>
      <c r="AF167" s="11">
        <v>978489</v>
      </c>
      <c r="AG167" s="11" t="b">
        <f t="shared" si="50"/>
        <v>1</v>
      </c>
      <c r="AH167" s="11" t="b">
        <f t="shared" si="51"/>
        <v>1</v>
      </c>
      <c r="AI167" s="11" t="b">
        <f t="shared" si="52"/>
        <v>0</v>
      </c>
      <c r="AJ167" s="19">
        <v>2017</v>
      </c>
      <c r="AK167">
        <v>10</v>
      </c>
      <c r="AL167" t="b">
        <v>1</v>
      </c>
      <c r="AM167">
        <f t="shared" si="55"/>
        <v>1</v>
      </c>
      <c r="AN167" t="b">
        <f t="shared" si="56"/>
        <v>0</v>
      </c>
      <c r="AO167" t="b">
        <f t="shared" si="57"/>
        <v>0</v>
      </c>
      <c r="AP167" t="b">
        <f t="shared" si="58"/>
        <v>0</v>
      </c>
      <c r="AQ167" t="str">
        <f t="shared" si="65"/>
        <v>OEIS CAT - Large</v>
      </c>
      <c r="AR167">
        <f t="shared" si="59"/>
        <v>0</v>
      </c>
      <c r="AS167">
        <f t="shared" si="60"/>
        <v>0</v>
      </c>
      <c r="AT167" t="str">
        <f t="shared" si="61"/>
        <v xml:space="preserve">structures &lt;= 100 </v>
      </c>
      <c r="AU167" t="str">
        <f t="shared" si="62"/>
        <v>fatality &gt; 0</v>
      </c>
      <c r="AV167">
        <f t="shared" si="66"/>
        <v>0</v>
      </c>
      <c r="AW167" t="b">
        <v>1</v>
      </c>
      <c r="AX167" t="b">
        <v>0</v>
      </c>
      <c r="AY167" t="b">
        <v>1</v>
      </c>
      <c r="AZ167" t="b">
        <v>1</v>
      </c>
      <c r="BA167" t="b">
        <v>0</v>
      </c>
      <c r="BB167" t="b">
        <v>1</v>
      </c>
      <c r="BC167" t="b">
        <v>1</v>
      </c>
    </row>
    <row r="168" spans="1:55" x14ac:dyDescent="0.2">
      <c r="A168" s="11"/>
      <c r="C168" t="str">
        <f t="shared" si="46"/>
        <v>20171008-Cascade</v>
      </c>
      <c r="D168" s="12" t="s">
        <v>350</v>
      </c>
      <c r="E168" s="12" t="s">
        <v>763</v>
      </c>
      <c r="F168" s="12"/>
      <c r="G168" s="12" t="s">
        <v>711</v>
      </c>
      <c r="H168" s="13">
        <f t="shared" si="47"/>
        <v>201710082303</v>
      </c>
      <c r="I168" s="13">
        <f t="shared" si="48"/>
        <v>201710091103</v>
      </c>
      <c r="J168" s="14">
        <v>43016</v>
      </c>
      <c r="K168" s="15">
        <v>0.9604166666666667</v>
      </c>
      <c r="L168" s="16">
        <v>43016.960416666669</v>
      </c>
      <c r="M168" s="17">
        <v>43027</v>
      </c>
      <c r="N168" s="18"/>
      <c r="O168" s="16"/>
      <c r="P168" s="19">
        <v>9989</v>
      </c>
      <c r="Q168" s="12" t="s">
        <v>99</v>
      </c>
      <c r="R168" s="19">
        <v>264</v>
      </c>
      <c r="S168" s="19">
        <v>10</v>
      </c>
      <c r="T168" s="19">
        <v>4</v>
      </c>
      <c r="U168" s="20">
        <v>39.321980000000003</v>
      </c>
      <c r="V168" s="20">
        <v>-121.4021</v>
      </c>
      <c r="W168" s="11" t="s">
        <v>88</v>
      </c>
      <c r="X168" s="11" t="str">
        <f t="shared" si="49"/>
        <v>HFRA</v>
      </c>
      <c r="Y168" s="11" t="s">
        <v>100</v>
      </c>
      <c r="Z168" s="21" t="s">
        <v>100</v>
      </c>
      <c r="AA168" s="11" t="s">
        <v>764</v>
      </c>
      <c r="AB168" s="11" t="s">
        <v>765</v>
      </c>
      <c r="AC168" s="21" t="s">
        <v>766</v>
      </c>
      <c r="AD168" s="21" t="s">
        <v>767</v>
      </c>
      <c r="AE168" s="21"/>
      <c r="AF168" s="27">
        <v>10521</v>
      </c>
      <c r="AG168" s="11" t="b">
        <f t="shared" si="50"/>
        <v>1</v>
      </c>
      <c r="AH168" s="11" t="b">
        <f t="shared" si="51"/>
        <v>0</v>
      </c>
      <c r="AI168" s="11" t="b">
        <f t="shared" si="52"/>
        <v>1</v>
      </c>
      <c r="AJ168" s="19">
        <v>2017</v>
      </c>
      <c r="AK168">
        <v>10</v>
      </c>
      <c r="AL168" t="b">
        <v>1</v>
      </c>
      <c r="AM168">
        <f t="shared" si="55"/>
        <v>1</v>
      </c>
      <c r="AN168" t="b">
        <f t="shared" si="56"/>
        <v>1</v>
      </c>
      <c r="AO168" t="b">
        <f t="shared" si="57"/>
        <v>1</v>
      </c>
      <c r="AP168" t="b">
        <f t="shared" si="58"/>
        <v>0</v>
      </c>
      <c r="AQ168" t="str">
        <f t="shared" si="65"/>
        <v>OEIS CAT - Destructive - Fatal</v>
      </c>
      <c r="AR168">
        <f t="shared" si="59"/>
        <v>1</v>
      </c>
      <c r="AS168">
        <f t="shared" si="60"/>
        <v>0</v>
      </c>
      <c r="AT168" t="str">
        <f t="shared" si="61"/>
        <v>100 &lt; structures &lt;= 500</v>
      </c>
      <c r="AU168" t="str">
        <f t="shared" si="62"/>
        <v>fatality &gt; 0</v>
      </c>
      <c r="AV168">
        <f t="shared" si="66"/>
        <v>264</v>
      </c>
      <c r="AW168" t="b">
        <v>1</v>
      </c>
      <c r="AX168" t="b">
        <v>0</v>
      </c>
      <c r="AY168" t="b">
        <v>1</v>
      </c>
      <c r="AZ168" t="b">
        <v>1</v>
      </c>
      <c r="BA168" t="b">
        <v>0</v>
      </c>
      <c r="BB168" t="b">
        <v>1</v>
      </c>
      <c r="BC168" t="b">
        <v>1</v>
      </c>
    </row>
    <row r="169" spans="1:55" x14ac:dyDescent="0.2">
      <c r="A169" s="11"/>
      <c r="B169" t="s">
        <v>769</v>
      </c>
      <c r="C169" t="str">
        <f t="shared" si="46"/>
        <v>20171008-Redwood Valley T</v>
      </c>
      <c r="D169" s="12" t="s">
        <v>541</v>
      </c>
      <c r="E169" s="12" t="s">
        <v>770</v>
      </c>
      <c r="F169" s="12"/>
      <c r="G169" s="12" t="s">
        <v>771</v>
      </c>
      <c r="H169" s="13">
        <f t="shared" si="47"/>
        <v>201710082336</v>
      </c>
      <c r="I169" s="13">
        <f t="shared" si="48"/>
        <v>201710091136</v>
      </c>
      <c r="J169" s="14">
        <v>43016</v>
      </c>
      <c r="K169" s="15">
        <v>0.98333333333333328</v>
      </c>
      <c r="L169" s="16">
        <v>43016.98333333333</v>
      </c>
      <c r="M169" s="17">
        <v>43034</v>
      </c>
      <c r="N169" s="18"/>
      <c r="O169" s="16"/>
      <c r="P169" s="19">
        <v>36523</v>
      </c>
      <c r="Q169" s="12" t="s">
        <v>99</v>
      </c>
      <c r="R169" s="19">
        <v>546</v>
      </c>
      <c r="S169" s="19">
        <v>41</v>
      </c>
      <c r="T169" s="19">
        <v>9</v>
      </c>
      <c r="U169" s="20">
        <v>39.349217000000003</v>
      </c>
      <c r="V169" s="20">
        <v>-123.131367</v>
      </c>
      <c r="W169" s="11" t="s">
        <v>88</v>
      </c>
      <c r="X169" s="11" t="str">
        <f t="shared" si="49"/>
        <v>HFRA</v>
      </c>
      <c r="Y169" s="11" t="s">
        <v>100</v>
      </c>
      <c r="Z169" s="21" t="s">
        <v>100</v>
      </c>
      <c r="AA169" s="11" t="s">
        <v>772</v>
      </c>
      <c r="AB169" s="11" t="s">
        <v>773</v>
      </c>
      <c r="AC169" s="21"/>
      <c r="AD169" s="21"/>
      <c r="AE169" s="21" t="s">
        <v>774</v>
      </c>
      <c r="AF169" s="11">
        <v>0</v>
      </c>
      <c r="AG169" s="11" t="b">
        <f t="shared" si="50"/>
        <v>1</v>
      </c>
      <c r="AH169" s="11" t="b">
        <f t="shared" si="51"/>
        <v>0</v>
      </c>
      <c r="AI169" s="11" t="b">
        <f t="shared" si="52"/>
        <v>1</v>
      </c>
      <c r="AJ169" s="19">
        <v>2017</v>
      </c>
      <c r="AK169">
        <v>10</v>
      </c>
      <c r="AL169" t="b">
        <v>1</v>
      </c>
      <c r="AM169">
        <f t="shared" si="55"/>
        <v>1</v>
      </c>
      <c r="AN169" t="b">
        <f t="shared" si="56"/>
        <v>1</v>
      </c>
      <c r="AO169" t="b">
        <f t="shared" si="57"/>
        <v>1</v>
      </c>
      <c r="AP169" t="b">
        <f t="shared" si="58"/>
        <v>0</v>
      </c>
      <c r="AQ169" t="str">
        <f t="shared" si="65"/>
        <v>OEIS CAT - Destructive - Fatal</v>
      </c>
      <c r="AR169">
        <f t="shared" si="59"/>
        <v>1</v>
      </c>
      <c r="AS169">
        <f t="shared" si="60"/>
        <v>1</v>
      </c>
      <c r="AT169" t="str">
        <f t="shared" si="61"/>
        <v>structures &gt; 500</v>
      </c>
      <c r="AU169" t="str">
        <f t="shared" si="62"/>
        <v>fatality &gt; 0</v>
      </c>
      <c r="AV169">
        <f t="shared" si="66"/>
        <v>546</v>
      </c>
      <c r="AW169" t="b">
        <v>0</v>
      </c>
      <c r="AX169" t="b">
        <v>0</v>
      </c>
      <c r="AY169" t="b">
        <v>0</v>
      </c>
      <c r="AZ169" t="b">
        <v>0</v>
      </c>
      <c r="BA169" t="b">
        <v>0</v>
      </c>
      <c r="BB169" t="b">
        <v>1</v>
      </c>
      <c r="BC169" t="b">
        <v>0</v>
      </c>
    </row>
    <row r="170" spans="1:55" x14ac:dyDescent="0.2">
      <c r="A170" s="11"/>
      <c r="B170" t="s">
        <v>777</v>
      </c>
      <c r="C170" t="str">
        <f t="shared" si="46"/>
        <v>20171008-Partrick</v>
      </c>
      <c r="D170" s="12" t="s">
        <v>128</v>
      </c>
      <c r="E170" s="12" t="s">
        <v>778</v>
      </c>
      <c r="F170" s="12" t="s">
        <v>737</v>
      </c>
      <c r="G170" s="12" t="s">
        <v>702</v>
      </c>
      <c r="H170" s="13">
        <f t="shared" si="47"/>
        <v>201710082348</v>
      </c>
      <c r="I170" s="13">
        <f t="shared" si="48"/>
        <v>201710091148</v>
      </c>
      <c r="J170" s="14">
        <v>43016</v>
      </c>
      <c r="K170" s="15">
        <v>0.9916666666666667</v>
      </c>
      <c r="L170" s="16">
        <v>43016.991666666669</v>
      </c>
      <c r="M170" s="17">
        <v>43109</v>
      </c>
      <c r="N170" s="18" t="s">
        <v>758</v>
      </c>
      <c r="O170" s="16">
        <v>43109.564583333333</v>
      </c>
      <c r="P170" s="19">
        <v>8283</v>
      </c>
      <c r="Q170" s="12" t="s">
        <v>99</v>
      </c>
      <c r="R170" s="19"/>
      <c r="S170" s="19"/>
      <c r="T170" s="19">
        <v>0</v>
      </c>
      <c r="U170" s="20">
        <v>38.314587292269202</v>
      </c>
      <c r="V170" s="20">
        <v>-122.373184764968</v>
      </c>
      <c r="W170" s="11" t="s">
        <v>88</v>
      </c>
      <c r="X170" s="11" t="str">
        <f t="shared" si="49"/>
        <v>HFRA</v>
      </c>
      <c r="Y170" s="11" t="s">
        <v>100</v>
      </c>
      <c r="Z170" s="21" t="s">
        <v>100</v>
      </c>
      <c r="AA170" t="s">
        <v>779</v>
      </c>
      <c r="AB170" s="11" t="s">
        <v>780</v>
      </c>
      <c r="AC170" s="21"/>
      <c r="AD170" s="21"/>
      <c r="AE170" s="21"/>
      <c r="AF170" s="27"/>
      <c r="AG170" s="11" t="b">
        <f t="shared" si="50"/>
        <v>1</v>
      </c>
      <c r="AH170" s="11" t="b">
        <f t="shared" si="51"/>
        <v>1</v>
      </c>
      <c r="AI170" s="11" t="b">
        <f t="shared" si="52"/>
        <v>0</v>
      </c>
      <c r="AJ170" s="19">
        <v>2017</v>
      </c>
      <c r="AK170">
        <v>10</v>
      </c>
      <c r="AL170" t="b">
        <v>1</v>
      </c>
      <c r="AM170">
        <f t="shared" si="55"/>
        <v>0</v>
      </c>
      <c r="AN170" t="b">
        <f t="shared" si="56"/>
        <v>0</v>
      </c>
      <c r="AO170" t="b">
        <f t="shared" si="57"/>
        <v>0</v>
      </c>
      <c r="AP170" t="b">
        <f t="shared" si="58"/>
        <v>0</v>
      </c>
      <c r="AQ170" t="str">
        <f t="shared" si="65"/>
        <v>OEIS CAT - Large</v>
      </c>
      <c r="AR170">
        <f t="shared" si="59"/>
        <v>1</v>
      </c>
      <c r="AS170">
        <f t="shared" si="60"/>
        <v>0</v>
      </c>
      <c r="AT170" t="str">
        <f t="shared" si="61"/>
        <v xml:space="preserve">structures &lt;= 100 </v>
      </c>
      <c r="AU170" t="str">
        <f t="shared" si="62"/>
        <v>fatality = 0</v>
      </c>
      <c r="AV170">
        <f t="shared" si="66"/>
        <v>0</v>
      </c>
      <c r="AW170" t="b">
        <v>1</v>
      </c>
      <c r="AX170" t="b">
        <v>0</v>
      </c>
      <c r="AY170" t="b">
        <v>1</v>
      </c>
      <c r="AZ170" t="b">
        <v>1</v>
      </c>
      <c r="BA170" t="b">
        <v>0</v>
      </c>
      <c r="BB170" t="b">
        <v>1</v>
      </c>
      <c r="BC170" t="b">
        <v>1</v>
      </c>
    </row>
    <row r="171" spans="1:55" x14ac:dyDescent="0.2">
      <c r="A171" s="11"/>
      <c r="C171" t="str">
        <f t="shared" si="46"/>
        <v>20171009-37</v>
      </c>
      <c r="D171" s="12" t="s">
        <v>403</v>
      </c>
      <c r="E171" s="12">
        <v>37</v>
      </c>
      <c r="F171" s="12"/>
      <c r="G171" s="12"/>
      <c r="H171" s="13">
        <f t="shared" si="47"/>
        <v>201710091400</v>
      </c>
      <c r="I171" s="13">
        <f t="shared" si="48"/>
        <v>201710100200</v>
      </c>
      <c r="J171" s="14">
        <v>43017</v>
      </c>
      <c r="K171" s="15">
        <v>0.58333333333333337</v>
      </c>
      <c r="L171" s="16">
        <v>43017.583333333343</v>
      </c>
      <c r="M171" s="17">
        <v>43020</v>
      </c>
      <c r="N171" s="18"/>
      <c r="O171" s="16"/>
      <c r="P171" s="19">
        <v>1660</v>
      </c>
      <c r="Q171" s="12" t="s">
        <v>99</v>
      </c>
      <c r="R171" s="19">
        <v>3</v>
      </c>
      <c r="S171" s="19">
        <v>1</v>
      </c>
      <c r="T171" s="19">
        <v>0</v>
      </c>
      <c r="U171" s="25">
        <v>38.142420000000001</v>
      </c>
      <c r="V171" s="25">
        <v>-122.473</v>
      </c>
      <c r="W171" s="11" t="s">
        <v>73</v>
      </c>
      <c r="X171" s="11" t="str">
        <f t="shared" si="49"/>
        <v>non-HFRA</v>
      </c>
      <c r="Y171" s="11" t="s">
        <v>100</v>
      </c>
      <c r="Z171" s="21"/>
      <c r="AA171" s="11" t="s">
        <v>784</v>
      </c>
      <c r="AB171" s="11"/>
      <c r="AC171" s="21" t="s">
        <v>785</v>
      </c>
      <c r="AD171" s="21" t="s">
        <v>786</v>
      </c>
      <c r="AE171" s="21"/>
      <c r="AF171" s="11">
        <v>126752</v>
      </c>
      <c r="AG171" s="11" t="b">
        <f t="shared" si="50"/>
        <v>0</v>
      </c>
      <c r="AH171" s="11" t="b">
        <f t="shared" si="51"/>
        <v>0</v>
      </c>
      <c r="AI171" s="11" t="b">
        <f t="shared" si="52"/>
        <v>0</v>
      </c>
      <c r="AJ171" s="19">
        <v>2017</v>
      </c>
      <c r="AK171">
        <v>10</v>
      </c>
      <c r="AL171" t="b">
        <v>1</v>
      </c>
      <c r="AM171">
        <f t="shared" si="55"/>
        <v>0</v>
      </c>
      <c r="AN171" t="b">
        <f t="shared" si="56"/>
        <v>0</v>
      </c>
      <c r="AO171" t="b">
        <f t="shared" si="57"/>
        <v>0</v>
      </c>
      <c r="AP171" t="b">
        <f t="shared" si="58"/>
        <v>0</v>
      </c>
      <c r="AQ171" t="str">
        <f t="shared" si="65"/>
        <v>OEIS Non-CAT - Large</v>
      </c>
      <c r="AR171">
        <f t="shared" si="59"/>
        <v>0</v>
      </c>
      <c r="AS171">
        <f t="shared" si="60"/>
        <v>0</v>
      </c>
      <c r="AT171" t="str">
        <f t="shared" si="61"/>
        <v xml:space="preserve">structures &lt;= 100 </v>
      </c>
      <c r="AU171" t="str">
        <f t="shared" si="62"/>
        <v>fatality = 0</v>
      </c>
      <c r="AV171">
        <f t="shared" si="66"/>
        <v>3</v>
      </c>
      <c r="AW171" t="b">
        <v>0</v>
      </c>
      <c r="AX171" t="b">
        <v>0</v>
      </c>
      <c r="AY171" t="b">
        <v>0</v>
      </c>
      <c r="AZ171" t="b">
        <v>0</v>
      </c>
      <c r="BA171" t="b">
        <v>0</v>
      </c>
      <c r="BB171" t="b">
        <v>0</v>
      </c>
      <c r="BC171" t="b">
        <v>0</v>
      </c>
    </row>
    <row r="172" spans="1:55" x14ac:dyDescent="0.2">
      <c r="A172" s="11"/>
      <c r="C172" t="str">
        <f t="shared" si="46"/>
        <v>20171009-Sulphur</v>
      </c>
      <c r="D172" s="12" t="s">
        <v>149</v>
      </c>
      <c r="E172" s="12" t="s">
        <v>791</v>
      </c>
      <c r="F172" s="12"/>
      <c r="G172" s="12" t="s">
        <v>771</v>
      </c>
      <c r="H172" s="13">
        <f t="shared" si="47"/>
        <v>201710092359</v>
      </c>
      <c r="I172" s="13">
        <f t="shared" si="48"/>
        <v>201710101159</v>
      </c>
      <c r="J172" s="14">
        <v>43016</v>
      </c>
      <c r="K172" s="15">
        <v>0.99930555555555556</v>
      </c>
      <c r="L172" s="16">
        <v>43017.999305555553</v>
      </c>
      <c r="M172" s="17">
        <v>43034</v>
      </c>
      <c r="N172" s="18"/>
      <c r="O172" s="16"/>
      <c r="P172" s="19">
        <v>2207</v>
      </c>
      <c r="Q172" s="12" t="s">
        <v>99</v>
      </c>
      <c r="R172" s="19">
        <v>162</v>
      </c>
      <c r="S172" s="19">
        <v>8</v>
      </c>
      <c r="T172" s="19">
        <v>0</v>
      </c>
      <c r="U172" s="20">
        <v>39.013869999999997</v>
      </c>
      <c r="V172" s="20">
        <v>-122.64543</v>
      </c>
      <c r="W172" s="11" t="s">
        <v>73</v>
      </c>
      <c r="X172" s="11" t="str">
        <f t="shared" si="49"/>
        <v>non-HFRA</v>
      </c>
      <c r="Y172" s="11" t="s">
        <v>100</v>
      </c>
      <c r="Z172" s="21" t="s">
        <v>100</v>
      </c>
      <c r="AA172" s="11" t="s">
        <v>792</v>
      </c>
      <c r="AB172" s="11" t="s">
        <v>793</v>
      </c>
      <c r="AC172" s="21" t="s">
        <v>794</v>
      </c>
      <c r="AD172" s="21" t="s">
        <v>795</v>
      </c>
      <c r="AE172" s="21"/>
      <c r="AF172" s="27">
        <v>8208</v>
      </c>
      <c r="AG172" s="11" t="b">
        <f t="shared" si="50"/>
        <v>0</v>
      </c>
      <c r="AH172" s="11" t="b">
        <f t="shared" si="51"/>
        <v>0</v>
      </c>
      <c r="AI172" s="11" t="b">
        <f t="shared" si="52"/>
        <v>0</v>
      </c>
      <c r="AJ172" s="19">
        <v>2017</v>
      </c>
      <c r="AK172">
        <v>10</v>
      </c>
      <c r="AL172" t="b">
        <v>1</v>
      </c>
      <c r="AM172">
        <f t="shared" si="55"/>
        <v>0</v>
      </c>
      <c r="AN172" t="b">
        <f t="shared" si="56"/>
        <v>0</v>
      </c>
      <c r="AO172" t="b">
        <f t="shared" si="57"/>
        <v>1</v>
      </c>
      <c r="AP172" t="b">
        <f t="shared" si="58"/>
        <v>1</v>
      </c>
      <c r="AQ172" t="str">
        <f t="shared" si="65"/>
        <v>OEIS Non-CAT - Destructive - Non-fatal</v>
      </c>
      <c r="AR172">
        <f t="shared" si="59"/>
        <v>0</v>
      </c>
      <c r="AS172">
        <f t="shared" si="60"/>
        <v>0</v>
      </c>
      <c r="AT172" t="str">
        <f t="shared" si="61"/>
        <v>100 &lt; structures &lt;= 500</v>
      </c>
      <c r="AU172" t="str">
        <f t="shared" si="62"/>
        <v>fatality = 0</v>
      </c>
      <c r="AV172">
        <f t="shared" si="66"/>
        <v>162</v>
      </c>
      <c r="AW172" t="b">
        <v>0</v>
      </c>
      <c r="AX172" t="b">
        <v>0</v>
      </c>
      <c r="AY172" t="b">
        <v>0</v>
      </c>
      <c r="AZ172" t="b">
        <v>0</v>
      </c>
      <c r="BA172" t="b">
        <v>0</v>
      </c>
      <c r="BB172" t="b">
        <v>1</v>
      </c>
      <c r="BC172" t="b">
        <v>0</v>
      </c>
    </row>
    <row r="173" spans="1:55" x14ac:dyDescent="0.2">
      <c r="A173" s="11"/>
      <c r="C173" t="str">
        <f t="shared" si="46"/>
        <v>20171013-Table</v>
      </c>
      <c r="D173" s="12" t="s">
        <v>435</v>
      </c>
      <c r="E173" s="12" t="s">
        <v>797</v>
      </c>
      <c r="F173" s="12"/>
      <c r="G173" s="12"/>
      <c r="H173" s="13">
        <f t="shared" si="47"/>
        <v>201710131316</v>
      </c>
      <c r="I173" s="13">
        <f t="shared" si="48"/>
        <v>201710140116</v>
      </c>
      <c r="J173" s="14">
        <v>43021</v>
      </c>
      <c r="K173" s="15">
        <v>0.55277777777777781</v>
      </c>
      <c r="L173" s="16">
        <v>43021.552777777782</v>
      </c>
      <c r="M173" s="17">
        <v>43109</v>
      </c>
      <c r="N173" s="18" t="s">
        <v>798</v>
      </c>
      <c r="O173" s="16">
        <v>43109.566666666673</v>
      </c>
      <c r="P173" s="19">
        <v>426</v>
      </c>
      <c r="Q173" s="12" t="s">
        <v>80</v>
      </c>
      <c r="R173" s="19">
        <v>0</v>
      </c>
      <c r="S173" s="19"/>
      <c r="T173" s="19">
        <v>0</v>
      </c>
      <c r="U173" s="20">
        <v>38.847999999999999</v>
      </c>
      <c r="V173" s="20">
        <v>-120.28700000000001</v>
      </c>
      <c r="W173" s="11" t="s">
        <v>88</v>
      </c>
      <c r="X173" s="11" t="str">
        <f t="shared" si="49"/>
        <v>HFRA</v>
      </c>
      <c r="Y173" s="11"/>
      <c r="Z173" s="21"/>
      <c r="AA173" s="11"/>
      <c r="AB173" s="11"/>
      <c r="AC173" s="21"/>
      <c r="AD173" s="21"/>
      <c r="AE173" s="21"/>
      <c r="AF173" s="11"/>
      <c r="AG173" s="11" t="b">
        <f t="shared" si="50"/>
        <v>0</v>
      </c>
      <c r="AH173" s="11" t="b">
        <f t="shared" si="51"/>
        <v>0</v>
      </c>
      <c r="AI173" s="11" t="b">
        <f t="shared" si="52"/>
        <v>0</v>
      </c>
      <c r="AJ173" s="19">
        <v>2017</v>
      </c>
      <c r="AK173">
        <v>10</v>
      </c>
      <c r="AL173" t="b">
        <v>1</v>
      </c>
      <c r="AM173">
        <f t="shared" si="55"/>
        <v>0</v>
      </c>
      <c r="AN173" t="b">
        <f t="shared" si="56"/>
        <v>0</v>
      </c>
      <c r="AO173" t="b">
        <f t="shared" si="57"/>
        <v>0</v>
      </c>
      <c r="AP173" t="b">
        <f t="shared" si="58"/>
        <v>0</v>
      </c>
      <c r="AQ173" t="str">
        <f t="shared" si="65"/>
        <v>OEIS Non-CAT - Large</v>
      </c>
      <c r="AR173">
        <f t="shared" si="59"/>
        <v>0</v>
      </c>
      <c r="AS173">
        <f t="shared" si="60"/>
        <v>0</v>
      </c>
      <c r="AT173" t="str">
        <f t="shared" si="61"/>
        <v xml:space="preserve">structures &lt;= 100 </v>
      </c>
      <c r="AU173" t="str">
        <f t="shared" si="62"/>
        <v>fatality = 0</v>
      </c>
      <c r="AV173">
        <f t="shared" si="66"/>
        <v>0</v>
      </c>
      <c r="AW173" t="b">
        <v>1</v>
      </c>
      <c r="AX173" t="b">
        <v>0</v>
      </c>
      <c r="AY173" t="b">
        <v>1</v>
      </c>
      <c r="AZ173" t="b">
        <v>1</v>
      </c>
      <c r="BA173" t="b">
        <v>0</v>
      </c>
      <c r="BB173" t="b">
        <v>1</v>
      </c>
      <c r="BC173" t="b">
        <v>1</v>
      </c>
    </row>
    <row r="174" spans="1:55" x14ac:dyDescent="0.2">
      <c r="A174" s="11"/>
      <c r="B174" t="s">
        <v>735</v>
      </c>
      <c r="C174" t="str">
        <f t="shared" si="46"/>
        <v>20171013-Oakmont/Pythian</v>
      </c>
      <c r="D174" s="12" t="s">
        <v>403</v>
      </c>
      <c r="E174" s="12" t="s">
        <v>801</v>
      </c>
      <c r="F174" s="12" t="s">
        <v>737</v>
      </c>
      <c r="G174" s="12" t="s">
        <v>702</v>
      </c>
      <c r="H174" s="13">
        <f t="shared" si="47"/>
        <v>201710131555</v>
      </c>
      <c r="I174" s="13">
        <f t="shared" si="48"/>
        <v>201710140355</v>
      </c>
      <c r="J174" s="14">
        <v>43021</v>
      </c>
      <c r="K174" s="15">
        <v>0.66319444444444442</v>
      </c>
      <c r="L174" s="16">
        <v>43021.663194444453</v>
      </c>
      <c r="M174" s="17"/>
      <c r="N174" s="18"/>
      <c r="O174" s="16"/>
      <c r="P174" s="19"/>
      <c r="Q174" s="12" t="s">
        <v>99</v>
      </c>
      <c r="R174" s="19"/>
      <c r="S174" s="19"/>
      <c r="T174" s="19"/>
      <c r="U174">
        <v>38.452759999999998</v>
      </c>
      <c r="V174">
        <v>-122.57286000000001</v>
      </c>
      <c r="W174" s="11" t="s">
        <v>88</v>
      </c>
      <c r="X174" s="11" t="str">
        <f t="shared" si="49"/>
        <v>HFRA</v>
      </c>
      <c r="Y174" s="11" t="s">
        <v>100</v>
      </c>
      <c r="Z174" s="21" t="s">
        <v>100</v>
      </c>
      <c r="AA174" t="s">
        <v>802</v>
      </c>
      <c r="AB174" s="11"/>
      <c r="AC174" s="21" t="s">
        <v>803</v>
      </c>
      <c r="AD174" s="21" t="s">
        <v>804</v>
      </c>
      <c r="AE174" s="21"/>
      <c r="AF174" s="27">
        <v>202160</v>
      </c>
      <c r="AG174" s="11" t="b">
        <f t="shared" si="50"/>
        <v>0</v>
      </c>
      <c r="AH174" s="11" t="b">
        <f t="shared" si="51"/>
        <v>0</v>
      </c>
      <c r="AI174" s="11" t="b">
        <f t="shared" si="52"/>
        <v>0</v>
      </c>
      <c r="AJ174" s="19"/>
      <c r="AL174" t="b">
        <v>1</v>
      </c>
      <c r="AM174">
        <f t="shared" si="55"/>
        <v>0</v>
      </c>
      <c r="AN174" t="b">
        <f t="shared" si="56"/>
        <v>0</v>
      </c>
      <c r="AO174" t="b">
        <f t="shared" si="57"/>
        <v>0</v>
      </c>
      <c r="AP174" t="b">
        <f t="shared" si="58"/>
        <v>0</v>
      </c>
      <c r="AQ174" t="str">
        <f t="shared" si="65"/>
        <v>OEIS Non-CAT - Large</v>
      </c>
      <c r="AR174">
        <f t="shared" si="59"/>
        <v>0</v>
      </c>
      <c r="AS174">
        <f t="shared" si="60"/>
        <v>0</v>
      </c>
      <c r="AT174" t="str">
        <f t="shared" si="61"/>
        <v xml:space="preserve">structures &lt;= 100 </v>
      </c>
      <c r="AU174" t="str">
        <f t="shared" si="62"/>
        <v>fatality = 0</v>
      </c>
      <c r="AV174">
        <f t="shared" si="66"/>
        <v>0</v>
      </c>
      <c r="AW174" t="b">
        <v>0</v>
      </c>
      <c r="AX174" t="b">
        <v>1</v>
      </c>
      <c r="AY174" t="b">
        <v>1</v>
      </c>
      <c r="AZ174" t="b">
        <v>1</v>
      </c>
      <c r="BA174" t="b">
        <v>0</v>
      </c>
      <c r="BB174" t="b">
        <v>1</v>
      </c>
      <c r="BC174" t="b">
        <v>1</v>
      </c>
    </row>
    <row r="175" spans="1:55" x14ac:dyDescent="0.2">
      <c r="A175" s="11"/>
      <c r="C175" t="str">
        <f t="shared" si="46"/>
        <v>20171016-Bear</v>
      </c>
      <c r="D175" s="12" t="s">
        <v>808</v>
      </c>
      <c r="E175" s="12" t="s">
        <v>809</v>
      </c>
      <c r="F175" s="12"/>
      <c r="G175" s="12"/>
      <c r="H175" s="13">
        <f t="shared" si="47"/>
        <v>201710162230</v>
      </c>
      <c r="I175" s="13">
        <f t="shared" si="48"/>
        <v>201710171030</v>
      </c>
      <c r="J175" s="14">
        <v>43024</v>
      </c>
      <c r="K175" s="15">
        <v>0.9375</v>
      </c>
      <c r="L175" s="16">
        <v>43024.9375</v>
      </c>
      <c r="M175" s="17">
        <v>43109</v>
      </c>
      <c r="N175" s="18" t="s">
        <v>810</v>
      </c>
      <c r="O175" s="16">
        <v>43109.570138888892</v>
      </c>
      <c r="P175" s="19">
        <v>391</v>
      </c>
      <c r="Q175" s="12" t="s">
        <v>114</v>
      </c>
      <c r="R175" s="19">
        <v>6</v>
      </c>
      <c r="S175" s="19"/>
      <c r="T175" s="19">
        <v>0</v>
      </c>
      <c r="U175" s="20">
        <v>37.18356</v>
      </c>
      <c r="V175" s="20">
        <v>-122.07012</v>
      </c>
      <c r="W175" s="11" t="s">
        <v>88</v>
      </c>
      <c r="X175" s="11" t="str">
        <f t="shared" si="49"/>
        <v>HFRA</v>
      </c>
      <c r="Y175" s="11"/>
      <c r="Z175" s="21"/>
      <c r="AA175" s="11"/>
      <c r="AB175" s="11"/>
      <c r="AC175" s="21"/>
      <c r="AD175" s="21"/>
      <c r="AE175" s="21"/>
      <c r="AF175" s="11"/>
      <c r="AG175" s="11" t="b">
        <f t="shared" si="50"/>
        <v>0</v>
      </c>
      <c r="AH175" s="11" t="b">
        <f t="shared" si="51"/>
        <v>0</v>
      </c>
      <c r="AI175" s="11" t="b">
        <f t="shared" si="52"/>
        <v>0</v>
      </c>
      <c r="AJ175" s="19">
        <v>2017</v>
      </c>
      <c r="AK175">
        <v>10</v>
      </c>
      <c r="AL175" t="b">
        <v>0</v>
      </c>
      <c r="AM175">
        <f t="shared" si="55"/>
        <v>0</v>
      </c>
      <c r="AN175" t="b">
        <f t="shared" si="56"/>
        <v>0</v>
      </c>
      <c r="AO175" t="b">
        <f t="shared" si="57"/>
        <v>0</v>
      </c>
      <c r="AP175" t="b">
        <f t="shared" si="58"/>
        <v>0</v>
      </c>
      <c r="AQ175" t="str">
        <f t="shared" si="65"/>
        <v>OEIS Non-CAT - Large</v>
      </c>
      <c r="AR175">
        <f t="shared" si="59"/>
        <v>0</v>
      </c>
      <c r="AS175">
        <f t="shared" si="60"/>
        <v>0</v>
      </c>
      <c r="AT175" t="str">
        <f t="shared" si="61"/>
        <v xml:space="preserve">structures &lt;= 100 </v>
      </c>
      <c r="AU175" t="str">
        <f t="shared" si="62"/>
        <v>fatality = 0</v>
      </c>
      <c r="AV175">
        <f t="shared" si="66"/>
        <v>6</v>
      </c>
      <c r="AW175" t="b">
        <v>0</v>
      </c>
      <c r="AX175" t="b">
        <v>1</v>
      </c>
      <c r="AY175" t="b">
        <v>1</v>
      </c>
      <c r="AZ175" t="b">
        <v>1</v>
      </c>
      <c r="BA175" t="b">
        <v>0</v>
      </c>
      <c r="BB175" t="b">
        <v>1</v>
      </c>
      <c r="BC175" t="b">
        <v>1</v>
      </c>
    </row>
    <row r="176" spans="1:55" x14ac:dyDescent="0.2">
      <c r="A176" s="11"/>
      <c r="B176" s="11" t="s">
        <v>815</v>
      </c>
      <c r="C176" t="str">
        <f t="shared" si="46"/>
        <v>20171020-Unamed 2</v>
      </c>
      <c r="D176" t="s">
        <v>529</v>
      </c>
      <c r="E176" s="21" t="s">
        <v>816</v>
      </c>
      <c r="F176" s="21"/>
      <c r="G176" s="21"/>
      <c r="H176" s="13">
        <f t="shared" si="47"/>
        <v>201710201236</v>
      </c>
      <c r="I176" s="13">
        <f t="shared" si="48"/>
        <v>201710210036</v>
      </c>
      <c r="J176" s="17">
        <v>43028</v>
      </c>
      <c r="K176" s="15">
        <v>0.52500000000000002</v>
      </c>
      <c r="L176" s="16">
        <v>43028.525000000001</v>
      </c>
      <c r="M176" s="17"/>
      <c r="N176" s="18"/>
      <c r="O176" s="16"/>
      <c r="P176" s="21">
        <v>700</v>
      </c>
      <c r="Q176" s="21" t="s">
        <v>99</v>
      </c>
      <c r="R176" s="11"/>
      <c r="S176" s="11"/>
      <c r="T176" s="11"/>
      <c r="U176" s="28">
        <v>36.035986000000001</v>
      </c>
      <c r="V176" s="28">
        <v>-120.05797099999999</v>
      </c>
      <c r="W176" s="11" t="s">
        <v>73</v>
      </c>
      <c r="X176" s="11" t="str">
        <f t="shared" si="49"/>
        <v>non-HFRA</v>
      </c>
      <c r="Y176" s="11" t="s">
        <v>100</v>
      </c>
      <c r="Z176" s="21" t="s">
        <v>100</v>
      </c>
      <c r="AA176" s="11">
        <v>20170449</v>
      </c>
      <c r="AC176" s="21" t="s">
        <v>817</v>
      </c>
      <c r="AD176" s="21"/>
      <c r="AE176" s="21" t="s">
        <v>818</v>
      </c>
      <c r="AF176" s="11">
        <v>603172</v>
      </c>
      <c r="AG176" s="11" t="b">
        <f t="shared" si="50"/>
        <v>0</v>
      </c>
      <c r="AH176" s="11" t="b">
        <f t="shared" si="51"/>
        <v>0</v>
      </c>
      <c r="AI176" s="11" t="b">
        <f t="shared" si="52"/>
        <v>0</v>
      </c>
      <c r="AJ176" s="19">
        <v>2017</v>
      </c>
      <c r="AK176">
        <v>10</v>
      </c>
      <c r="AL176" t="b">
        <v>0</v>
      </c>
      <c r="AM176">
        <f t="shared" si="55"/>
        <v>0</v>
      </c>
      <c r="AN176" t="b">
        <f t="shared" si="56"/>
        <v>0</v>
      </c>
      <c r="AO176" t="b">
        <f t="shared" si="57"/>
        <v>0</v>
      </c>
      <c r="AP176" t="b">
        <f t="shared" si="58"/>
        <v>0</v>
      </c>
      <c r="AQ176" t="str">
        <f t="shared" si="65"/>
        <v>OEIS Non-CAT - Large</v>
      </c>
      <c r="AR176">
        <f t="shared" si="59"/>
        <v>0</v>
      </c>
      <c r="AS176">
        <f t="shared" si="60"/>
        <v>0</v>
      </c>
      <c r="AT176" t="str">
        <f t="shared" si="61"/>
        <v xml:space="preserve">structures &lt;= 100 </v>
      </c>
      <c r="AU176" t="str">
        <f t="shared" si="62"/>
        <v>fatality = 0</v>
      </c>
      <c r="AV176">
        <f t="shared" si="66"/>
        <v>0</v>
      </c>
      <c r="AW176" t="b">
        <v>0</v>
      </c>
      <c r="AX176" t="b">
        <v>0</v>
      </c>
      <c r="AY176" t="b">
        <v>0</v>
      </c>
      <c r="AZ176" t="b">
        <v>0</v>
      </c>
      <c r="BA176" t="b">
        <v>0</v>
      </c>
      <c r="BB176" t="b">
        <v>0</v>
      </c>
      <c r="BC176" t="b">
        <v>0</v>
      </c>
    </row>
    <row r="177" spans="1:55" x14ac:dyDescent="0.2">
      <c r="A177" s="11" t="s">
        <v>251</v>
      </c>
      <c r="B177" s="23"/>
      <c r="C177" t="str">
        <f t="shared" si="46"/>
        <v>20171204-Thomas</v>
      </c>
      <c r="D177" s="21" t="s">
        <v>820</v>
      </c>
      <c r="E177" s="21" t="s">
        <v>821</v>
      </c>
      <c r="F177" s="21"/>
      <c r="G177" s="21"/>
      <c r="H177" s="13">
        <f t="shared" si="47"/>
        <v>201712041828</v>
      </c>
      <c r="I177" s="13">
        <f t="shared" si="48"/>
        <v>201712050628</v>
      </c>
      <c r="J177" s="17">
        <v>43073</v>
      </c>
      <c r="K177" s="15">
        <v>0.76944444444444449</v>
      </c>
      <c r="L177" s="16">
        <v>43073.769444444442</v>
      </c>
      <c r="M177" s="17">
        <v>43112</v>
      </c>
      <c r="N177" s="18" t="s">
        <v>822</v>
      </c>
      <c r="O177" s="16">
        <v>43112.474999999999</v>
      </c>
      <c r="P177" s="21">
        <v>281893</v>
      </c>
      <c r="Q177" s="21" t="s">
        <v>823</v>
      </c>
      <c r="R177" s="11">
        <v>1063</v>
      </c>
      <c r="S177" s="11">
        <v>280</v>
      </c>
      <c r="T177" s="11">
        <v>2</v>
      </c>
      <c r="U177" s="25">
        <v>34.415210000000002</v>
      </c>
      <c r="V177" s="25">
        <v>-119.09124</v>
      </c>
      <c r="W177" s="11"/>
      <c r="X177" s="11" t="str">
        <f t="shared" si="49"/>
        <v>HFRA</v>
      </c>
      <c r="Y177" s="11" t="s">
        <v>100</v>
      </c>
      <c r="Z177" s="21"/>
      <c r="AA177" s="11"/>
      <c r="AB177" s="11"/>
      <c r="AC177" s="21"/>
      <c r="AD177" s="21"/>
      <c r="AE177" s="21"/>
      <c r="AF177" s="11"/>
      <c r="AG177" s="11" t="b">
        <f t="shared" si="50"/>
        <v>1</v>
      </c>
      <c r="AH177" s="11" t="b">
        <f t="shared" si="51"/>
        <v>0</v>
      </c>
      <c r="AI177" s="11" t="b">
        <f t="shared" si="52"/>
        <v>1</v>
      </c>
      <c r="AJ177" s="19">
        <v>2017</v>
      </c>
      <c r="AK177">
        <v>12</v>
      </c>
      <c r="AL177" t="b">
        <v>1</v>
      </c>
      <c r="AM177">
        <f t="shared" si="55"/>
        <v>1</v>
      </c>
      <c r="AN177" t="b">
        <f t="shared" si="56"/>
        <v>1</v>
      </c>
      <c r="AO177" t="b">
        <f t="shared" si="57"/>
        <v>1</v>
      </c>
      <c r="AP177" t="b">
        <f t="shared" si="58"/>
        <v>0</v>
      </c>
      <c r="AQ177" t="str">
        <f t="shared" si="65"/>
        <v>OEIS CAT - Destructive - Fatal</v>
      </c>
      <c r="AR177">
        <f t="shared" si="59"/>
        <v>1</v>
      </c>
      <c r="AS177">
        <f t="shared" si="60"/>
        <v>1</v>
      </c>
      <c r="AT177" t="str">
        <f t="shared" si="61"/>
        <v>structures &gt; 500</v>
      </c>
      <c r="AU177" t="str">
        <f t="shared" si="62"/>
        <v>fatality &gt; 0</v>
      </c>
      <c r="AV177">
        <f t="shared" si="66"/>
        <v>1063</v>
      </c>
      <c r="AW177" t="b">
        <v>0</v>
      </c>
      <c r="AX177" t="b">
        <v>1</v>
      </c>
      <c r="AY177" t="b">
        <v>1</v>
      </c>
      <c r="AZ177" t="b">
        <v>1</v>
      </c>
      <c r="BA177" t="b">
        <v>0</v>
      </c>
      <c r="BB177" t="b">
        <v>0</v>
      </c>
      <c r="BC177" t="b">
        <v>1</v>
      </c>
    </row>
    <row r="178" spans="1:55" x14ac:dyDescent="0.2">
      <c r="A178" s="11"/>
      <c r="C178" t="str">
        <f t="shared" si="46"/>
        <v>20180502-Nees</v>
      </c>
      <c r="D178" s="12" t="s">
        <v>69</v>
      </c>
      <c r="E178" s="12" t="s">
        <v>827</v>
      </c>
      <c r="F178" s="12"/>
      <c r="G178" s="12"/>
      <c r="H178" s="13">
        <f t="shared" si="47"/>
        <v>201805021600</v>
      </c>
      <c r="I178" s="13">
        <f t="shared" si="48"/>
        <v>201805030400</v>
      </c>
      <c r="J178" s="14">
        <v>43222</v>
      </c>
      <c r="K178" s="15">
        <v>0.66666666666666663</v>
      </c>
      <c r="L178" s="16">
        <v>43222.666666666657</v>
      </c>
      <c r="M178" s="17">
        <v>43469</v>
      </c>
      <c r="N178" s="18" t="s">
        <v>828</v>
      </c>
      <c r="O178" s="16">
        <v>43469.43472222222</v>
      </c>
      <c r="P178" s="19">
        <v>1756</v>
      </c>
      <c r="Q178" s="12" t="s">
        <v>80</v>
      </c>
      <c r="R178" s="19">
        <v>0</v>
      </c>
      <c r="S178" s="19"/>
      <c r="T178" s="19">
        <v>0</v>
      </c>
      <c r="U178" s="20">
        <v>36.851559999999999</v>
      </c>
      <c r="V178" s="20">
        <v>-120.77206</v>
      </c>
      <c r="W178" s="11" t="s">
        <v>73</v>
      </c>
      <c r="X178" s="11" t="str">
        <f t="shared" si="49"/>
        <v>non-HFRA</v>
      </c>
      <c r="Y178" s="11"/>
      <c r="Z178" s="21"/>
      <c r="AA178" s="11"/>
      <c r="AB178" s="11"/>
      <c r="AC178" s="21"/>
      <c r="AD178" s="21"/>
      <c r="AE178" s="21"/>
      <c r="AF178" s="11"/>
      <c r="AG178" s="11" t="b">
        <f t="shared" si="50"/>
        <v>0</v>
      </c>
      <c r="AH178" s="11" t="b">
        <f t="shared" si="51"/>
        <v>0</v>
      </c>
      <c r="AI178" s="11" t="b">
        <f t="shared" si="52"/>
        <v>0</v>
      </c>
      <c r="AJ178" s="19">
        <v>2018</v>
      </c>
      <c r="AK178">
        <v>5</v>
      </c>
      <c r="AL178" t="b">
        <v>0</v>
      </c>
      <c r="AM178">
        <f t="shared" si="55"/>
        <v>0</v>
      </c>
      <c r="AN178" t="b">
        <f t="shared" si="56"/>
        <v>0</v>
      </c>
      <c r="AO178" t="b">
        <f t="shared" si="57"/>
        <v>0</v>
      </c>
      <c r="AP178" t="b">
        <f t="shared" si="58"/>
        <v>0</v>
      </c>
      <c r="AQ178" t="str">
        <f t="shared" si="65"/>
        <v>OEIS Non-CAT - Large</v>
      </c>
      <c r="AR178">
        <f t="shared" si="59"/>
        <v>0</v>
      </c>
      <c r="AS178">
        <f t="shared" si="60"/>
        <v>0</v>
      </c>
      <c r="AT178" t="str">
        <f t="shared" si="61"/>
        <v xml:space="preserve">structures &lt;= 100 </v>
      </c>
      <c r="AU178" t="str">
        <f t="shared" si="62"/>
        <v>fatality = 0</v>
      </c>
      <c r="AV178">
        <f t="shared" si="66"/>
        <v>0</v>
      </c>
      <c r="AW178" t="b">
        <v>0</v>
      </c>
      <c r="AX178" t="b">
        <v>0</v>
      </c>
      <c r="AY178" t="b">
        <v>0</v>
      </c>
      <c r="AZ178" t="b">
        <v>0</v>
      </c>
      <c r="BA178" t="b">
        <v>0</v>
      </c>
      <c r="BB178" t="b">
        <v>0</v>
      </c>
      <c r="BC178" t="b">
        <v>0</v>
      </c>
    </row>
    <row r="179" spans="1:55" x14ac:dyDescent="0.2">
      <c r="A179" s="11"/>
      <c r="C179" t="str">
        <f t="shared" si="46"/>
        <v>20180530-Grant</v>
      </c>
      <c r="D179" s="12" t="s">
        <v>78</v>
      </c>
      <c r="E179" s="12" t="s">
        <v>831</v>
      </c>
      <c r="F179" s="12"/>
      <c r="G179" s="12"/>
      <c r="H179" s="13">
        <f t="shared" si="47"/>
        <v>201805301321</v>
      </c>
      <c r="I179" s="13">
        <f t="shared" si="48"/>
        <v>201805310121</v>
      </c>
      <c r="J179" s="14">
        <v>43250</v>
      </c>
      <c r="K179" s="15">
        <v>0.55625000000000002</v>
      </c>
      <c r="L179" s="16">
        <v>43250.556250000001</v>
      </c>
      <c r="M179" s="17">
        <v>43469</v>
      </c>
      <c r="N179" s="18" t="s">
        <v>832</v>
      </c>
      <c r="O179" s="16">
        <v>43469.430555555547</v>
      </c>
      <c r="P179" s="19">
        <v>640</v>
      </c>
      <c r="Q179" s="12" t="s">
        <v>80</v>
      </c>
      <c r="R179" s="19">
        <v>1</v>
      </c>
      <c r="S179" s="19"/>
      <c r="T179" s="19">
        <v>0</v>
      </c>
      <c r="U179" s="20">
        <v>37.753749999999997</v>
      </c>
      <c r="V179" s="20">
        <v>-121.57917999999999</v>
      </c>
      <c r="W179" s="11" t="s">
        <v>73</v>
      </c>
      <c r="X179" s="11" t="str">
        <f t="shared" si="49"/>
        <v>non-HFRA</v>
      </c>
      <c r="Y179" s="11"/>
      <c r="Z179" s="21"/>
      <c r="AA179" s="11"/>
      <c r="AB179" s="11"/>
      <c r="AC179" s="21"/>
      <c r="AD179" s="21"/>
      <c r="AE179" s="21"/>
      <c r="AF179" s="11"/>
      <c r="AG179" s="11" t="b">
        <f t="shared" si="50"/>
        <v>0</v>
      </c>
      <c r="AH179" s="11" t="b">
        <f t="shared" si="51"/>
        <v>0</v>
      </c>
      <c r="AI179" s="11" t="b">
        <f t="shared" si="52"/>
        <v>0</v>
      </c>
      <c r="AJ179" s="19">
        <v>2018</v>
      </c>
      <c r="AK179">
        <v>5</v>
      </c>
      <c r="AL179" t="b">
        <v>0</v>
      </c>
      <c r="AM179">
        <f t="shared" si="55"/>
        <v>0</v>
      </c>
      <c r="AN179" t="b">
        <f t="shared" si="56"/>
        <v>0</v>
      </c>
      <c r="AO179" t="b">
        <f t="shared" si="57"/>
        <v>0</v>
      </c>
      <c r="AP179" t="b">
        <f t="shared" si="58"/>
        <v>0</v>
      </c>
      <c r="AQ179" t="str">
        <f t="shared" si="65"/>
        <v>OEIS Non-CAT - Large</v>
      </c>
      <c r="AR179">
        <f t="shared" si="59"/>
        <v>0</v>
      </c>
      <c r="AS179">
        <f t="shared" si="60"/>
        <v>0</v>
      </c>
      <c r="AT179" t="str">
        <f t="shared" si="61"/>
        <v xml:space="preserve">structures &lt;= 100 </v>
      </c>
      <c r="AU179" t="str">
        <f t="shared" si="62"/>
        <v>fatality = 0</v>
      </c>
      <c r="AV179">
        <f t="shared" si="66"/>
        <v>1</v>
      </c>
      <c r="AW179" t="b">
        <v>0</v>
      </c>
      <c r="AX179" t="b">
        <v>0</v>
      </c>
      <c r="AY179" t="b">
        <v>0</v>
      </c>
      <c r="AZ179" t="b">
        <v>0</v>
      </c>
      <c r="BA179" t="b">
        <v>0</v>
      </c>
      <c r="BB179" t="b">
        <v>0</v>
      </c>
      <c r="BC179" t="b">
        <v>0</v>
      </c>
    </row>
    <row r="180" spans="1:55" x14ac:dyDescent="0.2">
      <c r="A180" s="11"/>
      <c r="C180" t="str">
        <f t="shared" si="46"/>
        <v>20180604-Airline</v>
      </c>
      <c r="D180" s="12" t="s">
        <v>228</v>
      </c>
      <c r="E180" s="12" t="s">
        <v>836</v>
      </c>
      <c r="F180" s="12"/>
      <c r="G180" s="12"/>
      <c r="H180" s="13">
        <f t="shared" si="47"/>
        <v>201806041701</v>
      </c>
      <c r="I180" s="13">
        <f t="shared" si="48"/>
        <v>201806050501</v>
      </c>
      <c r="J180" s="14">
        <v>43255</v>
      </c>
      <c r="K180" s="15">
        <v>0.70902777777777781</v>
      </c>
      <c r="L180" s="16">
        <v>43255.709027777782</v>
      </c>
      <c r="M180" s="17">
        <v>43469</v>
      </c>
      <c r="N180" s="18" t="s">
        <v>254</v>
      </c>
      <c r="O180" s="16">
        <v>43469.427083333343</v>
      </c>
      <c r="P180" s="19">
        <v>1314</v>
      </c>
      <c r="Q180" s="12" t="s">
        <v>80</v>
      </c>
      <c r="R180" s="19">
        <v>0</v>
      </c>
      <c r="S180" s="19"/>
      <c r="T180" s="19">
        <v>0</v>
      </c>
      <c r="U180" s="20">
        <v>36.407550000000001</v>
      </c>
      <c r="V180" s="20">
        <v>-120.99321999999999</v>
      </c>
      <c r="W180" s="11" t="s">
        <v>73</v>
      </c>
      <c r="X180" s="11" t="str">
        <f t="shared" si="49"/>
        <v>HFRA</v>
      </c>
      <c r="Y180" s="11" t="s">
        <v>100</v>
      </c>
      <c r="Z180" s="21" t="s">
        <v>100</v>
      </c>
      <c r="AA180" s="11">
        <v>20180235</v>
      </c>
      <c r="AB180" s="11" t="s">
        <v>837</v>
      </c>
      <c r="AC180" s="21" t="s">
        <v>838</v>
      </c>
      <c r="AD180" s="21" t="s">
        <v>839</v>
      </c>
      <c r="AE180" s="21"/>
      <c r="AF180" s="11">
        <v>319671</v>
      </c>
      <c r="AG180" s="11" t="b">
        <f t="shared" si="50"/>
        <v>0</v>
      </c>
      <c r="AH180" s="11" t="b">
        <f t="shared" si="51"/>
        <v>0</v>
      </c>
      <c r="AI180" s="11" t="b">
        <f t="shared" si="52"/>
        <v>0</v>
      </c>
      <c r="AJ180" s="19">
        <v>2018</v>
      </c>
      <c r="AK180">
        <v>6</v>
      </c>
      <c r="AL180" t="b">
        <v>0</v>
      </c>
      <c r="AM180">
        <f t="shared" si="55"/>
        <v>0</v>
      </c>
      <c r="AN180" t="b">
        <f t="shared" si="56"/>
        <v>0</v>
      </c>
      <c r="AO180" t="b">
        <f t="shared" si="57"/>
        <v>0</v>
      </c>
      <c r="AP180" t="b">
        <f t="shared" si="58"/>
        <v>0</v>
      </c>
      <c r="AQ180" t="str">
        <f t="shared" si="65"/>
        <v>OEIS Non-CAT - Large</v>
      </c>
      <c r="AR180">
        <f t="shared" si="59"/>
        <v>0</v>
      </c>
      <c r="AS180">
        <f t="shared" si="60"/>
        <v>0</v>
      </c>
      <c r="AT180" t="str">
        <f t="shared" si="61"/>
        <v xml:space="preserve">structures &lt;= 100 </v>
      </c>
      <c r="AU180" t="str">
        <f t="shared" si="62"/>
        <v>fatality = 0</v>
      </c>
      <c r="AV180">
        <f t="shared" si="66"/>
        <v>0</v>
      </c>
      <c r="AW180" t="b">
        <v>0</v>
      </c>
      <c r="AX180" t="b">
        <v>0</v>
      </c>
      <c r="AY180" t="b">
        <v>1</v>
      </c>
      <c r="AZ180" t="b">
        <v>1</v>
      </c>
      <c r="BA180" t="b">
        <v>1</v>
      </c>
      <c r="BB180" t="b">
        <v>0</v>
      </c>
      <c r="BC180" t="b">
        <v>1</v>
      </c>
    </row>
    <row r="181" spans="1:55" x14ac:dyDescent="0.2">
      <c r="A181" s="11"/>
      <c r="C181" t="str">
        <f t="shared" si="46"/>
        <v>20180604-Eastern</v>
      </c>
      <c r="D181" s="12" t="s">
        <v>228</v>
      </c>
      <c r="E181" s="12" t="s">
        <v>841</v>
      </c>
      <c r="F181" s="12"/>
      <c r="G181" s="12"/>
      <c r="H181" s="13">
        <f t="shared" si="47"/>
        <v>201806041730</v>
      </c>
      <c r="I181" s="13">
        <f t="shared" si="48"/>
        <v>201806050530</v>
      </c>
      <c r="J181" s="14">
        <v>43255</v>
      </c>
      <c r="K181" s="15">
        <v>0.72916666666666663</v>
      </c>
      <c r="L181" s="16">
        <v>43255.729166666657</v>
      </c>
      <c r="M181" s="17">
        <v>43469</v>
      </c>
      <c r="N181" s="18" t="s">
        <v>842</v>
      </c>
      <c r="O181" s="16">
        <v>43469.426388888889</v>
      </c>
      <c r="P181" s="19">
        <v>513</v>
      </c>
      <c r="Q181" s="12" t="s">
        <v>80</v>
      </c>
      <c r="R181" s="19">
        <v>0</v>
      </c>
      <c r="S181" s="19"/>
      <c r="T181" s="19">
        <v>0</v>
      </c>
      <c r="U181" s="20">
        <v>36.378332999999998</v>
      </c>
      <c r="V181" s="20">
        <v>-120.901167</v>
      </c>
      <c r="W181" s="11" t="s">
        <v>73</v>
      </c>
      <c r="X181" s="11" t="str">
        <f t="shared" si="49"/>
        <v>HFRA</v>
      </c>
      <c r="Y181" s="11" t="s">
        <v>100</v>
      </c>
      <c r="Z181" s="21" t="s">
        <v>100</v>
      </c>
      <c r="AA181" s="21" t="s">
        <v>843</v>
      </c>
      <c r="AB181" s="11" t="s">
        <v>844</v>
      </c>
      <c r="AC181" s="21" t="s">
        <v>838</v>
      </c>
      <c r="AD181" s="21" t="s">
        <v>839</v>
      </c>
      <c r="AE181" s="21"/>
      <c r="AF181" s="11">
        <v>319671</v>
      </c>
      <c r="AG181" s="11" t="b">
        <f t="shared" si="50"/>
        <v>0</v>
      </c>
      <c r="AH181" s="11" t="b">
        <f t="shared" si="51"/>
        <v>0</v>
      </c>
      <c r="AI181" s="11" t="b">
        <f t="shared" si="52"/>
        <v>0</v>
      </c>
      <c r="AJ181" s="19">
        <v>2018</v>
      </c>
      <c r="AK181">
        <v>6</v>
      </c>
      <c r="AL181" t="b">
        <v>0</v>
      </c>
      <c r="AM181">
        <f t="shared" si="55"/>
        <v>0</v>
      </c>
      <c r="AN181" t="b">
        <f t="shared" si="56"/>
        <v>0</v>
      </c>
      <c r="AO181" t="b">
        <f t="shared" si="57"/>
        <v>0</v>
      </c>
      <c r="AP181" t="b">
        <f t="shared" si="58"/>
        <v>0</v>
      </c>
      <c r="AQ181" t="str">
        <f t="shared" si="65"/>
        <v>OEIS Non-CAT - Large</v>
      </c>
      <c r="AR181">
        <f t="shared" si="59"/>
        <v>0</v>
      </c>
      <c r="AS181">
        <f t="shared" si="60"/>
        <v>0</v>
      </c>
      <c r="AT181" t="str">
        <f t="shared" si="61"/>
        <v xml:space="preserve">structures &lt;= 100 </v>
      </c>
      <c r="AU181" t="str">
        <f t="shared" si="62"/>
        <v>fatality = 0</v>
      </c>
      <c r="AV181">
        <f t="shared" si="66"/>
        <v>0</v>
      </c>
      <c r="AW181" t="b">
        <v>0</v>
      </c>
      <c r="AX181" t="b">
        <v>0</v>
      </c>
      <c r="AY181" t="b">
        <v>1</v>
      </c>
      <c r="AZ181" t="b">
        <v>1</v>
      </c>
      <c r="BA181" t="b">
        <v>1</v>
      </c>
      <c r="BB181" t="b">
        <v>0</v>
      </c>
      <c r="BC181" t="b">
        <v>1</v>
      </c>
    </row>
    <row r="182" spans="1:55" x14ac:dyDescent="0.2">
      <c r="A182" s="11"/>
      <c r="C182" t="str">
        <f t="shared" si="46"/>
        <v>20180604-Oneals</v>
      </c>
      <c r="D182" s="12" t="s">
        <v>91</v>
      </c>
      <c r="E182" s="12" t="s">
        <v>847</v>
      </c>
      <c r="F182" s="12"/>
      <c r="G182" s="12"/>
      <c r="H182" s="13">
        <f t="shared" si="47"/>
        <v>201806041744</v>
      </c>
      <c r="I182" s="13">
        <f t="shared" si="48"/>
        <v>201806050544</v>
      </c>
      <c r="J182" s="14">
        <v>43255</v>
      </c>
      <c r="K182" s="15">
        <v>0.73888888888888893</v>
      </c>
      <c r="L182" s="16">
        <v>43255.738888888889</v>
      </c>
      <c r="M182" s="17">
        <v>43469</v>
      </c>
      <c r="N182" s="18" t="s">
        <v>842</v>
      </c>
      <c r="O182" s="16">
        <v>43469.426388888889</v>
      </c>
      <c r="P182" s="19">
        <v>300</v>
      </c>
      <c r="Q182" s="12" t="s">
        <v>80</v>
      </c>
      <c r="R182" s="19">
        <v>0</v>
      </c>
      <c r="S182" s="19"/>
      <c r="T182" s="19">
        <v>0</v>
      </c>
      <c r="U182" s="20">
        <v>37.10181</v>
      </c>
      <c r="V182" s="20">
        <v>-119.623981</v>
      </c>
      <c r="W182" s="11" t="s">
        <v>88</v>
      </c>
      <c r="X182" s="11" t="str">
        <f t="shared" si="49"/>
        <v>HFRA</v>
      </c>
      <c r="Y182" s="11"/>
      <c r="Z182" s="21"/>
      <c r="AA182" s="11"/>
      <c r="AB182" s="11"/>
      <c r="AC182" s="21"/>
      <c r="AD182" s="21"/>
      <c r="AE182" s="21"/>
      <c r="AF182" s="11"/>
      <c r="AG182" s="11" t="b">
        <f t="shared" si="50"/>
        <v>0</v>
      </c>
      <c r="AH182" s="11" t="b">
        <f t="shared" si="51"/>
        <v>0</v>
      </c>
      <c r="AI182" s="11" t="b">
        <f t="shared" si="52"/>
        <v>0</v>
      </c>
      <c r="AJ182" s="19">
        <v>2018</v>
      </c>
      <c r="AK182">
        <v>6</v>
      </c>
      <c r="AL182" t="b">
        <v>0</v>
      </c>
      <c r="AM182">
        <f t="shared" si="55"/>
        <v>0</v>
      </c>
      <c r="AN182" t="b">
        <f t="shared" si="56"/>
        <v>0</v>
      </c>
      <c r="AO182" t="b">
        <f t="shared" si="57"/>
        <v>0</v>
      </c>
      <c r="AP182" t="b">
        <f t="shared" si="58"/>
        <v>0</v>
      </c>
      <c r="AQ182" t="str">
        <f t="shared" si="65"/>
        <v>OEIS Non-CAT - Large</v>
      </c>
      <c r="AR182">
        <f t="shared" si="59"/>
        <v>0</v>
      </c>
      <c r="AS182">
        <f t="shared" si="60"/>
        <v>0</v>
      </c>
      <c r="AT182" t="str">
        <f t="shared" si="61"/>
        <v xml:space="preserve">structures &lt;= 100 </v>
      </c>
      <c r="AU182" t="str">
        <f t="shared" si="62"/>
        <v>fatality = 0</v>
      </c>
      <c r="AV182">
        <f t="shared" si="66"/>
        <v>0</v>
      </c>
      <c r="AW182" t="b">
        <v>1</v>
      </c>
      <c r="AX182" t="b">
        <v>0</v>
      </c>
      <c r="AY182" t="b">
        <v>1</v>
      </c>
      <c r="AZ182" t="b">
        <v>1</v>
      </c>
      <c r="BA182" t="b">
        <v>0</v>
      </c>
      <c r="BB182" t="b">
        <v>1</v>
      </c>
      <c r="BC182" t="b">
        <v>1</v>
      </c>
    </row>
    <row r="183" spans="1:55" x14ac:dyDescent="0.2">
      <c r="A183" s="11"/>
      <c r="C183" t="str">
        <f t="shared" si="46"/>
        <v>20180609-Apple</v>
      </c>
      <c r="D183" s="12" t="s">
        <v>281</v>
      </c>
      <c r="E183" s="12" t="s">
        <v>849</v>
      </c>
      <c r="F183" s="12"/>
      <c r="G183" s="12"/>
      <c r="H183" s="13">
        <f t="shared" si="47"/>
        <v>201806091410</v>
      </c>
      <c r="I183" s="13">
        <f t="shared" si="48"/>
        <v>201806100210</v>
      </c>
      <c r="J183" s="14">
        <v>43260</v>
      </c>
      <c r="K183" s="15">
        <v>0.59027777777777779</v>
      </c>
      <c r="L183" s="16">
        <v>43260.590277777781</v>
      </c>
      <c r="M183" s="17">
        <v>43469</v>
      </c>
      <c r="N183" s="18" t="s">
        <v>850</v>
      </c>
      <c r="O183" s="16">
        <v>43469.423611111109</v>
      </c>
      <c r="P183" s="19">
        <v>2956</v>
      </c>
      <c r="Q183" s="12" t="s">
        <v>80</v>
      </c>
      <c r="R183" s="19">
        <v>5</v>
      </c>
      <c r="S183" s="19"/>
      <c r="T183" s="19">
        <v>0</v>
      </c>
      <c r="U183" s="20">
        <v>39.943550000000002</v>
      </c>
      <c r="V183" s="20">
        <v>-122.3571</v>
      </c>
      <c r="W183" s="11" t="s">
        <v>73</v>
      </c>
      <c r="X183" s="11" t="str">
        <f t="shared" si="49"/>
        <v>non-HFRA</v>
      </c>
      <c r="Y183" s="11"/>
      <c r="Z183" s="21"/>
      <c r="AA183" s="11"/>
      <c r="AB183" s="11"/>
      <c r="AC183" s="21"/>
      <c r="AD183" s="21"/>
      <c r="AE183" s="21"/>
      <c r="AF183" s="11"/>
      <c r="AG183" s="11" t="b">
        <f t="shared" si="50"/>
        <v>0</v>
      </c>
      <c r="AH183" s="11" t="b">
        <f t="shared" si="51"/>
        <v>0</v>
      </c>
      <c r="AI183" s="11" t="b">
        <f t="shared" si="52"/>
        <v>0</v>
      </c>
      <c r="AJ183" s="19">
        <v>2018</v>
      </c>
      <c r="AK183">
        <v>6</v>
      </c>
      <c r="AL183" t="b">
        <v>0</v>
      </c>
      <c r="AM183">
        <f t="shared" si="55"/>
        <v>0</v>
      </c>
      <c r="AN183" t="b">
        <f t="shared" si="56"/>
        <v>0</v>
      </c>
      <c r="AO183" t="b">
        <f t="shared" si="57"/>
        <v>0</v>
      </c>
      <c r="AP183" t="b">
        <f t="shared" si="58"/>
        <v>0</v>
      </c>
      <c r="AQ183" t="str">
        <f t="shared" si="65"/>
        <v>OEIS Non-CAT - Large</v>
      </c>
      <c r="AR183">
        <f t="shared" si="59"/>
        <v>0</v>
      </c>
      <c r="AS183">
        <f t="shared" si="60"/>
        <v>0</v>
      </c>
      <c r="AT183" t="str">
        <f t="shared" si="61"/>
        <v xml:space="preserve">structures &lt;= 100 </v>
      </c>
      <c r="AU183" t="str">
        <f t="shared" si="62"/>
        <v>fatality = 0</v>
      </c>
      <c r="AV183">
        <f t="shared" si="66"/>
        <v>5</v>
      </c>
      <c r="AW183" t="b">
        <v>0</v>
      </c>
      <c r="AX183" t="b">
        <v>0</v>
      </c>
      <c r="AY183" t="b">
        <v>0</v>
      </c>
      <c r="AZ183" t="b">
        <v>0</v>
      </c>
      <c r="BA183" t="b">
        <v>0</v>
      </c>
      <c r="BB183" t="b">
        <v>0</v>
      </c>
      <c r="BC183" t="b">
        <v>0</v>
      </c>
    </row>
    <row r="184" spans="1:55" x14ac:dyDescent="0.2">
      <c r="A184" s="11"/>
      <c r="C184" t="str">
        <f t="shared" si="46"/>
        <v>20180609-Chrome</v>
      </c>
      <c r="D184" s="12" t="s">
        <v>853</v>
      </c>
      <c r="E184" s="12" t="s">
        <v>854</v>
      </c>
      <c r="F184" s="12"/>
      <c r="G184" s="12"/>
      <c r="H184" s="13">
        <f t="shared" si="47"/>
        <v>201806091532</v>
      </c>
      <c r="I184" s="13">
        <f t="shared" si="48"/>
        <v>201806100332</v>
      </c>
      <c r="J184" s="14">
        <v>43260</v>
      </c>
      <c r="K184" s="15">
        <v>0.64722222222222225</v>
      </c>
      <c r="L184" s="16">
        <v>43260.647222222222</v>
      </c>
      <c r="M184" s="17">
        <v>43469</v>
      </c>
      <c r="N184" s="18" t="s">
        <v>855</v>
      </c>
      <c r="O184" s="16">
        <v>43469.42291666667</v>
      </c>
      <c r="P184" s="19">
        <v>2290</v>
      </c>
      <c r="Q184" s="12" t="s">
        <v>80</v>
      </c>
      <c r="R184" s="19">
        <v>1</v>
      </c>
      <c r="S184" s="19"/>
      <c r="T184" s="19">
        <v>0</v>
      </c>
      <c r="U184" s="20">
        <v>39.64978</v>
      </c>
      <c r="V184" s="20">
        <v>-122.58217999999999</v>
      </c>
      <c r="W184" s="11" t="s">
        <v>88</v>
      </c>
      <c r="X184" s="11" t="str">
        <f t="shared" si="49"/>
        <v>HFRA</v>
      </c>
      <c r="Y184" s="11"/>
      <c r="Z184" s="21"/>
      <c r="AA184" s="11"/>
      <c r="AB184" s="11"/>
      <c r="AC184" s="21"/>
      <c r="AD184" s="21"/>
      <c r="AE184" s="21"/>
      <c r="AF184" s="11">
        <v>179721</v>
      </c>
      <c r="AG184" s="11" t="b">
        <f t="shared" si="50"/>
        <v>0</v>
      </c>
      <c r="AH184" s="11" t="b">
        <f t="shared" si="51"/>
        <v>0</v>
      </c>
      <c r="AI184" s="11" t="b">
        <f t="shared" si="52"/>
        <v>0</v>
      </c>
      <c r="AJ184" s="19">
        <v>2018</v>
      </c>
      <c r="AK184">
        <v>6</v>
      </c>
      <c r="AL184" t="b">
        <v>0</v>
      </c>
      <c r="AM184">
        <f t="shared" si="55"/>
        <v>0</v>
      </c>
      <c r="AN184" t="b">
        <f t="shared" si="56"/>
        <v>0</v>
      </c>
      <c r="AO184" t="b">
        <f t="shared" si="57"/>
        <v>0</v>
      </c>
      <c r="AP184" t="b">
        <f t="shared" si="58"/>
        <v>0</v>
      </c>
      <c r="AQ184" t="str">
        <f t="shared" si="65"/>
        <v>OEIS Non-CAT - Large</v>
      </c>
      <c r="AR184">
        <f t="shared" si="59"/>
        <v>0</v>
      </c>
      <c r="AS184">
        <f t="shared" si="60"/>
        <v>0</v>
      </c>
      <c r="AT184" t="str">
        <f t="shared" si="61"/>
        <v xml:space="preserve">structures &lt;= 100 </v>
      </c>
      <c r="AU184" t="str">
        <f t="shared" si="62"/>
        <v>fatality = 0</v>
      </c>
      <c r="AV184">
        <f t="shared" si="66"/>
        <v>1</v>
      </c>
      <c r="AW184" t="b">
        <v>1</v>
      </c>
      <c r="AX184" t="b">
        <v>0</v>
      </c>
      <c r="AY184" t="b">
        <v>1</v>
      </c>
      <c r="AZ184" t="b">
        <v>1</v>
      </c>
      <c r="BA184" t="b">
        <v>0</v>
      </c>
      <c r="BB184" t="b">
        <v>1</v>
      </c>
      <c r="BC184" t="b">
        <v>1</v>
      </c>
    </row>
    <row r="185" spans="1:55" x14ac:dyDescent="0.2">
      <c r="A185" s="11"/>
      <c r="C185" t="str">
        <f t="shared" si="46"/>
        <v>20180611-Lions</v>
      </c>
      <c r="D185" s="12" t="s">
        <v>91</v>
      </c>
      <c r="E185" s="12" t="s">
        <v>858</v>
      </c>
      <c r="F185" s="12"/>
      <c r="G185" s="12"/>
      <c r="H185" s="13">
        <f t="shared" si="47"/>
        <v>201806111200</v>
      </c>
      <c r="I185" s="13">
        <f t="shared" si="48"/>
        <v>201806120000</v>
      </c>
      <c r="J185" s="14">
        <v>43262</v>
      </c>
      <c r="K185" s="15">
        <v>0.5</v>
      </c>
      <c r="L185" s="16">
        <v>43262.5</v>
      </c>
      <c r="M185" s="17">
        <v>43469</v>
      </c>
      <c r="N185" s="18" t="s">
        <v>859</v>
      </c>
      <c r="O185" s="16">
        <v>43469.418749999997</v>
      </c>
      <c r="P185" s="19">
        <v>4064</v>
      </c>
      <c r="Q185" s="12" t="s">
        <v>80</v>
      </c>
      <c r="R185" s="19">
        <v>0</v>
      </c>
      <c r="S185" s="19"/>
      <c r="T185" s="19">
        <v>0</v>
      </c>
      <c r="U185" s="20">
        <v>37.570999999999998</v>
      </c>
      <c r="V185" s="20">
        <v>-119.11799999999999</v>
      </c>
      <c r="W185" s="11" t="s">
        <v>73</v>
      </c>
      <c r="X185" s="11" t="str">
        <f t="shared" si="49"/>
        <v>non-HFRA</v>
      </c>
      <c r="Y185" s="11"/>
      <c r="Z185" s="21"/>
      <c r="AA185" s="11"/>
      <c r="AB185" s="11"/>
      <c r="AC185" s="21"/>
      <c r="AD185" s="21"/>
      <c r="AE185" s="21"/>
      <c r="AF185" s="11"/>
      <c r="AG185" s="11" t="b">
        <f t="shared" si="50"/>
        <v>0</v>
      </c>
      <c r="AH185" s="11" t="b">
        <f t="shared" si="51"/>
        <v>0</v>
      </c>
      <c r="AI185" s="11" t="b">
        <f t="shared" si="52"/>
        <v>0</v>
      </c>
      <c r="AJ185" s="19">
        <v>2018</v>
      </c>
      <c r="AK185">
        <v>6</v>
      </c>
      <c r="AL185" t="b">
        <v>0</v>
      </c>
      <c r="AM185">
        <f t="shared" si="55"/>
        <v>0</v>
      </c>
      <c r="AN185" t="b">
        <f t="shared" si="56"/>
        <v>0</v>
      </c>
      <c r="AO185" t="b">
        <f t="shared" si="57"/>
        <v>0</v>
      </c>
      <c r="AP185" t="b">
        <f t="shared" si="58"/>
        <v>0</v>
      </c>
      <c r="AQ185" t="str">
        <f t="shared" si="65"/>
        <v>OEIS Non-CAT - Large</v>
      </c>
      <c r="AR185">
        <f t="shared" si="59"/>
        <v>0</v>
      </c>
      <c r="AS185">
        <f t="shared" si="60"/>
        <v>0</v>
      </c>
      <c r="AT185" t="str">
        <f t="shared" si="61"/>
        <v xml:space="preserve">structures &lt;= 100 </v>
      </c>
      <c r="AU185" t="str">
        <f t="shared" si="62"/>
        <v>fatality = 0</v>
      </c>
      <c r="AV185">
        <f t="shared" si="66"/>
        <v>0</v>
      </c>
      <c r="AW185" t="b">
        <v>0</v>
      </c>
      <c r="AX185" t="b">
        <v>0</v>
      </c>
      <c r="AY185" t="b">
        <v>0</v>
      </c>
      <c r="AZ185" t="b">
        <v>0</v>
      </c>
      <c r="BA185" t="b">
        <v>0</v>
      </c>
      <c r="BB185" t="b">
        <v>0</v>
      </c>
      <c r="BC185" t="b">
        <v>0</v>
      </c>
    </row>
    <row r="186" spans="1:55" x14ac:dyDescent="0.2">
      <c r="A186" s="11"/>
      <c r="C186" t="str">
        <f t="shared" si="46"/>
        <v>20180614-Tumbleweed</v>
      </c>
      <c r="D186" s="12" t="s">
        <v>180</v>
      </c>
      <c r="E186" s="12" t="s">
        <v>862</v>
      </c>
      <c r="F186" s="12"/>
      <c r="G186" s="12"/>
      <c r="H186" s="13">
        <f t="shared" si="47"/>
        <v>201806141745</v>
      </c>
      <c r="I186" s="13">
        <f t="shared" si="48"/>
        <v>201806150545</v>
      </c>
      <c r="J186" s="14">
        <v>43265</v>
      </c>
      <c r="K186" s="15">
        <v>0.73958333333333337</v>
      </c>
      <c r="L186" s="16">
        <v>43265.739583333343</v>
      </c>
      <c r="M186" s="17">
        <v>43469</v>
      </c>
      <c r="N186" s="18" t="s">
        <v>863</v>
      </c>
      <c r="O186" s="16">
        <v>43469.42083333333</v>
      </c>
      <c r="P186" s="19">
        <v>646</v>
      </c>
      <c r="Q186" s="12" t="s">
        <v>80</v>
      </c>
      <c r="R186" s="19">
        <v>0</v>
      </c>
      <c r="S186" s="19"/>
      <c r="T186" s="19">
        <v>0</v>
      </c>
      <c r="U186" s="20">
        <v>40.376800000000003</v>
      </c>
      <c r="V186" s="20">
        <v>-120.36403</v>
      </c>
      <c r="W186" s="11" t="s">
        <v>73</v>
      </c>
      <c r="X186" s="11" t="str">
        <f t="shared" si="49"/>
        <v>non-HFRA</v>
      </c>
      <c r="Y186" s="11"/>
      <c r="Z186" s="21"/>
      <c r="AA186" s="11"/>
      <c r="AB186" s="11"/>
      <c r="AC186" s="21"/>
      <c r="AD186" s="21"/>
      <c r="AE186" s="21"/>
      <c r="AF186" s="11"/>
      <c r="AG186" s="11" t="b">
        <f t="shared" si="50"/>
        <v>0</v>
      </c>
      <c r="AH186" s="11" t="b">
        <f t="shared" si="51"/>
        <v>0</v>
      </c>
      <c r="AI186" s="11" t="b">
        <f t="shared" si="52"/>
        <v>0</v>
      </c>
      <c r="AJ186" s="19">
        <v>2018</v>
      </c>
      <c r="AK186">
        <v>6</v>
      </c>
      <c r="AL186" t="b">
        <v>0</v>
      </c>
      <c r="AM186">
        <f t="shared" si="55"/>
        <v>0</v>
      </c>
      <c r="AN186" t="b">
        <f t="shared" si="56"/>
        <v>0</v>
      </c>
      <c r="AO186" t="b">
        <f t="shared" si="57"/>
        <v>0</v>
      </c>
      <c r="AP186" t="b">
        <f t="shared" si="58"/>
        <v>0</v>
      </c>
      <c r="AQ186" t="str">
        <f t="shared" si="65"/>
        <v>OEIS Non-CAT - Large</v>
      </c>
      <c r="AR186">
        <f t="shared" si="59"/>
        <v>0</v>
      </c>
      <c r="AS186">
        <f t="shared" si="60"/>
        <v>0</v>
      </c>
      <c r="AT186" t="str">
        <f t="shared" si="61"/>
        <v xml:space="preserve">structures &lt;= 100 </v>
      </c>
      <c r="AU186" t="str">
        <f t="shared" si="62"/>
        <v>fatality = 0</v>
      </c>
      <c r="AV186">
        <f t="shared" si="66"/>
        <v>0</v>
      </c>
      <c r="AW186" t="b">
        <v>0</v>
      </c>
      <c r="AX186" t="b">
        <v>0</v>
      </c>
      <c r="AY186" t="b">
        <v>0</v>
      </c>
      <c r="AZ186" t="b">
        <v>0</v>
      </c>
      <c r="BA186" t="b">
        <v>0</v>
      </c>
      <c r="BB186" t="b">
        <v>0</v>
      </c>
      <c r="BC186" t="b">
        <v>0</v>
      </c>
    </row>
    <row r="187" spans="1:55" x14ac:dyDescent="0.2">
      <c r="A187" s="11"/>
      <c r="C187" t="str">
        <f t="shared" si="46"/>
        <v>20180615-Planada</v>
      </c>
      <c r="D187" s="12" t="s">
        <v>69</v>
      </c>
      <c r="E187" s="12" t="s">
        <v>866</v>
      </c>
      <c r="F187" s="12"/>
      <c r="G187" s="12"/>
      <c r="H187" s="13">
        <f t="shared" si="47"/>
        <v>201806151034</v>
      </c>
      <c r="I187" s="13">
        <f t="shared" si="48"/>
        <v>201806152234</v>
      </c>
      <c r="J187" s="14">
        <v>43266</v>
      </c>
      <c r="K187" s="15">
        <v>0.44027777777777782</v>
      </c>
      <c r="L187" s="16">
        <v>43266.44027777778</v>
      </c>
      <c r="M187" s="17">
        <v>43469</v>
      </c>
      <c r="N187" s="18" t="s">
        <v>863</v>
      </c>
      <c r="O187" s="16">
        <v>43469.42083333333</v>
      </c>
      <c r="P187" s="19">
        <v>4564</v>
      </c>
      <c r="Q187" s="12" t="s">
        <v>80</v>
      </c>
      <c r="R187" s="19">
        <v>0</v>
      </c>
      <c r="S187" s="19"/>
      <c r="T187" s="19">
        <v>0</v>
      </c>
      <c r="U187" s="20">
        <v>37.393389999999997</v>
      </c>
      <c r="V187" s="20">
        <v>-120.34207000000001</v>
      </c>
      <c r="W187" s="11" t="s">
        <v>73</v>
      </c>
      <c r="X187" s="11" t="str">
        <f t="shared" si="49"/>
        <v>non-HFRA</v>
      </c>
      <c r="Y187" s="11"/>
      <c r="Z187" s="21"/>
      <c r="AA187" s="11"/>
      <c r="AB187" s="11"/>
      <c r="AC187" s="21"/>
      <c r="AD187" s="21"/>
      <c r="AE187" s="21"/>
      <c r="AF187" s="11"/>
      <c r="AG187" s="11" t="b">
        <f t="shared" si="50"/>
        <v>0</v>
      </c>
      <c r="AH187" s="11" t="b">
        <f t="shared" si="51"/>
        <v>0</v>
      </c>
      <c r="AI187" s="11" t="b">
        <f t="shared" si="52"/>
        <v>0</v>
      </c>
      <c r="AJ187" s="19">
        <v>2018</v>
      </c>
      <c r="AK187">
        <v>6</v>
      </c>
      <c r="AL187" t="b">
        <v>0</v>
      </c>
      <c r="AM187">
        <f t="shared" si="55"/>
        <v>0</v>
      </c>
      <c r="AN187" t="b">
        <f t="shared" si="56"/>
        <v>0</v>
      </c>
      <c r="AO187" t="b">
        <f t="shared" si="57"/>
        <v>0</v>
      </c>
      <c r="AP187" t="b">
        <f t="shared" si="58"/>
        <v>0</v>
      </c>
      <c r="AQ187" t="str">
        <f t="shared" si="65"/>
        <v>OEIS Non-CAT - Large</v>
      </c>
      <c r="AR187">
        <f t="shared" si="59"/>
        <v>0</v>
      </c>
      <c r="AS187">
        <f t="shared" si="60"/>
        <v>0</v>
      </c>
      <c r="AT187" t="str">
        <f t="shared" si="61"/>
        <v xml:space="preserve">structures &lt;= 100 </v>
      </c>
      <c r="AU187" t="str">
        <f t="shared" si="62"/>
        <v>fatality = 0</v>
      </c>
      <c r="AV187">
        <f t="shared" si="66"/>
        <v>0</v>
      </c>
      <c r="AW187" t="b">
        <v>0</v>
      </c>
      <c r="AX187" t="b">
        <v>0</v>
      </c>
      <c r="AY187" t="b">
        <v>0</v>
      </c>
      <c r="AZ187" t="b">
        <v>0</v>
      </c>
      <c r="BA187" t="b">
        <v>0</v>
      </c>
      <c r="BB187" t="b">
        <v>0</v>
      </c>
      <c r="BC187" t="b">
        <v>0</v>
      </c>
    </row>
    <row r="188" spans="1:55" x14ac:dyDescent="0.2">
      <c r="A188" s="11"/>
      <c r="C188" t="str">
        <f t="shared" si="46"/>
        <v>20180620-Yankee</v>
      </c>
      <c r="D188" s="12" t="s">
        <v>103</v>
      </c>
      <c r="E188" s="12" t="s">
        <v>616</v>
      </c>
      <c r="F188" s="12"/>
      <c r="G188" s="12"/>
      <c r="H188" s="13">
        <f t="shared" si="47"/>
        <v>201806201822</v>
      </c>
      <c r="I188" s="13">
        <f t="shared" si="48"/>
        <v>201806210622</v>
      </c>
      <c r="J188" s="14">
        <v>43271</v>
      </c>
      <c r="K188" s="15">
        <v>0.76527777777777772</v>
      </c>
      <c r="L188" s="16">
        <v>43271.765277777777</v>
      </c>
      <c r="M188" s="17">
        <v>43469</v>
      </c>
      <c r="N188" s="18" t="s">
        <v>859</v>
      </c>
      <c r="O188" s="16">
        <v>43469.418749999997</v>
      </c>
      <c r="P188" s="19">
        <v>1500</v>
      </c>
      <c r="Q188" s="12" t="s">
        <v>80</v>
      </c>
      <c r="R188" s="19">
        <v>0</v>
      </c>
      <c r="S188" s="19"/>
      <c r="T188" s="19">
        <v>0</v>
      </c>
      <c r="U188" s="20">
        <v>35.736289999999997</v>
      </c>
      <c r="V188" s="20">
        <v>-120.75593000000001</v>
      </c>
      <c r="W188" s="11" t="s">
        <v>88</v>
      </c>
      <c r="X188" s="11" t="str">
        <f t="shared" si="49"/>
        <v>HFRA</v>
      </c>
      <c r="Y188" s="11"/>
      <c r="Z188" s="21"/>
      <c r="AA188" s="11"/>
      <c r="AB188" s="11"/>
      <c r="AC188" s="21"/>
      <c r="AD188" s="21"/>
      <c r="AE188" s="21"/>
      <c r="AF188" s="11"/>
      <c r="AG188" s="11" t="b">
        <f t="shared" si="50"/>
        <v>0</v>
      </c>
      <c r="AH188" s="11" t="b">
        <f t="shared" si="51"/>
        <v>0</v>
      </c>
      <c r="AI188" s="11" t="b">
        <f t="shared" si="52"/>
        <v>0</v>
      </c>
      <c r="AJ188" s="19">
        <v>2018</v>
      </c>
      <c r="AK188">
        <v>6</v>
      </c>
      <c r="AL188" t="b">
        <v>0</v>
      </c>
      <c r="AM188">
        <f t="shared" si="55"/>
        <v>0</v>
      </c>
      <c r="AN188" t="b">
        <f t="shared" si="56"/>
        <v>0</v>
      </c>
      <c r="AO188" t="b">
        <f t="shared" si="57"/>
        <v>0</v>
      </c>
      <c r="AP188" t="b">
        <f t="shared" si="58"/>
        <v>0</v>
      </c>
      <c r="AQ188" t="str">
        <f t="shared" si="65"/>
        <v>OEIS Non-CAT - Large</v>
      </c>
      <c r="AR188">
        <f t="shared" si="59"/>
        <v>0</v>
      </c>
      <c r="AS188">
        <f t="shared" si="60"/>
        <v>0</v>
      </c>
      <c r="AT188" t="str">
        <f t="shared" si="61"/>
        <v xml:space="preserve">structures &lt;= 100 </v>
      </c>
      <c r="AU188" t="str">
        <f t="shared" si="62"/>
        <v>fatality = 0</v>
      </c>
      <c r="AV188">
        <f t="shared" si="66"/>
        <v>0</v>
      </c>
      <c r="AW188" t="b">
        <v>1</v>
      </c>
      <c r="AX188" t="b">
        <v>0</v>
      </c>
      <c r="AY188" t="b">
        <v>1</v>
      </c>
      <c r="AZ188" t="b">
        <v>1</v>
      </c>
      <c r="BA188" t="b">
        <v>0</v>
      </c>
      <c r="BB188" t="b">
        <v>1</v>
      </c>
      <c r="BC188" t="b">
        <v>1</v>
      </c>
    </row>
    <row r="189" spans="1:55" x14ac:dyDescent="0.2">
      <c r="A189" s="11"/>
      <c r="C189" t="str">
        <f t="shared" si="46"/>
        <v>20180623-Lane</v>
      </c>
      <c r="D189" s="12" t="s">
        <v>281</v>
      </c>
      <c r="E189" s="12" t="s">
        <v>870</v>
      </c>
      <c r="F189" s="12"/>
      <c r="G189" s="12"/>
      <c r="H189" s="13">
        <f t="shared" si="47"/>
        <v>201806231138</v>
      </c>
      <c r="I189" s="13">
        <f t="shared" si="48"/>
        <v>201806232338</v>
      </c>
      <c r="J189" s="14">
        <v>43274</v>
      </c>
      <c r="K189" s="15">
        <v>0.48472222222222222</v>
      </c>
      <c r="L189" s="16">
        <v>43274.484722222223</v>
      </c>
      <c r="M189" s="17">
        <v>43469</v>
      </c>
      <c r="N189" s="18" t="s">
        <v>871</v>
      </c>
      <c r="O189" s="16">
        <v>43469.418055555558</v>
      </c>
      <c r="P189" s="19">
        <v>3716</v>
      </c>
      <c r="Q189" s="12" t="s">
        <v>80</v>
      </c>
      <c r="R189" s="19">
        <v>0</v>
      </c>
      <c r="S189" s="19"/>
      <c r="T189" s="19">
        <v>0</v>
      </c>
      <c r="U189" s="20">
        <v>40.350679999999997</v>
      </c>
      <c r="V189" s="20">
        <v>-121.77867000000001</v>
      </c>
      <c r="W189" s="11" t="s">
        <v>88</v>
      </c>
      <c r="X189" s="11" t="str">
        <f t="shared" si="49"/>
        <v>HFRA</v>
      </c>
      <c r="Y189" s="11"/>
      <c r="Z189" s="21"/>
      <c r="AA189" s="11"/>
      <c r="AB189" s="11"/>
      <c r="AC189" s="21"/>
      <c r="AD189" s="21"/>
      <c r="AE189" s="21"/>
      <c r="AF189" s="11"/>
      <c r="AG189" s="11" t="b">
        <f t="shared" si="50"/>
        <v>0</v>
      </c>
      <c r="AH189" s="11" t="b">
        <f t="shared" si="51"/>
        <v>0</v>
      </c>
      <c r="AI189" s="11" t="b">
        <f t="shared" si="52"/>
        <v>0</v>
      </c>
      <c r="AJ189" s="19">
        <v>2018</v>
      </c>
      <c r="AK189">
        <v>6</v>
      </c>
      <c r="AL189" t="b">
        <v>0</v>
      </c>
      <c r="AM189">
        <f t="shared" si="55"/>
        <v>0</v>
      </c>
      <c r="AN189" t="b">
        <f t="shared" si="56"/>
        <v>0</v>
      </c>
      <c r="AO189" t="b">
        <f t="shared" si="57"/>
        <v>0</v>
      </c>
      <c r="AP189" t="b">
        <f t="shared" si="58"/>
        <v>0</v>
      </c>
      <c r="AQ189" t="str">
        <f t="shared" si="65"/>
        <v>OEIS Non-CAT - Large</v>
      </c>
      <c r="AR189">
        <f t="shared" si="59"/>
        <v>0</v>
      </c>
      <c r="AS189">
        <f t="shared" si="60"/>
        <v>0</v>
      </c>
      <c r="AT189" t="str">
        <f t="shared" si="61"/>
        <v xml:space="preserve">structures &lt;= 100 </v>
      </c>
      <c r="AU189" t="str">
        <f t="shared" si="62"/>
        <v>fatality = 0</v>
      </c>
      <c r="AV189">
        <f t="shared" si="66"/>
        <v>0</v>
      </c>
      <c r="AW189" t="b">
        <v>1</v>
      </c>
      <c r="AX189" t="b">
        <v>0</v>
      </c>
      <c r="AY189" t="b">
        <v>1</v>
      </c>
      <c r="AZ189" t="b">
        <v>1</v>
      </c>
      <c r="BA189" t="b">
        <v>0</v>
      </c>
      <c r="BB189" t="b">
        <v>1</v>
      </c>
      <c r="BC189" t="b">
        <v>1</v>
      </c>
    </row>
    <row r="190" spans="1:55" x14ac:dyDescent="0.2">
      <c r="A190" s="11"/>
      <c r="C190" t="str">
        <f t="shared" si="46"/>
        <v>20180623-Bascom</v>
      </c>
      <c r="D190" s="12" t="s">
        <v>307</v>
      </c>
      <c r="E190" s="12" t="s">
        <v>876</v>
      </c>
      <c r="F190" s="12"/>
      <c r="G190" s="12"/>
      <c r="H190" s="13">
        <f t="shared" si="47"/>
        <v>201806231254</v>
      </c>
      <c r="I190" s="13">
        <f t="shared" si="48"/>
        <v>201806240054</v>
      </c>
      <c r="J190" s="14">
        <v>43274</v>
      </c>
      <c r="K190" s="15">
        <v>0.53749999999999998</v>
      </c>
      <c r="L190" s="16">
        <v>43274.537499999999</v>
      </c>
      <c r="M190" s="17">
        <v>43469</v>
      </c>
      <c r="N190" s="18" t="s">
        <v>871</v>
      </c>
      <c r="O190" s="16">
        <v>43469.418055555558</v>
      </c>
      <c r="P190" s="19">
        <v>328</v>
      </c>
      <c r="Q190" s="12" t="s">
        <v>80</v>
      </c>
      <c r="R190" s="19">
        <v>0</v>
      </c>
      <c r="S190" s="19"/>
      <c r="T190" s="19">
        <v>0</v>
      </c>
      <c r="U190" s="20">
        <v>40.529089999999997</v>
      </c>
      <c r="V190" s="20">
        <v>-122.17457</v>
      </c>
      <c r="W190" s="11" t="s">
        <v>88</v>
      </c>
      <c r="X190" s="11" t="str">
        <f t="shared" si="49"/>
        <v>HFRA</v>
      </c>
      <c r="Y190" s="11"/>
      <c r="Z190" s="21"/>
      <c r="AA190" s="11"/>
      <c r="AB190" s="11"/>
      <c r="AC190" s="21"/>
      <c r="AD190" s="21"/>
      <c r="AE190" s="21"/>
      <c r="AF190" s="11">
        <v>12408</v>
      </c>
      <c r="AG190" s="11" t="b">
        <f t="shared" si="50"/>
        <v>0</v>
      </c>
      <c r="AH190" s="11" t="b">
        <f t="shared" si="51"/>
        <v>0</v>
      </c>
      <c r="AI190" s="11" t="b">
        <f t="shared" si="52"/>
        <v>0</v>
      </c>
      <c r="AJ190" s="19">
        <v>2018</v>
      </c>
      <c r="AK190">
        <v>6</v>
      </c>
      <c r="AL190" t="b">
        <v>1</v>
      </c>
      <c r="AM190">
        <f t="shared" si="55"/>
        <v>0</v>
      </c>
      <c r="AN190" t="b">
        <f t="shared" si="56"/>
        <v>0</v>
      </c>
      <c r="AO190" t="b">
        <f t="shared" si="57"/>
        <v>0</v>
      </c>
      <c r="AP190" t="b">
        <f t="shared" si="58"/>
        <v>0</v>
      </c>
      <c r="AQ190" t="str">
        <f t="shared" si="65"/>
        <v>OEIS Non-CAT - Large</v>
      </c>
      <c r="AR190">
        <f t="shared" si="59"/>
        <v>0</v>
      </c>
      <c r="AS190">
        <f t="shared" si="60"/>
        <v>0</v>
      </c>
      <c r="AT190" t="str">
        <f t="shared" si="61"/>
        <v xml:space="preserve">structures &lt;= 100 </v>
      </c>
      <c r="AU190" t="str">
        <f t="shared" si="62"/>
        <v>fatality = 0</v>
      </c>
      <c r="AV190">
        <f t="shared" si="66"/>
        <v>0</v>
      </c>
      <c r="AW190" t="b">
        <v>1</v>
      </c>
      <c r="AX190" t="b">
        <v>0</v>
      </c>
      <c r="AY190" t="b">
        <v>1</v>
      </c>
      <c r="AZ190" t="b">
        <v>1</v>
      </c>
      <c r="BA190" t="b">
        <v>0</v>
      </c>
      <c r="BB190" t="b">
        <v>1</v>
      </c>
      <c r="BC190" t="b">
        <v>1</v>
      </c>
    </row>
    <row r="191" spans="1:55" x14ac:dyDescent="0.2">
      <c r="A191" s="11"/>
      <c r="C191" t="str">
        <f t="shared" si="46"/>
        <v>20180623-Pawnee</v>
      </c>
      <c r="D191" s="12" t="s">
        <v>149</v>
      </c>
      <c r="E191" s="12" t="s">
        <v>879</v>
      </c>
      <c r="F191" s="12"/>
      <c r="G191" s="12"/>
      <c r="H191" s="13">
        <f t="shared" si="47"/>
        <v>201806231721</v>
      </c>
      <c r="I191" s="13">
        <f t="shared" si="48"/>
        <v>201806240521</v>
      </c>
      <c r="J191" s="14">
        <v>43274</v>
      </c>
      <c r="K191" s="15">
        <v>0.72291666666666665</v>
      </c>
      <c r="L191" s="16">
        <v>43274.722916666673</v>
      </c>
      <c r="M191" s="17">
        <v>43469</v>
      </c>
      <c r="N191" s="18" t="s">
        <v>880</v>
      </c>
      <c r="O191" s="16">
        <v>43469.417361111111</v>
      </c>
      <c r="P191" s="19">
        <v>15185</v>
      </c>
      <c r="Q191" s="12" t="s">
        <v>80</v>
      </c>
      <c r="R191" s="19">
        <v>22</v>
      </c>
      <c r="S191" s="19"/>
      <c r="T191" s="19">
        <v>0</v>
      </c>
      <c r="U191" s="20">
        <v>39.067399999999999</v>
      </c>
      <c r="V191" s="20">
        <v>-122.59848</v>
      </c>
      <c r="W191" s="11" t="s">
        <v>73</v>
      </c>
      <c r="X191" s="11" t="str">
        <f t="shared" si="49"/>
        <v>non-HFRA</v>
      </c>
      <c r="Y191" s="11"/>
      <c r="Z191" s="21"/>
      <c r="AA191" s="11"/>
      <c r="AB191" s="11"/>
      <c r="AC191" s="21"/>
      <c r="AD191" s="21"/>
      <c r="AE191" s="21"/>
      <c r="AF191" s="11">
        <v>170008</v>
      </c>
      <c r="AG191" s="11" t="b">
        <f t="shared" si="50"/>
        <v>1</v>
      </c>
      <c r="AH191" s="11" t="b">
        <f t="shared" si="51"/>
        <v>1</v>
      </c>
      <c r="AI191" s="11" t="b">
        <f t="shared" si="52"/>
        <v>0</v>
      </c>
      <c r="AJ191" s="19">
        <v>2018</v>
      </c>
      <c r="AK191">
        <v>6</v>
      </c>
      <c r="AL191" t="b">
        <v>1</v>
      </c>
      <c r="AM191">
        <f t="shared" si="55"/>
        <v>0</v>
      </c>
      <c r="AN191" t="b">
        <f t="shared" si="56"/>
        <v>0</v>
      </c>
      <c r="AO191" t="b">
        <f t="shared" si="57"/>
        <v>0</v>
      </c>
      <c r="AP191" t="b">
        <f t="shared" si="58"/>
        <v>0</v>
      </c>
      <c r="AQ191" t="str">
        <f t="shared" si="65"/>
        <v>OEIS CAT - Large</v>
      </c>
      <c r="AR191">
        <f t="shared" si="59"/>
        <v>1</v>
      </c>
      <c r="AS191">
        <f t="shared" si="60"/>
        <v>0</v>
      </c>
      <c r="AT191" t="str">
        <f t="shared" si="61"/>
        <v xml:space="preserve">structures &lt;= 100 </v>
      </c>
      <c r="AU191" t="str">
        <f t="shared" si="62"/>
        <v>fatality = 0</v>
      </c>
      <c r="AV191">
        <f t="shared" si="66"/>
        <v>22</v>
      </c>
      <c r="AW191" t="b">
        <v>0</v>
      </c>
      <c r="AX191" t="b">
        <v>0</v>
      </c>
      <c r="AY191" t="b">
        <v>0</v>
      </c>
      <c r="AZ191" t="b">
        <v>0</v>
      </c>
      <c r="BA191" t="b">
        <v>0</v>
      </c>
      <c r="BB191" t="b">
        <v>1</v>
      </c>
      <c r="BC191" t="b">
        <v>0</v>
      </c>
    </row>
    <row r="192" spans="1:55" x14ac:dyDescent="0.2">
      <c r="A192" s="11"/>
      <c r="C192" t="str">
        <f t="shared" si="46"/>
        <v>20180624-Creek</v>
      </c>
      <c r="D192" s="12" t="s">
        <v>307</v>
      </c>
      <c r="E192" s="12" t="s">
        <v>175</v>
      </c>
      <c r="F192" s="12"/>
      <c r="G192" s="12"/>
      <c r="H192" s="13">
        <f t="shared" si="47"/>
        <v>201806241229</v>
      </c>
      <c r="I192" s="13">
        <f t="shared" si="48"/>
        <v>201806250029</v>
      </c>
      <c r="J192" s="14">
        <v>43275</v>
      </c>
      <c r="K192" s="15">
        <v>0.52013888888888893</v>
      </c>
      <c r="L192" s="16">
        <v>43275.520138888889</v>
      </c>
      <c r="M192" s="17">
        <v>43469</v>
      </c>
      <c r="N192" s="18" t="s">
        <v>880</v>
      </c>
      <c r="O192" s="16">
        <v>43469.417361111111</v>
      </c>
      <c r="P192" s="19">
        <v>1678</v>
      </c>
      <c r="Q192" s="12" t="s">
        <v>80</v>
      </c>
      <c r="R192" s="19">
        <v>11</v>
      </c>
      <c r="S192" s="19"/>
      <c r="T192" s="19">
        <v>0</v>
      </c>
      <c r="U192" s="20">
        <v>40.50318</v>
      </c>
      <c r="V192" s="20">
        <v>-122.42308</v>
      </c>
      <c r="W192" s="11" t="s">
        <v>73</v>
      </c>
      <c r="X192" s="11" t="str">
        <f t="shared" si="49"/>
        <v>non-HFRA</v>
      </c>
      <c r="Y192" s="11"/>
      <c r="Z192" s="21"/>
      <c r="AA192" s="11"/>
      <c r="AB192" s="11"/>
      <c r="AC192" s="21"/>
      <c r="AD192" s="21"/>
      <c r="AE192" s="21"/>
      <c r="AF192" s="11"/>
      <c r="AG192" s="11" t="b">
        <f t="shared" si="50"/>
        <v>0</v>
      </c>
      <c r="AH192" s="11" t="b">
        <f t="shared" si="51"/>
        <v>0</v>
      </c>
      <c r="AI192" s="11" t="b">
        <f t="shared" si="52"/>
        <v>0</v>
      </c>
      <c r="AJ192" s="19">
        <v>2018</v>
      </c>
      <c r="AK192">
        <v>6</v>
      </c>
      <c r="AL192" t="b">
        <v>1</v>
      </c>
      <c r="AM192">
        <f t="shared" si="55"/>
        <v>0</v>
      </c>
      <c r="AN192" t="b">
        <f t="shared" si="56"/>
        <v>0</v>
      </c>
      <c r="AO192" t="b">
        <f t="shared" si="57"/>
        <v>0</v>
      </c>
      <c r="AP192" t="b">
        <f t="shared" si="58"/>
        <v>0</v>
      </c>
      <c r="AQ192" t="str">
        <f>IF(AN192, "OEIS CAT - Destructive - Fatal", IF(AO192, IF(AG192, "OEIS CAT - Destructive - Non-fatal", "OEIS Non-CAT - Destructive - Non-fatal"), IF(AG192,  "OEIS CAT - Large", "OEIS Non-CAT - Large")))</f>
        <v>OEIS Non-CAT - Large</v>
      </c>
      <c r="AR192">
        <f t="shared" si="59"/>
        <v>0</v>
      </c>
      <c r="AS192">
        <f t="shared" si="60"/>
        <v>0</v>
      </c>
      <c r="AT192" t="str">
        <f t="shared" si="61"/>
        <v xml:space="preserve">structures &lt;= 100 </v>
      </c>
      <c r="AU192" t="str">
        <f t="shared" si="62"/>
        <v>fatality = 0</v>
      </c>
      <c r="AV192">
        <f>IF(R192="",0,  R192)</f>
        <v>11</v>
      </c>
      <c r="AW192" t="b">
        <v>0</v>
      </c>
      <c r="AX192" t="b">
        <v>0</v>
      </c>
      <c r="AY192" t="b">
        <v>0</v>
      </c>
      <c r="AZ192" t="b">
        <v>0</v>
      </c>
      <c r="BA192" t="b">
        <v>0</v>
      </c>
      <c r="BB192" t="b">
        <v>1</v>
      </c>
      <c r="BC192" t="b">
        <v>0</v>
      </c>
    </row>
    <row r="193" spans="1:57" x14ac:dyDescent="0.2">
      <c r="A193" s="11"/>
      <c r="B193" t="s">
        <v>885</v>
      </c>
      <c r="C193" t="str">
        <f t="shared" si="46"/>
        <v>20180626-San Ardo</v>
      </c>
      <c r="D193" s="12" t="s">
        <v>218</v>
      </c>
      <c r="E193" s="12" t="s">
        <v>886</v>
      </c>
      <c r="F193" s="12"/>
      <c r="G193" s="12"/>
      <c r="H193" s="13">
        <f t="shared" si="47"/>
        <v>201806260711</v>
      </c>
      <c r="I193" s="13">
        <f t="shared" si="48"/>
        <v>201806261911</v>
      </c>
      <c r="J193" s="14">
        <v>43277</v>
      </c>
      <c r="K193" s="15">
        <v>0.29930555555555549</v>
      </c>
      <c r="L193" s="16">
        <v>43277.299305555563</v>
      </c>
      <c r="M193" s="17">
        <v>43637</v>
      </c>
      <c r="N193" s="18" t="s">
        <v>887</v>
      </c>
      <c r="O193" s="16">
        <v>43637.368750000001</v>
      </c>
      <c r="P193" s="19">
        <v>375</v>
      </c>
      <c r="Q193" s="12" t="s">
        <v>80</v>
      </c>
      <c r="R193" s="19"/>
      <c r="S193" s="19"/>
      <c r="T193" s="19"/>
      <c r="U193" s="20">
        <v>39.955150000000003</v>
      </c>
      <c r="V193" s="20">
        <v>-120.86256</v>
      </c>
      <c r="W193" s="11" t="s">
        <v>88</v>
      </c>
      <c r="X193" s="11" t="str">
        <f t="shared" si="49"/>
        <v>HFRA</v>
      </c>
      <c r="Y193" s="11"/>
      <c r="Z193" s="21"/>
      <c r="AA193" s="11"/>
      <c r="AB193" s="11"/>
      <c r="AC193" s="21"/>
      <c r="AD193" s="21"/>
      <c r="AE193" s="21"/>
      <c r="AF193" s="11"/>
      <c r="AG193" s="11" t="b">
        <f t="shared" si="50"/>
        <v>0</v>
      </c>
      <c r="AH193" s="11" t="b">
        <f t="shared" si="51"/>
        <v>0</v>
      </c>
      <c r="AI193" s="11" t="b">
        <f t="shared" si="52"/>
        <v>0</v>
      </c>
      <c r="AJ193" s="19">
        <v>2018</v>
      </c>
      <c r="AK193">
        <v>6</v>
      </c>
      <c r="AL193" t="b">
        <v>0</v>
      </c>
      <c r="AM193">
        <f t="shared" si="55"/>
        <v>0</v>
      </c>
      <c r="AN193" t="b">
        <f t="shared" si="56"/>
        <v>0</v>
      </c>
      <c r="AO193" t="b">
        <f t="shared" si="57"/>
        <v>0</v>
      </c>
      <c r="AP193" t="b">
        <f t="shared" si="58"/>
        <v>0</v>
      </c>
      <c r="AQ193" t="str">
        <f t="shared" ref="AQ193:AQ224" si="67">IF(AN193, "OEIS CAT - Destructive - Fatal", IF(AO193, IF(AG193, "OEIS CAT - Destructive - Non-fatal", "OEIS Non-CAT - Destructive - Non-fatal"), IF(AG193, "OEIS CAT - Large", "OEIS Non-CAT - Large")))</f>
        <v>OEIS Non-CAT - Large</v>
      </c>
      <c r="AR193">
        <f t="shared" si="59"/>
        <v>0</v>
      </c>
      <c r="AS193">
        <f t="shared" si="60"/>
        <v>0</v>
      </c>
      <c r="AT193" t="str">
        <f t="shared" si="61"/>
        <v xml:space="preserve">structures &lt;= 100 </v>
      </c>
      <c r="AU193" t="str">
        <f t="shared" si="62"/>
        <v>fatality = 0</v>
      </c>
      <c r="AV193">
        <f t="shared" ref="AV193:AV224" si="68">IF(R193="",0, R193)</f>
        <v>0</v>
      </c>
      <c r="AW193" t="b">
        <v>1</v>
      </c>
      <c r="AX193" t="b">
        <v>0</v>
      </c>
      <c r="AY193" t="b">
        <v>1</v>
      </c>
      <c r="AZ193" t="b">
        <v>1</v>
      </c>
      <c r="BA193" t="b">
        <v>0</v>
      </c>
      <c r="BB193" t="b">
        <v>1</v>
      </c>
      <c r="BC193" t="b">
        <v>1</v>
      </c>
    </row>
    <row r="194" spans="1:57" x14ac:dyDescent="0.2">
      <c r="A194" s="11"/>
      <c r="C194" t="str">
        <f t="shared" ref="C194:C257" si="69">LEFT(H194,8)&amp;"-"&amp;E194</f>
        <v>20180626-Shippee</v>
      </c>
      <c r="D194" s="12" t="s">
        <v>143</v>
      </c>
      <c r="E194" s="12" t="s">
        <v>890</v>
      </c>
      <c r="F194" s="12"/>
      <c r="G194" s="12"/>
      <c r="H194" s="13">
        <f t="shared" ref="H194:H257" si="70">YEAR(L194)*10^8+MONTH(L194)*10^6+DAY(L194)*10^4+HOUR(L194)*100+MINUTE(L194)</f>
        <v>201806261256</v>
      </c>
      <c r="I194" s="13">
        <f t="shared" ref="I194:I257" si="71">IF(HOUR(L194)&lt;12, YEAR(L194)*10^8+MONTH(L194)*10^6+DAY(L194)*10^4+(HOUR(L194)+12)*10^2 + MINUTE(L194), YEAR(L194)*10^8+MONTH(L194)*10^6+(DAY(L194)+1)*10^4+(HOUR(L194)-12)*10^2+MINUTE(L194))</f>
        <v>201806270056</v>
      </c>
      <c r="J194" s="14">
        <v>43277</v>
      </c>
      <c r="K194" s="15">
        <v>0.53888888888888886</v>
      </c>
      <c r="L194" s="16">
        <v>43277.538888888892</v>
      </c>
      <c r="M194" s="17">
        <v>43469</v>
      </c>
      <c r="N194" s="18" t="s">
        <v>891</v>
      </c>
      <c r="O194" s="16">
        <v>43469.415972222218</v>
      </c>
      <c r="P194" s="19">
        <v>347</v>
      </c>
      <c r="Q194" s="12" t="s">
        <v>80</v>
      </c>
      <c r="R194" s="19">
        <v>0</v>
      </c>
      <c r="S194" s="19"/>
      <c r="T194" s="19">
        <v>0</v>
      </c>
      <c r="U194" s="20">
        <v>39.59872</v>
      </c>
      <c r="V194" s="20">
        <v>-121.78207999999999</v>
      </c>
      <c r="W194" s="11" t="s">
        <v>73</v>
      </c>
      <c r="X194" s="11" t="str">
        <f t="shared" ref="X194:X257" si="72">IF(OR(ISNUMBER(FIND("Redwood Valley", E194)), AZ194, BC194), "HFRA", "non-HFRA")</f>
        <v>non-HFRA</v>
      </c>
      <c r="Y194" s="11" t="s">
        <v>100</v>
      </c>
      <c r="Z194" s="21" t="s">
        <v>100</v>
      </c>
      <c r="AA194" s="11">
        <v>20180378</v>
      </c>
      <c r="AB194" s="11"/>
      <c r="AC194" s="21" t="s">
        <v>892</v>
      </c>
      <c r="AD194" s="21"/>
      <c r="AE194" s="21"/>
      <c r="AF194" s="11"/>
      <c r="AG194" s="11" t="b">
        <f t="shared" ref="AG194:AG257" si="73">OR(AND(P194&gt;5000, P194&lt;&gt;""), AND(R194&gt;500, R194&lt;&gt;""), AND(T194&gt;0, T194&lt;&gt;""))</f>
        <v>0</v>
      </c>
      <c r="AH194" s="11" t="b">
        <f t="shared" ref="AH194:AH257" si="74">AND(OR(R194="", R194&lt;100),OR(AND(P194&gt;5000,P194&lt;&gt;""),AND(T194&gt;0,T194&lt;&gt;"")))</f>
        <v>0</v>
      </c>
      <c r="AI194" s="11" t="b">
        <f t="shared" ref="AI194:AI257" si="75">AND(AG194,AH194=FALSE)</f>
        <v>0</v>
      </c>
      <c r="AJ194" s="19">
        <v>2018</v>
      </c>
      <c r="AK194">
        <v>6</v>
      </c>
      <c r="AL194" t="b">
        <v>0</v>
      </c>
      <c r="AM194">
        <f t="shared" ref="AM194:AM257" si="76">IF(AND(T194&gt;0, T194&lt;&gt;""),1,0)</f>
        <v>0</v>
      </c>
      <c r="AN194" t="b">
        <f t="shared" ref="AN194:AN257" si="77">AND(AO194,AND(T194&gt;0,T194&lt;&gt;""))</f>
        <v>0</v>
      </c>
      <c r="AO194" t="b">
        <f t="shared" ref="AO194:AO257" si="78">AND(R194&gt;100, R194&lt;&gt;"")</f>
        <v>0</v>
      </c>
      <c r="AP194" t="b">
        <f t="shared" ref="AP194:AP257" si="79">AND(NOT(AN194),AO194)</f>
        <v>0</v>
      </c>
      <c r="AQ194" t="str">
        <f t="shared" si="67"/>
        <v>OEIS Non-CAT - Large</v>
      </c>
      <c r="AR194">
        <f t="shared" ref="AR194:AR257" si="80">IF(AND(P194&lt;&gt;"", P194&gt;5000),1,0)</f>
        <v>0</v>
      </c>
      <c r="AS194">
        <f t="shared" ref="AS194:AS257" si="81">IF(AND(R194&lt;&gt;"", R194&gt;500),1,0)</f>
        <v>0</v>
      </c>
      <c r="AT194" t="str">
        <f t="shared" ref="AT194:AT257" si="82">IF(OR(R194="", R194&lt;=100),"structures &lt;= 100 ", IF(R194&gt;500, "structures &gt; 500", "100 &lt; structures &lt;= 500"))</f>
        <v xml:space="preserve">structures &lt;= 100 </v>
      </c>
      <c r="AU194" t="str">
        <f t="shared" ref="AU194:AU257" si="83">IF(AND(T194&gt;0, T194&lt;&gt;""),"fatality &gt; 0", "fatality = 0")</f>
        <v>fatality = 0</v>
      </c>
      <c r="AV194">
        <f t="shared" si="68"/>
        <v>0</v>
      </c>
      <c r="AW194" t="b">
        <v>0</v>
      </c>
      <c r="AX194" t="b">
        <v>0</v>
      </c>
      <c r="AY194" t="b">
        <v>0</v>
      </c>
      <c r="AZ194" t="b">
        <v>0</v>
      </c>
      <c r="BA194" t="b">
        <v>0</v>
      </c>
      <c r="BB194" t="b">
        <v>0</v>
      </c>
      <c r="BC194" t="b">
        <v>0</v>
      </c>
    </row>
    <row r="195" spans="1:57" x14ac:dyDescent="0.2">
      <c r="A195" s="11"/>
      <c r="C195" t="str">
        <f t="shared" si="69"/>
        <v>20180627-Hyatt</v>
      </c>
      <c r="D195" s="12" t="s">
        <v>180</v>
      </c>
      <c r="E195" s="12" t="s">
        <v>894</v>
      </c>
      <c r="F195" s="12"/>
      <c r="G195" s="12"/>
      <c r="H195" s="13">
        <f t="shared" si="70"/>
        <v>201806271509</v>
      </c>
      <c r="I195" s="13">
        <f t="shared" si="71"/>
        <v>201806280309</v>
      </c>
      <c r="J195" s="14">
        <v>43278</v>
      </c>
      <c r="K195" s="15">
        <v>0.63124999999999998</v>
      </c>
      <c r="L195" s="16">
        <v>43278.631249999999</v>
      </c>
      <c r="M195" s="17">
        <v>43469</v>
      </c>
      <c r="N195" s="18" t="s">
        <v>891</v>
      </c>
      <c r="O195" s="16">
        <v>43469.415972222218</v>
      </c>
      <c r="P195" s="19">
        <v>441</v>
      </c>
      <c r="Q195" s="12" t="s">
        <v>80</v>
      </c>
      <c r="R195" s="19">
        <v>4</v>
      </c>
      <c r="S195" s="19"/>
      <c r="T195" s="19">
        <v>0</v>
      </c>
      <c r="U195" s="20">
        <v>40.316136999999998</v>
      </c>
      <c r="V195" s="20">
        <v>-120.45053</v>
      </c>
      <c r="W195" s="11" t="s">
        <v>88</v>
      </c>
      <c r="X195" s="11" t="str">
        <f t="shared" si="72"/>
        <v>HFRA</v>
      </c>
      <c r="Y195" s="11"/>
      <c r="Z195" s="21"/>
      <c r="AA195" s="11"/>
      <c r="AB195" s="11"/>
      <c r="AC195" s="21"/>
      <c r="AD195" s="21"/>
      <c r="AE195" s="21"/>
      <c r="AF195" s="11"/>
      <c r="AG195" s="11" t="b">
        <f t="shared" si="73"/>
        <v>0</v>
      </c>
      <c r="AH195" s="11" t="b">
        <f t="shared" si="74"/>
        <v>0</v>
      </c>
      <c r="AI195" s="11" t="b">
        <f t="shared" si="75"/>
        <v>0</v>
      </c>
      <c r="AJ195" s="19">
        <v>2018</v>
      </c>
      <c r="AK195">
        <v>6</v>
      </c>
      <c r="AL195" t="b">
        <v>0</v>
      </c>
      <c r="AM195">
        <f t="shared" si="76"/>
        <v>0</v>
      </c>
      <c r="AN195" t="b">
        <f t="shared" si="77"/>
        <v>0</v>
      </c>
      <c r="AO195" t="b">
        <f t="shared" si="78"/>
        <v>0</v>
      </c>
      <c r="AP195" t="b">
        <f t="shared" si="79"/>
        <v>0</v>
      </c>
      <c r="AQ195" t="str">
        <f t="shared" si="67"/>
        <v>OEIS Non-CAT - Large</v>
      </c>
      <c r="AR195">
        <f t="shared" si="80"/>
        <v>0</v>
      </c>
      <c r="AS195">
        <f t="shared" si="81"/>
        <v>0</v>
      </c>
      <c r="AT195" t="str">
        <f t="shared" si="82"/>
        <v xml:space="preserve">structures &lt;= 100 </v>
      </c>
      <c r="AU195" t="str">
        <f t="shared" si="83"/>
        <v>fatality = 0</v>
      </c>
      <c r="AV195">
        <f t="shared" si="68"/>
        <v>4</v>
      </c>
      <c r="AW195" t="b">
        <v>1</v>
      </c>
      <c r="AX195" t="b">
        <v>0</v>
      </c>
      <c r="AY195" t="b">
        <v>1</v>
      </c>
      <c r="AZ195" t="b">
        <v>1</v>
      </c>
      <c r="BA195" t="b">
        <v>0</v>
      </c>
      <c r="BB195" t="b">
        <v>0</v>
      </c>
      <c r="BC195" t="b">
        <v>1</v>
      </c>
    </row>
    <row r="196" spans="1:57" x14ac:dyDescent="0.2">
      <c r="A196" s="11"/>
      <c r="C196" t="str">
        <f t="shared" si="69"/>
        <v>20180628-Flat</v>
      </c>
      <c r="D196" s="12" t="s">
        <v>84</v>
      </c>
      <c r="E196" s="12" t="s">
        <v>400</v>
      </c>
      <c r="F196" s="12"/>
      <c r="G196" s="12"/>
      <c r="H196" s="13">
        <f t="shared" si="70"/>
        <v>201806281801</v>
      </c>
      <c r="I196" s="13">
        <f t="shared" si="71"/>
        <v>201806290601</v>
      </c>
      <c r="J196" s="14">
        <v>43279</v>
      </c>
      <c r="K196" s="15">
        <v>0.75069444444444444</v>
      </c>
      <c r="L196" s="16">
        <v>43279.750694444447</v>
      </c>
      <c r="M196" s="17">
        <v>43469</v>
      </c>
      <c r="N196" s="18" t="s">
        <v>891</v>
      </c>
      <c r="O196" s="16">
        <v>43469.415972222218</v>
      </c>
      <c r="P196" s="19">
        <v>300</v>
      </c>
      <c r="Q196" s="12" t="s">
        <v>80</v>
      </c>
      <c r="R196" s="19">
        <v>0</v>
      </c>
      <c r="S196" s="19"/>
      <c r="T196" s="19">
        <v>0</v>
      </c>
      <c r="U196" s="20">
        <v>40.604019999999998</v>
      </c>
      <c r="V196" s="20">
        <v>-122.9144</v>
      </c>
      <c r="W196" s="11" t="s">
        <v>88</v>
      </c>
      <c r="X196" s="11" t="str">
        <f t="shared" si="72"/>
        <v>HFRA</v>
      </c>
      <c r="Y196" s="11"/>
      <c r="Z196" s="21"/>
      <c r="AA196" s="11"/>
      <c r="AB196" s="11"/>
      <c r="AC196" s="21"/>
      <c r="AD196" s="21"/>
      <c r="AE196" s="21"/>
      <c r="AF196" s="11"/>
      <c r="AG196" s="11" t="b">
        <f t="shared" si="73"/>
        <v>0</v>
      </c>
      <c r="AH196" s="11" t="b">
        <f t="shared" si="74"/>
        <v>0</v>
      </c>
      <c r="AI196" s="11" t="b">
        <f t="shared" si="75"/>
        <v>0</v>
      </c>
      <c r="AJ196" s="19">
        <v>2018</v>
      </c>
      <c r="AK196">
        <v>6</v>
      </c>
      <c r="AL196" t="b">
        <v>0</v>
      </c>
      <c r="AM196">
        <f t="shared" si="76"/>
        <v>0</v>
      </c>
      <c r="AN196" t="b">
        <f t="shared" si="77"/>
        <v>0</v>
      </c>
      <c r="AO196" t="b">
        <f t="shared" si="78"/>
        <v>0</v>
      </c>
      <c r="AP196" t="b">
        <f t="shared" si="79"/>
        <v>0</v>
      </c>
      <c r="AQ196" t="str">
        <f t="shared" si="67"/>
        <v>OEIS Non-CAT - Large</v>
      </c>
      <c r="AR196">
        <f t="shared" si="80"/>
        <v>0</v>
      </c>
      <c r="AS196">
        <f t="shared" si="81"/>
        <v>0</v>
      </c>
      <c r="AT196" t="str">
        <f t="shared" si="82"/>
        <v xml:space="preserve">structures &lt;= 100 </v>
      </c>
      <c r="AU196" t="str">
        <f t="shared" si="83"/>
        <v>fatality = 0</v>
      </c>
      <c r="AV196">
        <f t="shared" si="68"/>
        <v>0</v>
      </c>
      <c r="AW196" t="b">
        <v>1</v>
      </c>
      <c r="AX196" t="b">
        <v>0</v>
      </c>
      <c r="AY196" t="b">
        <v>1</v>
      </c>
      <c r="AZ196" t="b">
        <v>1</v>
      </c>
      <c r="BA196" t="b">
        <v>0</v>
      </c>
      <c r="BB196" t="b">
        <v>1</v>
      </c>
      <c r="BC196" t="b">
        <v>1</v>
      </c>
    </row>
    <row r="197" spans="1:57" x14ac:dyDescent="0.2">
      <c r="A197" s="11"/>
      <c r="C197" t="str">
        <f t="shared" si="69"/>
        <v>20180629-Waverly</v>
      </c>
      <c r="D197" s="12" t="s">
        <v>900</v>
      </c>
      <c r="E197" s="12" t="s">
        <v>901</v>
      </c>
      <c r="F197" s="12"/>
      <c r="G197" s="12"/>
      <c r="H197" s="13">
        <f t="shared" si="70"/>
        <v>201806291511</v>
      </c>
      <c r="I197" s="13">
        <f t="shared" si="71"/>
        <v>201806300311</v>
      </c>
      <c r="J197" s="14">
        <v>43280</v>
      </c>
      <c r="K197" s="15">
        <v>0.63263888888888886</v>
      </c>
      <c r="L197" s="16">
        <v>43280.632638888892</v>
      </c>
      <c r="M197" s="17">
        <v>43469</v>
      </c>
      <c r="N197" s="18" t="s">
        <v>902</v>
      </c>
      <c r="O197" s="16">
        <v>43469.415277777778</v>
      </c>
      <c r="P197" s="19">
        <v>12300</v>
      </c>
      <c r="Q197" s="12" t="s">
        <v>80</v>
      </c>
      <c r="R197" s="19">
        <v>1</v>
      </c>
      <c r="S197" s="19"/>
      <c r="T197" s="19">
        <v>0</v>
      </c>
      <c r="U197" s="20">
        <v>38.052055000000003</v>
      </c>
      <c r="V197" s="20">
        <v>-120.945482</v>
      </c>
      <c r="W197" s="11" t="s">
        <v>73</v>
      </c>
      <c r="X197" s="11" t="str">
        <f t="shared" si="72"/>
        <v>non-HFRA</v>
      </c>
      <c r="Y197" s="11" t="s">
        <v>100</v>
      </c>
      <c r="Z197" s="21" t="s">
        <v>100</v>
      </c>
      <c r="AA197" s="11">
        <v>20180396</v>
      </c>
      <c r="AB197" s="11" t="s">
        <v>903</v>
      </c>
      <c r="AC197" s="21" t="s">
        <v>904</v>
      </c>
      <c r="AD197" s="21" t="s">
        <v>905</v>
      </c>
      <c r="AE197" s="21"/>
      <c r="AF197" s="11">
        <v>10065</v>
      </c>
      <c r="AG197" s="11" t="b">
        <f t="shared" si="73"/>
        <v>1</v>
      </c>
      <c r="AH197" s="11" t="b">
        <f t="shared" si="74"/>
        <v>1</v>
      </c>
      <c r="AI197" s="11" t="b">
        <f t="shared" si="75"/>
        <v>0</v>
      </c>
      <c r="AJ197" s="19">
        <v>2018</v>
      </c>
      <c r="AK197">
        <v>6</v>
      </c>
      <c r="AL197" t="b">
        <v>0</v>
      </c>
      <c r="AM197">
        <f t="shared" si="76"/>
        <v>0</v>
      </c>
      <c r="AN197" t="b">
        <f t="shared" si="77"/>
        <v>0</v>
      </c>
      <c r="AO197" t="b">
        <f t="shared" si="78"/>
        <v>0</v>
      </c>
      <c r="AP197" t="b">
        <f t="shared" si="79"/>
        <v>0</v>
      </c>
      <c r="AQ197" t="str">
        <f t="shared" si="67"/>
        <v>OEIS CAT - Large</v>
      </c>
      <c r="AR197">
        <f t="shared" si="80"/>
        <v>1</v>
      </c>
      <c r="AS197">
        <f t="shared" si="81"/>
        <v>0</v>
      </c>
      <c r="AT197" t="str">
        <f t="shared" si="82"/>
        <v xml:space="preserve">structures &lt;= 100 </v>
      </c>
      <c r="AU197" t="str">
        <f t="shared" si="83"/>
        <v>fatality = 0</v>
      </c>
      <c r="AV197">
        <f t="shared" si="68"/>
        <v>1</v>
      </c>
      <c r="AW197" t="b">
        <v>0</v>
      </c>
      <c r="AX197" t="b">
        <v>0</v>
      </c>
      <c r="AY197" t="b">
        <v>0</v>
      </c>
      <c r="AZ197" t="b">
        <v>0</v>
      </c>
      <c r="BA197" t="b">
        <v>0</v>
      </c>
      <c r="BB197" t="b">
        <v>0</v>
      </c>
      <c r="BC197" t="b">
        <v>0</v>
      </c>
    </row>
    <row r="198" spans="1:57" x14ac:dyDescent="0.2">
      <c r="A198" s="11"/>
      <c r="C198" t="str">
        <f t="shared" si="69"/>
        <v>20180630-County</v>
      </c>
      <c r="D198" s="12" t="s">
        <v>908</v>
      </c>
      <c r="E198" s="12" t="s">
        <v>909</v>
      </c>
      <c r="F198" s="12"/>
      <c r="G198" s="12"/>
      <c r="H198" s="13">
        <f t="shared" si="70"/>
        <v>201806301412</v>
      </c>
      <c r="I198" s="13">
        <f t="shared" si="71"/>
        <v>201806310212</v>
      </c>
      <c r="J198" s="14">
        <v>43281</v>
      </c>
      <c r="K198" s="15">
        <v>0.59166666666666667</v>
      </c>
      <c r="L198" s="16">
        <v>43281.591666666667</v>
      </c>
      <c r="M198" s="17">
        <v>43469</v>
      </c>
      <c r="N198" s="18" t="s">
        <v>910</v>
      </c>
      <c r="O198" s="16">
        <v>43469.414583333331</v>
      </c>
      <c r="P198" s="19">
        <v>90288</v>
      </c>
      <c r="Q198" s="12" t="s">
        <v>99</v>
      </c>
      <c r="R198" s="19">
        <v>29</v>
      </c>
      <c r="S198" s="19"/>
      <c r="T198" s="19">
        <v>0</v>
      </c>
      <c r="U198" s="20">
        <v>38.80583</v>
      </c>
      <c r="V198" s="20">
        <v>-122.18183000000001</v>
      </c>
      <c r="W198" s="11" t="s">
        <v>73</v>
      </c>
      <c r="X198" s="11" t="str">
        <f t="shared" si="72"/>
        <v>non-HFRA</v>
      </c>
      <c r="Y198" s="11" t="s">
        <v>100</v>
      </c>
      <c r="Z198" s="21"/>
      <c r="AA198" s="11"/>
      <c r="AB198" s="11"/>
      <c r="AC198" s="21"/>
      <c r="AD198" s="21"/>
      <c r="AE198" s="21"/>
      <c r="AF198" s="11">
        <v>651680</v>
      </c>
      <c r="AG198" s="11" t="b">
        <f t="shared" si="73"/>
        <v>1</v>
      </c>
      <c r="AH198" s="11" t="b">
        <f t="shared" si="74"/>
        <v>1</v>
      </c>
      <c r="AI198" s="11" t="b">
        <f t="shared" si="75"/>
        <v>0</v>
      </c>
      <c r="AJ198" s="19">
        <v>2018</v>
      </c>
      <c r="AK198">
        <v>6</v>
      </c>
      <c r="AL198" t="b">
        <v>1</v>
      </c>
      <c r="AM198">
        <f t="shared" si="76"/>
        <v>0</v>
      </c>
      <c r="AN198" t="b">
        <f t="shared" si="77"/>
        <v>0</v>
      </c>
      <c r="AO198" t="b">
        <f t="shared" si="78"/>
        <v>0</v>
      </c>
      <c r="AP198" t="b">
        <f t="shared" si="79"/>
        <v>0</v>
      </c>
      <c r="AQ198" t="str">
        <f t="shared" si="67"/>
        <v>OEIS CAT - Large</v>
      </c>
      <c r="AR198">
        <f t="shared" si="80"/>
        <v>1</v>
      </c>
      <c r="AS198">
        <f t="shared" si="81"/>
        <v>0</v>
      </c>
      <c r="AT198" t="str">
        <f t="shared" si="82"/>
        <v xml:space="preserve">structures &lt;= 100 </v>
      </c>
      <c r="AU198" t="str">
        <f t="shared" si="83"/>
        <v>fatality = 0</v>
      </c>
      <c r="AV198">
        <f t="shared" si="68"/>
        <v>29</v>
      </c>
      <c r="AW198" t="b">
        <v>0</v>
      </c>
      <c r="AX198" t="b">
        <v>0</v>
      </c>
      <c r="AY198" t="b">
        <v>0</v>
      </c>
      <c r="AZ198" t="b">
        <v>0</v>
      </c>
      <c r="BA198" t="b">
        <v>0</v>
      </c>
      <c r="BB198" t="b">
        <v>0</v>
      </c>
      <c r="BC198" t="b">
        <v>0</v>
      </c>
    </row>
    <row r="199" spans="1:57" x14ac:dyDescent="0.2">
      <c r="A199" s="11"/>
      <c r="C199" t="str">
        <f t="shared" si="69"/>
        <v>20180704-Shingle</v>
      </c>
      <c r="D199" s="12" t="s">
        <v>435</v>
      </c>
      <c r="E199" s="12" t="s">
        <v>913</v>
      </c>
      <c r="F199" s="12"/>
      <c r="G199" s="12"/>
      <c r="H199" s="13">
        <f t="shared" si="70"/>
        <v>201807041709</v>
      </c>
      <c r="I199" s="13">
        <f t="shared" si="71"/>
        <v>201807050509</v>
      </c>
      <c r="J199" s="14">
        <v>43285</v>
      </c>
      <c r="K199" s="15">
        <v>0.71458333333333335</v>
      </c>
      <c r="L199" s="16">
        <v>43285.714583333327</v>
      </c>
      <c r="M199" s="17">
        <v>43469</v>
      </c>
      <c r="N199" s="18" t="s">
        <v>440</v>
      </c>
      <c r="O199" s="16">
        <v>43469.413888888892</v>
      </c>
      <c r="P199" s="19">
        <v>316</v>
      </c>
      <c r="Q199" s="12" t="s">
        <v>80</v>
      </c>
      <c r="R199" s="19">
        <v>0</v>
      </c>
      <c r="S199" s="19"/>
      <c r="T199" s="19">
        <v>0</v>
      </c>
      <c r="U199" s="20">
        <v>38.539805999999999</v>
      </c>
      <c r="V199" s="20">
        <v>-121.059979</v>
      </c>
      <c r="W199" s="11" t="s">
        <v>73</v>
      </c>
      <c r="X199" s="11" t="str">
        <f t="shared" si="72"/>
        <v>non-HFRA</v>
      </c>
      <c r="Y199" s="11"/>
      <c r="Z199" s="21"/>
      <c r="AA199" s="11"/>
      <c r="AB199" s="11"/>
      <c r="AC199" s="21"/>
      <c r="AD199" s="21"/>
      <c r="AE199" s="21"/>
      <c r="AF199" s="11"/>
      <c r="AG199" s="11" t="b">
        <f t="shared" si="73"/>
        <v>0</v>
      </c>
      <c r="AH199" s="11" t="b">
        <f t="shared" si="74"/>
        <v>0</v>
      </c>
      <c r="AI199" s="11" t="b">
        <f t="shared" si="75"/>
        <v>0</v>
      </c>
      <c r="AJ199" s="19">
        <v>2018</v>
      </c>
      <c r="AK199">
        <v>7</v>
      </c>
      <c r="AL199" t="b">
        <v>0</v>
      </c>
      <c r="AM199">
        <f t="shared" si="76"/>
        <v>0</v>
      </c>
      <c r="AN199" t="b">
        <f t="shared" si="77"/>
        <v>0</v>
      </c>
      <c r="AO199" t="b">
        <f t="shared" si="78"/>
        <v>0</v>
      </c>
      <c r="AP199" t="b">
        <f t="shared" si="79"/>
        <v>0</v>
      </c>
      <c r="AQ199" t="str">
        <f t="shared" si="67"/>
        <v>OEIS Non-CAT - Large</v>
      </c>
      <c r="AR199">
        <f t="shared" si="80"/>
        <v>0</v>
      </c>
      <c r="AS199">
        <f t="shared" si="81"/>
        <v>0</v>
      </c>
      <c r="AT199" t="str">
        <f t="shared" si="82"/>
        <v xml:space="preserve">structures &lt;= 100 </v>
      </c>
      <c r="AU199" t="str">
        <f t="shared" si="83"/>
        <v>fatality = 0</v>
      </c>
      <c r="AV199">
        <f t="shared" si="68"/>
        <v>0</v>
      </c>
      <c r="AW199" t="b">
        <v>0</v>
      </c>
      <c r="AX199" t="b">
        <v>0</v>
      </c>
      <c r="AY199" t="b">
        <v>0</v>
      </c>
      <c r="AZ199" t="b">
        <v>0</v>
      </c>
      <c r="BA199" t="b">
        <v>0</v>
      </c>
      <c r="BB199" t="b">
        <v>0</v>
      </c>
      <c r="BC199" t="b">
        <v>0</v>
      </c>
    </row>
    <row r="200" spans="1:57" x14ac:dyDescent="0.2">
      <c r="A200" s="11" t="s">
        <v>251</v>
      </c>
      <c r="B200" s="23"/>
      <c r="C200" t="str">
        <f t="shared" si="69"/>
        <v>20180705-Klamathon</v>
      </c>
      <c r="D200" s="12" t="s">
        <v>252</v>
      </c>
      <c r="E200" s="12" t="s">
        <v>915</v>
      </c>
      <c r="F200" s="12"/>
      <c r="G200" s="12"/>
      <c r="H200" s="13">
        <f t="shared" si="70"/>
        <v>201807051231</v>
      </c>
      <c r="I200" s="13">
        <f t="shared" si="71"/>
        <v>201807060031</v>
      </c>
      <c r="J200" s="14">
        <v>43286</v>
      </c>
      <c r="K200" s="15">
        <v>0.52152777777777781</v>
      </c>
      <c r="L200" s="16">
        <v>43286.521527777782</v>
      </c>
      <c r="M200" s="17">
        <v>43469</v>
      </c>
      <c r="N200" s="18" t="s">
        <v>437</v>
      </c>
      <c r="O200" s="16">
        <v>43469.413194444453</v>
      </c>
      <c r="P200" s="19">
        <v>38008</v>
      </c>
      <c r="Q200" s="12" t="s">
        <v>80</v>
      </c>
      <c r="R200" s="19">
        <v>83</v>
      </c>
      <c r="S200" s="19"/>
      <c r="T200" s="19">
        <v>1</v>
      </c>
      <c r="U200" s="20">
        <v>41.893332000000001</v>
      </c>
      <c r="V200" s="20">
        <v>-122.534655</v>
      </c>
      <c r="W200" s="11" t="s">
        <v>88</v>
      </c>
      <c r="X200" s="11" t="str">
        <f t="shared" si="72"/>
        <v>HFRA</v>
      </c>
      <c r="Y200" s="11"/>
      <c r="Z200" s="21"/>
      <c r="AA200" s="11"/>
      <c r="AB200" s="11"/>
      <c r="AC200" s="21"/>
      <c r="AD200" s="21"/>
      <c r="AE200" s="21"/>
      <c r="AF200" s="11"/>
      <c r="AG200" s="11" t="b">
        <f t="shared" si="73"/>
        <v>1</v>
      </c>
      <c r="AH200" s="11" t="b">
        <f t="shared" si="74"/>
        <v>1</v>
      </c>
      <c r="AI200" s="11" t="b">
        <f t="shared" si="75"/>
        <v>0</v>
      </c>
      <c r="AJ200" s="19">
        <v>2018</v>
      </c>
      <c r="AK200">
        <v>7</v>
      </c>
      <c r="AL200" t="b">
        <v>0</v>
      </c>
      <c r="AM200">
        <f t="shared" si="76"/>
        <v>1</v>
      </c>
      <c r="AN200" t="b">
        <f t="shared" si="77"/>
        <v>0</v>
      </c>
      <c r="AO200" t="b">
        <f t="shared" si="78"/>
        <v>0</v>
      </c>
      <c r="AP200" t="b">
        <f t="shared" si="79"/>
        <v>0</v>
      </c>
      <c r="AQ200" t="str">
        <f t="shared" si="67"/>
        <v>OEIS CAT - Large</v>
      </c>
      <c r="AR200">
        <f t="shared" si="80"/>
        <v>1</v>
      </c>
      <c r="AS200">
        <f t="shared" si="81"/>
        <v>0</v>
      </c>
      <c r="AT200" t="str">
        <f t="shared" si="82"/>
        <v xml:space="preserve">structures &lt;= 100 </v>
      </c>
      <c r="AU200" t="str">
        <f t="shared" si="83"/>
        <v>fatality &gt; 0</v>
      </c>
      <c r="AV200">
        <f t="shared" si="68"/>
        <v>83</v>
      </c>
      <c r="AW200" t="b">
        <v>1</v>
      </c>
      <c r="AX200" t="b">
        <v>0</v>
      </c>
      <c r="AY200" t="b">
        <v>1</v>
      </c>
      <c r="AZ200" t="b">
        <v>1</v>
      </c>
      <c r="BA200" t="b">
        <v>0</v>
      </c>
      <c r="BB200" t="b">
        <v>0</v>
      </c>
      <c r="BC200" t="b">
        <v>1</v>
      </c>
    </row>
    <row r="201" spans="1:57" x14ac:dyDescent="0.2">
      <c r="A201" s="11"/>
      <c r="C201" t="str">
        <f t="shared" si="69"/>
        <v>20180706-Irish</v>
      </c>
      <c r="D201" s="12" t="s">
        <v>112</v>
      </c>
      <c r="E201" s="12" t="s">
        <v>919</v>
      </c>
      <c r="F201" s="12"/>
      <c r="G201" s="12"/>
      <c r="H201" s="13">
        <f t="shared" si="70"/>
        <v>201807061442</v>
      </c>
      <c r="I201" s="13">
        <f t="shared" si="71"/>
        <v>201807070242</v>
      </c>
      <c r="J201" s="14">
        <v>43287</v>
      </c>
      <c r="K201" s="15">
        <v>0.61250000000000004</v>
      </c>
      <c r="L201" s="16">
        <v>43287.612500000003</v>
      </c>
      <c r="M201" s="17">
        <v>43469</v>
      </c>
      <c r="N201" s="18" t="s">
        <v>920</v>
      </c>
      <c r="O201" s="16">
        <v>43469.412499999999</v>
      </c>
      <c r="P201" s="19">
        <v>825</v>
      </c>
      <c r="Q201" s="12" t="s">
        <v>80</v>
      </c>
      <c r="R201" s="19">
        <v>1</v>
      </c>
      <c r="S201" s="19"/>
      <c r="T201" s="19">
        <v>0</v>
      </c>
      <c r="U201" s="20">
        <v>38.426229999999997</v>
      </c>
      <c r="V201" s="20">
        <v>-120.95408</v>
      </c>
      <c r="W201" s="11" t="s">
        <v>88</v>
      </c>
      <c r="X201" s="11" t="str">
        <f t="shared" si="72"/>
        <v>HFRA</v>
      </c>
      <c r="Y201" s="11"/>
      <c r="Z201" s="21"/>
      <c r="AA201" s="11"/>
      <c r="AB201" s="11"/>
      <c r="AC201" s="21"/>
      <c r="AD201" s="21"/>
      <c r="AE201" s="21"/>
      <c r="AF201" s="11"/>
      <c r="AG201" s="11" t="b">
        <f t="shared" si="73"/>
        <v>0</v>
      </c>
      <c r="AH201" s="11" t="b">
        <f t="shared" si="74"/>
        <v>0</v>
      </c>
      <c r="AI201" s="11" t="b">
        <f t="shared" si="75"/>
        <v>0</v>
      </c>
      <c r="AJ201" s="19">
        <v>2018</v>
      </c>
      <c r="AK201">
        <v>7</v>
      </c>
      <c r="AL201" t="b">
        <v>0</v>
      </c>
      <c r="AM201">
        <f t="shared" si="76"/>
        <v>0</v>
      </c>
      <c r="AN201" t="b">
        <f t="shared" si="77"/>
        <v>0</v>
      </c>
      <c r="AO201" t="b">
        <f t="shared" si="78"/>
        <v>0</v>
      </c>
      <c r="AP201" t="b">
        <f t="shared" si="79"/>
        <v>0</v>
      </c>
      <c r="AQ201" t="str">
        <f t="shared" si="67"/>
        <v>OEIS Non-CAT - Large</v>
      </c>
      <c r="AR201">
        <f t="shared" si="80"/>
        <v>0</v>
      </c>
      <c r="AS201">
        <f t="shared" si="81"/>
        <v>0</v>
      </c>
      <c r="AT201" t="str">
        <f t="shared" si="82"/>
        <v xml:space="preserve">structures &lt;= 100 </v>
      </c>
      <c r="AU201" t="str">
        <f t="shared" si="83"/>
        <v>fatality = 0</v>
      </c>
      <c r="AV201">
        <f t="shared" si="68"/>
        <v>1</v>
      </c>
      <c r="AW201" t="b">
        <v>1</v>
      </c>
      <c r="AX201" t="b">
        <v>0</v>
      </c>
      <c r="AY201" t="b">
        <v>1</v>
      </c>
      <c r="AZ201" t="b">
        <v>1</v>
      </c>
      <c r="BA201" t="b">
        <v>0</v>
      </c>
      <c r="BB201" t="b">
        <v>1</v>
      </c>
      <c r="BC201" t="b">
        <v>1</v>
      </c>
    </row>
    <row r="202" spans="1:57" x14ac:dyDescent="0.2">
      <c r="A202" s="11"/>
      <c r="C202" t="str">
        <f t="shared" si="69"/>
        <v>20180708-Grant</v>
      </c>
      <c r="D202" s="12" t="s">
        <v>78</v>
      </c>
      <c r="E202" s="12" t="s">
        <v>831</v>
      </c>
      <c r="F202" s="12"/>
      <c r="G202" s="12"/>
      <c r="H202" s="13">
        <f t="shared" si="70"/>
        <v>201807081738</v>
      </c>
      <c r="I202" s="13">
        <f t="shared" si="71"/>
        <v>201807090538</v>
      </c>
      <c r="J202" s="14">
        <v>43289</v>
      </c>
      <c r="K202" s="15">
        <v>0.73472222222222228</v>
      </c>
      <c r="L202" s="16">
        <v>43289.734722222223</v>
      </c>
      <c r="M202" s="17">
        <v>43469</v>
      </c>
      <c r="N202" s="18" t="s">
        <v>922</v>
      </c>
      <c r="O202" s="16">
        <v>43469.411805555559</v>
      </c>
      <c r="P202" s="19">
        <v>640</v>
      </c>
      <c r="Q202" s="12" t="s">
        <v>80</v>
      </c>
      <c r="R202" s="19">
        <v>0</v>
      </c>
      <c r="S202" s="19"/>
      <c r="T202" s="19">
        <v>0</v>
      </c>
      <c r="U202" s="20">
        <v>37.756459999999997</v>
      </c>
      <c r="V202" s="20">
        <v>-121.60646</v>
      </c>
      <c r="W202" s="11" t="s">
        <v>73</v>
      </c>
      <c r="X202" s="11" t="str">
        <f t="shared" si="72"/>
        <v>non-HFRA</v>
      </c>
      <c r="Y202" s="11"/>
      <c r="Z202" s="21"/>
      <c r="AA202" s="11"/>
      <c r="AB202" s="11"/>
      <c r="AC202" s="21"/>
      <c r="AD202" s="21"/>
      <c r="AE202" s="21"/>
      <c r="AF202" s="11"/>
      <c r="AG202" s="11" t="b">
        <f t="shared" si="73"/>
        <v>0</v>
      </c>
      <c r="AH202" s="11" t="b">
        <f t="shared" si="74"/>
        <v>0</v>
      </c>
      <c r="AI202" s="11" t="b">
        <f t="shared" si="75"/>
        <v>0</v>
      </c>
      <c r="AJ202" s="19">
        <v>2018</v>
      </c>
      <c r="AK202">
        <v>7</v>
      </c>
      <c r="AL202" t="b">
        <v>0</v>
      </c>
      <c r="AM202">
        <f t="shared" si="76"/>
        <v>0</v>
      </c>
      <c r="AN202" t="b">
        <f t="shared" si="77"/>
        <v>0</v>
      </c>
      <c r="AO202" t="b">
        <f t="shared" si="78"/>
        <v>0</v>
      </c>
      <c r="AP202" t="b">
        <f t="shared" si="79"/>
        <v>0</v>
      </c>
      <c r="AQ202" t="str">
        <f t="shared" si="67"/>
        <v>OEIS Non-CAT - Large</v>
      </c>
      <c r="AR202">
        <f t="shared" si="80"/>
        <v>0</v>
      </c>
      <c r="AS202">
        <f t="shared" si="81"/>
        <v>0</v>
      </c>
      <c r="AT202" t="str">
        <f t="shared" si="82"/>
        <v xml:space="preserve">structures &lt;= 100 </v>
      </c>
      <c r="AU202" t="str">
        <f t="shared" si="83"/>
        <v>fatality = 0</v>
      </c>
      <c r="AV202">
        <f t="shared" si="68"/>
        <v>0</v>
      </c>
      <c r="AW202" t="b">
        <v>0</v>
      </c>
      <c r="AX202" t="b">
        <v>0</v>
      </c>
      <c r="AY202" t="b">
        <v>0</v>
      </c>
      <c r="AZ202" t="b">
        <v>0</v>
      </c>
      <c r="BA202" t="b">
        <v>0</v>
      </c>
      <c r="BB202" t="b">
        <v>0</v>
      </c>
      <c r="BC202" t="b">
        <v>0</v>
      </c>
    </row>
    <row r="203" spans="1:57" x14ac:dyDescent="0.2">
      <c r="A203" s="11"/>
      <c r="C203" t="str">
        <f t="shared" si="69"/>
        <v>20180709-Dale</v>
      </c>
      <c r="D203" s="12" t="s">
        <v>281</v>
      </c>
      <c r="E203" s="12" t="s">
        <v>924</v>
      </c>
      <c r="F203" s="12"/>
      <c r="G203" s="12"/>
      <c r="H203" s="13">
        <f t="shared" si="70"/>
        <v>201807091830</v>
      </c>
      <c r="I203" s="13">
        <f t="shared" si="71"/>
        <v>201807100630</v>
      </c>
      <c r="J203" s="14">
        <v>43290</v>
      </c>
      <c r="K203" s="15">
        <v>0.77083333333333337</v>
      </c>
      <c r="L203" s="16">
        <v>43290.770833333343</v>
      </c>
      <c r="M203" s="17">
        <v>43469</v>
      </c>
      <c r="N203" s="18" t="s">
        <v>436</v>
      </c>
      <c r="O203" s="16">
        <v>43469.411111111112</v>
      </c>
      <c r="P203" s="19">
        <v>856</v>
      </c>
      <c r="Q203" s="12" t="s">
        <v>80</v>
      </c>
      <c r="R203" s="19">
        <v>0</v>
      </c>
      <c r="S203" s="19"/>
      <c r="T203" s="19">
        <v>0</v>
      </c>
      <c r="U203" s="20">
        <v>40.336820000000003</v>
      </c>
      <c r="V203" s="20">
        <v>-121.93908</v>
      </c>
      <c r="W203" s="11" t="s">
        <v>88</v>
      </c>
      <c r="X203" s="11" t="str">
        <f t="shared" si="72"/>
        <v>HFRA</v>
      </c>
      <c r="Y203" s="11"/>
      <c r="Z203" s="21"/>
      <c r="AA203" s="11"/>
      <c r="AB203" s="11"/>
      <c r="AC203" s="21"/>
      <c r="AD203" s="21"/>
      <c r="AE203" s="21"/>
      <c r="AF203" s="11"/>
      <c r="AG203" s="11" t="b">
        <f t="shared" si="73"/>
        <v>0</v>
      </c>
      <c r="AH203" s="11" t="b">
        <f t="shared" si="74"/>
        <v>0</v>
      </c>
      <c r="AI203" s="11" t="b">
        <f t="shared" si="75"/>
        <v>0</v>
      </c>
      <c r="AJ203" s="19">
        <v>2018</v>
      </c>
      <c r="AK203">
        <v>7</v>
      </c>
      <c r="AL203" t="b">
        <v>0</v>
      </c>
      <c r="AM203">
        <f t="shared" si="76"/>
        <v>0</v>
      </c>
      <c r="AN203" t="b">
        <f t="shared" si="77"/>
        <v>0</v>
      </c>
      <c r="AO203" t="b">
        <f t="shared" si="78"/>
        <v>0</v>
      </c>
      <c r="AP203" t="b">
        <f t="shared" si="79"/>
        <v>0</v>
      </c>
      <c r="AQ203" t="str">
        <f t="shared" si="67"/>
        <v>OEIS Non-CAT - Large</v>
      </c>
      <c r="AR203">
        <f t="shared" si="80"/>
        <v>0</v>
      </c>
      <c r="AS203">
        <f t="shared" si="81"/>
        <v>0</v>
      </c>
      <c r="AT203" t="str">
        <f t="shared" si="82"/>
        <v xml:space="preserve">structures &lt;= 100 </v>
      </c>
      <c r="AU203" t="str">
        <f t="shared" si="83"/>
        <v>fatality = 0</v>
      </c>
      <c r="AV203">
        <f t="shared" si="68"/>
        <v>0</v>
      </c>
      <c r="AW203" t="b">
        <v>1</v>
      </c>
      <c r="AX203" t="b">
        <v>0</v>
      </c>
      <c r="AY203" t="b">
        <v>1</v>
      </c>
      <c r="AZ203" t="b">
        <v>1</v>
      </c>
      <c r="BA203" t="b">
        <v>0</v>
      </c>
      <c r="BB203" t="b">
        <v>1</v>
      </c>
      <c r="BC203" t="b">
        <v>1</v>
      </c>
    </row>
    <row r="204" spans="1:57" x14ac:dyDescent="0.2">
      <c r="A204" s="11"/>
      <c r="C204" t="str">
        <f t="shared" si="69"/>
        <v>20180712-Stoney</v>
      </c>
      <c r="D204" s="12" t="s">
        <v>143</v>
      </c>
      <c r="E204" s="12" t="s">
        <v>926</v>
      </c>
      <c r="F204" s="12"/>
      <c r="G204" s="12"/>
      <c r="H204" s="13">
        <f t="shared" si="70"/>
        <v>201807122245</v>
      </c>
      <c r="I204" s="13">
        <f t="shared" si="71"/>
        <v>201807131045</v>
      </c>
      <c r="J204" s="14">
        <v>43293</v>
      </c>
      <c r="K204" s="15">
        <v>0.94791666666666663</v>
      </c>
      <c r="L204" s="16">
        <v>43293.947916666657</v>
      </c>
      <c r="M204" s="17">
        <v>43469</v>
      </c>
      <c r="N204" s="18" t="s">
        <v>716</v>
      </c>
      <c r="O204" s="16">
        <v>43469.408333333333</v>
      </c>
      <c r="P204" s="19">
        <v>962</v>
      </c>
      <c r="Q204" s="12" t="s">
        <v>80</v>
      </c>
      <c r="R204" s="19">
        <v>0</v>
      </c>
      <c r="S204" s="19"/>
      <c r="T204" s="19">
        <v>0</v>
      </c>
      <c r="U204" s="20">
        <v>39.771239999999999</v>
      </c>
      <c r="V204" s="20">
        <v>-121.76859</v>
      </c>
      <c r="W204" s="11" t="s">
        <v>73</v>
      </c>
      <c r="X204" s="11" t="str">
        <f t="shared" si="72"/>
        <v>HFRA</v>
      </c>
      <c r="Y204" s="11"/>
      <c r="Z204" s="21"/>
      <c r="AA204" s="11"/>
      <c r="AB204" s="11"/>
      <c r="AC204" s="21"/>
      <c r="AD204" s="21"/>
      <c r="AE204" s="21"/>
      <c r="AF204" s="11">
        <v>108693</v>
      </c>
      <c r="AG204" s="11" t="b">
        <f t="shared" si="73"/>
        <v>0</v>
      </c>
      <c r="AH204" s="11" t="b">
        <f t="shared" si="74"/>
        <v>0</v>
      </c>
      <c r="AI204" s="11" t="b">
        <f t="shared" si="75"/>
        <v>0</v>
      </c>
      <c r="AJ204" s="19">
        <v>2018</v>
      </c>
      <c r="AK204">
        <v>7</v>
      </c>
      <c r="AL204" t="b">
        <v>0</v>
      </c>
      <c r="AM204">
        <f t="shared" si="76"/>
        <v>0</v>
      </c>
      <c r="AN204" t="b">
        <f t="shared" si="77"/>
        <v>0</v>
      </c>
      <c r="AO204" t="b">
        <f t="shared" si="78"/>
        <v>0</v>
      </c>
      <c r="AP204" t="b">
        <f t="shared" si="79"/>
        <v>0</v>
      </c>
      <c r="AQ204" t="str">
        <f t="shared" si="67"/>
        <v>OEIS Non-CAT - Large</v>
      </c>
      <c r="AR204">
        <f t="shared" si="80"/>
        <v>0</v>
      </c>
      <c r="AS204">
        <f t="shared" si="81"/>
        <v>0</v>
      </c>
      <c r="AT204" t="str">
        <f t="shared" si="82"/>
        <v xml:space="preserve">structures &lt;= 100 </v>
      </c>
      <c r="AU204" t="str">
        <f t="shared" si="83"/>
        <v>fatality = 0</v>
      </c>
      <c r="AV204">
        <f t="shared" si="68"/>
        <v>0</v>
      </c>
      <c r="AW204" t="b">
        <v>0</v>
      </c>
      <c r="AX204" t="b">
        <v>0</v>
      </c>
      <c r="AY204" t="b">
        <v>1</v>
      </c>
      <c r="AZ204" t="b">
        <v>1</v>
      </c>
      <c r="BA204" t="b">
        <v>1</v>
      </c>
      <c r="BB204" t="b">
        <v>0</v>
      </c>
      <c r="BC204" t="b">
        <v>1</v>
      </c>
    </row>
    <row r="205" spans="1:57" x14ac:dyDescent="0.2">
      <c r="A205" s="11"/>
      <c r="C205" t="str">
        <f t="shared" si="69"/>
        <v>20180713-Ferguson</v>
      </c>
      <c r="D205" s="12" t="s">
        <v>203</v>
      </c>
      <c r="E205" s="12" t="s">
        <v>929</v>
      </c>
      <c r="F205" s="12"/>
      <c r="G205" s="12"/>
      <c r="H205" s="13">
        <f t="shared" si="70"/>
        <v>201807132136</v>
      </c>
      <c r="I205" s="13">
        <f t="shared" si="71"/>
        <v>201807140936</v>
      </c>
      <c r="J205" s="14">
        <v>43294</v>
      </c>
      <c r="K205" s="15">
        <v>0.9</v>
      </c>
      <c r="L205" s="16">
        <v>43294.9</v>
      </c>
      <c r="M205" s="17">
        <v>43469</v>
      </c>
      <c r="N205" s="18" t="s">
        <v>716</v>
      </c>
      <c r="O205" s="16">
        <v>43469.408333333333</v>
      </c>
      <c r="P205" s="19">
        <v>96901</v>
      </c>
      <c r="Q205" s="12" t="s">
        <v>80</v>
      </c>
      <c r="R205" s="19">
        <v>10</v>
      </c>
      <c r="S205" s="19"/>
      <c r="T205" s="19">
        <v>2</v>
      </c>
      <c r="U205" s="20">
        <v>37.652000000000001</v>
      </c>
      <c r="V205" s="20">
        <v>-119.881</v>
      </c>
      <c r="W205" s="11" t="s">
        <v>88</v>
      </c>
      <c r="X205" s="11" t="str">
        <f t="shared" si="72"/>
        <v>HFRA</v>
      </c>
      <c r="Y205" s="11"/>
      <c r="Z205" s="21"/>
      <c r="AA205" s="11"/>
      <c r="AB205" s="11"/>
      <c r="AC205" s="21"/>
      <c r="AD205" s="21"/>
      <c r="AE205" s="21"/>
      <c r="AF205" s="11">
        <v>11291022</v>
      </c>
      <c r="AG205" s="11" t="b">
        <f t="shared" si="73"/>
        <v>1</v>
      </c>
      <c r="AH205" s="11" t="b">
        <f t="shared" si="74"/>
        <v>1</v>
      </c>
      <c r="AI205" s="11" t="b">
        <f t="shared" si="75"/>
        <v>0</v>
      </c>
      <c r="AJ205" s="19">
        <v>2018</v>
      </c>
      <c r="AK205">
        <v>7</v>
      </c>
      <c r="AL205" t="b">
        <v>0</v>
      </c>
      <c r="AM205">
        <f t="shared" si="76"/>
        <v>1</v>
      </c>
      <c r="AN205" t="b">
        <f t="shared" si="77"/>
        <v>0</v>
      </c>
      <c r="AO205" t="b">
        <f t="shared" si="78"/>
        <v>0</v>
      </c>
      <c r="AP205" t="b">
        <f t="shared" si="79"/>
        <v>0</v>
      </c>
      <c r="AQ205" t="str">
        <f t="shared" si="67"/>
        <v>OEIS CAT - Large</v>
      </c>
      <c r="AR205">
        <f t="shared" si="80"/>
        <v>1</v>
      </c>
      <c r="AS205">
        <f t="shared" si="81"/>
        <v>0</v>
      </c>
      <c r="AT205" t="str">
        <f t="shared" si="82"/>
        <v xml:space="preserve">structures &lt;= 100 </v>
      </c>
      <c r="AU205" t="str">
        <f t="shared" si="83"/>
        <v>fatality &gt; 0</v>
      </c>
      <c r="AV205">
        <f t="shared" si="68"/>
        <v>10</v>
      </c>
      <c r="AW205" t="b">
        <v>1</v>
      </c>
      <c r="AX205" t="b">
        <v>0</v>
      </c>
      <c r="AY205" t="b">
        <v>1</v>
      </c>
      <c r="AZ205" t="b">
        <v>1</v>
      </c>
      <c r="BA205" t="b">
        <v>0</v>
      </c>
      <c r="BB205" t="b">
        <v>1</v>
      </c>
      <c r="BC205" t="b">
        <v>1</v>
      </c>
      <c r="BD205" s="29">
        <f>118.5*10^6</f>
        <v>118500000</v>
      </c>
      <c r="BE205" t="s">
        <v>930</v>
      </c>
    </row>
    <row r="206" spans="1:57" x14ac:dyDescent="0.2">
      <c r="A206" s="11"/>
      <c r="C206" t="str">
        <f t="shared" si="69"/>
        <v>20180718-Eighty Eight</v>
      </c>
      <c r="D206" s="12" t="s">
        <v>328</v>
      </c>
      <c r="E206" s="12" t="s">
        <v>933</v>
      </c>
      <c r="F206" s="12"/>
      <c r="G206" s="12"/>
      <c r="H206" s="13">
        <f t="shared" si="70"/>
        <v>201807181424</v>
      </c>
      <c r="I206" s="13">
        <f t="shared" si="71"/>
        <v>201807190224</v>
      </c>
      <c r="J206" s="14">
        <v>43299</v>
      </c>
      <c r="K206" s="15">
        <v>0.6</v>
      </c>
      <c r="L206" s="16">
        <v>43299.6</v>
      </c>
      <c r="M206" s="17">
        <v>43469</v>
      </c>
      <c r="N206" s="18" t="s">
        <v>262</v>
      </c>
      <c r="O206" s="16">
        <v>43469.402777777781</v>
      </c>
      <c r="P206" s="19">
        <v>822</v>
      </c>
      <c r="Q206" s="12" t="s">
        <v>80</v>
      </c>
      <c r="R206" s="19">
        <v>0</v>
      </c>
      <c r="S206" s="19"/>
      <c r="T206" s="19">
        <v>0</v>
      </c>
      <c r="U206" s="20">
        <v>38.596944440000001</v>
      </c>
      <c r="V206" s="20">
        <v>-121.99388888999999</v>
      </c>
      <c r="W206" s="11" t="s">
        <v>73</v>
      </c>
      <c r="X206" s="11" t="str">
        <f t="shared" si="72"/>
        <v>non-HFRA</v>
      </c>
      <c r="Y206" s="11"/>
      <c r="Z206" s="21"/>
      <c r="AA206" s="11"/>
      <c r="AB206" s="11"/>
      <c r="AC206" s="21"/>
      <c r="AD206" s="21"/>
      <c r="AE206" s="21"/>
      <c r="AF206" s="11"/>
      <c r="AG206" s="11" t="b">
        <f t="shared" si="73"/>
        <v>0</v>
      </c>
      <c r="AH206" s="11" t="b">
        <f t="shared" si="74"/>
        <v>0</v>
      </c>
      <c r="AI206" s="11" t="b">
        <f t="shared" si="75"/>
        <v>0</v>
      </c>
      <c r="AJ206" s="19">
        <v>2018</v>
      </c>
      <c r="AK206">
        <v>7</v>
      </c>
      <c r="AL206" t="b">
        <v>0</v>
      </c>
      <c r="AM206">
        <f t="shared" si="76"/>
        <v>0</v>
      </c>
      <c r="AN206" t="b">
        <f t="shared" si="77"/>
        <v>0</v>
      </c>
      <c r="AO206" t="b">
        <f t="shared" si="78"/>
        <v>0</v>
      </c>
      <c r="AP206" t="b">
        <f t="shared" si="79"/>
        <v>0</v>
      </c>
      <c r="AQ206" t="str">
        <f t="shared" si="67"/>
        <v>OEIS Non-CAT - Large</v>
      </c>
      <c r="AR206">
        <f t="shared" si="80"/>
        <v>0</v>
      </c>
      <c r="AS206">
        <f t="shared" si="81"/>
        <v>0</v>
      </c>
      <c r="AT206" t="str">
        <f t="shared" si="82"/>
        <v xml:space="preserve">structures &lt;= 100 </v>
      </c>
      <c r="AU206" t="str">
        <f t="shared" si="83"/>
        <v>fatality = 0</v>
      </c>
      <c r="AV206">
        <f t="shared" si="68"/>
        <v>0</v>
      </c>
      <c r="AW206" t="b">
        <v>0</v>
      </c>
      <c r="AX206" t="b">
        <v>0</v>
      </c>
      <c r="AY206" t="b">
        <v>0</v>
      </c>
      <c r="AZ206" t="b">
        <v>0</v>
      </c>
      <c r="BA206" t="b">
        <v>0</v>
      </c>
      <c r="BB206" t="b">
        <v>0</v>
      </c>
      <c r="BC206" t="b">
        <v>0</v>
      </c>
    </row>
    <row r="207" spans="1:57" x14ac:dyDescent="0.2">
      <c r="A207" s="11"/>
      <c r="C207" t="str">
        <f t="shared" si="69"/>
        <v>20180722-Country</v>
      </c>
      <c r="D207" s="12" t="s">
        <v>414</v>
      </c>
      <c r="E207" s="12" t="s">
        <v>934</v>
      </c>
      <c r="F207" s="12"/>
      <c r="G207" s="12"/>
      <c r="H207" s="13">
        <f t="shared" si="70"/>
        <v>201807221306</v>
      </c>
      <c r="I207" s="13">
        <f t="shared" si="71"/>
        <v>201807230106</v>
      </c>
      <c r="J207" s="14">
        <v>43303</v>
      </c>
      <c r="K207" s="15">
        <v>0.54583333333333328</v>
      </c>
      <c r="L207" s="16">
        <v>43303.54583333333</v>
      </c>
      <c r="M207" s="17">
        <v>43469</v>
      </c>
      <c r="N207" s="18" t="s">
        <v>935</v>
      </c>
      <c r="O207" s="16">
        <v>43469.400694444441</v>
      </c>
      <c r="P207" s="19">
        <v>320</v>
      </c>
      <c r="Q207" s="12" t="s">
        <v>80</v>
      </c>
      <c r="R207" s="19">
        <v>1</v>
      </c>
      <c r="S207" s="19"/>
      <c r="T207" s="19">
        <v>0</v>
      </c>
      <c r="U207" s="20">
        <v>37.449424999999998</v>
      </c>
      <c r="V207" s="20">
        <v>-121.88807</v>
      </c>
      <c r="W207" s="11" t="s">
        <v>73</v>
      </c>
      <c r="X207" s="11" t="str">
        <f t="shared" si="72"/>
        <v>non-HFRA</v>
      </c>
      <c r="Y207" s="11"/>
      <c r="Z207" s="21"/>
      <c r="AA207" s="11"/>
      <c r="AB207" s="11"/>
      <c r="AC207" s="21"/>
      <c r="AD207" s="21"/>
      <c r="AE207" s="21"/>
      <c r="AF207" s="11">
        <v>4992</v>
      </c>
      <c r="AG207" s="11" t="b">
        <f t="shared" si="73"/>
        <v>0</v>
      </c>
      <c r="AH207" s="11" t="b">
        <f t="shared" si="74"/>
        <v>0</v>
      </c>
      <c r="AI207" s="11" t="b">
        <f t="shared" si="75"/>
        <v>0</v>
      </c>
      <c r="AJ207" s="19">
        <v>2018</v>
      </c>
      <c r="AK207">
        <v>7</v>
      </c>
      <c r="AL207" t="b">
        <v>0</v>
      </c>
      <c r="AM207">
        <f t="shared" si="76"/>
        <v>0</v>
      </c>
      <c r="AN207" t="b">
        <f t="shared" si="77"/>
        <v>0</v>
      </c>
      <c r="AO207" t="b">
        <f t="shared" si="78"/>
        <v>0</v>
      </c>
      <c r="AP207" t="b">
        <f t="shared" si="79"/>
        <v>0</v>
      </c>
      <c r="AQ207" t="str">
        <f t="shared" si="67"/>
        <v>OEIS Non-CAT - Large</v>
      </c>
      <c r="AR207">
        <f t="shared" si="80"/>
        <v>0</v>
      </c>
      <c r="AS207">
        <f t="shared" si="81"/>
        <v>0</v>
      </c>
      <c r="AT207" t="str">
        <f t="shared" si="82"/>
        <v xml:space="preserve">structures &lt;= 100 </v>
      </c>
      <c r="AU207" t="str">
        <f t="shared" si="83"/>
        <v>fatality = 0</v>
      </c>
      <c r="AV207">
        <f t="shared" si="68"/>
        <v>1</v>
      </c>
      <c r="AW207" t="b">
        <v>0</v>
      </c>
      <c r="AX207" t="b">
        <v>0</v>
      </c>
      <c r="AY207" t="b">
        <v>0</v>
      </c>
      <c r="AZ207" t="b">
        <v>0</v>
      </c>
      <c r="BA207" t="b">
        <v>0</v>
      </c>
      <c r="BB207" t="b">
        <v>0</v>
      </c>
      <c r="BC207" t="b">
        <v>0</v>
      </c>
    </row>
    <row r="208" spans="1:57" x14ac:dyDescent="0.2">
      <c r="A208" s="11"/>
      <c r="C208" t="str">
        <f t="shared" si="69"/>
        <v>20180723-Carr</v>
      </c>
      <c r="D208" s="12" t="s">
        <v>940</v>
      </c>
      <c r="E208" s="12" t="s">
        <v>941</v>
      </c>
      <c r="F208" s="12"/>
      <c r="G208" s="12"/>
      <c r="H208" s="13">
        <f t="shared" si="70"/>
        <v>201807231315</v>
      </c>
      <c r="I208" s="13">
        <f t="shared" si="71"/>
        <v>201807240115</v>
      </c>
      <c r="J208" s="14">
        <v>43304</v>
      </c>
      <c r="K208" s="15">
        <v>0.55208333333333337</v>
      </c>
      <c r="L208" s="16">
        <v>43304.552083333343</v>
      </c>
      <c r="M208" s="17">
        <v>43342</v>
      </c>
      <c r="N208" s="18" t="s">
        <v>935</v>
      </c>
      <c r="O208" s="16">
        <v>43342.400694444441</v>
      </c>
      <c r="P208" s="19">
        <v>229651</v>
      </c>
      <c r="Q208" s="12" t="s">
        <v>72</v>
      </c>
      <c r="R208" s="19">
        <v>1614</v>
      </c>
      <c r="S208" s="19"/>
      <c r="T208" s="19">
        <v>3</v>
      </c>
      <c r="U208" s="20">
        <v>40.65428</v>
      </c>
      <c r="V208" s="20">
        <v>-122.62357</v>
      </c>
      <c r="W208" s="11" t="s">
        <v>88</v>
      </c>
      <c r="X208" s="11" t="str">
        <f t="shared" si="72"/>
        <v>HFRA</v>
      </c>
      <c r="Y208" s="11"/>
      <c r="Z208" s="21"/>
      <c r="AA208" s="11"/>
      <c r="AB208" s="11"/>
      <c r="AC208" s="21"/>
      <c r="AD208" s="21"/>
      <c r="AE208" s="21"/>
      <c r="AF208" s="27">
        <v>40770919</v>
      </c>
      <c r="AG208" s="11" t="b">
        <f t="shared" si="73"/>
        <v>1</v>
      </c>
      <c r="AH208" s="11" t="b">
        <f t="shared" si="74"/>
        <v>0</v>
      </c>
      <c r="AI208" s="11" t="b">
        <f t="shared" si="75"/>
        <v>1</v>
      </c>
      <c r="AJ208" s="19">
        <v>2018</v>
      </c>
      <c r="AK208">
        <v>7</v>
      </c>
      <c r="AL208" t="b">
        <v>0</v>
      </c>
      <c r="AM208">
        <f t="shared" si="76"/>
        <v>1</v>
      </c>
      <c r="AN208" t="b">
        <f t="shared" si="77"/>
        <v>1</v>
      </c>
      <c r="AO208" t="b">
        <f t="shared" si="78"/>
        <v>1</v>
      </c>
      <c r="AP208" t="b">
        <f t="shared" si="79"/>
        <v>0</v>
      </c>
      <c r="AQ208" t="str">
        <f t="shared" si="67"/>
        <v>OEIS CAT - Destructive - Fatal</v>
      </c>
      <c r="AR208">
        <f t="shared" si="80"/>
        <v>1</v>
      </c>
      <c r="AS208">
        <f t="shared" si="81"/>
        <v>1</v>
      </c>
      <c r="AT208" t="str">
        <f t="shared" si="82"/>
        <v>structures &gt; 500</v>
      </c>
      <c r="AU208" t="str">
        <f t="shared" si="83"/>
        <v>fatality &gt; 0</v>
      </c>
      <c r="AV208">
        <f t="shared" si="68"/>
        <v>1614</v>
      </c>
      <c r="AW208" t="b">
        <v>1</v>
      </c>
      <c r="AX208" t="b">
        <v>0</v>
      </c>
      <c r="AY208" t="b">
        <v>1</v>
      </c>
      <c r="AZ208" t="b">
        <v>1</v>
      </c>
      <c r="BA208" t="b">
        <v>0</v>
      </c>
      <c r="BB208" t="b">
        <v>1</v>
      </c>
      <c r="BC208" t="b">
        <v>1</v>
      </c>
    </row>
    <row r="209" spans="1:55" x14ac:dyDescent="0.2">
      <c r="A209" s="11"/>
      <c r="C209" t="str">
        <f t="shared" si="69"/>
        <v>20180727-Ranch</v>
      </c>
      <c r="D209" s="12" t="s">
        <v>946</v>
      </c>
      <c r="E209" s="12" t="s">
        <v>947</v>
      </c>
      <c r="F209" s="12"/>
      <c r="G209" s="12" t="s">
        <v>948</v>
      </c>
      <c r="H209" s="13">
        <f t="shared" si="70"/>
        <v>201807271205</v>
      </c>
      <c r="I209" s="13">
        <f t="shared" si="71"/>
        <v>201807280005</v>
      </c>
      <c r="J209" s="14">
        <v>43308</v>
      </c>
      <c r="K209" s="15">
        <v>0.50347222222222221</v>
      </c>
      <c r="L209" s="16">
        <v>43308.503472222219</v>
      </c>
      <c r="M209" s="17"/>
      <c r="N209" s="18"/>
      <c r="O209" s="16"/>
      <c r="P209" s="19">
        <v>410203</v>
      </c>
      <c r="Q209" s="12" t="s">
        <v>183</v>
      </c>
      <c r="R209" s="19">
        <v>246</v>
      </c>
      <c r="S209" s="19"/>
      <c r="T209" s="19">
        <v>1</v>
      </c>
      <c r="U209" s="20">
        <v>39.243282999999998</v>
      </c>
      <c r="V209" s="20">
        <v>-123.10336700000001</v>
      </c>
      <c r="W209" s="11" t="s">
        <v>88</v>
      </c>
      <c r="X209" s="11" t="str">
        <f t="shared" si="72"/>
        <v>HFRA</v>
      </c>
      <c r="Y209" s="11"/>
      <c r="Z209" s="21"/>
      <c r="AA209" s="11"/>
      <c r="AB209" s="11"/>
      <c r="AC209" s="21"/>
      <c r="AD209" s="21"/>
      <c r="AE209" s="21"/>
      <c r="AF209" s="27">
        <v>13036262.24</v>
      </c>
      <c r="AG209" s="11" t="b">
        <f t="shared" si="73"/>
        <v>1</v>
      </c>
      <c r="AH209" s="11" t="b">
        <f t="shared" si="74"/>
        <v>0</v>
      </c>
      <c r="AI209" s="11" t="b">
        <f t="shared" si="75"/>
        <v>1</v>
      </c>
      <c r="AJ209" s="19">
        <v>2018</v>
      </c>
      <c r="AK209">
        <v>7</v>
      </c>
      <c r="AL209" t="b">
        <v>0</v>
      </c>
      <c r="AM209">
        <f t="shared" si="76"/>
        <v>1</v>
      </c>
      <c r="AN209" t="b">
        <f t="shared" si="77"/>
        <v>1</v>
      </c>
      <c r="AO209" t="b">
        <f t="shared" si="78"/>
        <v>1</v>
      </c>
      <c r="AP209" t="b">
        <f t="shared" si="79"/>
        <v>0</v>
      </c>
      <c r="AQ209" t="str">
        <f t="shared" si="67"/>
        <v>OEIS CAT - Destructive - Fatal</v>
      </c>
      <c r="AR209">
        <f t="shared" si="80"/>
        <v>1</v>
      </c>
      <c r="AS209">
        <f t="shared" si="81"/>
        <v>0</v>
      </c>
      <c r="AT209" t="str">
        <f t="shared" si="82"/>
        <v>100 &lt; structures &lt;= 500</v>
      </c>
      <c r="AU209" t="str">
        <f t="shared" si="83"/>
        <v>fatality &gt; 0</v>
      </c>
      <c r="AV209">
        <f t="shared" si="68"/>
        <v>246</v>
      </c>
      <c r="AW209" t="b">
        <v>1</v>
      </c>
      <c r="AX209" t="b">
        <v>0</v>
      </c>
      <c r="AY209" t="b">
        <v>1</v>
      </c>
      <c r="AZ209" t="b">
        <v>1</v>
      </c>
      <c r="BA209" t="b">
        <v>0</v>
      </c>
      <c r="BB209" t="b">
        <v>1</v>
      </c>
      <c r="BC209" t="b">
        <v>1</v>
      </c>
    </row>
    <row r="210" spans="1:55" x14ac:dyDescent="0.2">
      <c r="A210" s="11"/>
      <c r="C210" t="str">
        <f t="shared" si="69"/>
        <v>20180727-River</v>
      </c>
      <c r="D210" s="12" t="s">
        <v>951</v>
      </c>
      <c r="E210" s="12" t="s">
        <v>952</v>
      </c>
      <c r="F210" s="12"/>
      <c r="G210" s="12" t="s">
        <v>948</v>
      </c>
      <c r="H210" s="13">
        <f t="shared" si="70"/>
        <v>201807271301</v>
      </c>
      <c r="I210" s="13">
        <f t="shared" si="71"/>
        <v>201807280101</v>
      </c>
      <c r="J210" s="14">
        <v>43308</v>
      </c>
      <c r="K210" s="15">
        <v>0.54236111111111107</v>
      </c>
      <c r="L210" s="16">
        <v>43308.542361111111</v>
      </c>
      <c r="M210" s="17"/>
      <c r="N210" s="18"/>
      <c r="O210" s="16"/>
      <c r="P210" s="19">
        <v>48920</v>
      </c>
      <c r="Q210" s="12" t="s">
        <v>80</v>
      </c>
      <c r="R210" s="19">
        <v>35</v>
      </c>
      <c r="S210" s="19"/>
      <c r="T210" s="19">
        <v>0</v>
      </c>
      <c r="U210" s="20">
        <v>39.04786</v>
      </c>
      <c r="V210" s="20">
        <v>-123.11971</v>
      </c>
      <c r="W210" s="11" t="s">
        <v>88</v>
      </c>
      <c r="X210" s="11" t="str">
        <f t="shared" si="72"/>
        <v>HFRA</v>
      </c>
      <c r="Y210" s="11"/>
      <c r="Z210" s="21"/>
      <c r="AA210" s="11"/>
      <c r="AB210" s="11"/>
      <c r="AC210" s="21"/>
      <c r="AD210" s="21"/>
      <c r="AE210" s="21"/>
      <c r="AF210" s="11">
        <v>1854752.7579999999</v>
      </c>
      <c r="AG210" s="11" t="b">
        <f t="shared" si="73"/>
        <v>1</v>
      </c>
      <c r="AH210" s="11" t="b">
        <f t="shared" si="74"/>
        <v>1</v>
      </c>
      <c r="AI210" s="11" t="b">
        <f t="shared" si="75"/>
        <v>0</v>
      </c>
      <c r="AJ210" s="19">
        <v>2018</v>
      </c>
      <c r="AK210">
        <v>7</v>
      </c>
      <c r="AL210" t="b">
        <v>0</v>
      </c>
      <c r="AM210">
        <f t="shared" si="76"/>
        <v>0</v>
      </c>
      <c r="AN210" t="b">
        <f t="shared" si="77"/>
        <v>0</v>
      </c>
      <c r="AO210" t="b">
        <f t="shared" si="78"/>
        <v>0</v>
      </c>
      <c r="AP210" t="b">
        <f t="shared" si="79"/>
        <v>0</v>
      </c>
      <c r="AQ210" t="str">
        <f t="shared" si="67"/>
        <v>OEIS CAT - Large</v>
      </c>
      <c r="AR210">
        <f t="shared" si="80"/>
        <v>1</v>
      </c>
      <c r="AS210">
        <f t="shared" si="81"/>
        <v>0</v>
      </c>
      <c r="AT210" t="str">
        <f t="shared" si="82"/>
        <v xml:space="preserve">structures &lt;= 100 </v>
      </c>
      <c r="AU210" t="str">
        <f t="shared" si="83"/>
        <v>fatality = 0</v>
      </c>
      <c r="AV210">
        <f t="shared" si="68"/>
        <v>35</v>
      </c>
      <c r="AW210" t="b">
        <v>1</v>
      </c>
      <c r="AX210" t="b">
        <v>0</v>
      </c>
      <c r="AY210" t="b">
        <v>1</v>
      </c>
      <c r="AZ210" t="b">
        <v>1</v>
      </c>
      <c r="BA210" t="b">
        <v>0</v>
      </c>
      <c r="BB210" t="b">
        <v>1</v>
      </c>
      <c r="BC210" t="b">
        <v>1</v>
      </c>
    </row>
    <row r="211" spans="1:55" x14ac:dyDescent="0.2">
      <c r="A211" s="11"/>
      <c r="C211" t="str">
        <f t="shared" si="69"/>
        <v>20180727-Whaleback</v>
      </c>
      <c r="D211" s="12" t="s">
        <v>180</v>
      </c>
      <c r="E211" s="12" t="s">
        <v>955</v>
      </c>
      <c r="F211" s="12"/>
      <c r="G211" s="12"/>
      <c r="H211" s="13">
        <f t="shared" si="70"/>
        <v>201807271332</v>
      </c>
      <c r="I211" s="13">
        <f t="shared" si="71"/>
        <v>201807280132</v>
      </c>
      <c r="J211" s="14">
        <v>43308</v>
      </c>
      <c r="K211" s="15">
        <v>0.56388888888888888</v>
      </c>
      <c r="L211" s="16">
        <v>43308.563888888893</v>
      </c>
      <c r="M211" s="17">
        <v>43469</v>
      </c>
      <c r="N211" s="18" t="s">
        <v>956</v>
      </c>
      <c r="O211" s="16">
        <v>43469.397222222222</v>
      </c>
      <c r="P211" s="19">
        <v>18703</v>
      </c>
      <c r="Q211" s="12" t="s">
        <v>80</v>
      </c>
      <c r="R211" s="19">
        <v>0</v>
      </c>
      <c r="S211" s="19"/>
      <c r="T211" s="19">
        <v>0</v>
      </c>
      <c r="U211" s="20">
        <v>40.633535999999999</v>
      </c>
      <c r="V211" s="20">
        <v>-120.86809100000001</v>
      </c>
      <c r="W211" s="11" t="s">
        <v>88</v>
      </c>
      <c r="X211" s="11" t="str">
        <f t="shared" si="72"/>
        <v>HFRA</v>
      </c>
      <c r="Y211" s="11"/>
      <c r="Z211" s="21"/>
      <c r="AA211" s="11"/>
      <c r="AB211" s="11"/>
      <c r="AC211" s="21"/>
      <c r="AD211" s="21"/>
      <c r="AE211" s="21"/>
      <c r="AF211" s="11"/>
      <c r="AG211" s="11" t="b">
        <f t="shared" si="73"/>
        <v>1</v>
      </c>
      <c r="AH211" s="11" t="b">
        <f t="shared" si="74"/>
        <v>1</v>
      </c>
      <c r="AI211" s="11" t="b">
        <f t="shared" si="75"/>
        <v>0</v>
      </c>
      <c r="AJ211" s="19">
        <v>2018</v>
      </c>
      <c r="AK211">
        <v>7</v>
      </c>
      <c r="AL211" t="b">
        <v>0</v>
      </c>
      <c r="AM211">
        <f t="shared" si="76"/>
        <v>0</v>
      </c>
      <c r="AN211" t="b">
        <f t="shared" si="77"/>
        <v>0</v>
      </c>
      <c r="AO211" t="b">
        <f t="shared" si="78"/>
        <v>0</v>
      </c>
      <c r="AP211" t="b">
        <f t="shared" si="79"/>
        <v>0</v>
      </c>
      <c r="AQ211" t="str">
        <f t="shared" si="67"/>
        <v>OEIS CAT - Large</v>
      </c>
      <c r="AR211">
        <f t="shared" si="80"/>
        <v>1</v>
      </c>
      <c r="AS211">
        <f t="shared" si="81"/>
        <v>0</v>
      </c>
      <c r="AT211" t="str">
        <f t="shared" si="82"/>
        <v xml:space="preserve">structures &lt;= 100 </v>
      </c>
      <c r="AU211" t="str">
        <f t="shared" si="83"/>
        <v>fatality = 0</v>
      </c>
      <c r="AV211">
        <f t="shared" si="68"/>
        <v>0</v>
      </c>
      <c r="AW211" t="b">
        <v>1</v>
      </c>
      <c r="AX211" t="b">
        <v>0</v>
      </c>
      <c r="AY211" t="b">
        <v>1</v>
      </c>
      <c r="AZ211" t="b">
        <v>1</v>
      </c>
      <c r="BA211" t="b">
        <v>0</v>
      </c>
      <c r="BB211" t="b">
        <v>1</v>
      </c>
      <c r="BC211" t="b">
        <v>1</v>
      </c>
    </row>
    <row r="212" spans="1:55" x14ac:dyDescent="0.2">
      <c r="A212" s="11"/>
      <c r="C212" t="str">
        <f t="shared" si="69"/>
        <v>20180727-Breckenridge</v>
      </c>
      <c r="D212" s="12" t="s">
        <v>260</v>
      </c>
      <c r="E212" s="12" t="s">
        <v>959</v>
      </c>
      <c r="F212" s="12"/>
      <c r="G212" s="12"/>
      <c r="H212" s="13">
        <f t="shared" si="70"/>
        <v>201807271612</v>
      </c>
      <c r="I212" s="13">
        <f t="shared" si="71"/>
        <v>201807280412</v>
      </c>
      <c r="J212" s="14">
        <v>43308</v>
      </c>
      <c r="K212" s="15">
        <v>0.67500000000000004</v>
      </c>
      <c r="L212" s="16">
        <v>43308.675000000003</v>
      </c>
      <c r="M212" s="17">
        <v>43469</v>
      </c>
      <c r="N212" s="18" t="s">
        <v>956</v>
      </c>
      <c r="O212" s="16">
        <v>43469.397222222222</v>
      </c>
      <c r="P212" s="19">
        <v>993</v>
      </c>
      <c r="Q212" s="12" t="s">
        <v>80</v>
      </c>
      <c r="R212" s="19">
        <v>0</v>
      </c>
      <c r="S212" s="19"/>
      <c r="T212" s="19">
        <v>0</v>
      </c>
      <c r="U212" s="20">
        <v>35.387408000000001</v>
      </c>
      <c r="V212" s="20">
        <v>-118.81793399999999</v>
      </c>
      <c r="W212" s="11" t="s">
        <v>73</v>
      </c>
      <c r="X212" s="11" t="str">
        <f t="shared" si="72"/>
        <v>HFRA</v>
      </c>
      <c r="Y212" s="11"/>
      <c r="Z212" s="21"/>
      <c r="AA212" s="11"/>
      <c r="AB212" s="11"/>
      <c r="AC212" s="21"/>
      <c r="AD212" s="21"/>
      <c r="AE212" s="21"/>
      <c r="AF212" s="11"/>
      <c r="AG212" s="11" t="b">
        <f t="shared" si="73"/>
        <v>0</v>
      </c>
      <c r="AH212" s="11" t="b">
        <f t="shared" si="74"/>
        <v>0</v>
      </c>
      <c r="AI212" s="11" t="b">
        <f t="shared" si="75"/>
        <v>0</v>
      </c>
      <c r="AJ212" s="19">
        <v>2018</v>
      </c>
      <c r="AK212">
        <v>7</v>
      </c>
      <c r="AL212" t="b">
        <v>0</v>
      </c>
      <c r="AM212">
        <f t="shared" si="76"/>
        <v>0</v>
      </c>
      <c r="AN212" t="b">
        <f t="shared" si="77"/>
        <v>0</v>
      </c>
      <c r="AO212" t="b">
        <f t="shared" si="78"/>
        <v>0</v>
      </c>
      <c r="AP212" t="b">
        <f t="shared" si="79"/>
        <v>0</v>
      </c>
      <c r="AQ212" t="str">
        <f t="shared" si="67"/>
        <v>OEIS Non-CAT - Large</v>
      </c>
      <c r="AR212">
        <f t="shared" si="80"/>
        <v>0</v>
      </c>
      <c r="AS212">
        <f t="shared" si="81"/>
        <v>0</v>
      </c>
      <c r="AT212" t="str">
        <f t="shared" si="82"/>
        <v xml:space="preserve">structures &lt;= 100 </v>
      </c>
      <c r="AU212" t="str">
        <f t="shared" si="83"/>
        <v>fatality = 0</v>
      </c>
      <c r="AV212">
        <f t="shared" si="68"/>
        <v>0</v>
      </c>
      <c r="AW212" t="b">
        <v>0</v>
      </c>
      <c r="AX212" t="b">
        <v>0</v>
      </c>
      <c r="AY212" t="b">
        <v>1</v>
      </c>
      <c r="AZ212" t="b">
        <v>1</v>
      </c>
      <c r="BA212" t="b">
        <v>0</v>
      </c>
      <c r="BB212" t="b">
        <v>0</v>
      </c>
      <c r="BC212" t="b">
        <v>0</v>
      </c>
    </row>
    <row r="213" spans="1:55" x14ac:dyDescent="0.2">
      <c r="A213" s="11"/>
      <c r="C213" t="str">
        <f t="shared" si="69"/>
        <v>20180731-Eel</v>
      </c>
      <c r="D213" s="12" t="s">
        <v>541</v>
      </c>
      <c r="E213" s="12" t="s">
        <v>962</v>
      </c>
      <c r="F213" s="12"/>
      <c r="G213" s="12"/>
      <c r="H213" s="13">
        <f t="shared" si="70"/>
        <v>201807311528</v>
      </c>
      <c r="I213" s="13">
        <f t="shared" si="71"/>
        <v>201807320328</v>
      </c>
      <c r="J213" s="14">
        <v>43312</v>
      </c>
      <c r="K213" s="15">
        <v>0.64444444444444449</v>
      </c>
      <c r="L213" s="16">
        <v>43312.644444444442</v>
      </c>
      <c r="M213" s="17">
        <v>43469</v>
      </c>
      <c r="N213" s="18" t="s">
        <v>963</v>
      </c>
      <c r="O213" s="16">
        <v>43469.395138888889</v>
      </c>
      <c r="P213" s="19">
        <v>972</v>
      </c>
      <c r="Q213" s="12" t="s">
        <v>80</v>
      </c>
      <c r="R213" s="19">
        <v>0</v>
      </c>
      <c r="S213" s="19"/>
      <c r="T213" s="19">
        <v>0</v>
      </c>
      <c r="U213" s="20">
        <v>39.832000000000001</v>
      </c>
      <c r="V213" s="20">
        <v>-123.048</v>
      </c>
      <c r="W213" s="11" t="s">
        <v>88</v>
      </c>
      <c r="X213" s="11" t="str">
        <f t="shared" si="72"/>
        <v>HFRA</v>
      </c>
      <c r="Y213" s="11"/>
      <c r="Z213" s="21"/>
      <c r="AA213" s="11"/>
      <c r="AB213" s="11"/>
      <c r="AC213" s="21"/>
      <c r="AD213" s="21"/>
      <c r="AE213" s="21"/>
      <c r="AF213" s="11"/>
      <c r="AG213" s="11" t="b">
        <f t="shared" si="73"/>
        <v>0</v>
      </c>
      <c r="AH213" s="11" t="b">
        <f t="shared" si="74"/>
        <v>0</v>
      </c>
      <c r="AI213" s="11" t="b">
        <f t="shared" si="75"/>
        <v>0</v>
      </c>
      <c r="AJ213" s="19">
        <v>2018</v>
      </c>
      <c r="AK213">
        <v>7</v>
      </c>
      <c r="AL213" t="b">
        <v>0</v>
      </c>
      <c r="AM213">
        <f t="shared" si="76"/>
        <v>0</v>
      </c>
      <c r="AN213" t="b">
        <f t="shared" si="77"/>
        <v>0</v>
      </c>
      <c r="AO213" t="b">
        <f t="shared" si="78"/>
        <v>0</v>
      </c>
      <c r="AP213" t="b">
        <f t="shared" si="79"/>
        <v>0</v>
      </c>
      <c r="AQ213" t="str">
        <f t="shared" si="67"/>
        <v>OEIS Non-CAT - Large</v>
      </c>
      <c r="AR213">
        <f t="shared" si="80"/>
        <v>0</v>
      </c>
      <c r="AS213">
        <f t="shared" si="81"/>
        <v>0</v>
      </c>
      <c r="AT213" t="str">
        <f t="shared" si="82"/>
        <v xml:space="preserve">structures &lt;= 100 </v>
      </c>
      <c r="AU213" t="str">
        <f t="shared" si="83"/>
        <v>fatality = 0</v>
      </c>
      <c r="AV213">
        <f t="shared" si="68"/>
        <v>0</v>
      </c>
      <c r="AW213" t="b">
        <v>1</v>
      </c>
      <c r="AX213" t="b">
        <v>0</v>
      </c>
      <c r="AY213" t="b">
        <v>1</v>
      </c>
      <c r="AZ213" t="b">
        <v>1</v>
      </c>
      <c r="BA213" t="b">
        <v>0</v>
      </c>
      <c r="BB213" t="b">
        <v>1</v>
      </c>
      <c r="BC213" t="b">
        <v>1</v>
      </c>
    </row>
    <row r="214" spans="1:55" x14ac:dyDescent="0.2">
      <c r="A214" s="11"/>
      <c r="C214" t="str">
        <f t="shared" si="69"/>
        <v>20180731-Butte</v>
      </c>
      <c r="D214" s="12" t="s">
        <v>968</v>
      </c>
      <c r="E214" s="12" t="s">
        <v>143</v>
      </c>
      <c r="F214" s="12"/>
      <c r="G214" s="12"/>
      <c r="H214" s="13">
        <f t="shared" si="70"/>
        <v>201807311734</v>
      </c>
      <c r="I214" s="13">
        <f t="shared" si="71"/>
        <v>201807320534</v>
      </c>
      <c r="J214" s="14">
        <v>43312</v>
      </c>
      <c r="K214" s="15">
        <v>0.7319444444444444</v>
      </c>
      <c r="L214" s="16">
        <v>43312.731944444437</v>
      </c>
      <c r="M214" s="17">
        <v>43469</v>
      </c>
      <c r="N214" s="18" t="s">
        <v>969</v>
      </c>
      <c r="O214" s="16">
        <v>43469.394444444442</v>
      </c>
      <c r="P214" s="19">
        <v>1200</v>
      </c>
      <c r="Q214" s="12" t="s">
        <v>80</v>
      </c>
      <c r="R214" s="19">
        <v>0</v>
      </c>
      <c r="S214" s="19"/>
      <c r="T214" s="19">
        <v>0</v>
      </c>
      <c r="U214" s="20">
        <v>39.186143999999999</v>
      </c>
      <c r="V214" s="20">
        <v>-121.79288</v>
      </c>
      <c r="W214" s="11" t="s">
        <v>73</v>
      </c>
      <c r="X214" s="11" t="str">
        <f t="shared" si="72"/>
        <v>non-HFRA</v>
      </c>
      <c r="Y214" s="11"/>
      <c r="Z214" s="21"/>
      <c r="AA214" s="11"/>
      <c r="AB214" s="11"/>
      <c r="AC214" s="21"/>
      <c r="AD214" s="21"/>
      <c r="AE214" s="21"/>
      <c r="AF214" s="11"/>
      <c r="AG214" s="11" t="b">
        <f t="shared" si="73"/>
        <v>0</v>
      </c>
      <c r="AH214" s="11" t="b">
        <f t="shared" si="74"/>
        <v>0</v>
      </c>
      <c r="AI214" s="11" t="b">
        <f t="shared" si="75"/>
        <v>0</v>
      </c>
      <c r="AJ214" s="19">
        <v>2018</v>
      </c>
      <c r="AK214">
        <v>7</v>
      </c>
      <c r="AL214" t="b">
        <v>0</v>
      </c>
      <c r="AM214">
        <f t="shared" si="76"/>
        <v>0</v>
      </c>
      <c r="AN214" t="b">
        <f t="shared" si="77"/>
        <v>0</v>
      </c>
      <c r="AO214" t="b">
        <f t="shared" si="78"/>
        <v>0</v>
      </c>
      <c r="AP214" t="b">
        <f t="shared" si="79"/>
        <v>0</v>
      </c>
      <c r="AQ214" t="str">
        <f t="shared" si="67"/>
        <v>OEIS Non-CAT - Large</v>
      </c>
      <c r="AR214">
        <f t="shared" si="80"/>
        <v>0</v>
      </c>
      <c r="AS214">
        <f t="shared" si="81"/>
        <v>0</v>
      </c>
      <c r="AT214" t="str">
        <f t="shared" si="82"/>
        <v xml:space="preserve">structures &lt;= 100 </v>
      </c>
      <c r="AU214" t="str">
        <f t="shared" si="83"/>
        <v>fatality = 0</v>
      </c>
      <c r="AV214">
        <f t="shared" si="68"/>
        <v>0</v>
      </c>
      <c r="AW214" t="b">
        <v>0</v>
      </c>
      <c r="AX214" t="b">
        <v>0</v>
      </c>
      <c r="AY214" t="b">
        <v>0</v>
      </c>
      <c r="AZ214" t="b">
        <v>0</v>
      </c>
      <c r="BA214" t="b">
        <v>0</v>
      </c>
      <c r="BB214" t="b">
        <v>0</v>
      </c>
      <c r="BC214" t="b">
        <v>0</v>
      </c>
    </row>
    <row r="215" spans="1:55" x14ac:dyDescent="0.2">
      <c r="A215" s="11"/>
      <c r="C215" t="str">
        <f t="shared" si="69"/>
        <v>20180801-Sunset</v>
      </c>
      <c r="D215" s="12" t="s">
        <v>269</v>
      </c>
      <c r="E215" s="12" t="s">
        <v>972</v>
      </c>
      <c r="F215" s="12"/>
      <c r="G215" s="12"/>
      <c r="H215" s="13">
        <f t="shared" si="70"/>
        <v>201808011311</v>
      </c>
      <c r="I215" s="13">
        <f t="shared" si="71"/>
        <v>201808020111</v>
      </c>
      <c r="J215" s="14">
        <v>43313</v>
      </c>
      <c r="K215" s="15">
        <v>0.5493055555555556</v>
      </c>
      <c r="L215" s="16">
        <v>43313.549305555563</v>
      </c>
      <c r="M215" s="17">
        <v>43469</v>
      </c>
      <c r="N215" s="18" t="s">
        <v>969</v>
      </c>
      <c r="O215" s="16">
        <v>43469.394444444442</v>
      </c>
      <c r="P215" s="19">
        <v>700</v>
      </c>
      <c r="Q215" s="12" t="s">
        <v>80</v>
      </c>
      <c r="R215" s="19">
        <v>0</v>
      </c>
      <c r="S215" s="19"/>
      <c r="T215" s="19">
        <v>0</v>
      </c>
      <c r="U215" s="20">
        <v>38.824260000000002</v>
      </c>
      <c r="V215" s="20">
        <v>-121.451307</v>
      </c>
      <c r="W215" s="11" t="s">
        <v>73</v>
      </c>
      <c r="X215" s="11" t="str">
        <f t="shared" si="72"/>
        <v>non-HFRA</v>
      </c>
      <c r="Y215" s="11"/>
      <c r="Z215" s="21"/>
      <c r="AA215" s="11"/>
      <c r="AB215" s="11"/>
      <c r="AC215" s="21"/>
      <c r="AD215" s="21"/>
      <c r="AE215" s="21"/>
      <c r="AF215" s="11"/>
      <c r="AG215" s="11" t="b">
        <f t="shared" si="73"/>
        <v>0</v>
      </c>
      <c r="AH215" s="11" t="b">
        <f t="shared" si="74"/>
        <v>0</v>
      </c>
      <c r="AI215" s="11" t="b">
        <f t="shared" si="75"/>
        <v>0</v>
      </c>
      <c r="AJ215" s="19">
        <v>2018</v>
      </c>
      <c r="AK215">
        <v>8</v>
      </c>
      <c r="AL215" t="b">
        <v>0</v>
      </c>
      <c r="AM215">
        <f t="shared" si="76"/>
        <v>0</v>
      </c>
      <c r="AN215" t="b">
        <f t="shared" si="77"/>
        <v>0</v>
      </c>
      <c r="AO215" t="b">
        <f t="shared" si="78"/>
        <v>0</v>
      </c>
      <c r="AP215" t="b">
        <f t="shared" si="79"/>
        <v>0</v>
      </c>
      <c r="AQ215" t="str">
        <f t="shared" si="67"/>
        <v>OEIS Non-CAT - Large</v>
      </c>
      <c r="AR215">
        <f t="shared" si="80"/>
        <v>0</v>
      </c>
      <c r="AS215">
        <f t="shared" si="81"/>
        <v>0</v>
      </c>
      <c r="AT215" t="str">
        <f t="shared" si="82"/>
        <v xml:space="preserve">structures &lt;= 100 </v>
      </c>
      <c r="AU215" t="str">
        <f t="shared" si="83"/>
        <v>fatality = 0</v>
      </c>
      <c r="AV215">
        <f t="shared" si="68"/>
        <v>0</v>
      </c>
      <c r="AW215" t="b">
        <v>0</v>
      </c>
      <c r="AX215" t="b">
        <v>0</v>
      </c>
      <c r="AY215" t="b">
        <v>0</v>
      </c>
      <c r="AZ215" t="b">
        <v>0</v>
      </c>
      <c r="BA215" t="b">
        <v>0</v>
      </c>
      <c r="BB215" t="b">
        <v>0</v>
      </c>
      <c r="BC215" t="b">
        <v>0</v>
      </c>
    </row>
    <row r="216" spans="1:55" x14ac:dyDescent="0.2">
      <c r="A216" s="11"/>
      <c r="C216" t="str">
        <f t="shared" si="69"/>
        <v>20180801-Donnell</v>
      </c>
      <c r="D216" s="12" t="s">
        <v>409</v>
      </c>
      <c r="E216" s="12" t="s">
        <v>975</v>
      </c>
      <c r="F216" s="12"/>
      <c r="G216" s="12"/>
      <c r="H216" s="13">
        <f t="shared" si="70"/>
        <v>201808011748</v>
      </c>
      <c r="I216" s="13">
        <f t="shared" si="71"/>
        <v>201808020548</v>
      </c>
      <c r="J216" s="14">
        <v>43313</v>
      </c>
      <c r="K216" s="15">
        <v>0.7416666666666667</v>
      </c>
      <c r="L216" s="16">
        <v>43313.741666666669</v>
      </c>
      <c r="M216" s="17">
        <v>43469</v>
      </c>
      <c r="N216" s="18" t="s">
        <v>976</v>
      </c>
      <c r="O216" s="16">
        <v>43469.393055555563</v>
      </c>
      <c r="P216" s="19">
        <v>36450</v>
      </c>
      <c r="Q216" s="12" t="s">
        <v>80</v>
      </c>
      <c r="R216" s="19">
        <v>54</v>
      </c>
      <c r="S216" s="19"/>
      <c r="T216" s="19">
        <v>0</v>
      </c>
      <c r="U216" s="20">
        <v>38.348999999999997</v>
      </c>
      <c r="V216" s="20">
        <v>-119.929</v>
      </c>
      <c r="W216" s="11" t="s">
        <v>88</v>
      </c>
      <c r="X216" s="11" t="str">
        <f t="shared" si="72"/>
        <v>HFRA</v>
      </c>
      <c r="Y216" s="11"/>
      <c r="Z216" s="21"/>
      <c r="AA216" s="11"/>
      <c r="AB216" s="11"/>
      <c r="AC216" s="21"/>
      <c r="AD216" s="21"/>
      <c r="AE216" s="21"/>
      <c r="AF216" s="11"/>
      <c r="AG216" s="11" t="b">
        <f t="shared" si="73"/>
        <v>1</v>
      </c>
      <c r="AH216" s="11" t="b">
        <f t="shared" si="74"/>
        <v>1</v>
      </c>
      <c r="AI216" s="11" t="b">
        <f t="shared" si="75"/>
        <v>0</v>
      </c>
      <c r="AJ216" s="19">
        <v>2018</v>
      </c>
      <c r="AK216">
        <v>8</v>
      </c>
      <c r="AL216" t="b">
        <v>0</v>
      </c>
      <c r="AM216">
        <f t="shared" si="76"/>
        <v>0</v>
      </c>
      <c r="AN216" t="b">
        <f t="shared" si="77"/>
        <v>0</v>
      </c>
      <c r="AO216" t="b">
        <f t="shared" si="78"/>
        <v>0</v>
      </c>
      <c r="AP216" t="b">
        <f t="shared" si="79"/>
        <v>0</v>
      </c>
      <c r="AQ216" t="str">
        <f t="shared" si="67"/>
        <v>OEIS CAT - Large</v>
      </c>
      <c r="AR216">
        <f t="shared" si="80"/>
        <v>1</v>
      </c>
      <c r="AS216">
        <f t="shared" si="81"/>
        <v>0</v>
      </c>
      <c r="AT216" t="str">
        <f t="shared" si="82"/>
        <v xml:space="preserve">structures &lt;= 100 </v>
      </c>
      <c r="AU216" t="str">
        <f t="shared" si="83"/>
        <v>fatality = 0</v>
      </c>
      <c r="AV216">
        <f t="shared" si="68"/>
        <v>54</v>
      </c>
      <c r="AW216" t="b">
        <v>1</v>
      </c>
      <c r="AX216" t="b">
        <v>0</v>
      </c>
      <c r="AY216" t="b">
        <v>1</v>
      </c>
      <c r="AZ216" t="b">
        <v>1</v>
      </c>
      <c r="BA216" t="b">
        <v>0</v>
      </c>
      <c r="BB216" t="b">
        <v>1</v>
      </c>
      <c r="BC216" t="b">
        <v>1</v>
      </c>
    </row>
    <row r="217" spans="1:55" x14ac:dyDescent="0.2">
      <c r="A217" s="11"/>
      <c r="C217" t="str">
        <f t="shared" si="69"/>
        <v>20180803-Tarina</v>
      </c>
      <c r="D217" s="12" t="s">
        <v>260</v>
      </c>
      <c r="E217" s="12" t="s">
        <v>480</v>
      </c>
      <c r="F217" s="12"/>
      <c r="G217" s="12"/>
      <c r="H217" s="13">
        <f t="shared" si="70"/>
        <v>201808031448</v>
      </c>
      <c r="I217" s="13">
        <f t="shared" si="71"/>
        <v>201808040248</v>
      </c>
      <c r="J217" s="14">
        <v>43315</v>
      </c>
      <c r="K217" s="15">
        <v>0.6166666666666667</v>
      </c>
      <c r="L217" s="16">
        <v>43315.616666666669</v>
      </c>
      <c r="M217" s="17">
        <v>43469</v>
      </c>
      <c r="N217" s="18" t="s">
        <v>976</v>
      </c>
      <c r="O217" s="16">
        <v>43469.393055555563</v>
      </c>
      <c r="P217" s="19">
        <v>2950</v>
      </c>
      <c r="Q217" s="12" t="s">
        <v>80</v>
      </c>
      <c r="R217" s="19">
        <v>0</v>
      </c>
      <c r="S217" s="19"/>
      <c r="T217" s="19">
        <v>0</v>
      </c>
      <c r="U217" s="20">
        <v>35.37444</v>
      </c>
      <c r="V217" s="20">
        <v>-118.83556</v>
      </c>
      <c r="W217" s="11" t="s">
        <v>73</v>
      </c>
      <c r="X217" s="11" t="str">
        <f t="shared" si="72"/>
        <v>HFRA</v>
      </c>
      <c r="Y217" s="11"/>
      <c r="Z217" s="21"/>
      <c r="AA217" s="11"/>
      <c r="AB217" s="11"/>
      <c r="AC217" s="21"/>
      <c r="AD217" s="21"/>
      <c r="AE217" s="21"/>
      <c r="AF217" s="11"/>
      <c r="AG217" s="11" t="b">
        <f t="shared" si="73"/>
        <v>0</v>
      </c>
      <c r="AH217" s="11" t="b">
        <f t="shared" si="74"/>
        <v>0</v>
      </c>
      <c r="AI217" s="11" t="b">
        <f t="shared" si="75"/>
        <v>0</v>
      </c>
      <c r="AJ217" s="19">
        <v>2018</v>
      </c>
      <c r="AK217">
        <v>8</v>
      </c>
      <c r="AL217" t="b">
        <v>0</v>
      </c>
      <c r="AM217">
        <f t="shared" si="76"/>
        <v>0</v>
      </c>
      <c r="AN217" t="b">
        <f t="shared" si="77"/>
        <v>0</v>
      </c>
      <c r="AO217" t="b">
        <f t="shared" si="78"/>
        <v>0</v>
      </c>
      <c r="AP217" t="b">
        <f t="shared" si="79"/>
        <v>0</v>
      </c>
      <c r="AQ217" t="str">
        <f t="shared" si="67"/>
        <v>OEIS Non-CAT - Large</v>
      </c>
      <c r="AR217">
        <f t="shared" si="80"/>
        <v>0</v>
      </c>
      <c r="AS217">
        <f t="shared" si="81"/>
        <v>0</v>
      </c>
      <c r="AT217" t="str">
        <f t="shared" si="82"/>
        <v xml:space="preserve">structures &lt;= 100 </v>
      </c>
      <c r="AU217" t="str">
        <f t="shared" si="83"/>
        <v>fatality = 0</v>
      </c>
      <c r="AV217">
        <f t="shared" si="68"/>
        <v>0</v>
      </c>
      <c r="AW217" t="b">
        <v>0</v>
      </c>
      <c r="AX217" t="b">
        <v>0</v>
      </c>
      <c r="AY217" t="b">
        <v>1</v>
      </c>
      <c r="AZ217" t="b">
        <v>1</v>
      </c>
      <c r="BA217" t="b">
        <v>0</v>
      </c>
      <c r="BB217" t="b">
        <v>0</v>
      </c>
      <c r="BC217" t="b">
        <v>0</v>
      </c>
    </row>
    <row r="218" spans="1:55" x14ac:dyDescent="0.2">
      <c r="A218" s="11"/>
      <c r="C218" t="str">
        <f t="shared" si="69"/>
        <v>20180806-Turkey</v>
      </c>
      <c r="D218" s="12" t="s">
        <v>218</v>
      </c>
      <c r="E218" s="12" t="s">
        <v>978</v>
      </c>
      <c r="F218" s="12"/>
      <c r="G218" s="12"/>
      <c r="H218" s="13">
        <f t="shared" si="70"/>
        <v>201808061259</v>
      </c>
      <c r="I218" s="13">
        <f t="shared" si="71"/>
        <v>201808070059</v>
      </c>
      <c r="J218" s="14">
        <v>43318</v>
      </c>
      <c r="K218" s="15">
        <v>0.54097222222222219</v>
      </c>
      <c r="L218" s="16">
        <v>43318.540972222218</v>
      </c>
      <c r="M218" s="17">
        <v>43469</v>
      </c>
      <c r="N218" s="18" t="s">
        <v>979</v>
      </c>
      <c r="O218" s="16">
        <v>43469.390972222223</v>
      </c>
      <c r="P218" s="19">
        <v>2225</v>
      </c>
      <c r="Q218" s="12" t="s">
        <v>80</v>
      </c>
      <c r="R218" s="19">
        <v>0</v>
      </c>
      <c r="S218" s="19"/>
      <c r="T218" s="19">
        <v>0</v>
      </c>
      <c r="U218" s="20">
        <v>35.847777999999998</v>
      </c>
      <c r="V218" s="20">
        <v>-120.343056</v>
      </c>
      <c r="W218" s="11" t="s">
        <v>73</v>
      </c>
      <c r="X218" s="11" t="str">
        <f t="shared" si="72"/>
        <v>non-HFRA</v>
      </c>
      <c r="Y218" s="11"/>
      <c r="Z218" s="21"/>
      <c r="AA218" s="11"/>
      <c r="AB218" s="11"/>
      <c r="AC218" s="21"/>
      <c r="AD218" s="21"/>
      <c r="AE218" s="21"/>
      <c r="AF218" s="11"/>
      <c r="AG218" s="11" t="b">
        <f t="shared" si="73"/>
        <v>0</v>
      </c>
      <c r="AH218" s="11" t="b">
        <f t="shared" si="74"/>
        <v>0</v>
      </c>
      <c r="AI218" s="11" t="b">
        <f t="shared" si="75"/>
        <v>0</v>
      </c>
      <c r="AJ218" s="19">
        <v>2018</v>
      </c>
      <c r="AK218">
        <v>8</v>
      </c>
      <c r="AL218" t="b">
        <v>0</v>
      </c>
      <c r="AM218">
        <f t="shared" si="76"/>
        <v>0</v>
      </c>
      <c r="AN218" t="b">
        <f t="shared" si="77"/>
        <v>0</v>
      </c>
      <c r="AO218" t="b">
        <f t="shared" si="78"/>
        <v>0</v>
      </c>
      <c r="AP218" t="b">
        <f t="shared" si="79"/>
        <v>0</v>
      </c>
      <c r="AQ218" t="str">
        <f t="shared" si="67"/>
        <v>OEIS Non-CAT - Large</v>
      </c>
      <c r="AR218">
        <f t="shared" si="80"/>
        <v>0</v>
      </c>
      <c r="AS218">
        <f t="shared" si="81"/>
        <v>0</v>
      </c>
      <c r="AT218" t="str">
        <f t="shared" si="82"/>
        <v xml:space="preserve">structures &lt;= 100 </v>
      </c>
      <c r="AU218" t="str">
        <f t="shared" si="83"/>
        <v>fatality = 0</v>
      </c>
      <c r="AV218">
        <f t="shared" si="68"/>
        <v>0</v>
      </c>
      <c r="AW218" t="b">
        <v>0</v>
      </c>
      <c r="AX218" t="b">
        <v>0</v>
      </c>
      <c r="AY218" t="b">
        <v>0</v>
      </c>
      <c r="AZ218" t="b">
        <v>0</v>
      </c>
      <c r="BA218" t="b">
        <v>0</v>
      </c>
      <c r="BB218" t="b">
        <v>0</v>
      </c>
      <c r="BC218" t="b">
        <v>0</v>
      </c>
    </row>
    <row r="219" spans="1:55" x14ac:dyDescent="0.2">
      <c r="A219" s="11"/>
      <c r="C219" t="str">
        <f t="shared" si="69"/>
        <v>20180806-Five</v>
      </c>
      <c r="D219" s="12" t="s">
        <v>529</v>
      </c>
      <c r="E219" s="12" t="s">
        <v>981</v>
      </c>
      <c r="F219" s="12"/>
      <c r="G219" s="12"/>
      <c r="H219" s="13">
        <f t="shared" si="70"/>
        <v>201808061729</v>
      </c>
      <c r="I219" s="13">
        <f t="shared" si="71"/>
        <v>201808070529</v>
      </c>
      <c r="J219" s="14">
        <v>43318</v>
      </c>
      <c r="K219" s="15">
        <v>0.72847222222222219</v>
      </c>
      <c r="L219" s="16">
        <v>43318.728472222218</v>
      </c>
      <c r="M219" s="17">
        <v>43469</v>
      </c>
      <c r="N219" s="18" t="s">
        <v>979</v>
      </c>
      <c r="O219" s="16">
        <v>43469.390972222223</v>
      </c>
      <c r="P219" s="19">
        <v>2995</v>
      </c>
      <c r="Q219" s="12" t="s">
        <v>80</v>
      </c>
      <c r="R219" s="19">
        <v>0</v>
      </c>
      <c r="S219" s="19"/>
      <c r="T219" s="19">
        <v>0</v>
      </c>
      <c r="U219" s="20">
        <v>35.978960000000001</v>
      </c>
      <c r="V219" s="20">
        <v>-119.98329</v>
      </c>
      <c r="W219" s="11" t="s">
        <v>73</v>
      </c>
      <c r="X219" s="11" t="str">
        <f t="shared" si="72"/>
        <v>non-HFRA</v>
      </c>
      <c r="Y219" s="11"/>
      <c r="Z219" s="21"/>
      <c r="AA219" s="11"/>
      <c r="AB219" s="11"/>
      <c r="AC219" s="21"/>
      <c r="AD219" s="21"/>
      <c r="AE219" s="21"/>
      <c r="AF219" s="11"/>
      <c r="AG219" s="11" t="b">
        <f t="shared" si="73"/>
        <v>0</v>
      </c>
      <c r="AH219" s="11" t="b">
        <f t="shared" si="74"/>
        <v>0</v>
      </c>
      <c r="AI219" s="11" t="b">
        <f t="shared" si="75"/>
        <v>0</v>
      </c>
      <c r="AJ219" s="19">
        <v>2018</v>
      </c>
      <c r="AK219">
        <v>8</v>
      </c>
      <c r="AL219" t="b">
        <v>0</v>
      </c>
      <c r="AM219">
        <f t="shared" si="76"/>
        <v>0</v>
      </c>
      <c r="AN219" t="b">
        <f t="shared" si="77"/>
        <v>0</v>
      </c>
      <c r="AO219" t="b">
        <f t="shared" si="78"/>
        <v>0</v>
      </c>
      <c r="AP219" t="b">
        <f t="shared" si="79"/>
        <v>0</v>
      </c>
      <c r="AQ219" t="str">
        <f t="shared" si="67"/>
        <v>OEIS Non-CAT - Large</v>
      </c>
      <c r="AR219">
        <f t="shared" si="80"/>
        <v>0</v>
      </c>
      <c r="AS219">
        <f t="shared" si="81"/>
        <v>0</v>
      </c>
      <c r="AT219" t="str">
        <f t="shared" si="82"/>
        <v xml:space="preserve">structures &lt;= 100 </v>
      </c>
      <c r="AU219" t="str">
        <f t="shared" si="83"/>
        <v>fatality = 0</v>
      </c>
      <c r="AV219">
        <f t="shared" si="68"/>
        <v>0</v>
      </c>
      <c r="AW219" t="b">
        <v>0</v>
      </c>
      <c r="AX219" t="b">
        <v>0</v>
      </c>
      <c r="AY219" t="b">
        <v>0</v>
      </c>
      <c r="AZ219" t="b">
        <v>0</v>
      </c>
      <c r="BA219" t="b">
        <v>0</v>
      </c>
      <c r="BB219" t="b">
        <v>0</v>
      </c>
      <c r="BC219" t="b">
        <v>0</v>
      </c>
    </row>
    <row r="220" spans="1:55" x14ac:dyDescent="0.2">
      <c r="A220" s="11"/>
      <c r="C220" t="str">
        <f t="shared" si="69"/>
        <v>20180809-Hirz</v>
      </c>
      <c r="D220" s="12" t="s">
        <v>307</v>
      </c>
      <c r="E220" s="12" t="s">
        <v>985</v>
      </c>
      <c r="F220" s="12"/>
      <c r="G220" s="12"/>
      <c r="H220" s="13">
        <f t="shared" si="70"/>
        <v>201808090155</v>
      </c>
      <c r="I220" s="13">
        <f t="shared" si="71"/>
        <v>201808091355</v>
      </c>
      <c r="J220" s="14">
        <v>43321</v>
      </c>
      <c r="K220" s="15">
        <v>7.9861111111111105E-2</v>
      </c>
      <c r="L220" s="16">
        <v>43321.079861111109</v>
      </c>
      <c r="M220" s="17">
        <v>43469</v>
      </c>
      <c r="N220" s="18" t="s">
        <v>986</v>
      </c>
      <c r="O220" s="16">
        <v>43469.38958333333</v>
      </c>
      <c r="P220" s="19">
        <v>46150</v>
      </c>
      <c r="Q220" s="12" t="s">
        <v>80</v>
      </c>
      <c r="R220" s="19">
        <v>0</v>
      </c>
      <c r="S220" s="19"/>
      <c r="T220" s="19">
        <v>0</v>
      </c>
      <c r="U220" s="20">
        <v>40.896000000000001</v>
      </c>
      <c r="V220" s="20">
        <v>-122.21899999999999</v>
      </c>
      <c r="W220" s="11" t="s">
        <v>88</v>
      </c>
      <c r="X220" s="11" t="str">
        <f t="shared" si="72"/>
        <v>HFRA</v>
      </c>
      <c r="Y220" s="11"/>
      <c r="Z220" s="21"/>
      <c r="AA220" s="11"/>
      <c r="AB220" s="11"/>
      <c r="AC220" s="21"/>
      <c r="AD220" s="21"/>
      <c r="AE220" s="21"/>
      <c r="AF220" s="11"/>
      <c r="AG220" s="11" t="b">
        <f t="shared" si="73"/>
        <v>1</v>
      </c>
      <c r="AH220" s="11" t="b">
        <f t="shared" si="74"/>
        <v>1</v>
      </c>
      <c r="AI220" s="11" t="b">
        <f t="shared" si="75"/>
        <v>0</v>
      </c>
      <c r="AJ220" s="19">
        <v>2018</v>
      </c>
      <c r="AK220">
        <v>8</v>
      </c>
      <c r="AL220" t="b">
        <v>0</v>
      </c>
      <c r="AM220">
        <f t="shared" si="76"/>
        <v>0</v>
      </c>
      <c r="AN220" t="b">
        <f t="shared" si="77"/>
        <v>0</v>
      </c>
      <c r="AO220" t="b">
        <f t="shared" si="78"/>
        <v>0</v>
      </c>
      <c r="AP220" t="b">
        <f t="shared" si="79"/>
        <v>0</v>
      </c>
      <c r="AQ220" t="str">
        <f t="shared" si="67"/>
        <v>OEIS CAT - Large</v>
      </c>
      <c r="AR220">
        <f t="shared" si="80"/>
        <v>1</v>
      </c>
      <c r="AS220">
        <f t="shared" si="81"/>
        <v>0</v>
      </c>
      <c r="AT220" t="str">
        <f t="shared" si="82"/>
        <v xml:space="preserve">structures &lt;= 100 </v>
      </c>
      <c r="AU220" t="str">
        <f t="shared" si="83"/>
        <v>fatality = 0</v>
      </c>
      <c r="AV220">
        <f t="shared" si="68"/>
        <v>0</v>
      </c>
      <c r="AW220" t="b">
        <v>1</v>
      </c>
      <c r="AX220" t="b">
        <v>0</v>
      </c>
      <c r="AY220" t="b">
        <v>1</v>
      </c>
      <c r="AZ220" t="b">
        <v>1</v>
      </c>
      <c r="BA220" t="b">
        <v>0</v>
      </c>
      <c r="BB220" t="b">
        <v>1</v>
      </c>
      <c r="BC220" t="b">
        <v>1</v>
      </c>
    </row>
    <row r="221" spans="1:55" x14ac:dyDescent="0.2">
      <c r="A221" s="11"/>
      <c r="C221" t="str">
        <f t="shared" si="69"/>
        <v>20180809-Hat</v>
      </c>
      <c r="D221" s="12" t="s">
        <v>307</v>
      </c>
      <c r="E221" s="12" t="s">
        <v>989</v>
      </c>
      <c r="F221" s="12"/>
      <c r="G221" s="12"/>
      <c r="H221" s="13">
        <f t="shared" si="70"/>
        <v>201808091434</v>
      </c>
      <c r="I221" s="13">
        <f t="shared" si="71"/>
        <v>201808100234</v>
      </c>
      <c r="J221" s="14">
        <v>43321</v>
      </c>
      <c r="K221" s="15">
        <v>0.6069444444444444</v>
      </c>
      <c r="L221" s="16">
        <v>43321.606944444437</v>
      </c>
      <c r="M221" s="17">
        <v>43469</v>
      </c>
      <c r="N221" s="18" t="s">
        <v>986</v>
      </c>
      <c r="O221" s="16">
        <v>43469.38958333333</v>
      </c>
      <c r="P221" s="19">
        <v>1900</v>
      </c>
      <c r="Q221" s="12" t="s">
        <v>80</v>
      </c>
      <c r="R221" s="19">
        <v>0</v>
      </c>
      <c r="S221" s="19"/>
      <c r="T221" s="19">
        <v>0</v>
      </c>
      <c r="U221" s="20">
        <v>40.99344</v>
      </c>
      <c r="V221" s="20">
        <v>-121.52225</v>
      </c>
      <c r="W221" s="11" t="s">
        <v>88</v>
      </c>
      <c r="X221" s="11" t="str">
        <f t="shared" si="72"/>
        <v>HFRA</v>
      </c>
      <c r="Y221" s="11"/>
      <c r="Z221" s="21"/>
      <c r="AA221" s="11"/>
      <c r="AB221" s="11"/>
      <c r="AC221" s="21"/>
      <c r="AD221" s="21"/>
      <c r="AE221" s="21"/>
      <c r="AF221" s="11">
        <v>12717791</v>
      </c>
      <c r="AG221" s="11" t="b">
        <f t="shared" si="73"/>
        <v>0</v>
      </c>
      <c r="AH221" s="11" t="b">
        <f t="shared" si="74"/>
        <v>0</v>
      </c>
      <c r="AI221" s="11" t="b">
        <f t="shared" si="75"/>
        <v>0</v>
      </c>
      <c r="AJ221" s="19">
        <v>2018</v>
      </c>
      <c r="AK221">
        <v>8</v>
      </c>
      <c r="AL221" t="b">
        <v>1</v>
      </c>
      <c r="AM221">
        <f t="shared" si="76"/>
        <v>0</v>
      </c>
      <c r="AN221" t="b">
        <f t="shared" si="77"/>
        <v>0</v>
      </c>
      <c r="AO221" t="b">
        <f t="shared" si="78"/>
        <v>0</v>
      </c>
      <c r="AP221" t="b">
        <f t="shared" si="79"/>
        <v>0</v>
      </c>
      <c r="AQ221" t="str">
        <f t="shared" si="67"/>
        <v>OEIS Non-CAT - Large</v>
      </c>
      <c r="AR221">
        <f t="shared" si="80"/>
        <v>0</v>
      </c>
      <c r="AS221">
        <f t="shared" si="81"/>
        <v>0</v>
      </c>
      <c r="AT221" t="str">
        <f t="shared" si="82"/>
        <v xml:space="preserve">structures &lt;= 100 </v>
      </c>
      <c r="AU221" t="str">
        <f t="shared" si="83"/>
        <v>fatality = 0</v>
      </c>
      <c r="AV221">
        <f t="shared" si="68"/>
        <v>0</v>
      </c>
      <c r="AW221" t="b">
        <v>1</v>
      </c>
      <c r="AX221" t="b">
        <v>0</v>
      </c>
      <c r="AY221" t="b">
        <v>1</v>
      </c>
      <c r="AZ221" t="b">
        <v>1</v>
      </c>
      <c r="BA221" t="b">
        <v>0</v>
      </c>
      <c r="BB221" t="b">
        <v>1</v>
      </c>
      <c r="BC221" t="b">
        <v>1</v>
      </c>
    </row>
    <row r="222" spans="1:55" x14ac:dyDescent="0.2">
      <c r="A222" s="11"/>
      <c r="C222" t="str">
        <f t="shared" si="69"/>
        <v>20180810-Nelson</v>
      </c>
      <c r="D222" s="12" t="s">
        <v>992</v>
      </c>
      <c r="E222" s="12" t="s">
        <v>993</v>
      </c>
      <c r="F222" s="12"/>
      <c r="G222" s="12"/>
      <c r="H222" s="13">
        <f t="shared" si="70"/>
        <v>201808101657</v>
      </c>
      <c r="I222" s="13">
        <f t="shared" si="71"/>
        <v>201808110457</v>
      </c>
      <c r="J222" s="14">
        <v>43322</v>
      </c>
      <c r="K222" s="15">
        <v>0.70625000000000004</v>
      </c>
      <c r="L222" s="16">
        <v>43322.706250000003</v>
      </c>
      <c r="M222" s="17">
        <v>43469</v>
      </c>
      <c r="N222" s="18" t="s">
        <v>994</v>
      </c>
      <c r="O222" s="16">
        <v>43469.388888888891</v>
      </c>
      <c r="P222" s="19">
        <v>2162</v>
      </c>
      <c r="Q222" s="12" t="s">
        <v>80</v>
      </c>
      <c r="R222" s="19">
        <v>1</v>
      </c>
      <c r="S222" s="19"/>
      <c r="T222" s="19">
        <v>0</v>
      </c>
      <c r="U222" s="20">
        <v>38.431277999999999</v>
      </c>
      <c r="V222" s="20">
        <v>-122.043747</v>
      </c>
      <c r="W222" s="11" t="s">
        <v>88</v>
      </c>
      <c r="X222" s="11" t="str">
        <f t="shared" si="72"/>
        <v>HFRA</v>
      </c>
      <c r="Y222" s="11"/>
      <c r="Z222" s="21"/>
      <c r="AA222" s="11"/>
      <c r="AB222" s="11"/>
      <c r="AC222" s="21"/>
      <c r="AD222" s="21"/>
      <c r="AE222" s="21"/>
      <c r="AF222" s="11"/>
      <c r="AG222" s="11" t="b">
        <f t="shared" si="73"/>
        <v>0</v>
      </c>
      <c r="AH222" s="11" t="b">
        <f t="shared" si="74"/>
        <v>0</v>
      </c>
      <c r="AI222" s="11" t="b">
        <f t="shared" si="75"/>
        <v>0</v>
      </c>
      <c r="AJ222" s="19">
        <v>2018</v>
      </c>
      <c r="AK222">
        <v>8</v>
      </c>
      <c r="AL222" t="b">
        <v>0</v>
      </c>
      <c r="AM222">
        <f t="shared" si="76"/>
        <v>0</v>
      </c>
      <c r="AN222" t="b">
        <f t="shared" si="77"/>
        <v>0</v>
      </c>
      <c r="AO222" t="b">
        <f t="shared" si="78"/>
        <v>0</v>
      </c>
      <c r="AP222" t="b">
        <f t="shared" si="79"/>
        <v>0</v>
      </c>
      <c r="AQ222" t="str">
        <f t="shared" si="67"/>
        <v>OEIS Non-CAT - Large</v>
      </c>
      <c r="AR222">
        <f t="shared" si="80"/>
        <v>0</v>
      </c>
      <c r="AS222">
        <f t="shared" si="81"/>
        <v>0</v>
      </c>
      <c r="AT222" t="str">
        <f t="shared" si="82"/>
        <v xml:space="preserve">structures &lt;= 100 </v>
      </c>
      <c r="AU222" t="str">
        <f t="shared" si="83"/>
        <v>fatality = 0</v>
      </c>
      <c r="AV222">
        <f t="shared" si="68"/>
        <v>1</v>
      </c>
      <c r="AW222" t="b">
        <v>1</v>
      </c>
      <c r="AX222" t="b">
        <v>0</v>
      </c>
      <c r="AY222" t="b">
        <v>1</v>
      </c>
      <c r="AZ222" t="b">
        <v>1</v>
      </c>
      <c r="BA222" t="b">
        <v>0</v>
      </c>
      <c r="BB222" t="b">
        <v>1</v>
      </c>
      <c r="BC222" t="b">
        <v>1</v>
      </c>
    </row>
    <row r="223" spans="1:55" x14ac:dyDescent="0.2">
      <c r="A223" s="11"/>
      <c r="C223" t="str">
        <f t="shared" si="69"/>
        <v>20180811-Gulch</v>
      </c>
      <c r="D223" s="12" t="s">
        <v>218</v>
      </c>
      <c r="E223" s="12" t="s">
        <v>995</v>
      </c>
      <c r="F223" s="12"/>
      <c r="G223" s="12"/>
      <c r="H223" s="13">
        <f t="shared" si="70"/>
        <v>201808111412</v>
      </c>
      <c r="I223" s="13">
        <f t="shared" si="71"/>
        <v>201808120212</v>
      </c>
      <c r="J223" s="14">
        <v>43323</v>
      </c>
      <c r="K223" s="15">
        <v>0.59166666666666667</v>
      </c>
      <c r="L223" s="16">
        <v>43323.591666666667</v>
      </c>
      <c r="M223" s="17">
        <v>43469</v>
      </c>
      <c r="N223" s="18" t="s">
        <v>994</v>
      </c>
      <c r="O223" s="16">
        <v>43469.388888888891</v>
      </c>
      <c r="P223" s="19">
        <v>650</v>
      </c>
      <c r="Q223" s="12" t="s">
        <v>80</v>
      </c>
      <c r="R223" s="19">
        <v>0</v>
      </c>
      <c r="S223" s="19"/>
      <c r="T223" s="19">
        <v>0</v>
      </c>
      <c r="U223" s="20">
        <v>36.009120000000003</v>
      </c>
      <c r="V223" s="20">
        <v>-120.82226</v>
      </c>
      <c r="W223" s="11" t="s">
        <v>73</v>
      </c>
      <c r="X223" s="11" t="str">
        <f t="shared" si="72"/>
        <v>non-HFRA</v>
      </c>
      <c r="Y223" s="11"/>
      <c r="Z223" s="21"/>
      <c r="AA223" s="11"/>
      <c r="AB223" s="11"/>
      <c r="AC223" s="21"/>
      <c r="AD223" s="21"/>
      <c r="AE223" s="21"/>
      <c r="AF223" s="11"/>
      <c r="AG223" s="11" t="b">
        <f t="shared" si="73"/>
        <v>0</v>
      </c>
      <c r="AH223" s="11" t="b">
        <f t="shared" si="74"/>
        <v>0</v>
      </c>
      <c r="AI223" s="11" t="b">
        <f t="shared" si="75"/>
        <v>0</v>
      </c>
      <c r="AJ223" s="19">
        <v>2018</v>
      </c>
      <c r="AK223">
        <v>8</v>
      </c>
      <c r="AL223" t="b">
        <v>0</v>
      </c>
      <c r="AM223">
        <f t="shared" si="76"/>
        <v>0</v>
      </c>
      <c r="AN223" t="b">
        <f t="shared" si="77"/>
        <v>0</v>
      </c>
      <c r="AO223" t="b">
        <f t="shared" si="78"/>
        <v>0</v>
      </c>
      <c r="AP223" t="b">
        <f t="shared" si="79"/>
        <v>0</v>
      </c>
      <c r="AQ223" t="str">
        <f t="shared" si="67"/>
        <v>OEIS Non-CAT - Large</v>
      </c>
      <c r="AR223">
        <f t="shared" si="80"/>
        <v>0</v>
      </c>
      <c r="AS223">
        <f t="shared" si="81"/>
        <v>0</v>
      </c>
      <c r="AT223" t="str">
        <f t="shared" si="82"/>
        <v xml:space="preserve">structures &lt;= 100 </v>
      </c>
      <c r="AU223" t="str">
        <f t="shared" si="83"/>
        <v>fatality = 0</v>
      </c>
      <c r="AV223">
        <f t="shared" si="68"/>
        <v>0</v>
      </c>
      <c r="AW223" t="b">
        <v>0</v>
      </c>
      <c r="AX223" t="b">
        <v>0</v>
      </c>
      <c r="AY223" t="b">
        <v>0</v>
      </c>
      <c r="AZ223" t="b">
        <v>0</v>
      </c>
      <c r="BA223" t="b">
        <v>0</v>
      </c>
      <c r="BB223" t="b">
        <v>0</v>
      </c>
      <c r="BC223" t="b">
        <v>0</v>
      </c>
    </row>
    <row r="224" spans="1:55" x14ac:dyDescent="0.2">
      <c r="A224" s="11"/>
      <c r="C224" t="str">
        <f t="shared" si="69"/>
        <v>20180815-River</v>
      </c>
      <c r="D224" s="12" t="s">
        <v>119</v>
      </c>
      <c r="E224" s="12" t="s">
        <v>952</v>
      </c>
      <c r="F224" s="12"/>
      <c r="G224" s="12"/>
      <c r="H224" s="13">
        <f t="shared" si="70"/>
        <v>201808151714</v>
      </c>
      <c r="I224" s="13">
        <f t="shared" si="71"/>
        <v>201808160514</v>
      </c>
      <c r="J224" s="14">
        <v>43327</v>
      </c>
      <c r="K224" s="15">
        <v>0.71805555555555556</v>
      </c>
      <c r="L224" s="16">
        <v>43327.718055555553</v>
      </c>
      <c r="M224" s="17">
        <v>43469</v>
      </c>
      <c r="N224" s="18" t="s">
        <v>996</v>
      </c>
      <c r="O224" s="16">
        <v>43469.388194444437</v>
      </c>
      <c r="P224" s="19">
        <v>668</v>
      </c>
      <c r="Q224" s="12" t="s">
        <v>80</v>
      </c>
      <c r="R224" s="19">
        <v>0</v>
      </c>
      <c r="S224" s="19"/>
      <c r="T224" s="19">
        <v>0</v>
      </c>
      <c r="U224" s="20">
        <v>35.790120000000002</v>
      </c>
      <c r="V224" s="20">
        <v>-118.7393</v>
      </c>
      <c r="W224" s="11" t="s">
        <v>88</v>
      </c>
      <c r="X224" s="11" t="str">
        <f t="shared" si="72"/>
        <v>HFRA</v>
      </c>
      <c r="Y224" s="11"/>
      <c r="Z224" s="21"/>
      <c r="AA224" s="11"/>
      <c r="AB224" s="11"/>
      <c r="AC224" s="21"/>
      <c r="AD224" s="21"/>
      <c r="AE224" s="21"/>
      <c r="AF224" s="11"/>
      <c r="AG224" s="11" t="b">
        <f t="shared" si="73"/>
        <v>0</v>
      </c>
      <c r="AH224" s="11" t="b">
        <f t="shared" si="74"/>
        <v>0</v>
      </c>
      <c r="AI224" s="11" t="b">
        <f t="shared" si="75"/>
        <v>0</v>
      </c>
      <c r="AJ224" s="19">
        <v>2018</v>
      </c>
      <c r="AK224">
        <v>8</v>
      </c>
      <c r="AL224" t="b">
        <v>0</v>
      </c>
      <c r="AM224">
        <f t="shared" si="76"/>
        <v>0</v>
      </c>
      <c r="AN224" t="b">
        <f t="shared" si="77"/>
        <v>0</v>
      </c>
      <c r="AO224" t="b">
        <f t="shared" si="78"/>
        <v>0</v>
      </c>
      <c r="AP224" t="b">
        <f t="shared" si="79"/>
        <v>0</v>
      </c>
      <c r="AQ224" t="str">
        <f t="shared" si="67"/>
        <v>OEIS Non-CAT - Large</v>
      </c>
      <c r="AR224">
        <f t="shared" si="80"/>
        <v>0</v>
      </c>
      <c r="AS224">
        <f t="shared" si="81"/>
        <v>0</v>
      </c>
      <c r="AT224" t="str">
        <f t="shared" si="82"/>
        <v xml:space="preserve">structures &lt;= 100 </v>
      </c>
      <c r="AU224" t="str">
        <f t="shared" si="83"/>
        <v>fatality = 0</v>
      </c>
      <c r="AV224">
        <f t="shared" si="68"/>
        <v>0</v>
      </c>
      <c r="AW224" t="b">
        <v>1</v>
      </c>
      <c r="AX224" t="b">
        <v>0</v>
      </c>
      <c r="AY224" t="b">
        <v>1</v>
      </c>
      <c r="AZ224" t="b">
        <v>1</v>
      </c>
      <c r="BA224" t="b">
        <v>0</v>
      </c>
      <c r="BB224" t="b">
        <v>1</v>
      </c>
      <c r="BC224" t="b">
        <v>1</v>
      </c>
    </row>
    <row r="225" spans="1:55" x14ac:dyDescent="0.2">
      <c r="A225" s="11"/>
      <c r="C225" t="str">
        <f t="shared" si="69"/>
        <v>20180816-Mill Creek 1</v>
      </c>
      <c r="D225" s="12" t="s">
        <v>163</v>
      </c>
      <c r="E225" s="12" t="s">
        <v>998</v>
      </c>
      <c r="F225" s="12"/>
      <c r="G225" s="12"/>
      <c r="H225" s="13">
        <f t="shared" si="70"/>
        <v>201808160918</v>
      </c>
      <c r="I225" s="13">
        <f t="shared" si="71"/>
        <v>201808162118</v>
      </c>
      <c r="J225" s="14">
        <v>43328</v>
      </c>
      <c r="K225" s="15">
        <v>0.38750000000000001</v>
      </c>
      <c r="L225" s="16">
        <v>43328.387499999997</v>
      </c>
      <c r="M225" s="17">
        <v>43469</v>
      </c>
      <c r="N225" s="18" t="s">
        <v>999</v>
      </c>
      <c r="O225" s="16">
        <v>43469.386805555558</v>
      </c>
      <c r="P225" s="19">
        <v>3674</v>
      </c>
      <c r="Q225" s="12" t="s">
        <v>80</v>
      </c>
      <c r="R225" s="19">
        <v>0</v>
      </c>
      <c r="S225" s="19"/>
      <c r="T225" s="19">
        <v>0</v>
      </c>
      <c r="U225" s="20">
        <v>41.14</v>
      </c>
      <c r="V225" s="20">
        <v>-123.66</v>
      </c>
      <c r="W225" s="11" t="s">
        <v>88</v>
      </c>
      <c r="X225" s="11" t="str">
        <f t="shared" si="72"/>
        <v>HFRA</v>
      </c>
      <c r="Y225" s="11"/>
      <c r="Z225" s="21"/>
      <c r="AA225" s="11"/>
      <c r="AB225" s="11"/>
      <c r="AC225" s="21"/>
      <c r="AD225" s="21"/>
      <c r="AE225" s="21"/>
      <c r="AF225" s="11"/>
      <c r="AG225" s="11" t="b">
        <f t="shared" si="73"/>
        <v>0</v>
      </c>
      <c r="AH225" s="11" t="b">
        <f t="shared" si="74"/>
        <v>0</v>
      </c>
      <c r="AI225" s="11" t="b">
        <f t="shared" si="75"/>
        <v>0</v>
      </c>
      <c r="AJ225" s="19">
        <v>2018</v>
      </c>
      <c r="AK225">
        <v>8</v>
      </c>
      <c r="AL225" t="b">
        <v>0</v>
      </c>
      <c r="AM225">
        <f t="shared" si="76"/>
        <v>0</v>
      </c>
      <c r="AN225" t="b">
        <f t="shared" si="77"/>
        <v>0</v>
      </c>
      <c r="AO225" t="b">
        <f t="shared" si="78"/>
        <v>0</v>
      </c>
      <c r="AP225" t="b">
        <f t="shared" si="79"/>
        <v>0</v>
      </c>
      <c r="AQ225" t="str">
        <f t="shared" ref="AQ225:AQ254" si="84">IF(AN225, "OEIS CAT - Destructive - Fatal", IF(AO225, IF(AG225, "OEIS CAT - Destructive - Non-fatal", "OEIS Non-CAT - Destructive - Non-fatal"), IF(AG225, "OEIS CAT - Large", "OEIS Non-CAT - Large")))</f>
        <v>OEIS Non-CAT - Large</v>
      </c>
      <c r="AR225">
        <f t="shared" si="80"/>
        <v>0</v>
      </c>
      <c r="AS225">
        <f t="shared" si="81"/>
        <v>0</v>
      </c>
      <c r="AT225" t="str">
        <f t="shared" si="82"/>
        <v xml:space="preserve">structures &lt;= 100 </v>
      </c>
      <c r="AU225" t="str">
        <f t="shared" si="83"/>
        <v>fatality = 0</v>
      </c>
      <c r="AV225">
        <f t="shared" ref="AV225:AV254" si="85">IF(R225="",0, R225)</f>
        <v>0</v>
      </c>
      <c r="AW225" t="b">
        <v>1</v>
      </c>
      <c r="AX225" t="b">
        <v>0</v>
      </c>
      <c r="AY225" t="b">
        <v>1</v>
      </c>
      <c r="AZ225" t="b">
        <v>1</v>
      </c>
      <c r="BA225" t="b">
        <v>0</v>
      </c>
      <c r="BB225" t="b">
        <v>1</v>
      </c>
      <c r="BC225" t="b">
        <v>1</v>
      </c>
    </row>
    <row r="226" spans="1:55" x14ac:dyDescent="0.2">
      <c r="A226" s="11"/>
      <c r="C226" t="str">
        <f t="shared" si="69"/>
        <v>20180818-Call</v>
      </c>
      <c r="D226" s="12" t="s">
        <v>260</v>
      </c>
      <c r="E226" s="12" t="s">
        <v>1002</v>
      </c>
      <c r="F226" s="12"/>
      <c r="G226" s="12"/>
      <c r="H226" s="13">
        <f t="shared" si="70"/>
        <v>201808181517</v>
      </c>
      <c r="I226" s="13">
        <f t="shared" si="71"/>
        <v>201808190317</v>
      </c>
      <c r="J226" s="14">
        <v>43330</v>
      </c>
      <c r="K226" s="15">
        <v>0.63680555555555551</v>
      </c>
      <c r="L226" s="16">
        <v>43330.636805555558</v>
      </c>
      <c r="M226" s="17">
        <v>43469</v>
      </c>
      <c r="N226" s="18" t="s">
        <v>1003</v>
      </c>
      <c r="O226" s="16">
        <v>43469.386111111111</v>
      </c>
      <c r="P226" s="19">
        <v>367</v>
      </c>
      <c r="Q226" s="12" t="s">
        <v>80</v>
      </c>
      <c r="R226" s="19">
        <v>0</v>
      </c>
      <c r="S226" s="19"/>
      <c r="T226" s="19">
        <v>0</v>
      </c>
      <c r="U226" s="20">
        <v>35.524000000000001</v>
      </c>
      <c r="V226" s="20">
        <v>-118.669</v>
      </c>
      <c r="W226" s="11" t="s">
        <v>88</v>
      </c>
      <c r="X226" s="11" t="str">
        <f t="shared" si="72"/>
        <v>HFRA</v>
      </c>
      <c r="Y226" s="11"/>
      <c r="Z226" s="21"/>
      <c r="AA226" s="11"/>
      <c r="AB226" s="11"/>
      <c r="AC226" s="21"/>
      <c r="AD226" s="21"/>
      <c r="AE226" s="21"/>
      <c r="AF226" s="11"/>
      <c r="AG226" s="11" t="b">
        <f t="shared" si="73"/>
        <v>0</v>
      </c>
      <c r="AH226" s="11" t="b">
        <f t="shared" si="74"/>
        <v>0</v>
      </c>
      <c r="AI226" s="11" t="b">
        <f t="shared" si="75"/>
        <v>0</v>
      </c>
      <c r="AJ226" s="19">
        <v>2018</v>
      </c>
      <c r="AK226">
        <v>8</v>
      </c>
      <c r="AL226" t="b">
        <v>0</v>
      </c>
      <c r="AM226">
        <f t="shared" si="76"/>
        <v>0</v>
      </c>
      <c r="AN226" t="b">
        <f t="shared" si="77"/>
        <v>0</v>
      </c>
      <c r="AO226" t="b">
        <f t="shared" si="78"/>
        <v>0</v>
      </c>
      <c r="AP226" t="b">
        <f t="shared" si="79"/>
        <v>0</v>
      </c>
      <c r="AQ226" t="str">
        <f t="shared" si="84"/>
        <v>OEIS Non-CAT - Large</v>
      </c>
      <c r="AR226">
        <f t="shared" si="80"/>
        <v>0</v>
      </c>
      <c r="AS226">
        <f t="shared" si="81"/>
        <v>0</v>
      </c>
      <c r="AT226" t="str">
        <f t="shared" si="82"/>
        <v xml:space="preserve">structures &lt;= 100 </v>
      </c>
      <c r="AU226" t="str">
        <f t="shared" si="83"/>
        <v>fatality = 0</v>
      </c>
      <c r="AV226">
        <f t="shared" si="85"/>
        <v>0</v>
      </c>
      <c r="AW226" t="b">
        <v>1</v>
      </c>
      <c r="AX226" t="b">
        <v>0</v>
      </c>
      <c r="AY226" t="b">
        <v>1</v>
      </c>
      <c r="AZ226" t="b">
        <v>1</v>
      </c>
      <c r="BA226" t="b">
        <v>0</v>
      </c>
      <c r="BB226" t="b">
        <v>1</v>
      </c>
      <c r="BC226" t="b">
        <v>1</v>
      </c>
    </row>
    <row r="227" spans="1:55" x14ac:dyDescent="0.2">
      <c r="A227" s="11"/>
      <c r="C227" t="str">
        <f t="shared" si="69"/>
        <v>20180819-Front</v>
      </c>
      <c r="D227" s="12" t="s">
        <v>257</v>
      </c>
      <c r="E227" s="12" t="s">
        <v>1005</v>
      </c>
      <c r="F227" s="12"/>
      <c r="G227" s="12"/>
      <c r="H227" s="13">
        <f t="shared" si="70"/>
        <v>201808191337</v>
      </c>
      <c r="I227" s="13">
        <f t="shared" si="71"/>
        <v>201808200137</v>
      </c>
      <c r="J227" s="14">
        <v>43331</v>
      </c>
      <c r="K227" s="15">
        <v>0.56736111111111109</v>
      </c>
      <c r="L227" s="16">
        <v>43331.567361111112</v>
      </c>
      <c r="M227" s="17">
        <v>43469</v>
      </c>
      <c r="N227" s="18" t="s">
        <v>1003</v>
      </c>
      <c r="O227" s="16">
        <v>43469.386111111111</v>
      </c>
      <c r="P227" s="19">
        <v>1014</v>
      </c>
      <c r="Q227" s="12" t="s">
        <v>80</v>
      </c>
      <c r="R227" s="19">
        <v>0</v>
      </c>
      <c r="S227" s="19"/>
      <c r="T227" s="19">
        <v>0</v>
      </c>
      <c r="U227" s="20">
        <v>35.114166670000003</v>
      </c>
      <c r="V227" s="20">
        <v>-120.09222222</v>
      </c>
      <c r="W227" s="11" t="s">
        <v>88</v>
      </c>
      <c r="X227" s="11" t="str">
        <f t="shared" si="72"/>
        <v>HFRA</v>
      </c>
      <c r="Y227" s="11"/>
      <c r="Z227" s="21"/>
      <c r="AA227" s="11"/>
      <c r="AB227" s="11"/>
      <c r="AC227" s="21"/>
      <c r="AD227" s="21"/>
      <c r="AE227" s="21"/>
      <c r="AF227" s="11"/>
      <c r="AG227" s="11" t="b">
        <f t="shared" si="73"/>
        <v>0</v>
      </c>
      <c r="AH227" s="11" t="b">
        <f t="shared" si="74"/>
        <v>0</v>
      </c>
      <c r="AI227" s="11" t="b">
        <f t="shared" si="75"/>
        <v>0</v>
      </c>
      <c r="AJ227" s="19">
        <v>2018</v>
      </c>
      <c r="AK227">
        <v>8</v>
      </c>
      <c r="AL227" t="b">
        <v>0</v>
      </c>
      <c r="AM227">
        <f t="shared" si="76"/>
        <v>0</v>
      </c>
      <c r="AN227" t="b">
        <f t="shared" si="77"/>
        <v>0</v>
      </c>
      <c r="AO227" t="b">
        <f t="shared" si="78"/>
        <v>0</v>
      </c>
      <c r="AP227" t="b">
        <f t="shared" si="79"/>
        <v>0</v>
      </c>
      <c r="AQ227" t="str">
        <f t="shared" si="84"/>
        <v>OEIS Non-CAT - Large</v>
      </c>
      <c r="AR227">
        <f t="shared" si="80"/>
        <v>0</v>
      </c>
      <c r="AS227">
        <f t="shared" si="81"/>
        <v>0</v>
      </c>
      <c r="AT227" t="str">
        <f t="shared" si="82"/>
        <v xml:space="preserve">structures &lt;= 100 </v>
      </c>
      <c r="AU227" t="str">
        <f t="shared" si="83"/>
        <v>fatality = 0</v>
      </c>
      <c r="AV227">
        <f t="shared" si="85"/>
        <v>0</v>
      </c>
      <c r="AW227" t="b">
        <v>0</v>
      </c>
      <c r="AX227" t="b">
        <v>1</v>
      </c>
      <c r="AY227" t="b">
        <v>1</v>
      </c>
      <c r="AZ227" t="b">
        <v>1</v>
      </c>
      <c r="BA227" t="b">
        <v>0</v>
      </c>
      <c r="BB227" t="b">
        <v>1</v>
      </c>
      <c r="BC227" t="b">
        <v>1</v>
      </c>
    </row>
    <row r="228" spans="1:55" x14ac:dyDescent="0.2">
      <c r="A228" s="11"/>
      <c r="C228" t="str">
        <f t="shared" si="69"/>
        <v>20180903-North</v>
      </c>
      <c r="D228" s="12" t="s">
        <v>269</v>
      </c>
      <c r="E228" s="12" t="s">
        <v>1008</v>
      </c>
      <c r="F228" s="12"/>
      <c r="G228" s="12"/>
      <c r="H228" s="13">
        <f t="shared" si="70"/>
        <v>201809031638</v>
      </c>
      <c r="I228" s="13">
        <f t="shared" si="71"/>
        <v>201809040438</v>
      </c>
      <c r="J228" s="14">
        <v>43346</v>
      </c>
      <c r="K228" s="15">
        <v>0.69305555555555554</v>
      </c>
      <c r="L228" s="16">
        <v>43346.693055555559</v>
      </c>
      <c r="M228" s="17">
        <v>43469</v>
      </c>
      <c r="N228" s="18" t="s">
        <v>1009</v>
      </c>
      <c r="O228" s="16">
        <v>43469.381944444453</v>
      </c>
      <c r="P228" s="19">
        <v>1120</v>
      </c>
      <c r="Q228" s="12" t="s">
        <v>80</v>
      </c>
      <c r="R228" s="19">
        <v>0</v>
      </c>
      <c r="S228" s="19"/>
      <c r="T228" s="19">
        <v>0</v>
      </c>
      <c r="U228" s="20">
        <v>39.268611</v>
      </c>
      <c r="V228" s="20">
        <v>-120.658333</v>
      </c>
      <c r="W228" s="11" t="s">
        <v>88</v>
      </c>
      <c r="X228" s="11" t="str">
        <f t="shared" si="72"/>
        <v>HFRA</v>
      </c>
      <c r="Y228" s="11"/>
      <c r="Z228" s="21"/>
      <c r="AA228" s="11"/>
      <c r="AB228" s="11"/>
      <c r="AC228" s="21"/>
      <c r="AD228" s="21"/>
      <c r="AE228" s="21"/>
      <c r="AF228" s="11">
        <v>20415</v>
      </c>
      <c r="AG228" s="11" t="b">
        <f t="shared" si="73"/>
        <v>0</v>
      </c>
      <c r="AH228" s="11" t="b">
        <f t="shared" si="74"/>
        <v>0</v>
      </c>
      <c r="AI228" s="11" t="b">
        <f t="shared" si="75"/>
        <v>0</v>
      </c>
      <c r="AJ228" s="19">
        <v>2018</v>
      </c>
      <c r="AK228">
        <v>9</v>
      </c>
      <c r="AL228" t="b">
        <v>0</v>
      </c>
      <c r="AM228">
        <f t="shared" si="76"/>
        <v>0</v>
      </c>
      <c r="AN228" t="b">
        <f t="shared" si="77"/>
        <v>0</v>
      </c>
      <c r="AO228" t="b">
        <f t="shared" si="78"/>
        <v>0</v>
      </c>
      <c r="AP228" t="b">
        <f t="shared" si="79"/>
        <v>0</v>
      </c>
      <c r="AQ228" t="str">
        <f t="shared" si="84"/>
        <v>OEIS Non-CAT - Large</v>
      </c>
      <c r="AR228">
        <f t="shared" si="80"/>
        <v>0</v>
      </c>
      <c r="AS228">
        <f t="shared" si="81"/>
        <v>0</v>
      </c>
      <c r="AT228" t="str">
        <f t="shared" si="82"/>
        <v xml:space="preserve">structures &lt;= 100 </v>
      </c>
      <c r="AU228" t="str">
        <f t="shared" si="83"/>
        <v>fatality = 0</v>
      </c>
      <c r="AV228">
        <f t="shared" si="85"/>
        <v>0</v>
      </c>
      <c r="AW228" t="b">
        <v>1</v>
      </c>
      <c r="AX228" t="b">
        <v>0</v>
      </c>
      <c r="AY228" t="b">
        <v>1</v>
      </c>
      <c r="AZ228" t="b">
        <v>1</v>
      </c>
      <c r="BA228" t="b">
        <v>0</v>
      </c>
      <c r="BB228" t="b">
        <v>1</v>
      </c>
      <c r="BC228" t="b">
        <v>1</v>
      </c>
    </row>
    <row r="229" spans="1:55" x14ac:dyDescent="0.2">
      <c r="A229" s="11"/>
      <c r="C229" t="str">
        <f t="shared" si="69"/>
        <v>20180904-Kerlin</v>
      </c>
      <c r="D229" s="12" t="s">
        <v>84</v>
      </c>
      <c r="E229" s="12" t="s">
        <v>1012</v>
      </c>
      <c r="F229" s="12"/>
      <c r="G229" s="12"/>
      <c r="H229" s="13">
        <f t="shared" si="70"/>
        <v>201809041520</v>
      </c>
      <c r="I229" s="13">
        <f t="shared" si="71"/>
        <v>201809050320</v>
      </c>
      <c r="J229" s="14">
        <v>43347</v>
      </c>
      <c r="K229" s="15">
        <v>0.63888888888888884</v>
      </c>
      <c r="L229" s="16">
        <v>43347.638888888891</v>
      </c>
      <c r="M229" s="17">
        <v>43469</v>
      </c>
      <c r="N229" s="18" t="s">
        <v>1013</v>
      </c>
      <c r="O229" s="16">
        <v>43469.380555555559</v>
      </c>
      <c r="P229" s="19">
        <v>1751</v>
      </c>
      <c r="Q229" s="12" t="s">
        <v>80</v>
      </c>
      <c r="R229" s="19">
        <v>0</v>
      </c>
      <c r="S229" s="19"/>
      <c r="T229" s="19">
        <v>0</v>
      </c>
      <c r="U229" s="20">
        <v>40.616250999999998</v>
      </c>
      <c r="V229" s="20">
        <v>-123.52019</v>
      </c>
      <c r="W229" s="11" t="s">
        <v>88</v>
      </c>
      <c r="X229" s="11" t="str">
        <f t="shared" si="72"/>
        <v>HFRA</v>
      </c>
      <c r="Y229" s="11"/>
      <c r="Z229" s="21"/>
      <c r="AA229" s="11"/>
      <c r="AB229" s="11"/>
      <c r="AC229" s="21"/>
      <c r="AD229" s="21"/>
      <c r="AE229" s="21"/>
      <c r="AF229" s="11"/>
      <c r="AG229" s="11" t="b">
        <f t="shared" si="73"/>
        <v>0</v>
      </c>
      <c r="AH229" s="11" t="b">
        <f t="shared" si="74"/>
        <v>0</v>
      </c>
      <c r="AI229" s="11" t="b">
        <f t="shared" si="75"/>
        <v>0</v>
      </c>
      <c r="AJ229" s="19">
        <v>2018</v>
      </c>
      <c r="AK229">
        <v>9</v>
      </c>
      <c r="AL229" t="b">
        <v>0</v>
      </c>
      <c r="AM229">
        <f t="shared" si="76"/>
        <v>0</v>
      </c>
      <c r="AN229" t="b">
        <f t="shared" si="77"/>
        <v>0</v>
      </c>
      <c r="AO229" t="b">
        <f t="shared" si="78"/>
        <v>0</v>
      </c>
      <c r="AP229" t="b">
        <f t="shared" si="79"/>
        <v>0</v>
      </c>
      <c r="AQ229" t="str">
        <f t="shared" si="84"/>
        <v>OEIS Non-CAT - Large</v>
      </c>
      <c r="AR229">
        <f t="shared" si="80"/>
        <v>0</v>
      </c>
      <c r="AS229">
        <f t="shared" si="81"/>
        <v>0</v>
      </c>
      <c r="AT229" t="str">
        <f t="shared" si="82"/>
        <v xml:space="preserve">structures &lt;= 100 </v>
      </c>
      <c r="AU229" t="str">
        <f t="shared" si="83"/>
        <v>fatality = 0</v>
      </c>
      <c r="AV229">
        <f t="shared" si="85"/>
        <v>0</v>
      </c>
      <c r="AW229" t="b">
        <v>1</v>
      </c>
      <c r="AX229" t="b">
        <v>0</v>
      </c>
      <c r="AY229" t="b">
        <v>1</v>
      </c>
      <c r="AZ229" t="b">
        <v>1</v>
      </c>
      <c r="BA229" t="b">
        <v>0</v>
      </c>
      <c r="BB229" t="b">
        <v>1</v>
      </c>
      <c r="BC229" t="b">
        <v>1</v>
      </c>
    </row>
    <row r="230" spans="1:55" x14ac:dyDescent="0.2">
      <c r="A230" s="11"/>
      <c r="C230" t="str">
        <f t="shared" si="69"/>
        <v>20180905-Delta</v>
      </c>
      <c r="D230" s="12" t="s">
        <v>307</v>
      </c>
      <c r="E230" s="12" t="s">
        <v>1016</v>
      </c>
      <c r="F230" s="12"/>
      <c r="G230" s="12"/>
      <c r="H230" s="13">
        <f t="shared" si="70"/>
        <v>201809051251</v>
      </c>
      <c r="I230" s="13">
        <f t="shared" si="71"/>
        <v>201809060051</v>
      </c>
      <c r="J230" s="14">
        <v>43348</v>
      </c>
      <c r="K230" s="15">
        <v>0.53541666666666665</v>
      </c>
      <c r="L230" s="16">
        <v>43348.535416666673</v>
      </c>
      <c r="M230" s="17">
        <v>43469</v>
      </c>
      <c r="N230" s="18" t="s">
        <v>1017</v>
      </c>
      <c r="O230" s="16">
        <v>43469.379861111112</v>
      </c>
      <c r="P230" s="19">
        <v>63311</v>
      </c>
      <c r="Q230" s="12" t="s">
        <v>80</v>
      </c>
      <c r="R230" s="19">
        <v>42</v>
      </c>
      <c r="S230" s="19"/>
      <c r="T230" s="19">
        <v>0</v>
      </c>
      <c r="U230" s="20">
        <v>40.923000000000002</v>
      </c>
      <c r="V230" s="20">
        <v>-122.408</v>
      </c>
      <c r="W230" s="11" t="s">
        <v>88</v>
      </c>
      <c r="X230" s="11" t="str">
        <f t="shared" si="72"/>
        <v>HFRA</v>
      </c>
      <c r="Y230" s="11"/>
      <c r="Z230" s="21"/>
      <c r="AA230" s="11"/>
      <c r="AB230" s="11"/>
      <c r="AC230" s="21"/>
      <c r="AD230" s="21"/>
      <c r="AE230" s="21"/>
      <c r="AF230" s="11"/>
      <c r="AG230" s="11" t="b">
        <f t="shared" si="73"/>
        <v>1</v>
      </c>
      <c r="AH230" s="11" t="b">
        <f t="shared" si="74"/>
        <v>1</v>
      </c>
      <c r="AI230" s="11" t="b">
        <f t="shared" si="75"/>
        <v>0</v>
      </c>
      <c r="AJ230" s="19">
        <v>2018</v>
      </c>
      <c r="AK230">
        <v>9</v>
      </c>
      <c r="AL230" t="b">
        <v>0</v>
      </c>
      <c r="AM230">
        <f t="shared" si="76"/>
        <v>0</v>
      </c>
      <c r="AN230" t="b">
        <f t="shared" si="77"/>
        <v>0</v>
      </c>
      <c r="AO230" t="b">
        <f t="shared" si="78"/>
        <v>0</v>
      </c>
      <c r="AP230" t="b">
        <f t="shared" si="79"/>
        <v>0</v>
      </c>
      <c r="AQ230" t="str">
        <f t="shared" si="84"/>
        <v>OEIS CAT - Large</v>
      </c>
      <c r="AR230">
        <f t="shared" si="80"/>
        <v>1</v>
      </c>
      <c r="AS230">
        <f t="shared" si="81"/>
        <v>0</v>
      </c>
      <c r="AT230" t="str">
        <f t="shared" si="82"/>
        <v xml:space="preserve">structures &lt;= 100 </v>
      </c>
      <c r="AU230" t="str">
        <f t="shared" si="83"/>
        <v>fatality = 0</v>
      </c>
      <c r="AV230">
        <f t="shared" si="85"/>
        <v>42</v>
      </c>
      <c r="AW230" t="b">
        <v>1</v>
      </c>
      <c r="AX230" t="b">
        <v>0</v>
      </c>
      <c r="AY230" t="b">
        <v>1</v>
      </c>
      <c r="AZ230" t="b">
        <v>1</v>
      </c>
      <c r="BA230" t="b">
        <v>0</v>
      </c>
      <c r="BB230" t="b">
        <v>1</v>
      </c>
      <c r="BC230" t="b">
        <v>1</v>
      </c>
    </row>
    <row r="231" spans="1:55" x14ac:dyDescent="0.2">
      <c r="A231" s="11"/>
      <c r="C231" t="str">
        <f t="shared" si="69"/>
        <v>20180908-Tulloch</v>
      </c>
      <c r="D231" s="12" t="s">
        <v>409</v>
      </c>
      <c r="E231" s="12" t="s">
        <v>1020</v>
      </c>
      <c r="F231" s="12"/>
      <c r="G231" s="12"/>
      <c r="H231" s="13">
        <f t="shared" si="70"/>
        <v>201809081334</v>
      </c>
      <c r="I231" s="13">
        <f t="shared" si="71"/>
        <v>201809090134</v>
      </c>
      <c r="J231" s="14">
        <v>43351</v>
      </c>
      <c r="K231" s="15">
        <v>0.56527777777777777</v>
      </c>
      <c r="L231" s="16">
        <v>43351.56527777778</v>
      </c>
      <c r="M231" s="17">
        <v>43469</v>
      </c>
      <c r="N231" s="18" t="s">
        <v>1021</v>
      </c>
      <c r="O231" s="16">
        <v>43469.379166666673</v>
      </c>
      <c r="P231" s="19">
        <v>573</v>
      </c>
      <c r="Q231" s="12" t="s">
        <v>80</v>
      </c>
      <c r="R231" s="19">
        <v>0</v>
      </c>
      <c r="S231" s="19"/>
      <c r="T231" s="19">
        <v>0</v>
      </c>
      <c r="U231" s="20">
        <v>37.833880000000001</v>
      </c>
      <c r="V231" s="20">
        <v>-120.61745999999999</v>
      </c>
      <c r="W231" s="11" t="s">
        <v>73</v>
      </c>
      <c r="X231" s="11" t="str">
        <f t="shared" si="72"/>
        <v>non-HFRA</v>
      </c>
      <c r="Y231" s="11"/>
      <c r="Z231" s="21"/>
      <c r="AA231" s="11"/>
      <c r="AB231" s="11"/>
      <c r="AC231" s="21"/>
      <c r="AD231" s="21"/>
      <c r="AE231" s="21"/>
      <c r="AF231" s="11"/>
      <c r="AG231" s="11" t="b">
        <f t="shared" si="73"/>
        <v>0</v>
      </c>
      <c r="AH231" s="11" t="b">
        <f t="shared" si="74"/>
        <v>0</v>
      </c>
      <c r="AI231" s="11" t="b">
        <f t="shared" si="75"/>
        <v>0</v>
      </c>
      <c r="AJ231" s="19">
        <v>2018</v>
      </c>
      <c r="AK231">
        <v>9</v>
      </c>
      <c r="AL231" t="b">
        <v>0</v>
      </c>
      <c r="AM231">
        <f t="shared" si="76"/>
        <v>0</v>
      </c>
      <c r="AN231" t="b">
        <f t="shared" si="77"/>
        <v>0</v>
      </c>
      <c r="AO231" t="b">
        <f t="shared" si="78"/>
        <v>0</v>
      </c>
      <c r="AP231" t="b">
        <f t="shared" si="79"/>
        <v>0</v>
      </c>
      <c r="AQ231" t="str">
        <f t="shared" si="84"/>
        <v>OEIS Non-CAT - Large</v>
      </c>
      <c r="AR231">
        <f t="shared" si="80"/>
        <v>0</v>
      </c>
      <c r="AS231">
        <f t="shared" si="81"/>
        <v>0</v>
      </c>
      <c r="AT231" t="str">
        <f t="shared" si="82"/>
        <v xml:space="preserve">structures &lt;= 100 </v>
      </c>
      <c r="AU231" t="str">
        <f t="shared" si="83"/>
        <v>fatality = 0</v>
      </c>
      <c r="AV231">
        <f t="shared" si="85"/>
        <v>0</v>
      </c>
      <c r="AW231" t="b">
        <v>0</v>
      </c>
      <c r="AX231" t="b">
        <v>0</v>
      </c>
      <c r="AY231" t="b">
        <v>0</v>
      </c>
      <c r="AZ231" t="b">
        <v>0</v>
      </c>
      <c r="BA231" t="b">
        <v>0</v>
      </c>
      <c r="BB231" t="b">
        <v>0</v>
      </c>
      <c r="BC231" t="b">
        <v>0</v>
      </c>
    </row>
    <row r="232" spans="1:55" x14ac:dyDescent="0.2">
      <c r="A232" s="11"/>
      <c r="C232" t="str">
        <f t="shared" si="69"/>
        <v>20180908-Snell</v>
      </c>
      <c r="D232" s="12" t="s">
        <v>128</v>
      </c>
      <c r="E232" s="12" t="s">
        <v>1026</v>
      </c>
      <c r="F232" s="12"/>
      <c r="G232" s="12"/>
      <c r="H232" s="13">
        <f t="shared" si="70"/>
        <v>201809081429</v>
      </c>
      <c r="I232" s="13">
        <f t="shared" si="71"/>
        <v>201809090229</v>
      </c>
      <c r="J232" s="14">
        <v>43351</v>
      </c>
      <c r="K232" s="15">
        <v>0.60347222222222219</v>
      </c>
      <c r="L232" s="16">
        <v>43351.603472222218</v>
      </c>
      <c r="M232" s="17">
        <v>43469</v>
      </c>
      <c r="N232" s="18" t="s">
        <v>1021</v>
      </c>
      <c r="O232" s="16">
        <v>43469.379166666673</v>
      </c>
      <c r="P232" s="19">
        <v>2490</v>
      </c>
      <c r="Q232" s="12" t="s">
        <v>186</v>
      </c>
      <c r="R232" s="19">
        <v>0</v>
      </c>
      <c r="S232" s="19"/>
      <c r="T232" s="19">
        <v>0</v>
      </c>
      <c r="U232" s="20">
        <v>38.696010000000001</v>
      </c>
      <c r="V232" s="20">
        <v>-122.44468000000001</v>
      </c>
      <c r="W232" s="11" t="s">
        <v>88</v>
      </c>
      <c r="X232" s="11" t="str">
        <f t="shared" si="72"/>
        <v>HFRA</v>
      </c>
      <c r="Y232" s="11"/>
      <c r="Z232" s="21"/>
      <c r="AA232" s="11"/>
      <c r="AB232" s="11"/>
      <c r="AC232" s="21"/>
      <c r="AD232" s="21"/>
      <c r="AE232" s="21"/>
      <c r="AF232" s="11"/>
      <c r="AG232" s="11" t="b">
        <f t="shared" si="73"/>
        <v>0</v>
      </c>
      <c r="AH232" s="11" t="b">
        <f t="shared" si="74"/>
        <v>0</v>
      </c>
      <c r="AI232" s="11" t="b">
        <f t="shared" si="75"/>
        <v>0</v>
      </c>
      <c r="AJ232" s="19">
        <v>2018</v>
      </c>
      <c r="AK232">
        <v>9</v>
      </c>
      <c r="AL232" t="b">
        <v>0</v>
      </c>
      <c r="AM232">
        <f t="shared" si="76"/>
        <v>0</v>
      </c>
      <c r="AN232" t="b">
        <f t="shared" si="77"/>
        <v>0</v>
      </c>
      <c r="AO232" t="b">
        <f t="shared" si="78"/>
        <v>0</v>
      </c>
      <c r="AP232" t="b">
        <f t="shared" si="79"/>
        <v>0</v>
      </c>
      <c r="AQ232" t="str">
        <f t="shared" si="84"/>
        <v>OEIS Non-CAT - Large</v>
      </c>
      <c r="AR232">
        <f t="shared" si="80"/>
        <v>0</v>
      </c>
      <c r="AS232">
        <f t="shared" si="81"/>
        <v>0</v>
      </c>
      <c r="AT232" t="str">
        <f t="shared" si="82"/>
        <v xml:space="preserve">structures &lt;= 100 </v>
      </c>
      <c r="AU232" t="str">
        <f t="shared" si="83"/>
        <v>fatality = 0</v>
      </c>
      <c r="AV232">
        <f t="shared" si="85"/>
        <v>0</v>
      </c>
      <c r="AW232" t="b">
        <v>0</v>
      </c>
      <c r="AX232" t="b">
        <v>1</v>
      </c>
      <c r="AY232" t="b">
        <v>1</v>
      </c>
      <c r="AZ232" t="b">
        <v>1</v>
      </c>
      <c r="BA232" t="b">
        <v>0</v>
      </c>
      <c r="BB232" t="b">
        <v>1</v>
      </c>
      <c r="BC232" t="b">
        <v>1</v>
      </c>
    </row>
    <row r="233" spans="1:55" x14ac:dyDescent="0.2">
      <c r="A233" s="11"/>
      <c r="C233" t="str">
        <f t="shared" si="69"/>
        <v>20180913-Metz</v>
      </c>
      <c r="D233" s="12" t="s">
        <v>218</v>
      </c>
      <c r="E233" s="12" t="s">
        <v>238</v>
      </c>
      <c r="F233" s="12"/>
      <c r="G233" s="12"/>
      <c r="H233" s="13">
        <f t="shared" si="70"/>
        <v>201809131537</v>
      </c>
      <c r="I233" s="13">
        <f t="shared" si="71"/>
        <v>201809140337</v>
      </c>
      <c r="J233" s="14">
        <v>43356</v>
      </c>
      <c r="K233" s="15">
        <v>0.65069444444444446</v>
      </c>
      <c r="L233" s="16">
        <v>43356.650694444441</v>
      </c>
      <c r="M233" s="17">
        <v>43469</v>
      </c>
      <c r="N233" s="18" t="s">
        <v>1032</v>
      </c>
      <c r="O233" s="16">
        <v>43469.37777777778</v>
      </c>
      <c r="P233" s="19">
        <v>400</v>
      </c>
      <c r="Q233" s="12" t="s">
        <v>80</v>
      </c>
      <c r="R233" s="19">
        <v>0</v>
      </c>
      <c r="S233" s="19"/>
      <c r="T233" s="19">
        <v>0</v>
      </c>
      <c r="U233" s="20">
        <v>36.355020000000003</v>
      </c>
      <c r="V233" s="20">
        <v>-121.1563</v>
      </c>
      <c r="W233" s="11" t="s">
        <v>73</v>
      </c>
      <c r="X233" s="11" t="str">
        <f t="shared" si="72"/>
        <v>non-HFRA</v>
      </c>
      <c r="Y233" s="11"/>
      <c r="Z233" s="21"/>
      <c r="AA233" s="11"/>
      <c r="AB233" s="11"/>
      <c r="AC233" s="21"/>
      <c r="AD233" s="21"/>
      <c r="AE233" s="21"/>
      <c r="AF233" s="11"/>
      <c r="AG233" s="11" t="b">
        <f t="shared" si="73"/>
        <v>0</v>
      </c>
      <c r="AH233" s="11" t="b">
        <f t="shared" si="74"/>
        <v>0</v>
      </c>
      <c r="AI233" s="11" t="b">
        <f t="shared" si="75"/>
        <v>0</v>
      </c>
      <c r="AJ233" s="19">
        <v>2018</v>
      </c>
      <c r="AK233">
        <v>9</v>
      </c>
      <c r="AL233" t="b">
        <v>0</v>
      </c>
      <c r="AM233">
        <f t="shared" si="76"/>
        <v>0</v>
      </c>
      <c r="AN233" t="b">
        <f t="shared" si="77"/>
        <v>0</v>
      </c>
      <c r="AO233" t="b">
        <f t="shared" si="78"/>
        <v>0</v>
      </c>
      <c r="AP233" t="b">
        <f t="shared" si="79"/>
        <v>0</v>
      </c>
      <c r="AQ233" t="str">
        <f t="shared" si="84"/>
        <v>OEIS Non-CAT - Large</v>
      </c>
      <c r="AR233">
        <f t="shared" si="80"/>
        <v>0</v>
      </c>
      <c r="AS233">
        <f t="shared" si="81"/>
        <v>0</v>
      </c>
      <c r="AT233" t="str">
        <f t="shared" si="82"/>
        <v xml:space="preserve">structures &lt;= 100 </v>
      </c>
      <c r="AU233" t="str">
        <f t="shared" si="83"/>
        <v>fatality = 0</v>
      </c>
      <c r="AV233">
        <f t="shared" si="85"/>
        <v>0</v>
      </c>
      <c r="AW233" t="b">
        <v>0</v>
      </c>
      <c r="AX233" t="b">
        <v>0</v>
      </c>
      <c r="AY233" t="b">
        <v>0</v>
      </c>
      <c r="AZ233" t="b">
        <v>0</v>
      </c>
      <c r="BA233" t="b">
        <v>0</v>
      </c>
      <c r="BB233" t="b">
        <v>0</v>
      </c>
      <c r="BC233" t="b">
        <v>0</v>
      </c>
    </row>
    <row r="234" spans="1:55" x14ac:dyDescent="0.2">
      <c r="A234" s="11"/>
      <c r="C234" t="str">
        <f t="shared" si="69"/>
        <v>20180922-Oak</v>
      </c>
      <c r="D234" s="12" t="s">
        <v>91</v>
      </c>
      <c r="E234" s="12" t="s">
        <v>1034</v>
      </c>
      <c r="F234" s="12"/>
      <c r="G234" s="12"/>
      <c r="H234" s="13">
        <f t="shared" si="70"/>
        <v>201809221544</v>
      </c>
      <c r="I234" s="13">
        <f t="shared" si="71"/>
        <v>201809230344</v>
      </c>
      <c r="J234" s="14">
        <v>43365</v>
      </c>
      <c r="K234" s="15">
        <v>0.65555555555555556</v>
      </c>
      <c r="L234" s="16">
        <v>43365.655555555553</v>
      </c>
      <c r="M234" s="17">
        <v>43469</v>
      </c>
      <c r="N234" s="18" t="s">
        <v>1035</v>
      </c>
      <c r="O234" s="16">
        <v>43469.377083333333</v>
      </c>
      <c r="P234" s="19">
        <v>360</v>
      </c>
      <c r="Q234" s="12" t="s">
        <v>80</v>
      </c>
      <c r="R234" s="19">
        <v>0</v>
      </c>
      <c r="S234" s="19"/>
      <c r="T234" s="19">
        <v>0</v>
      </c>
      <c r="U234" s="20">
        <v>37.387889999999999</v>
      </c>
      <c r="V234" s="20">
        <v>-119.68912</v>
      </c>
      <c r="W234" s="11" t="s">
        <v>88</v>
      </c>
      <c r="X234" s="11" t="str">
        <f t="shared" si="72"/>
        <v>HFRA</v>
      </c>
      <c r="Y234" s="11"/>
      <c r="Z234" s="21"/>
      <c r="AA234" s="11"/>
      <c r="AB234" s="11"/>
      <c r="AC234" s="21"/>
      <c r="AD234" s="21"/>
      <c r="AE234" s="21"/>
      <c r="AF234" s="11"/>
      <c r="AG234" s="11" t="b">
        <f t="shared" si="73"/>
        <v>0</v>
      </c>
      <c r="AH234" s="11" t="b">
        <f t="shared" si="74"/>
        <v>0</v>
      </c>
      <c r="AI234" s="11" t="b">
        <f t="shared" si="75"/>
        <v>0</v>
      </c>
      <c r="AJ234" s="19">
        <v>2018</v>
      </c>
      <c r="AK234">
        <v>9</v>
      </c>
      <c r="AL234" t="b">
        <v>0</v>
      </c>
      <c r="AM234">
        <f t="shared" si="76"/>
        <v>0</v>
      </c>
      <c r="AN234" t="b">
        <f t="shared" si="77"/>
        <v>0</v>
      </c>
      <c r="AO234" t="b">
        <f t="shared" si="78"/>
        <v>0</v>
      </c>
      <c r="AP234" t="b">
        <f t="shared" si="79"/>
        <v>0</v>
      </c>
      <c r="AQ234" t="str">
        <f t="shared" si="84"/>
        <v>OEIS Non-CAT - Large</v>
      </c>
      <c r="AR234">
        <f t="shared" si="80"/>
        <v>0</v>
      </c>
      <c r="AS234">
        <f t="shared" si="81"/>
        <v>0</v>
      </c>
      <c r="AT234" t="str">
        <f t="shared" si="82"/>
        <v xml:space="preserve">structures &lt;= 100 </v>
      </c>
      <c r="AU234" t="str">
        <f t="shared" si="83"/>
        <v>fatality = 0</v>
      </c>
      <c r="AV234">
        <f t="shared" si="85"/>
        <v>0</v>
      </c>
      <c r="AW234" t="b">
        <v>0</v>
      </c>
      <c r="AX234" t="b">
        <v>1</v>
      </c>
      <c r="AY234" t="b">
        <v>1</v>
      </c>
      <c r="AZ234" t="b">
        <v>1</v>
      </c>
      <c r="BA234" t="b">
        <v>0</v>
      </c>
      <c r="BB234" t="b">
        <v>1</v>
      </c>
      <c r="BC234" t="b">
        <v>1</v>
      </c>
    </row>
    <row r="235" spans="1:55" x14ac:dyDescent="0.2">
      <c r="A235" s="11"/>
      <c r="C235" t="str">
        <f t="shared" si="69"/>
        <v>20181007-Sun</v>
      </c>
      <c r="D235" s="12" t="s">
        <v>281</v>
      </c>
      <c r="E235" s="12" t="s">
        <v>1037</v>
      </c>
      <c r="F235" s="12"/>
      <c r="G235" s="12"/>
      <c r="H235" s="13">
        <f t="shared" si="70"/>
        <v>201810071251</v>
      </c>
      <c r="I235" s="13">
        <f t="shared" si="71"/>
        <v>201810080051</v>
      </c>
      <c r="J235" s="14">
        <v>43380</v>
      </c>
      <c r="K235" s="15">
        <v>0.53541666666666665</v>
      </c>
      <c r="L235" s="16">
        <v>43380.535416666673</v>
      </c>
      <c r="M235" s="17">
        <v>43469</v>
      </c>
      <c r="N235" s="18" t="s">
        <v>1038</v>
      </c>
      <c r="O235" s="16">
        <v>43469.372916666667</v>
      </c>
      <c r="P235" s="19">
        <v>3889</v>
      </c>
      <c r="Q235" s="12" t="s">
        <v>80</v>
      </c>
      <c r="R235" s="19">
        <v>0</v>
      </c>
      <c r="S235" s="19"/>
      <c r="T235" s="19">
        <v>0</v>
      </c>
      <c r="U235" s="20">
        <v>40.220277780000004</v>
      </c>
      <c r="V235" s="20">
        <v>-122.18</v>
      </c>
      <c r="W235" s="11" t="s">
        <v>88</v>
      </c>
      <c r="X235" s="11" t="str">
        <f t="shared" si="72"/>
        <v>HFRA</v>
      </c>
      <c r="Y235" s="11"/>
      <c r="Z235" s="21"/>
      <c r="AA235" s="11"/>
      <c r="AB235" s="11"/>
      <c r="AC235" s="21"/>
      <c r="AD235" s="21"/>
      <c r="AE235" s="21"/>
      <c r="AF235" s="11">
        <v>7128</v>
      </c>
      <c r="AG235" s="11" t="b">
        <f t="shared" si="73"/>
        <v>0</v>
      </c>
      <c r="AH235" s="11" t="b">
        <f t="shared" si="74"/>
        <v>0</v>
      </c>
      <c r="AI235" s="11" t="b">
        <f t="shared" si="75"/>
        <v>0</v>
      </c>
      <c r="AJ235" s="19">
        <v>2018</v>
      </c>
      <c r="AK235">
        <v>10</v>
      </c>
      <c r="AL235" t="b">
        <v>1</v>
      </c>
      <c r="AM235">
        <f t="shared" si="76"/>
        <v>0</v>
      </c>
      <c r="AN235" t="b">
        <f t="shared" si="77"/>
        <v>0</v>
      </c>
      <c r="AO235" t="b">
        <f t="shared" si="78"/>
        <v>0</v>
      </c>
      <c r="AP235" t="b">
        <f t="shared" si="79"/>
        <v>0</v>
      </c>
      <c r="AQ235" t="str">
        <f t="shared" si="84"/>
        <v>OEIS Non-CAT - Large</v>
      </c>
      <c r="AR235">
        <f t="shared" si="80"/>
        <v>0</v>
      </c>
      <c r="AS235">
        <f t="shared" si="81"/>
        <v>0</v>
      </c>
      <c r="AT235" t="str">
        <f t="shared" si="82"/>
        <v xml:space="preserve">structures &lt;= 100 </v>
      </c>
      <c r="AU235" t="str">
        <f t="shared" si="83"/>
        <v>fatality = 0</v>
      </c>
      <c r="AV235">
        <f t="shared" si="85"/>
        <v>0</v>
      </c>
      <c r="AW235" t="b">
        <v>1</v>
      </c>
      <c r="AX235" t="b">
        <v>0</v>
      </c>
      <c r="AY235" t="b">
        <v>1</v>
      </c>
      <c r="AZ235" t="b">
        <v>1</v>
      </c>
      <c r="BA235" t="b">
        <v>0</v>
      </c>
      <c r="BB235" t="b">
        <v>1</v>
      </c>
      <c r="BC235" t="b">
        <v>1</v>
      </c>
    </row>
    <row r="236" spans="1:55" x14ac:dyDescent="0.2">
      <c r="A236" s="11"/>
      <c r="B236" t="s">
        <v>1041</v>
      </c>
      <c r="C236" t="str">
        <f t="shared" si="69"/>
        <v>20181007-Branscombe</v>
      </c>
      <c r="D236" s="12" t="s">
        <v>992</v>
      </c>
      <c r="E236" s="12" t="s">
        <v>1042</v>
      </c>
      <c r="F236" s="12"/>
      <c r="G236" s="12"/>
      <c r="H236" s="13">
        <f t="shared" si="70"/>
        <v>201810071300</v>
      </c>
      <c r="I236" s="13">
        <f t="shared" si="71"/>
        <v>201810080100</v>
      </c>
      <c r="J236" s="14">
        <v>43380</v>
      </c>
      <c r="K236" s="15">
        <v>0.54166666666666663</v>
      </c>
      <c r="L236" s="16">
        <v>43380.541666666657</v>
      </c>
      <c r="M236" s="17"/>
      <c r="N236" s="18"/>
      <c r="O236" s="16"/>
      <c r="P236" s="19">
        <v>4500</v>
      </c>
      <c r="Q236" s="12" t="s">
        <v>80</v>
      </c>
      <c r="R236" s="19">
        <v>1</v>
      </c>
      <c r="S236" s="19"/>
      <c r="T236" s="19">
        <v>0</v>
      </c>
      <c r="U236" s="20">
        <v>38.237000000000002</v>
      </c>
      <c r="V236" s="20">
        <v>-121.952</v>
      </c>
      <c r="W236" s="11" t="s">
        <v>73</v>
      </c>
      <c r="X236" s="11" t="str">
        <f t="shared" si="72"/>
        <v>non-HFRA</v>
      </c>
      <c r="Y236" s="11"/>
      <c r="Z236" s="21"/>
      <c r="AA236" s="11"/>
      <c r="AB236" s="11"/>
      <c r="AC236" s="21"/>
      <c r="AD236" s="21"/>
      <c r="AE236" s="21"/>
      <c r="AF236" s="11"/>
      <c r="AG236" s="11" t="b">
        <f t="shared" si="73"/>
        <v>0</v>
      </c>
      <c r="AH236" s="11" t="b">
        <f t="shared" si="74"/>
        <v>0</v>
      </c>
      <c r="AI236" s="11" t="b">
        <f t="shared" si="75"/>
        <v>0</v>
      </c>
      <c r="AJ236" s="19">
        <v>2018</v>
      </c>
      <c r="AK236">
        <v>10</v>
      </c>
      <c r="AL236" t="b">
        <v>1</v>
      </c>
      <c r="AM236">
        <f t="shared" si="76"/>
        <v>0</v>
      </c>
      <c r="AN236" t="b">
        <f t="shared" si="77"/>
        <v>0</v>
      </c>
      <c r="AO236" t="b">
        <f t="shared" si="78"/>
        <v>0</v>
      </c>
      <c r="AP236" t="b">
        <f t="shared" si="79"/>
        <v>0</v>
      </c>
      <c r="AQ236" t="str">
        <f t="shared" si="84"/>
        <v>OEIS Non-CAT - Large</v>
      </c>
      <c r="AR236">
        <f t="shared" si="80"/>
        <v>0</v>
      </c>
      <c r="AS236">
        <f t="shared" si="81"/>
        <v>0</v>
      </c>
      <c r="AT236" t="str">
        <f t="shared" si="82"/>
        <v xml:space="preserve">structures &lt;= 100 </v>
      </c>
      <c r="AU236" t="str">
        <f t="shared" si="83"/>
        <v>fatality = 0</v>
      </c>
      <c r="AV236">
        <f t="shared" si="85"/>
        <v>1</v>
      </c>
      <c r="AW236" t="b">
        <v>0</v>
      </c>
      <c r="AX236" t="b">
        <v>0</v>
      </c>
      <c r="AY236" t="b">
        <v>0</v>
      </c>
      <c r="AZ236" t="b">
        <v>0</v>
      </c>
      <c r="BA236" t="b">
        <v>0</v>
      </c>
      <c r="BB236" t="b">
        <v>0</v>
      </c>
      <c r="BC236" t="b">
        <v>0</v>
      </c>
    </row>
    <row r="237" spans="1:55" x14ac:dyDescent="0.2">
      <c r="A237" s="11"/>
      <c r="C237" t="str">
        <f t="shared" si="69"/>
        <v>20181030-June</v>
      </c>
      <c r="D237" s="12" t="s">
        <v>143</v>
      </c>
      <c r="E237" s="12" t="s">
        <v>1049</v>
      </c>
      <c r="F237" s="12"/>
      <c r="G237" s="12"/>
      <c r="H237" s="13">
        <f t="shared" si="70"/>
        <v>201810301446</v>
      </c>
      <c r="I237" s="13">
        <f t="shared" si="71"/>
        <v>201810310246</v>
      </c>
      <c r="J237" s="14">
        <v>43403</v>
      </c>
      <c r="K237" s="15">
        <v>0.61527777777777781</v>
      </c>
      <c r="L237" s="16">
        <v>43403.615277777782</v>
      </c>
      <c r="M237" s="17">
        <v>43469</v>
      </c>
      <c r="N237" s="18" t="s">
        <v>1050</v>
      </c>
      <c r="O237" s="16">
        <v>43469.368055555547</v>
      </c>
      <c r="P237" s="19">
        <v>550</v>
      </c>
      <c r="Q237" s="12" t="s">
        <v>80</v>
      </c>
      <c r="R237" s="19">
        <v>0</v>
      </c>
      <c r="S237" s="19"/>
      <c r="T237" s="19">
        <v>0</v>
      </c>
      <c r="U237" s="20">
        <v>39.365290000000002</v>
      </c>
      <c r="V237" s="20">
        <v>-121.51707</v>
      </c>
      <c r="W237" s="11" t="s">
        <v>73</v>
      </c>
      <c r="X237" s="11" t="str">
        <f t="shared" si="72"/>
        <v>non-HFRA</v>
      </c>
      <c r="Y237" s="11"/>
      <c r="Z237" s="21"/>
      <c r="AA237" s="11"/>
      <c r="AB237" s="11"/>
      <c r="AC237" s="21"/>
      <c r="AD237" s="21"/>
      <c r="AE237" s="21"/>
      <c r="AF237" s="11"/>
      <c r="AG237" s="11" t="b">
        <f t="shared" si="73"/>
        <v>0</v>
      </c>
      <c r="AH237" s="11" t="b">
        <f t="shared" si="74"/>
        <v>0</v>
      </c>
      <c r="AI237" s="11" t="b">
        <f t="shared" si="75"/>
        <v>0</v>
      </c>
      <c r="AJ237" s="19">
        <v>2018</v>
      </c>
      <c r="AK237">
        <v>10</v>
      </c>
      <c r="AL237" t="b">
        <v>1</v>
      </c>
      <c r="AM237">
        <f t="shared" si="76"/>
        <v>0</v>
      </c>
      <c r="AN237" t="b">
        <f t="shared" si="77"/>
        <v>0</v>
      </c>
      <c r="AO237" t="b">
        <f t="shared" si="78"/>
        <v>0</v>
      </c>
      <c r="AP237" t="b">
        <f t="shared" si="79"/>
        <v>0</v>
      </c>
      <c r="AQ237" t="str">
        <f t="shared" si="84"/>
        <v>OEIS Non-CAT - Large</v>
      </c>
      <c r="AR237">
        <f t="shared" si="80"/>
        <v>0</v>
      </c>
      <c r="AS237">
        <f t="shared" si="81"/>
        <v>0</v>
      </c>
      <c r="AT237" t="str">
        <f t="shared" si="82"/>
        <v xml:space="preserve">structures &lt;= 100 </v>
      </c>
      <c r="AU237" t="str">
        <f t="shared" si="83"/>
        <v>fatality = 0</v>
      </c>
      <c r="AV237">
        <f t="shared" si="85"/>
        <v>0</v>
      </c>
      <c r="AW237" t="b">
        <v>0</v>
      </c>
      <c r="AX237" t="b">
        <v>0</v>
      </c>
      <c r="AY237" t="b">
        <v>0</v>
      </c>
      <c r="AZ237" t="b">
        <v>0</v>
      </c>
      <c r="BA237" t="b">
        <v>0</v>
      </c>
      <c r="BB237" t="b">
        <v>0</v>
      </c>
      <c r="BC237" t="b">
        <v>0</v>
      </c>
    </row>
    <row r="238" spans="1:55" x14ac:dyDescent="0.2">
      <c r="A238" s="11"/>
      <c r="B238" t="s">
        <v>1052</v>
      </c>
      <c r="C238" t="str">
        <f t="shared" si="69"/>
        <v>20181108-Camp D</v>
      </c>
      <c r="D238" s="12" t="s">
        <v>143</v>
      </c>
      <c r="E238" s="12" t="s">
        <v>1053</v>
      </c>
      <c r="F238" s="12" t="s">
        <v>1054</v>
      </c>
      <c r="G238" s="12"/>
      <c r="H238" s="13">
        <f t="shared" si="70"/>
        <v>201811080645</v>
      </c>
      <c r="I238" s="13">
        <f t="shared" si="71"/>
        <v>201811081845</v>
      </c>
      <c r="J238" s="14">
        <v>43412</v>
      </c>
      <c r="K238" s="15">
        <v>0.28125</v>
      </c>
      <c r="L238" s="16">
        <v>43412.28125</v>
      </c>
      <c r="M238" s="17">
        <v>43429</v>
      </c>
      <c r="N238" s="18" t="s">
        <v>324</v>
      </c>
      <c r="O238" s="16">
        <v>43429.333333333343</v>
      </c>
      <c r="P238" s="19">
        <v>153336</v>
      </c>
      <c r="Q238" s="12" t="s">
        <v>99</v>
      </c>
      <c r="R238" s="19">
        <v>18804</v>
      </c>
      <c r="S238" s="19"/>
      <c r="T238" s="19">
        <v>85</v>
      </c>
      <c r="U238" s="20">
        <v>39.798469990000001</v>
      </c>
      <c r="V238" s="20">
        <v>-121.486279</v>
      </c>
      <c r="W238" s="11" t="s">
        <v>88</v>
      </c>
      <c r="X238" s="11" t="str">
        <f t="shared" si="72"/>
        <v>HFRA</v>
      </c>
      <c r="Y238" s="11" t="s">
        <v>100</v>
      </c>
      <c r="Z238" s="21" t="s">
        <v>100</v>
      </c>
      <c r="AA238" s="11" t="s">
        <v>1055</v>
      </c>
      <c r="AB238" s="11" t="s">
        <v>1056</v>
      </c>
      <c r="AC238" s="21" t="s">
        <v>1057</v>
      </c>
      <c r="AD238" s="21" t="s">
        <v>1058</v>
      </c>
      <c r="AE238" s="21"/>
      <c r="AF238" s="27">
        <v>826291590</v>
      </c>
      <c r="AG238" s="11" t="b">
        <f t="shared" si="73"/>
        <v>1</v>
      </c>
      <c r="AH238" s="11" t="b">
        <f t="shared" si="74"/>
        <v>0</v>
      </c>
      <c r="AI238" s="11" t="b">
        <f t="shared" si="75"/>
        <v>1</v>
      </c>
      <c r="AJ238" s="19">
        <v>2018</v>
      </c>
      <c r="AK238">
        <v>11</v>
      </c>
      <c r="AL238" t="b">
        <v>1</v>
      </c>
      <c r="AM238">
        <f t="shared" si="76"/>
        <v>1</v>
      </c>
      <c r="AN238" t="b">
        <f t="shared" si="77"/>
        <v>1</v>
      </c>
      <c r="AO238" t="b">
        <f t="shared" si="78"/>
        <v>1</v>
      </c>
      <c r="AP238" t="b">
        <f t="shared" si="79"/>
        <v>0</v>
      </c>
      <c r="AQ238" t="str">
        <f t="shared" si="84"/>
        <v>OEIS CAT - Destructive - Fatal</v>
      </c>
      <c r="AR238">
        <f t="shared" si="80"/>
        <v>1</v>
      </c>
      <c r="AS238">
        <f t="shared" si="81"/>
        <v>1</v>
      </c>
      <c r="AT238" t="str">
        <f t="shared" si="82"/>
        <v>structures &gt; 500</v>
      </c>
      <c r="AU238" t="str">
        <f t="shared" si="83"/>
        <v>fatality &gt; 0</v>
      </c>
      <c r="AV238">
        <f t="shared" si="85"/>
        <v>18804</v>
      </c>
      <c r="AW238" t="b">
        <v>1</v>
      </c>
      <c r="AX238" t="b">
        <v>0</v>
      </c>
      <c r="AY238" t="b">
        <v>1</v>
      </c>
      <c r="AZ238" t="b">
        <v>1</v>
      </c>
      <c r="BA238" t="b">
        <v>0</v>
      </c>
      <c r="BB238" t="b">
        <v>1</v>
      </c>
      <c r="BC238" t="b">
        <v>1</v>
      </c>
    </row>
    <row r="239" spans="1:55" x14ac:dyDescent="0.2">
      <c r="A239" s="11"/>
      <c r="C239" t="str">
        <f t="shared" si="69"/>
        <v>20181108-Nurse</v>
      </c>
      <c r="D239" s="12" t="s">
        <v>992</v>
      </c>
      <c r="E239" s="12" t="s">
        <v>1062</v>
      </c>
      <c r="F239" s="12"/>
      <c r="G239" s="12"/>
      <c r="H239" s="13">
        <f t="shared" si="70"/>
        <v>201811081328</v>
      </c>
      <c r="I239" s="13">
        <f t="shared" si="71"/>
        <v>201811090128</v>
      </c>
      <c r="J239" s="14">
        <v>43412</v>
      </c>
      <c r="K239" s="15">
        <v>0.56111111111111112</v>
      </c>
      <c r="L239" s="16">
        <v>43412.561111111107</v>
      </c>
      <c r="M239" s="17">
        <v>43469</v>
      </c>
      <c r="N239" s="18" t="s">
        <v>1063</v>
      </c>
      <c r="O239" s="16">
        <v>43469.365972222222</v>
      </c>
      <c r="P239" s="19">
        <v>1500</v>
      </c>
      <c r="Q239" s="12" t="s">
        <v>80</v>
      </c>
      <c r="R239" s="19">
        <v>0</v>
      </c>
      <c r="S239" s="19"/>
      <c r="T239" s="19">
        <v>0</v>
      </c>
      <c r="U239" s="20">
        <v>38.21396</v>
      </c>
      <c r="V239" s="20">
        <v>-121.94240000000001</v>
      </c>
      <c r="W239" s="11" t="s">
        <v>73</v>
      </c>
      <c r="X239" s="11" t="str">
        <f t="shared" si="72"/>
        <v>non-HFRA</v>
      </c>
      <c r="Y239" s="11"/>
      <c r="Z239" s="21"/>
      <c r="AA239" s="11"/>
      <c r="AB239" s="11"/>
      <c r="AC239" s="21"/>
      <c r="AD239" s="21"/>
      <c r="AE239" s="21"/>
      <c r="AF239" s="11"/>
      <c r="AG239" s="11" t="b">
        <f t="shared" si="73"/>
        <v>0</v>
      </c>
      <c r="AH239" s="11" t="b">
        <f t="shared" si="74"/>
        <v>0</v>
      </c>
      <c r="AI239" s="11" t="b">
        <f t="shared" si="75"/>
        <v>0</v>
      </c>
      <c r="AJ239" s="19">
        <v>2018</v>
      </c>
      <c r="AK239">
        <v>11</v>
      </c>
      <c r="AL239" t="b">
        <v>1</v>
      </c>
      <c r="AM239">
        <f t="shared" si="76"/>
        <v>0</v>
      </c>
      <c r="AN239" t="b">
        <f t="shared" si="77"/>
        <v>0</v>
      </c>
      <c r="AO239" t="b">
        <f t="shared" si="78"/>
        <v>0</v>
      </c>
      <c r="AP239" t="b">
        <f t="shared" si="79"/>
        <v>0</v>
      </c>
      <c r="AQ239" t="str">
        <f t="shared" si="84"/>
        <v>OEIS Non-CAT - Large</v>
      </c>
      <c r="AR239">
        <f t="shared" si="80"/>
        <v>0</v>
      </c>
      <c r="AS239">
        <f t="shared" si="81"/>
        <v>0</v>
      </c>
      <c r="AT239" t="str">
        <f t="shared" si="82"/>
        <v xml:space="preserve">structures &lt;= 100 </v>
      </c>
      <c r="AU239" t="str">
        <f t="shared" si="83"/>
        <v>fatality = 0</v>
      </c>
      <c r="AV239">
        <f t="shared" si="85"/>
        <v>0</v>
      </c>
      <c r="AW239" t="b">
        <v>0</v>
      </c>
      <c r="AX239" t="b">
        <v>0</v>
      </c>
      <c r="AY239" t="b">
        <v>0</v>
      </c>
      <c r="AZ239" t="b">
        <v>0</v>
      </c>
      <c r="BA239" t="b">
        <v>0</v>
      </c>
      <c r="BB239" t="b">
        <v>0</v>
      </c>
      <c r="BC239" t="b">
        <v>0</v>
      </c>
    </row>
    <row r="240" spans="1:55" x14ac:dyDescent="0.2">
      <c r="A240" s="11"/>
      <c r="C240" t="str">
        <f t="shared" si="69"/>
        <v>20190507-Refuge</v>
      </c>
      <c r="D240" s="12" t="s">
        <v>260</v>
      </c>
      <c r="E240" s="30" t="s">
        <v>1067</v>
      </c>
      <c r="F240" s="30"/>
      <c r="G240" s="30"/>
      <c r="H240" s="13">
        <f t="shared" si="70"/>
        <v>201905071547</v>
      </c>
      <c r="I240" s="13">
        <f t="shared" si="71"/>
        <v>201905080347</v>
      </c>
      <c r="J240" s="14">
        <v>43592</v>
      </c>
      <c r="K240" s="15">
        <v>0.65763888888888888</v>
      </c>
      <c r="L240" s="16">
        <v>43592.657638888893</v>
      </c>
      <c r="M240" s="17">
        <v>43594</v>
      </c>
      <c r="N240" s="18" t="s">
        <v>935</v>
      </c>
      <c r="O240" s="16">
        <v>43594.400694444441</v>
      </c>
      <c r="P240" s="19">
        <v>2500</v>
      </c>
      <c r="Q240" s="12" t="s">
        <v>438</v>
      </c>
      <c r="R240" s="19"/>
      <c r="S240" s="19"/>
      <c r="T240" s="19">
        <v>0</v>
      </c>
      <c r="U240" s="20">
        <v>35.720570000000002</v>
      </c>
      <c r="V240" s="20">
        <v>-119.62761999999999</v>
      </c>
      <c r="W240" s="11" t="s">
        <v>73</v>
      </c>
      <c r="X240" s="11" t="str">
        <f t="shared" si="72"/>
        <v>non-HFRA</v>
      </c>
      <c r="Y240" s="11"/>
      <c r="Z240" s="21"/>
      <c r="AA240" s="11"/>
      <c r="AB240" s="11"/>
      <c r="AC240" s="21"/>
      <c r="AD240" s="21"/>
      <c r="AE240" s="21"/>
      <c r="AF240" s="11"/>
      <c r="AG240" s="11" t="b">
        <f t="shared" si="73"/>
        <v>0</v>
      </c>
      <c r="AH240" s="11" t="b">
        <f t="shared" si="74"/>
        <v>0</v>
      </c>
      <c r="AI240" s="11" t="b">
        <f t="shared" si="75"/>
        <v>0</v>
      </c>
      <c r="AJ240" s="19">
        <v>2019</v>
      </c>
      <c r="AK240">
        <v>5</v>
      </c>
      <c r="AL240" t="b">
        <v>0</v>
      </c>
      <c r="AM240">
        <f t="shared" si="76"/>
        <v>0</v>
      </c>
      <c r="AN240" t="b">
        <f t="shared" si="77"/>
        <v>0</v>
      </c>
      <c r="AO240" t="b">
        <f t="shared" si="78"/>
        <v>0</v>
      </c>
      <c r="AP240" t="b">
        <f t="shared" si="79"/>
        <v>0</v>
      </c>
      <c r="AQ240" t="str">
        <f t="shared" si="84"/>
        <v>OEIS Non-CAT - Large</v>
      </c>
      <c r="AR240">
        <f t="shared" si="80"/>
        <v>0</v>
      </c>
      <c r="AS240">
        <f t="shared" si="81"/>
        <v>0</v>
      </c>
      <c r="AT240" t="str">
        <f t="shared" si="82"/>
        <v xml:space="preserve">structures &lt;= 100 </v>
      </c>
      <c r="AU240" t="str">
        <f t="shared" si="83"/>
        <v>fatality = 0</v>
      </c>
      <c r="AV240">
        <f t="shared" si="85"/>
        <v>0</v>
      </c>
      <c r="AW240" t="b">
        <v>0</v>
      </c>
      <c r="AX240" t="b">
        <v>0</v>
      </c>
      <c r="AY240" t="b">
        <v>0</v>
      </c>
      <c r="AZ240" t="b">
        <v>0</v>
      </c>
      <c r="BA240" t="b">
        <v>0</v>
      </c>
      <c r="BB240" t="b">
        <v>0</v>
      </c>
      <c r="BC240" t="b">
        <v>0</v>
      </c>
    </row>
    <row r="241" spans="1:55" x14ac:dyDescent="0.2">
      <c r="A241" s="11"/>
      <c r="C241" t="str">
        <f t="shared" si="69"/>
        <v>20190529-Belmont</v>
      </c>
      <c r="D241" s="12" t="s">
        <v>103</v>
      </c>
      <c r="E241" s="30" t="s">
        <v>1068</v>
      </c>
      <c r="F241" s="30"/>
      <c r="G241" s="30"/>
      <c r="H241" s="13">
        <f t="shared" si="70"/>
        <v>201905291710</v>
      </c>
      <c r="I241" s="13">
        <f t="shared" si="71"/>
        <v>201905300510</v>
      </c>
      <c r="J241" s="14">
        <v>43614</v>
      </c>
      <c r="K241" s="15">
        <v>0.71527777777777779</v>
      </c>
      <c r="L241" s="16">
        <v>43614.715277777781</v>
      </c>
      <c r="M241" s="17">
        <v>43619</v>
      </c>
      <c r="N241" s="18" t="s">
        <v>1069</v>
      </c>
      <c r="O241" s="16">
        <v>43619.363888888889</v>
      </c>
      <c r="P241" s="19">
        <v>835</v>
      </c>
      <c r="Q241" s="12" t="s">
        <v>438</v>
      </c>
      <c r="R241" s="19"/>
      <c r="S241" s="19"/>
      <c r="T241" s="19">
        <v>0</v>
      </c>
      <c r="U241" s="20">
        <v>35.307589999999998</v>
      </c>
      <c r="V241" s="20">
        <v>-119.96498</v>
      </c>
      <c r="W241" s="11" t="s">
        <v>73</v>
      </c>
      <c r="X241" s="11" t="str">
        <f t="shared" si="72"/>
        <v>non-HFRA</v>
      </c>
      <c r="Y241" s="11"/>
      <c r="Z241" s="21"/>
      <c r="AA241" s="11"/>
      <c r="AB241" s="11"/>
      <c r="AC241" s="21"/>
      <c r="AD241" s="21"/>
      <c r="AE241" s="21"/>
      <c r="AF241" s="11"/>
      <c r="AG241" s="11" t="b">
        <f t="shared" si="73"/>
        <v>0</v>
      </c>
      <c r="AH241" s="11" t="b">
        <f t="shared" si="74"/>
        <v>0</v>
      </c>
      <c r="AI241" s="11" t="b">
        <f t="shared" si="75"/>
        <v>0</v>
      </c>
      <c r="AJ241" s="19">
        <v>2019</v>
      </c>
      <c r="AK241">
        <v>5</v>
      </c>
      <c r="AL241" t="b">
        <v>0</v>
      </c>
      <c r="AM241">
        <f t="shared" si="76"/>
        <v>0</v>
      </c>
      <c r="AN241" t="b">
        <f t="shared" si="77"/>
        <v>0</v>
      </c>
      <c r="AO241" t="b">
        <f t="shared" si="78"/>
        <v>0</v>
      </c>
      <c r="AP241" t="b">
        <f t="shared" si="79"/>
        <v>0</v>
      </c>
      <c r="AQ241" t="str">
        <f t="shared" si="84"/>
        <v>OEIS Non-CAT - Large</v>
      </c>
      <c r="AR241">
        <f t="shared" si="80"/>
        <v>0</v>
      </c>
      <c r="AS241">
        <f t="shared" si="81"/>
        <v>0</v>
      </c>
      <c r="AT241" t="str">
        <f t="shared" si="82"/>
        <v xml:space="preserve">structures &lt;= 100 </v>
      </c>
      <c r="AU241" t="str">
        <f t="shared" si="83"/>
        <v>fatality = 0</v>
      </c>
      <c r="AV241">
        <f t="shared" si="85"/>
        <v>0</v>
      </c>
      <c r="AW241" t="b">
        <v>0</v>
      </c>
      <c r="AX241" t="b">
        <v>0</v>
      </c>
      <c r="AY241" t="b">
        <v>0</v>
      </c>
      <c r="AZ241" t="b">
        <v>0</v>
      </c>
      <c r="BA241" t="b">
        <v>0</v>
      </c>
      <c r="BB241" t="b">
        <v>0</v>
      </c>
      <c r="BC241" t="b">
        <v>0</v>
      </c>
    </row>
    <row r="242" spans="1:55" x14ac:dyDescent="0.2">
      <c r="A242" s="11"/>
      <c r="C242" t="str">
        <f t="shared" si="69"/>
        <v>20190605-Boulder</v>
      </c>
      <c r="D242" s="12" t="s">
        <v>103</v>
      </c>
      <c r="E242" s="30" t="s">
        <v>1072</v>
      </c>
      <c r="F242" s="30"/>
      <c r="G242" s="30"/>
      <c r="H242" s="13">
        <f t="shared" si="70"/>
        <v>201906051049</v>
      </c>
      <c r="I242" s="13">
        <f t="shared" si="71"/>
        <v>201906052249</v>
      </c>
      <c r="J242" s="14">
        <v>43621</v>
      </c>
      <c r="K242" s="15">
        <v>0.45069444444444451</v>
      </c>
      <c r="L242" s="16">
        <v>43621.450694444437</v>
      </c>
      <c r="M242" s="17">
        <v>43627</v>
      </c>
      <c r="N242" s="18" t="s">
        <v>1073</v>
      </c>
      <c r="O242" s="16">
        <v>43627.617361111108</v>
      </c>
      <c r="P242" s="19">
        <v>1127</v>
      </c>
      <c r="Q242" s="12" t="s">
        <v>438</v>
      </c>
      <c r="R242" s="19"/>
      <c r="S242" s="19"/>
      <c r="T242" s="19">
        <v>0</v>
      </c>
      <c r="U242" s="20">
        <v>35.343761000000001</v>
      </c>
      <c r="V242" s="20">
        <v>-119.91371700000001</v>
      </c>
      <c r="W242" s="11" t="s">
        <v>73</v>
      </c>
      <c r="X242" s="11" t="str">
        <f t="shared" si="72"/>
        <v>non-HFRA</v>
      </c>
      <c r="Y242" s="11"/>
      <c r="Z242" s="21"/>
      <c r="AA242" s="11"/>
      <c r="AB242" s="11"/>
      <c r="AC242" s="21"/>
      <c r="AD242" s="21"/>
      <c r="AE242" s="21"/>
      <c r="AF242" s="11"/>
      <c r="AG242" s="11" t="b">
        <f t="shared" si="73"/>
        <v>0</v>
      </c>
      <c r="AH242" s="11" t="b">
        <f t="shared" si="74"/>
        <v>0</v>
      </c>
      <c r="AI242" s="11" t="b">
        <f t="shared" si="75"/>
        <v>0</v>
      </c>
      <c r="AJ242" s="19">
        <v>2019</v>
      </c>
      <c r="AK242">
        <v>6</v>
      </c>
      <c r="AL242" t="b">
        <v>0</v>
      </c>
      <c r="AM242">
        <f t="shared" si="76"/>
        <v>0</v>
      </c>
      <c r="AN242" t="b">
        <f t="shared" si="77"/>
        <v>0</v>
      </c>
      <c r="AO242" t="b">
        <f t="shared" si="78"/>
        <v>0</v>
      </c>
      <c r="AP242" t="b">
        <f t="shared" si="79"/>
        <v>0</v>
      </c>
      <c r="AQ242" t="str">
        <f t="shared" si="84"/>
        <v>OEIS Non-CAT - Large</v>
      </c>
      <c r="AR242">
        <f t="shared" si="80"/>
        <v>0</v>
      </c>
      <c r="AS242">
        <f t="shared" si="81"/>
        <v>0</v>
      </c>
      <c r="AT242" t="str">
        <f t="shared" si="82"/>
        <v xml:space="preserve">structures &lt;= 100 </v>
      </c>
      <c r="AU242" t="str">
        <f t="shared" si="83"/>
        <v>fatality = 0</v>
      </c>
      <c r="AV242">
        <f t="shared" si="85"/>
        <v>0</v>
      </c>
      <c r="AW242" t="b">
        <v>0</v>
      </c>
      <c r="AX242" t="b">
        <v>0</v>
      </c>
      <c r="AY242" t="b">
        <v>0</v>
      </c>
      <c r="AZ242" t="b">
        <v>0</v>
      </c>
      <c r="BA242" t="b">
        <v>0</v>
      </c>
      <c r="BB242" t="b">
        <v>0</v>
      </c>
      <c r="BC242" t="b">
        <v>0</v>
      </c>
    </row>
    <row r="243" spans="1:55" x14ac:dyDescent="0.2">
      <c r="A243" s="11"/>
      <c r="C243" t="str">
        <f t="shared" si="69"/>
        <v>20190607-Stuhr</v>
      </c>
      <c r="D243" s="12" t="s">
        <v>1074</v>
      </c>
      <c r="E243" s="30" t="s">
        <v>1075</v>
      </c>
      <c r="F243" s="30"/>
      <c r="G243" s="30"/>
      <c r="H243" s="13">
        <f t="shared" si="70"/>
        <v>201906071655</v>
      </c>
      <c r="I243" s="13">
        <f t="shared" si="71"/>
        <v>201906080455</v>
      </c>
      <c r="J243" s="14">
        <v>43623</v>
      </c>
      <c r="K243" s="15">
        <v>0.70486111111111116</v>
      </c>
      <c r="L243" s="16">
        <v>43623.704861111109</v>
      </c>
      <c r="M243" s="17">
        <v>43627</v>
      </c>
      <c r="N243" s="18" t="s">
        <v>1076</v>
      </c>
      <c r="O243" s="16">
        <v>43627.718055555553</v>
      </c>
      <c r="P243" s="19">
        <v>600</v>
      </c>
      <c r="Q243" s="12" t="s">
        <v>438</v>
      </c>
      <c r="R243" s="19"/>
      <c r="S243" s="19"/>
      <c r="T243" s="19">
        <v>0</v>
      </c>
      <c r="U243" s="20">
        <v>37.259880000000003</v>
      </c>
      <c r="V243" s="20">
        <v>-121.09375</v>
      </c>
      <c r="W243" s="11" t="s">
        <v>73</v>
      </c>
      <c r="X243" s="11" t="str">
        <f t="shared" si="72"/>
        <v>non-HFRA</v>
      </c>
      <c r="Y243" s="11"/>
      <c r="Z243" s="21"/>
      <c r="AA243" s="11"/>
      <c r="AB243" s="11"/>
      <c r="AC243" s="21"/>
      <c r="AD243" s="21"/>
      <c r="AE243" s="21"/>
      <c r="AF243" s="11"/>
      <c r="AG243" s="11" t="b">
        <f t="shared" si="73"/>
        <v>0</v>
      </c>
      <c r="AH243" s="11" t="b">
        <f t="shared" si="74"/>
        <v>0</v>
      </c>
      <c r="AI243" s="11" t="b">
        <f t="shared" si="75"/>
        <v>0</v>
      </c>
      <c r="AJ243" s="19">
        <v>2019</v>
      </c>
      <c r="AK243">
        <v>6</v>
      </c>
      <c r="AL243" t="b">
        <v>0</v>
      </c>
      <c r="AM243">
        <f t="shared" si="76"/>
        <v>0</v>
      </c>
      <c r="AN243" t="b">
        <f t="shared" si="77"/>
        <v>0</v>
      </c>
      <c r="AO243" t="b">
        <f t="shared" si="78"/>
        <v>0</v>
      </c>
      <c r="AP243" t="b">
        <f t="shared" si="79"/>
        <v>0</v>
      </c>
      <c r="AQ243" t="str">
        <f t="shared" si="84"/>
        <v>OEIS Non-CAT - Large</v>
      </c>
      <c r="AR243">
        <f t="shared" si="80"/>
        <v>0</v>
      </c>
      <c r="AS243">
        <f t="shared" si="81"/>
        <v>0</v>
      </c>
      <c r="AT243" t="str">
        <f t="shared" si="82"/>
        <v xml:space="preserve">structures &lt;= 100 </v>
      </c>
      <c r="AU243" t="str">
        <f t="shared" si="83"/>
        <v>fatality = 0</v>
      </c>
      <c r="AV243">
        <f t="shared" si="85"/>
        <v>0</v>
      </c>
      <c r="AW243" t="b">
        <v>0</v>
      </c>
      <c r="AX243" t="b">
        <v>0</v>
      </c>
      <c r="AY243" t="b">
        <v>0</v>
      </c>
      <c r="AZ243" t="b">
        <v>0</v>
      </c>
      <c r="BA243" t="b">
        <v>0</v>
      </c>
      <c r="BB243" t="b">
        <v>0</v>
      </c>
      <c r="BC243" t="b">
        <v>0</v>
      </c>
    </row>
    <row r="244" spans="1:55" x14ac:dyDescent="0.2">
      <c r="A244" s="11"/>
      <c r="C244" t="str">
        <f t="shared" si="69"/>
        <v>20190608-West Butte</v>
      </c>
      <c r="D244" s="12" t="s">
        <v>968</v>
      </c>
      <c r="E244" s="30" t="s">
        <v>1079</v>
      </c>
      <c r="F244" s="30"/>
      <c r="G244" s="30"/>
      <c r="H244" s="13">
        <f t="shared" si="70"/>
        <v>201906081437</v>
      </c>
      <c r="I244" s="13">
        <f t="shared" si="71"/>
        <v>201906090237</v>
      </c>
      <c r="J244" s="14">
        <v>43624</v>
      </c>
      <c r="K244" s="15">
        <v>0.60902777777777772</v>
      </c>
      <c r="L244" s="16">
        <v>43624.609027777777</v>
      </c>
      <c r="M244" s="17">
        <v>43633</v>
      </c>
      <c r="N244" s="18" t="s">
        <v>1080</v>
      </c>
      <c r="O244" s="16">
        <v>43633.636111111111</v>
      </c>
      <c r="P244" s="19">
        <v>1350</v>
      </c>
      <c r="Q244" s="12" t="s">
        <v>438</v>
      </c>
      <c r="R244" s="19"/>
      <c r="S244" s="19"/>
      <c r="T244" s="19">
        <v>0</v>
      </c>
      <c r="U244" s="20">
        <v>39.289259999999999</v>
      </c>
      <c r="V244" s="20">
        <v>121.85906</v>
      </c>
      <c r="W244" s="11" t="s">
        <v>73</v>
      </c>
      <c r="X244" s="11" t="str">
        <f t="shared" si="72"/>
        <v>non-HFRA</v>
      </c>
      <c r="Y244" s="11"/>
      <c r="Z244" s="21"/>
      <c r="AA244" s="11"/>
      <c r="AB244" s="11"/>
      <c r="AC244" s="21"/>
      <c r="AD244" s="21"/>
      <c r="AE244" s="21"/>
      <c r="AF244" s="11"/>
      <c r="AG244" s="11" t="b">
        <f t="shared" si="73"/>
        <v>0</v>
      </c>
      <c r="AH244" s="11" t="b">
        <f t="shared" si="74"/>
        <v>0</v>
      </c>
      <c r="AI244" s="11" t="b">
        <f t="shared" si="75"/>
        <v>0</v>
      </c>
      <c r="AJ244" s="19">
        <v>2019</v>
      </c>
      <c r="AK244">
        <v>6</v>
      </c>
      <c r="AL244" t="b">
        <v>0</v>
      </c>
      <c r="AM244">
        <f t="shared" si="76"/>
        <v>0</v>
      </c>
      <c r="AN244" t="b">
        <f t="shared" si="77"/>
        <v>0</v>
      </c>
      <c r="AO244" t="b">
        <f t="shared" si="78"/>
        <v>0</v>
      </c>
      <c r="AP244" t="b">
        <f t="shared" si="79"/>
        <v>0</v>
      </c>
      <c r="AQ244" t="str">
        <f t="shared" si="84"/>
        <v>OEIS Non-CAT - Large</v>
      </c>
      <c r="AR244">
        <f t="shared" si="80"/>
        <v>0</v>
      </c>
      <c r="AS244">
        <f t="shared" si="81"/>
        <v>0</v>
      </c>
      <c r="AT244" t="str">
        <f t="shared" si="82"/>
        <v xml:space="preserve">structures &lt;= 100 </v>
      </c>
      <c r="AU244" t="str">
        <f t="shared" si="83"/>
        <v>fatality = 0</v>
      </c>
      <c r="AV244">
        <f t="shared" si="85"/>
        <v>0</v>
      </c>
      <c r="AW244" t="b">
        <v>0</v>
      </c>
      <c r="AX244" t="b">
        <v>0</v>
      </c>
      <c r="AY244" t="b">
        <v>0</v>
      </c>
      <c r="AZ244" t="b">
        <v>0</v>
      </c>
      <c r="BA244" t="b">
        <v>0</v>
      </c>
      <c r="BB244" t="b">
        <v>0</v>
      </c>
      <c r="BC244" t="b">
        <v>0</v>
      </c>
    </row>
    <row r="245" spans="1:55" x14ac:dyDescent="0.2">
      <c r="A245" s="11"/>
      <c r="C245" t="str">
        <f t="shared" si="69"/>
        <v>20190608-Sand</v>
      </c>
      <c r="D245" s="12" t="s">
        <v>328</v>
      </c>
      <c r="E245" s="30" t="s">
        <v>1081</v>
      </c>
      <c r="F245" s="30"/>
      <c r="G245" s="30"/>
      <c r="H245" s="13">
        <f t="shared" si="70"/>
        <v>201906081450</v>
      </c>
      <c r="I245" s="13">
        <f t="shared" si="71"/>
        <v>201906090250</v>
      </c>
      <c r="J245" s="14">
        <v>43624</v>
      </c>
      <c r="K245" s="15">
        <v>0.61805555555555558</v>
      </c>
      <c r="L245" s="16">
        <v>43624.618055555547</v>
      </c>
      <c r="M245" s="17">
        <v>43633</v>
      </c>
      <c r="N245" s="18" t="s">
        <v>1082</v>
      </c>
      <c r="O245" s="16">
        <v>43633.444444444453</v>
      </c>
      <c r="P245" s="19">
        <v>2512</v>
      </c>
      <c r="Q245" s="12" t="s">
        <v>438</v>
      </c>
      <c r="R245" s="19">
        <v>7</v>
      </c>
      <c r="S245" s="19"/>
      <c r="T245" s="19">
        <v>0</v>
      </c>
      <c r="U245" s="20">
        <v>38.889780000000002</v>
      </c>
      <c r="V245" s="20">
        <v>-122.23922</v>
      </c>
      <c r="W245" s="11" t="s">
        <v>73</v>
      </c>
      <c r="X245" s="11" t="str">
        <f t="shared" si="72"/>
        <v>non-HFRA</v>
      </c>
      <c r="Y245" s="11"/>
      <c r="Z245" s="21"/>
      <c r="AA245" s="11"/>
      <c r="AB245" s="11"/>
      <c r="AC245" s="21"/>
      <c r="AD245" s="21"/>
      <c r="AE245" s="21"/>
      <c r="AF245" s="11">
        <v>135305</v>
      </c>
      <c r="AG245" s="11" t="b">
        <f t="shared" si="73"/>
        <v>0</v>
      </c>
      <c r="AH245" s="11" t="b">
        <f t="shared" si="74"/>
        <v>0</v>
      </c>
      <c r="AI245" s="11" t="b">
        <f t="shared" si="75"/>
        <v>0</v>
      </c>
      <c r="AJ245" s="19">
        <v>2019</v>
      </c>
      <c r="AK245">
        <v>6</v>
      </c>
      <c r="AL245" t="b">
        <v>1</v>
      </c>
      <c r="AM245">
        <f t="shared" si="76"/>
        <v>0</v>
      </c>
      <c r="AN245" t="b">
        <f t="shared" si="77"/>
        <v>0</v>
      </c>
      <c r="AO245" t="b">
        <f t="shared" si="78"/>
        <v>0</v>
      </c>
      <c r="AP245" t="b">
        <f t="shared" si="79"/>
        <v>0</v>
      </c>
      <c r="AQ245" t="str">
        <f t="shared" si="84"/>
        <v>OEIS Non-CAT - Large</v>
      </c>
      <c r="AR245">
        <f t="shared" si="80"/>
        <v>0</v>
      </c>
      <c r="AS245">
        <f t="shared" si="81"/>
        <v>0</v>
      </c>
      <c r="AT245" t="str">
        <f t="shared" si="82"/>
        <v xml:space="preserve">structures &lt;= 100 </v>
      </c>
      <c r="AU245" t="str">
        <f t="shared" si="83"/>
        <v>fatality = 0</v>
      </c>
      <c r="AV245">
        <f t="shared" si="85"/>
        <v>7</v>
      </c>
      <c r="AW245" t="b">
        <v>0</v>
      </c>
      <c r="AX245" t="b">
        <v>0</v>
      </c>
      <c r="AY245" t="b">
        <v>0</v>
      </c>
      <c r="AZ245" t="b">
        <v>0</v>
      </c>
      <c r="BA245" t="b">
        <v>0</v>
      </c>
      <c r="BB245" t="b">
        <v>0</v>
      </c>
      <c r="BC245" t="b">
        <v>0</v>
      </c>
    </row>
    <row r="246" spans="1:55" x14ac:dyDescent="0.2">
      <c r="A246" s="11"/>
      <c r="C246" t="str">
        <f t="shared" si="69"/>
        <v>20190612-Mcmillan</v>
      </c>
      <c r="D246" s="12" t="s">
        <v>103</v>
      </c>
      <c r="E246" s="30" t="s">
        <v>1085</v>
      </c>
      <c r="F246" s="30"/>
      <c r="G246" s="30"/>
      <c r="H246" s="13">
        <f t="shared" si="70"/>
        <v>201906121248</v>
      </c>
      <c r="I246" s="13">
        <f t="shared" si="71"/>
        <v>201906130048</v>
      </c>
      <c r="J246" s="14">
        <v>43628</v>
      </c>
      <c r="K246" s="15">
        <v>0.53333333333333333</v>
      </c>
      <c r="L246" s="16">
        <v>43628.533333333333</v>
      </c>
      <c r="M246" s="17">
        <v>43640</v>
      </c>
      <c r="N246" s="18" t="s">
        <v>1086</v>
      </c>
      <c r="O246" s="16">
        <v>43640.434027777781</v>
      </c>
      <c r="P246" s="19">
        <v>1764</v>
      </c>
      <c r="Q246" s="12" t="s">
        <v>438</v>
      </c>
      <c r="R246" s="19"/>
      <c r="S246" s="19"/>
      <c r="T246" s="19">
        <v>0</v>
      </c>
      <c r="U246" s="20">
        <v>35.663179999999997</v>
      </c>
      <c r="V246" s="20">
        <v>-120.41128</v>
      </c>
      <c r="W246" s="11" t="s">
        <v>73</v>
      </c>
      <c r="X246" s="11" t="str">
        <f t="shared" si="72"/>
        <v>non-HFRA</v>
      </c>
      <c r="Y246" s="11"/>
      <c r="Z246" s="21"/>
      <c r="AA246" s="11"/>
      <c r="AB246" s="11"/>
      <c r="AC246" s="21"/>
      <c r="AD246" s="21"/>
      <c r="AE246" s="21"/>
      <c r="AF246" s="11"/>
      <c r="AG246" s="11" t="b">
        <f t="shared" si="73"/>
        <v>0</v>
      </c>
      <c r="AH246" s="11" t="b">
        <f t="shared" si="74"/>
        <v>0</v>
      </c>
      <c r="AI246" s="11" t="b">
        <f t="shared" si="75"/>
        <v>0</v>
      </c>
      <c r="AJ246" s="19">
        <v>2019</v>
      </c>
      <c r="AK246">
        <v>6</v>
      </c>
      <c r="AL246" t="b">
        <v>0</v>
      </c>
      <c r="AM246">
        <f t="shared" si="76"/>
        <v>0</v>
      </c>
      <c r="AN246" t="b">
        <f t="shared" si="77"/>
        <v>0</v>
      </c>
      <c r="AO246" t="b">
        <f t="shared" si="78"/>
        <v>0</v>
      </c>
      <c r="AP246" t="b">
        <f t="shared" si="79"/>
        <v>0</v>
      </c>
      <c r="AQ246" t="str">
        <f t="shared" si="84"/>
        <v>OEIS Non-CAT - Large</v>
      </c>
      <c r="AR246">
        <f t="shared" si="80"/>
        <v>0</v>
      </c>
      <c r="AS246">
        <f t="shared" si="81"/>
        <v>0</v>
      </c>
      <c r="AT246" t="str">
        <f t="shared" si="82"/>
        <v xml:space="preserve">structures &lt;= 100 </v>
      </c>
      <c r="AU246" t="str">
        <f t="shared" si="83"/>
        <v>fatality = 0</v>
      </c>
      <c r="AV246">
        <f t="shared" si="85"/>
        <v>0</v>
      </c>
      <c r="AW246" t="b">
        <v>0</v>
      </c>
      <c r="AX246" t="b">
        <v>0</v>
      </c>
      <c r="AY246" t="b">
        <v>0</v>
      </c>
      <c r="AZ246" t="b">
        <v>0</v>
      </c>
      <c r="BA246" t="b">
        <v>0</v>
      </c>
      <c r="BB246" t="b">
        <v>0</v>
      </c>
      <c r="BC246" t="b">
        <v>0</v>
      </c>
    </row>
    <row r="247" spans="1:55" x14ac:dyDescent="0.2">
      <c r="A247" s="11"/>
      <c r="C247" t="str">
        <f t="shared" si="69"/>
        <v>20190626-Rock</v>
      </c>
      <c r="D247" s="12" t="s">
        <v>1074</v>
      </c>
      <c r="E247" s="30" t="s">
        <v>1089</v>
      </c>
      <c r="F247" s="30"/>
      <c r="G247" s="30"/>
      <c r="H247" s="13">
        <f t="shared" si="70"/>
        <v>201906260854</v>
      </c>
      <c r="I247" s="13">
        <f t="shared" si="71"/>
        <v>201906262054</v>
      </c>
      <c r="J247" s="14">
        <v>43642</v>
      </c>
      <c r="K247" s="15">
        <v>0.37083333333333329</v>
      </c>
      <c r="L247" s="16">
        <v>43642.370833333327</v>
      </c>
      <c r="M247" s="17">
        <v>43643</v>
      </c>
      <c r="N247" s="18" t="s">
        <v>1090</v>
      </c>
      <c r="O247" s="16">
        <v>43643.79583333333</v>
      </c>
      <c r="P247" s="19">
        <v>2422</v>
      </c>
      <c r="Q247" s="12" t="s">
        <v>186</v>
      </c>
      <c r="R247" s="19"/>
      <c r="S247" s="19"/>
      <c r="T247" s="19">
        <v>0</v>
      </c>
      <c r="U247" s="20">
        <v>37.465769999999999</v>
      </c>
      <c r="V247" s="20">
        <v>-121.28312</v>
      </c>
      <c r="W247" s="11" t="s">
        <v>88</v>
      </c>
      <c r="X247" s="11" t="str">
        <f t="shared" si="72"/>
        <v>HFRA</v>
      </c>
      <c r="Y247" s="11"/>
      <c r="Z247" s="21"/>
      <c r="AA247" s="11"/>
      <c r="AB247" s="11"/>
      <c r="AC247" s="21"/>
      <c r="AD247" s="21"/>
      <c r="AE247" s="21"/>
      <c r="AF247" s="11"/>
      <c r="AG247" s="11" t="b">
        <f t="shared" si="73"/>
        <v>0</v>
      </c>
      <c r="AH247" s="11" t="b">
        <f t="shared" si="74"/>
        <v>0</v>
      </c>
      <c r="AI247" s="11" t="b">
        <f t="shared" si="75"/>
        <v>0</v>
      </c>
      <c r="AJ247" s="19">
        <v>2019</v>
      </c>
      <c r="AK247">
        <v>6</v>
      </c>
      <c r="AL247" t="b">
        <v>0</v>
      </c>
      <c r="AM247">
        <f t="shared" si="76"/>
        <v>0</v>
      </c>
      <c r="AN247" t="b">
        <f t="shared" si="77"/>
        <v>0</v>
      </c>
      <c r="AO247" t="b">
        <f t="shared" si="78"/>
        <v>0</v>
      </c>
      <c r="AP247" t="b">
        <f t="shared" si="79"/>
        <v>0</v>
      </c>
      <c r="AQ247" t="str">
        <f t="shared" si="84"/>
        <v>OEIS Non-CAT - Large</v>
      </c>
      <c r="AR247">
        <f t="shared" si="80"/>
        <v>0</v>
      </c>
      <c r="AS247">
        <f t="shared" si="81"/>
        <v>0</v>
      </c>
      <c r="AT247" t="str">
        <f t="shared" si="82"/>
        <v xml:space="preserve">structures &lt;= 100 </v>
      </c>
      <c r="AU247" t="str">
        <f t="shared" si="83"/>
        <v>fatality = 0</v>
      </c>
      <c r="AV247">
        <f t="shared" si="85"/>
        <v>0</v>
      </c>
      <c r="AW247" t="b">
        <v>1</v>
      </c>
      <c r="AX247" t="b">
        <v>0</v>
      </c>
      <c r="AY247" t="b">
        <v>1</v>
      </c>
      <c r="AZ247" t="b">
        <v>1</v>
      </c>
      <c r="BA247" t="b">
        <v>0</v>
      </c>
      <c r="BB247" t="b">
        <v>1</v>
      </c>
      <c r="BC247" t="b">
        <v>1</v>
      </c>
    </row>
    <row r="248" spans="1:55" x14ac:dyDescent="0.2">
      <c r="A248" s="11"/>
      <c r="C248" t="str">
        <f t="shared" si="69"/>
        <v>20190626-Lonoak</v>
      </c>
      <c r="D248" s="12" t="s">
        <v>218</v>
      </c>
      <c r="E248" s="30" t="s">
        <v>1094</v>
      </c>
      <c r="F248" s="30"/>
      <c r="G248" s="30"/>
      <c r="H248" s="13">
        <f t="shared" si="70"/>
        <v>201906260918</v>
      </c>
      <c r="I248" s="13">
        <f t="shared" si="71"/>
        <v>201906262118</v>
      </c>
      <c r="J248" s="14">
        <v>43642</v>
      </c>
      <c r="K248" s="15">
        <v>0.38750000000000001</v>
      </c>
      <c r="L248" s="16">
        <v>43642.387499999997</v>
      </c>
      <c r="M248" s="17">
        <v>43642</v>
      </c>
      <c r="N248" s="18" t="s">
        <v>1095</v>
      </c>
      <c r="O248" s="16">
        <v>43642.751388888893</v>
      </c>
      <c r="P248" s="19">
        <v>2546</v>
      </c>
      <c r="Q248" s="12" t="s">
        <v>186</v>
      </c>
      <c r="R248" s="19"/>
      <c r="S248" s="19"/>
      <c r="T248" s="19">
        <v>0</v>
      </c>
      <c r="U248" s="20">
        <v>36.284260000000003</v>
      </c>
      <c r="V248" s="20">
        <v>-120.94771</v>
      </c>
      <c r="W248" s="11" t="s">
        <v>73</v>
      </c>
      <c r="X248" s="11" t="str">
        <f t="shared" si="72"/>
        <v>non-HFRA</v>
      </c>
      <c r="Y248" s="11" t="s">
        <v>100</v>
      </c>
      <c r="Z248" s="21" t="s">
        <v>100</v>
      </c>
      <c r="AA248" s="11">
        <v>20190449</v>
      </c>
      <c r="AB248" s="11" t="s">
        <v>1096</v>
      </c>
      <c r="AC248" s="21" t="s">
        <v>1097</v>
      </c>
      <c r="AD248" s="21" t="s">
        <v>1098</v>
      </c>
      <c r="AE248" s="21"/>
      <c r="AF248" s="11">
        <v>52017</v>
      </c>
      <c r="AG248" s="11" t="b">
        <f t="shared" si="73"/>
        <v>0</v>
      </c>
      <c r="AH248" s="11" t="b">
        <f t="shared" si="74"/>
        <v>0</v>
      </c>
      <c r="AI248" s="11" t="b">
        <f t="shared" si="75"/>
        <v>0</v>
      </c>
      <c r="AJ248" s="19">
        <v>2019</v>
      </c>
      <c r="AK248">
        <v>6</v>
      </c>
      <c r="AL248" t="b">
        <v>0</v>
      </c>
      <c r="AM248">
        <f t="shared" si="76"/>
        <v>0</v>
      </c>
      <c r="AN248" t="b">
        <f t="shared" si="77"/>
        <v>0</v>
      </c>
      <c r="AO248" t="b">
        <f t="shared" si="78"/>
        <v>0</v>
      </c>
      <c r="AP248" t="b">
        <f t="shared" si="79"/>
        <v>0</v>
      </c>
      <c r="AQ248" t="str">
        <f t="shared" si="84"/>
        <v>OEIS Non-CAT - Large</v>
      </c>
      <c r="AR248">
        <f t="shared" si="80"/>
        <v>0</v>
      </c>
      <c r="AS248">
        <f t="shared" si="81"/>
        <v>0</v>
      </c>
      <c r="AT248" t="str">
        <f t="shared" si="82"/>
        <v xml:space="preserve">structures &lt;= 100 </v>
      </c>
      <c r="AU248" t="str">
        <f t="shared" si="83"/>
        <v>fatality = 0</v>
      </c>
      <c r="AV248">
        <f t="shared" si="85"/>
        <v>0</v>
      </c>
      <c r="AW248" t="b">
        <v>0</v>
      </c>
      <c r="AX248" t="b">
        <v>0</v>
      </c>
      <c r="AY248" t="b">
        <v>0</v>
      </c>
      <c r="AZ248" t="b">
        <v>0</v>
      </c>
      <c r="BA248" t="b">
        <v>0</v>
      </c>
      <c r="BB248" t="b">
        <v>0</v>
      </c>
      <c r="BC248" t="b">
        <v>0</v>
      </c>
    </row>
    <row r="249" spans="1:55" x14ac:dyDescent="0.2">
      <c r="A249" s="11"/>
      <c r="C249" t="str">
        <f t="shared" si="69"/>
        <v>20190708-Gillis</v>
      </c>
      <c r="D249" s="12" t="s">
        <v>103</v>
      </c>
      <c r="E249" s="30" t="s">
        <v>1101</v>
      </c>
      <c r="F249" s="30"/>
      <c r="G249" s="30"/>
      <c r="H249" s="13">
        <f t="shared" si="70"/>
        <v>201907081644</v>
      </c>
      <c r="I249" s="13">
        <f t="shared" si="71"/>
        <v>201907090444</v>
      </c>
      <c r="J249" s="14">
        <v>43654</v>
      </c>
      <c r="K249" s="15">
        <v>0.69722222222222219</v>
      </c>
      <c r="L249" s="16">
        <v>43654.697222222218</v>
      </c>
      <c r="M249" s="17">
        <v>43655</v>
      </c>
      <c r="N249" s="18" t="s">
        <v>1102</v>
      </c>
      <c r="O249" s="16">
        <v>43655.765277777777</v>
      </c>
      <c r="P249" s="19">
        <v>974</v>
      </c>
      <c r="Q249" s="12" t="s">
        <v>186</v>
      </c>
      <c r="R249" s="19"/>
      <c r="S249" s="19"/>
      <c r="T249" s="19">
        <v>0</v>
      </c>
      <c r="U249" s="20">
        <v>35.631111109999999</v>
      </c>
      <c r="V249" s="20">
        <v>-120.26916667</v>
      </c>
      <c r="W249" s="11" t="s">
        <v>73</v>
      </c>
      <c r="X249" s="11" t="str">
        <f t="shared" si="72"/>
        <v>non-HFRA</v>
      </c>
      <c r="Y249" s="11"/>
      <c r="Z249" s="21"/>
      <c r="AA249" s="11"/>
      <c r="AB249" s="11"/>
      <c r="AC249" s="21"/>
      <c r="AD249" s="21"/>
      <c r="AE249" s="21"/>
      <c r="AF249" s="11"/>
      <c r="AG249" s="11" t="b">
        <f t="shared" si="73"/>
        <v>0</v>
      </c>
      <c r="AH249" s="11" t="b">
        <f t="shared" si="74"/>
        <v>0</v>
      </c>
      <c r="AI249" s="11" t="b">
        <f t="shared" si="75"/>
        <v>0</v>
      </c>
      <c r="AJ249" s="19">
        <v>2019</v>
      </c>
      <c r="AK249">
        <v>7</v>
      </c>
      <c r="AL249" t="b">
        <v>0</v>
      </c>
      <c r="AM249">
        <f t="shared" si="76"/>
        <v>0</v>
      </c>
      <c r="AN249" t="b">
        <f t="shared" si="77"/>
        <v>0</v>
      </c>
      <c r="AO249" t="b">
        <f t="shared" si="78"/>
        <v>0</v>
      </c>
      <c r="AP249" t="b">
        <f t="shared" si="79"/>
        <v>0</v>
      </c>
      <c r="AQ249" t="str">
        <f t="shared" si="84"/>
        <v>OEIS Non-CAT - Large</v>
      </c>
      <c r="AR249">
        <f t="shared" si="80"/>
        <v>0</v>
      </c>
      <c r="AS249">
        <f t="shared" si="81"/>
        <v>0</v>
      </c>
      <c r="AT249" t="str">
        <f t="shared" si="82"/>
        <v xml:space="preserve">structures &lt;= 100 </v>
      </c>
      <c r="AU249" t="str">
        <f t="shared" si="83"/>
        <v>fatality = 0</v>
      </c>
      <c r="AV249">
        <f t="shared" si="85"/>
        <v>0</v>
      </c>
      <c r="AW249" t="b">
        <v>0</v>
      </c>
      <c r="AX249" t="b">
        <v>0</v>
      </c>
      <c r="AY249" t="b">
        <v>0</v>
      </c>
      <c r="AZ249" t="b">
        <v>0</v>
      </c>
      <c r="BA249" t="b">
        <v>0</v>
      </c>
      <c r="BB249" t="b">
        <v>0</v>
      </c>
      <c r="BC249" t="b">
        <v>0</v>
      </c>
    </row>
    <row r="250" spans="1:55" x14ac:dyDescent="0.2">
      <c r="A250" s="11"/>
      <c r="C250" t="str">
        <f t="shared" si="69"/>
        <v>20190729-Lake</v>
      </c>
      <c r="D250" s="12" t="s">
        <v>218</v>
      </c>
      <c r="E250" s="12" t="s">
        <v>149</v>
      </c>
      <c r="F250" s="12"/>
      <c r="G250" s="12"/>
      <c r="H250" s="13">
        <f t="shared" si="70"/>
        <v>201907291543</v>
      </c>
      <c r="I250" s="13">
        <f t="shared" si="71"/>
        <v>201907300343</v>
      </c>
      <c r="J250" s="14">
        <v>43675</v>
      </c>
      <c r="K250" s="15">
        <v>0.65486111111111112</v>
      </c>
      <c r="L250" s="16">
        <v>43675.654861111107</v>
      </c>
      <c r="M250" s="17"/>
      <c r="N250" s="18"/>
      <c r="O250" s="16"/>
      <c r="P250" s="19">
        <v>316</v>
      </c>
      <c r="Q250" s="12" t="s">
        <v>186</v>
      </c>
      <c r="R250" s="19"/>
      <c r="S250" s="19"/>
      <c r="T250" s="19"/>
      <c r="U250" s="20">
        <v>35.908332999999999</v>
      </c>
      <c r="V250" s="20">
        <v>-120.984167</v>
      </c>
      <c r="W250" s="11" t="s">
        <v>88</v>
      </c>
      <c r="X250" s="11" t="str">
        <f t="shared" si="72"/>
        <v>HFRA</v>
      </c>
      <c r="Y250" s="11"/>
      <c r="Z250" s="21"/>
      <c r="AA250" s="11"/>
      <c r="AB250" s="11"/>
      <c r="AC250" s="21"/>
      <c r="AD250" s="21"/>
      <c r="AE250" s="21"/>
      <c r="AF250" s="11"/>
      <c r="AG250" s="11" t="b">
        <f t="shared" si="73"/>
        <v>0</v>
      </c>
      <c r="AH250" s="11" t="b">
        <f t="shared" si="74"/>
        <v>0</v>
      </c>
      <c r="AI250" s="11" t="b">
        <f t="shared" si="75"/>
        <v>0</v>
      </c>
      <c r="AJ250" s="19">
        <v>2019</v>
      </c>
      <c r="AK250">
        <v>7</v>
      </c>
      <c r="AL250" t="b">
        <v>0</v>
      </c>
      <c r="AM250">
        <f t="shared" si="76"/>
        <v>0</v>
      </c>
      <c r="AN250" t="b">
        <f t="shared" si="77"/>
        <v>0</v>
      </c>
      <c r="AO250" t="b">
        <f t="shared" si="78"/>
        <v>0</v>
      </c>
      <c r="AP250" t="b">
        <f t="shared" si="79"/>
        <v>0</v>
      </c>
      <c r="AQ250" t="str">
        <f t="shared" si="84"/>
        <v>OEIS Non-CAT - Large</v>
      </c>
      <c r="AR250">
        <f t="shared" si="80"/>
        <v>0</v>
      </c>
      <c r="AS250">
        <f t="shared" si="81"/>
        <v>0</v>
      </c>
      <c r="AT250" t="str">
        <f t="shared" si="82"/>
        <v xml:space="preserve">structures &lt;= 100 </v>
      </c>
      <c r="AU250" t="str">
        <f t="shared" si="83"/>
        <v>fatality = 0</v>
      </c>
      <c r="AV250">
        <f t="shared" si="85"/>
        <v>0</v>
      </c>
      <c r="AW250" t="b">
        <v>1</v>
      </c>
      <c r="AX250" t="b">
        <v>0</v>
      </c>
      <c r="AY250" t="b">
        <v>1</v>
      </c>
      <c r="AZ250" t="b">
        <v>1</v>
      </c>
      <c r="BA250" t="b">
        <v>0</v>
      </c>
      <c r="BB250" t="b">
        <v>1</v>
      </c>
      <c r="BC250" t="b">
        <v>1</v>
      </c>
    </row>
    <row r="251" spans="1:55" x14ac:dyDescent="0.2">
      <c r="A251" s="11"/>
      <c r="C251" t="str">
        <f t="shared" si="69"/>
        <v>20190731-Mesa</v>
      </c>
      <c r="D251" s="12" t="s">
        <v>260</v>
      </c>
      <c r="E251" s="30" t="s">
        <v>1108</v>
      </c>
      <c r="F251" s="30"/>
      <c r="G251" s="30"/>
      <c r="H251" s="13">
        <f t="shared" si="70"/>
        <v>201907311713</v>
      </c>
      <c r="I251" s="13">
        <f t="shared" si="71"/>
        <v>201907320513</v>
      </c>
      <c r="J251" s="14">
        <v>43677</v>
      </c>
      <c r="K251" s="15">
        <v>0.71736111111111112</v>
      </c>
      <c r="L251" s="16">
        <v>43677.717361111107</v>
      </c>
      <c r="M251" s="17"/>
      <c r="N251" s="18"/>
      <c r="O251" s="16"/>
      <c r="P251" s="19">
        <v>448</v>
      </c>
      <c r="Q251" s="12" t="s">
        <v>186</v>
      </c>
      <c r="R251" s="19"/>
      <c r="S251" s="19"/>
      <c r="T251" s="19">
        <v>0</v>
      </c>
      <c r="U251" s="20">
        <v>35.60989</v>
      </c>
      <c r="V251" s="20">
        <v>-118.41204</v>
      </c>
      <c r="W251" s="11" t="s">
        <v>88</v>
      </c>
      <c r="X251" s="11" t="str">
        <f t="shared" si="72"/>
        <v>HFRA</v>
      </c>
      <c r="Y251" s="11"/>
      <c r="Z251" s="21"/>
      <c r="AA251" s="11"/>
      <c r="AB251" s="11"/>
      <c r="AC251" s="21"/>
      <c r="AD251" s="21"/>
      <c r="AE251" s="21"/>
      <c r="AF251" s="11"/>
      <c r="AG251" s="11" t="b">
        <f t="shared" si="73"/>
        <v>0</v>
      </c>
      <c r="AH251" s="11" t="b">
        <f t="shared" si="74"/>
        <v>0</v>
      </c>
      <c r="AI251" s="11" t="b">
        <f t="shared" si="75"/>
        <v>0</v>
      </c>
      <c r="AJ251" s="19">
        <v>2019</v>
      </c>
      <c r="AK251">
        <v>7</v>
      </c>
      <c r="AL251" t="b">
        <v>0</v>
      </c>
      <c r="AM251">
        <f t="shared" si="76"/>
        <v>0</v>
      </c>
      <c r="AN251" t="b">
        <f t="shared" si="77"/>
        <v>0</v>
      </c>
      <c r="AO251" t="b">
        <f t="shared" si="78"/>
        <v>0</v>
      </c>
      <c r="AP251" t="b">
        <f t="shared" si="79"/>
        <v>0</v>
      </c>
      <c r="AQ251" t="str">
        <f t="shared" si="84"/>
        <v>OEIS Non-CAT - Large</v>
      </c>
      <c r="AR251">
        <f t="shared" si="80"/>
        <v>0</v>
      </c>
      <c r="AS251">
        <f t="shared" si="81"/>
        <v>0</v>
      </c>
      <c r="AT251" t="str">
        <f t="shared" si="82"/>
        <v xml:space="preserve">structures &lt;= 100 </v>
      </c>
      <c r="AU251" t="str">
        <f t="shared" si="83"/>
        <v>fatality = 0</v>
      </c>
      <c r="AV251">
        <f t="shared" si="85"/>
        <v>0</v>
      </c>
      <c r="AW251" t="b">
        <v>0</v>
      </c>
      <c r="AX251" t="b">
        <v>1</v>
      </c>
      <c r="AY251" t="b">
        <v>1</v>
      </c>
      <c r="AZ251" t="b">
        <v>1</v>
      </c>
      <c r="BA251" t="b">
        <v>0</v>
      </c>
      <c r="BB251" t="b">
        <v>1</v>
      </c>
      <c r="BC251" t="b">
        <v>1</v>
      </c>
    </row>
    <row r="252" spans="1:55" x14ac:dyDescent="0.2">
      <c r="A252" s="11"/>
      <c r="C252" t="str">
        <f t="shared" si="69"/>
        <v>20190803-Marsh Complex</v>
      </c>
      <c r="D252" s="12" t="s">
        <v>105</v>
      </c>
      <c r="E252" s="12" t="s">
        <v>1112</v>
      </c>
      <c r="F252" s="12"/>
      <c r="G252" s="12"/>
      <c r="H252" s="13">
        <f t="shared" si="70"/>
        <v>201908030316</v>
      </c>
      <c r="I252" s="13">
        <f t="shared" si="71"/>
        <v>201908031516</v>
      </c>
      <c r="J252" s="14">
        <v>43680</v>
      </c>
      <c r="K252" s="15">
        <v>0.1361111111111111</v>
      </c>
      <c r="L252" s="16">
        <v>43680.136111111111</v>
      </c>
      <c r="M252" s="17">
        <v>43683</v>
      </c>
      <c r="N252" s="18" t="s">
        <v>1113</v>
      </c>
      <c r="O252" s="16">
        <v>43683.779166666667</v>
      </c>
      <c r="P252" s="19">
        <v>757</v>
      </c>
      <c r="Q252" s="12" t="s">
        <v>186</v>
      </c>
      <c r="R252" s="19"/>
      <c r="S252" s="19"/>
      <c r="T252" s="19"/>
      <c r="U252" s="20">
        <v>37.908361999999997</v>
      </c>
      <c r="V252" s="20">
        <v>-121.872941</v>
      </c>
      <c r="W252" s="11" t="s">
        <v>88</v>
      </c>
      <c r="X252" s="11" t="str">
        <f t="shared" si="72"/>
        <v>HFRA</v>
      </c>
      <c r="Y252" s="11"/>
      <c r="Z252" s="21"/>
      <c r="AA252" s="11"/>
      <c r="AB252" s="11"/>
      <c r="AC252" s="21"/>
      <c r="AD252" s="21"/>
      <c r="AE252" s="21"/>
      <c r="AF252" s="11"/>
      <c r="AG252" s="11" t="b">
        <f t="shared" si="73"/>
        <v>0</v>
      </c>
      <c r="AH252" s="11" t="b">
        <f t="shared" si="74"/>
        <v>0</v>
      </c>
      <c r="AI252" s="11" t="b">
        <f t="shared" si="75"/>
        <v>0</v>
      </c>
      <c r="AJ252" s="19">
        <v>2019</v>
      </c>
      <c r="AK252">
        <v>8</v>
      </c>
      <c r="AL252" t="b">
        <v>0</v>
      </c>
      <c r="AM252">
        <f t="shared" si="76"/>
        <v>0</v>
      </c>
      <c r="AN252" t="b">
        <f t="shared" si="77"/>
        <v>0</v>
      </c>
      <c r="AO252" t="b">
        <f t="shared" si="78"/>
        <v>0</v>
      </c>
      <c r="AP252" t="b">
        <f t="shared" si="79"/>
        <v>0</v>
      </c>
      <c r="AQ252" t="str">
        <f t="shared" si="84"/>
        <v>OEIS Non-CAT - Large</v>
      </c>
      <c r="AR252">
        <f t="shared" si="80"/>
        <v>0</v>
      </c>
      <c r="AS252">
        <f t="shared" si="81"/>
        <v>0</v>
      </c>
      <c r="AT252" t="str">
        <f t="shared" si="82"/>
        <v xml:space="preserve">structures &lt;= 100 </v>
      </c>
      <c r="AU252" t="str">
        <f t="shared" si="83"/>
        <v>fatality = 0</v>
      </c>
      <c r="AV252">
        <f t="shared" si="85"/>
        <v>0</v>
      </c>
      <c r="AW252" t="b">
        <v>1</v>
      </c>
      <c r="AX252" t="b">
        <v>0</v>
      </c>
      <c r="AY252" t="b">
        <v>1</v>
      </c>
      <c r="AZ252" t="b">
        <v>1</v>
      </c>
      <c r="BA252" t="b">
        <v>0</v>
      </c>
      <c r="BB252" t="b">
        <v>1</v>
      </c>
      <c r="BC252" t="b">
        <v>1</v>
      </c>
    </row>
    <row r="253" spans="1:55" x14ac:dyDescent="0.2">
      <c r="A253" s="11"/>
      <c r="C253" t="str">
        <f t="shared" si="69"/>
        <v>20190808-W1 Mcdonald</v>
      </c>
      <c r="D253" s="12" t="s">
        <v>180</v>
      </c>
      <c r="E253" s="30" t="s">
        <v>1115</v>
      </c>
      <c r="F253" s="30"/>
      <c r="G253" s="30"/>
      <c r="H253" s="13">
        <f t="shared" si="70"/>
        <v>201908081842</v>
      </c>
      <c r="I253" s="13">
        <f t="shared" si="71"/>
        <v>201908090642</v>
      </c>
      <c r="J253" s="14">
        <v>43685</v>
      </c>
      <c r="K253" s="15">
        <v>0.77916666666666667</v>
      </c>
      <c r="L253" s="16">
        <v>43685.779166666667</v>
      </c>
      <c r="M253" s="17">
        <v>43688</v>
      </c>
      <c r="N253" s="18" t="s">
        <v>1116</v>
      </c>
      <c r="O253" s="16">
        <v>43688.482638888891</v>
      </c>
      <c r="P253" s="19">
        <v>1020</v>
      </c>
      <c r="Q253" s="12" t="s">
        <v>186</v>
      </c>
      <c r="R253" s="19"/>
      <c r="S253" s="19"/>
      <c r="T253" s="19">
        <v>0</v>
      </c>
      <c r="U253" s="20">
        <v>40.943798999999999</v>
      </c>
      <c r="V253" s="20">
        <v>-120.27529800000001</v>
      </c>
      <c r="W253" s="11" t="s">
        <v>88</v>
      </c>
      <c r="X253" s="11" t="str">
        <f t="shared" si="72"/>
        <v>HFRA</v>
      </c>
      <c r="Y253" s="11"/>
      <c r="Z253" s="21"/>
      <c r="AA253" s="11"/>
      <c r="AB253" s="11"/>
      <c r="AC253" s="21"/>
      <c r="AD253" s="21"/>
      <c r="AE253" s="21"/>
      <c r="AF253" s="11"/>
      <c r="AG253" s="11" t="b">
        <f t="shared" si="73"/>
        <v>0</v>
      </c>
      <c r="AH253" s="11" t="b">
        <f t="shared" si="74"/>
        <v>0</v>
      </c>
      <c r="AI253" s="11" t="b">
        <f t="shared" si="75"/>
        <v>0</v>
      </c>
      <c r="AJ253" s="19">
        <v>2019</v>
      </c>
      <c r="AK253">
        <v>8</v>
      </c>
      <c r="AL253" t="b">
        <v>0</v>
      </c>
      <c r="AM253">
        <f t="shared" si="76"/>
        <v>0</v>
      </c>
      <c r="AN253" t="b">
        <f t="shared" si="77"/>
        <v>0</v>
      </c>
      <c r="AO253" t="b">
        <f t="shared" si="78"/>
        <v>0</v>
      </c>
      <c r="AP253" t="b">
        <f t="shared" si="79"/>
        <v>0</v>
      </c>
      <c r="AQ253" t="str">
        <f t="shared" si="84"/>
        <v>OEIS Non-CAT - Large</v>
      </c>
      <c r="AR253">
        <f t="shared" si="80"/>
        <v>0</v>
      </c>
      <c r="AS253">
        <f t="shared" si="81"/>
        <v>0</v>
      </c>
      <c r="AT253" t="str">
        <f t="shared" si="82"/>
        <v xml:space="preserve">structures &lt;= 100 </v>
      </c>
      <c r="AU253" t="str">
        <f t="shared" si="83"/>
        <v>fatality = 0</v>
      </c>
      <c r="AV253">
        <f t="shared" si="85"/>
        <v>0</v>
      </c>
      <c r="AW253" t="b">
        <v>1</v>
      </c>
      <c r="AX253" t="b">
        <v>0</v>
      </c>
      <c r="AY253" t="b">
        <v>1</v>
      </c>
      <c r="AZ253" t="b">
        <v>1</v>
      </c>
      <c r="BA253" t="b">
        <v>0</v>
      </c>
      <c r="BB253" t="b">
        <v>0</v>
      </c>
      <c r="BC253" t="b">
        <v>1</v>
      </c>
    </row>
    <row r="254" spans="1:55" x14ac:dyDescent="0.2">
      <c r="A254" s="11"/>
      <c r="C254" t="str">
        <f t="shared" si="69"/>
        <v>20190815-Hunter</v>
      </c>
      <c r="D254" s="12" t="s">
        <v>203</v>
      </c>
      <c r="E254" s="30" t="s">
        <v>1119</v>
      </c>
      <c r="F254" s="30"/>
      <c r="G254" s="30"/>
      <c r="H254" s="13">
        <f t="shared" si="70"/>
        <v>201908151515</v>
      </c>
      <c r="I254" s="13">
        <f t="shared" si="71"/>
        <v>201908160315</v>
      </c>
      <c r="J254" s="14">
        <v>43692</v>
      </c>
      <c r="K254" s="15">
        <v>0.63541666666666663</v>
      </c>
      <c r="L254" s="16">
        <v>43692.635416666657</v>
      </c>
      <c r="M254" s="17"/>
      <c r="N254" s="18"/>
      <c r="O254" s="16"/>
      <c r="P254" s="19">
        <v>423</v>
      </c>
      <c r="Q254" s="12" t="s">
        <v>186</v>
      </c>
      <c r="R254" s="19"/>
      <c r="S254" s="19"/>
      <c r="T254" s="19">
        <v>0</v>
      </c>
      <c r="U254" s="20">
        <v>37.532027999999997</v>
      </c>
      <c r="V254" s="20">
        <v>-120.20801899999999</v>
      </c>
      <c r="W254" s="11" t="s">
        <v>73</v>
      </c>
      <c r="X254" s="11" t="str">
        <f t="shared" si="72"/>
        <v>non-HFRA</v>
      </c>
      <c r="Y254" s="11"/>
      <c r="Z254" s="21"/>
      <c r="AA254" s="11"/>
      <c r="AB254" s="11"/>
      <c r="AC254" s="21"/>
      <c r="AD254" s="21"/>
      <c r="AE254" s="21"/>
      <c r="AF254" s="11">
        <v>16363</v>
      </c>
      <c r="AG254" s="11" t="b">
        <f t="shared" si="73"/>
        <v>0</v>
      </c>
      <c r="AH254" s="11" t="b">
        <f t="shared" si="74"/>
        <v>0</v>
      </c>
      <c r="AI254" s="11" t="b">
        <f t="shared" si="75"/>
        <v>0</v>
      </c>
      <c r="AJ254" s="19">
        <v>2019</v>
      </c>
      <c r="AK254">
        <v>8</v>
      </c>
      <c r="AL254" t="b">
        <v>0</v>
      </c>
      <c r="AM254">
        <f t="shared" si="76"/>
        <v>0</v>
      </c>
      <c r="AN254" t="b">
        <f t="shared" si="77"/>
        <v>0</v>
      </c>
      <c r="AO254" t="b">
        <f t="shared" si="78"/>
        <v>0</v>
      </c>
      <c r="AP254" t="b">
        <f t="shared" si="79"/>
        <v>0</v>
      </c>
      <c r="AQ254" t="str">
        <f t="shared" si="84"/>
        <v>OEIS Non-CAT - Large</v>
      </c>
      <c r="AR254">
        <f t="shared" si="80"/>
        <v>0</v>
      </c>
      <c r="AS254">
        <f t="shared" si="81"/>
        <v>0</v>
      </c>
      <c r="AT254" t="str">
        <f t="shared" si="82"/>
        <v xml:space="preserve">structures &lt;= 100 </v>
      </c>
      <c r="AU254" t="str">
        <f t="shared" si="83"/>
        <v>fatality = 0</v>
      </c>
      <c r="AV254">
        <f t="shared" si="85"/>
        <v>0</v>
      </c>
      <c r="AW254" t="b">
        <v>0</v>
      </c>
      <c r="AX254" t="b">
        <v>0</v>
      </c>
      <c r="AY254" t="b">
        <v>0</v>
      </c>
      <c r="AZ254" t="b">
        <v>0</v>
      </c>
      <c r="BA254" t="b">
        <v>0</v>
      </c>
      <c r="BB254" t="b">
        <v>0</v>
      </c>
      <c r="BC254" t="b">
        <v>0</v>
      </c>
    </row>
    <row r="255" spans="1:55" x14ac:dyDescent="0.2">
      <c r="A255" s="11"/>
      <c r="C255" t="str">
        <f t="shared" si="69"/>
        <v>20190816-Gaines</v>
      </c>
      <c r="D255" s="12" t="s">
        <v>203</v>
      </c>
      <c r="E255" s="30" t="s">
        <v>1122</v>
      </c>
      <c r="F255" s="30"/>
      <c r="G255" s="30"/>
      <c r="H255" s="13">
        <f t="shared" si="70"/>
        <v>201908161411</v>
      </c>
      <c r="I255" s="13">
        <f t="shared" si="71"/>
        <v>201908170211</v>
      </c>
      <c r="J255" s="14">
        <v>43693</v>
      </c>
      <c r="K255" s="15">
        <v>0.59097222222222223</v>
      </c>
      <c r="L255" s="16">
        <v>43693.59097222222</v>
      </c>
      <c r="M255" s="17"/>
      <c r="N255" s="18"/>
      <c r="O255" s="16"/>
      <c r="P255" s="19">
        <v>1300</v>
      </c>
      <c r="Q255" s="12" t="s">
        <v>186</v>
      </c>
      <c r="R255" s="19"/>
      <c r="S255" s="19"/>
      <c r="T255" s="19">
        <v>0</v>
      </c>
      <c r="U255" s="20">
        <v>37.536068999999998</v>
      </c>
      <c r="V255" s="20">
        <v>-120.177018</v>
      </c>
      <c r="W255" s="11" t="s">
        <v>88</v>
      </c>
      <c r="X255" s="11" t="str">
        <f t="shared" si="72"/>
        <v>HFRA</v>
      </c>
      <c r="Y255" s="11"/>
      <c r="Z255" s="21"/>
      <c r="AA255" s="11"/>
      <c r="AB255" s="11"/>
      <c r="AC255" s="21"/>
      <c r="AD255" s="21"/>
      <c r="AE255" s="21"/>
      <c r="AF255" s="11"/>
      <c r="AG255" s="11" t="b">
        <f t="shared" si="73"/>
        <v>0</v>
      </c>
      <c r="AH255" s="11" t="b">
        <f t="shared" si="74"/>
        <v>0</v>
      </c>
      <c r="AI255" s="11" t="b">
        <f t="shared" si="75"/>
        <v>0</v>
      </c>
      <c r="AJ255" s="19">
        <v>2019</v>
      </c>
      <c r="AK255">
        <v>8</v>
      </c>
      <c r="AL255" t="b">
        <v>0</v>
      </c>
      <c r="AM255">
        <f t="shared" si="76"/>
        <v>0</v>
      </c>
      <c r="AN255" t="b">
        <f t="shared" si="77"/>
        <v>0</v>
      </c>
      <c r="AO255" t="b">
        <f t="shared" si="78"/>
        <v>0</v>
      </c>
      <c r="AP255" t="b">
        <f t="shared" si="79"/>
        <v>0</v>
      </c>
      <c r="AQ255" t="str">
        <f>IF(AN255, "OEIS CAT - Destructive - Fatal", IF(AO255, IF(AG255, "OEIS CAT - Destructive - Non-fatal", "OEIS Non-CAT - Destructive - Non-fatal"), IF(AG255,  "OEIS CAT - Large", "OEIS Non-CAT - Large")))</f>
        <v>OEIS Non-CAT - Large</v>
      </c>
      <c r="AR255">
        <f t="shared" si="80"/>
        <v>0</v>
      </c>
      <c r="AS255">
        <f t="shared" si="81"/>
        <v>0</v>
      </c>
      <c r="AT255" t="str">
        <f t="shared" si="82"/>
        <v xml:space="preserve">structures &lt;= 100 </v>
      </c>
      <c r="AU255" t="str">
        <f t="shared" si="83"/>
        <v>fatality = 0</v>
      </c>
      <c r="AV255">
        <f>IF(R255="",0,  R255)</f>
        <v>0</v>
      </c>
      <c r="AW255" t="b">
        <v>1</v>
      </c>
      <c r="AX255" t="b">
        <v>0</v>
      </c>
      <c r="AY255" t="b">
        <v>1</v>
      </c>
      <c r="AZ255" t="b">
        <v>1</v>
      </c>
      <c r="BA255" t="b">
        <v>0</v>
      </c>
      <c r="BB255" t="b">
        <v>1</v>
      </c>
      <c r="BC255" t="b">
        <v>1</v>
      </c>
    </row>
    <row r="256" spans="1:55" x14ac:dyDescent="0.2">
      <c r="A256" s="11"/>
      <c r="C256" t="str">
        <f t="shared" si="69"/>
        <v>20190822-Mountain</v>
      </c>
      <c r="D256" s="12" t="s">
        <v>307</v>
      </c>
      <c r="E256" s="12" t="s">
        <v>1124</v>
      </c>
      <c r="F256" s="12"/>
      <c r="G256" s="12"/>
      <c r="H256" s="13">
        <f t="shared" si="70"/>
        <v>201908221102</v>
      </c>
      <c r="I256" s="13">
        <f t="shared" si="71"/>
        <v>201908222302</v>
      </c>
      <c r="J256" s="14">
        <v>43699</v>
      </c>
      <c r="K256" s="15">
        <v>0.4597222222222222</v>
      </c>
      <c r="L256" s="16">
        <v>43699.459722222222</v>
      </c>
      <c r="M256" s="17">
        <v>43703</v>
      </c>
      <c r="N256" s="18" t="s">
        <v>145</v>
      </c>
      <c r="O256" s="16">
        <v>43703.708333333343</v>
      </c>
      <c r="P256" s="19">
        <v>600</v>
      </c>
      <c r="Q256" s="12" t="s">
        <v>186</v>
      </c>
      <c r="R256" s="19">
        <v>14</v>
      </c>
      <c r="S256" s="19"/>
      <c r="T256" s="19"/>
      <c r="U256" s="20">
        <v>40.715555999999999</v>
      </c>
      <c r="V256" s="20">
        <v>-122.241944</v>
      </c>
      <c r="W256" s="11" t="s">
        <v>88</v>
      </c>
      <c r="X256" s="11" t="str">
        <f t="shared" si="72"/>
        <v>HFRA</v>
      </c>
      <c r="Y256" s="11"/>
      <c r="Z256" s="21"/>
      <c r="AA256" s="11"/>
      <c r="AB256" s="11"/>
      <c r="AC256" s="21"/>
      <c r="AD256" s="21"/>
      <c r="AE256" s="21"/>
      <c r="AF256" s="11">
        <v>871893</v>
      </c>
      <c r="AG256" s="11" t="b">
        <f t="shared" si="73"/>
        <v>0</v>
      </c>
      <c r="AH256" s="11" t="b">
        <f t="shared" si="74"/>
        <v>0</v>
      </c>
      <c r="AI256" s="11" t="b">
        <f t="shared" si="75"/>
        <v>0</v>
      </c>
      <c r="AJ256" s="19">
        <v>2019</v>
      </c>
      <c r="AK256">
        <v>8</v>
      </c>
      <c r="AL256" t="b">
        <v>0</v>
      </c>
      <c r="AM256">
        <f t="shared" si="76"/>
        <v>0</v>
      </c>
      <c r="AN256" t="b">
        <f t="shared" si="77"/>
        <v>0</v>
      </c>
      <c r="AO256" t="b">
        <f t="shared" si="78"/>
        <v>0</v>
      </c>
      <c r="AP256" t="b">
        <f t="shared" si="79"/>
        <v>0</v>
      </c>
      <c r="AQ256" t="str">
        <f t="shared" ref="AQ256:AQ287" si="86">IF(AN256, "OEIS CAT - Destructive - Fatal", IF(AO256, IF(AG256, "OEIS CAT - Destructive - Non-fatal", "OEIS Non-CAT - Destructive - Non-fatal"), IF(AG256, "OEIS CAT - Large", "OEIS Non-CAT - Large")))</f>
        <v>OEIS Non-CAT - Large</v>
      </c>
      <c r="AR256">
        <f t="shared" si="80"/>
        <v>0</v>
      </c>
      <c r="AS256">
        <f t="shared" si="81"/>
        <v>0</v>
      </c>
      <c r="AT256" t="str">
        <f t="shared" si="82"/>
        <v xml:space="preserve">structures &lt;= 100 </v>
      </c>
      <c r="AU256" t="str">
        <f t="shared" si="83"/>
        <v>fatality = 0</v>
      </c>
      <c r="AV256">
        <f t="shared" ref="AV256:AV287" si="87">IF(R256="",0, R256)</f>
        <v>14</v>
      </c>
      <c r="AW256" t="b">
        <v>1</v>
      </c>
      <c r="AX256" t="b">
        <v>0</v>
      </c>
      <c r="AY256" t="b">
        <v>1</v>
      </c>
      <c r="AZ256" t="b">
        <v>1</v>
      </c>
      <c r="BA256" t="b">
        <v>0</v>
      </c>
      <c r="BB256" t="b">
        <v>1</v>
      </c>
      <c r="BC256" t="b">
        <v>1</v>
      </c>
    </row>
    <row r="257" spans="1:55" x14ac:dyDescent="0.2">
      <c r="A257" s="11"/>
      <c r="C257" t="str">
        <f t="shared" si="69"/>
        <v>20190824-Long Valley</v>
      </c>
      <c r="D257" s="12" t="s">
        <v>180</v>
      </c>
      <c r="E257" s="30" t="s">
        <v>537</v>
      </c>
      <c r="F257" s="30"/>
      <c r="G257" s="30"/>
      <c r="H257" s="13">
        <f t="shared" si="70"/>
        <v>201908241725</v>
      </c>
      <c r="I257" s="13">
        <f t="shared" si="71"/>
        <v>201908250525</v>
      </c>
      <c r="J257" s="14">
        <v>43701</v>
      </c>
      <c r="K257" s="15">
        <v>0.72569444444444442</v>
      </c>
      <c r="L257" s="16">
        <v>43701.725694444453</v>
      </c>
      <c r="M257" s="17">
        <v>43704</v>
      </c>
      <c r="N257" s="18" t="s">
        <v>1127</v>
      </c>
      <c r="O257" s="16">
        <v>43704.375694444447</v>
      </c>
      <c r="P257" s="19">
        <v>2438</v>
      </c>
      <c r="Q257" s="12" t="s">
        <v>186</v>
      </c>
      <c r="R257" s="19"/>
      <c r="S257" s="19"/>
      <c r="T257" s="19">
        <v>0</v>
      </c>
      <c r="U257" s="20">
        <v>39.892221999999997</v>
      </c>
      <c r="V257" s="20">
        <v>-120.02972200000001</v>
      </c>
      <c r="W257" s="11" t="s">
        <v>88</v>
      </c>
      <c r="X257" s="11" t="str">
        <f t="shared" si="72"/>
        <v>HFRA</v>
      </c>
      <c r="Y257" s="11"/>
      <c r="Z257" s="21"/>
      <c r="AA257" s="11"/>
      <c r="AB257" s="11"/>
      <c r="AC257" s="21"/>
      <c r="AD257" s="21"/>
      <c r="AE257" s="21"/>
      <c r="AF257" s="11"/>
      <c r="AG257" s="11" t="b">
        <f t="shared" si="73"/>
        <v>0</v>
      </c>
      <c r="AH257" s="11" t="b">
        <f t="shared" si="74"/>
        <v>0</v>
      </c>
      <c r="AI257" s="11" t="b">
        <f t="shared" si="75"/>
        <v>0</v>
      </c>
      <c r="AJ257" s="19">
        <v>2019</v>
      </c>
      <c r="AK257">
        <v>8</v>
      </c>
      <c r="AL257" t="b">
        <v>0</v>
      </c>
      <c r="AM257">
        <f t="shared" si="76"/>
        <v>0</v>
      </c>
      <c r="AN257" t="b">
        <f t="shared" si="77"/>
        <v>0</v>
      </c>
      <c r="AO257" t="b">
        <f t="shared" si="78"/>
        <v>0</v>
      </c>
      <c r="AP257" t="b">
        <f t="shared" si="79"/>
        <v>0</v>
      </c>
      <c r="AQ257" t="str">
        <f t="shared" si="86"/>
        <v>OEIS Non-CAT - Large</v>
      </c>
      <c r="AR257">
        <f t="shared" si="80"/>
        <v>0</v>
      </c>
      <c r="AS257">
        <f t="shared" si="81"/>
        <v>0</v>
      </c>
      <c r="AT257" t="str">
        <f t="shared" si="82"/>
        <v xml:space="preserve">structures &lt;= 100 </v>
      </c>
      <c r="AU257" t="str">
        <f t="shared" si="83"/>
        <v>fatality = 0</v>
      </c>
      <c r="AV257">
        <f t="shared" si="87"/>
        <v>0</v>
      </c>
      <c r="AW257" t="b">
        <v>1</v>
      </c>
      <c r="AX257" t="b">
        <v>0</v>
      </c>
      <c r="AY257" t="b">
        <v>1</v>
      </c>
      <c r="AZ257" t="b">
        <v>1</v>
      </c>
      <c r="BA257" t="b">
        <v>0</v>
      </c>
      <c r="BB257" t="b">
        <v>0</v>
      </c>
      <c r="BC257" t="b">
        <v>1</v>
      </c>
    </row>
    <row r="258" spans="1:55" x14ac:dyDescent="0.2">
      <c r="A258" s="11"/>
      <c r="C258" t="str">
        <f t="shared" ref="C258:C321" si="88">LEFT(H258,8)&amp;"-"&amp;E258</f>
        <v>20190828-R-1</v>
      </c>
      <c r="D258" s="12" t="s">
        <v>180</v>
      </c>
      <c r="E258" s="12" t="s">
        <v>1130</v>
      </c>
      <c r="F258" s="12"/>
      <c r="G258" s="12"/>
      <c r="H258" s="13">
        <f t="shared" ref="H258:H321" si="89">YEAR(L258)*10^8+MONTH(L258)*10^6+DAY(L258)*10^4+HOUR(L258)*100+MINUTE(L258)</f>
        <v>201908281948</v>
      </c>
      <c r="I258" s="13">
        <f t="shared" ref="I258:I321" si="90">IF(HOUR(L258)&lt;12, YEAR(L258)*10^8+MONTH(L258)*10^6+DAY(L258)*10^4+(HOUR(L258)+12)*10^2 + MINUTE(L258), YEAR(L258)*10^8+MONTH(L258)*10^6+(DAY(L258)+1)*10^4+(HOUR(L258)-12)*10^2+MINUTE(L258))</f>
        <v>201908290748</v>
      </c>
      <c r="J258" s="14">
        <v>43705</v>
      </c>
      <c r="K258" s="15">
        <v>0.82499999999999996</v>
      </c>
      <c r="L258" s="16">
        <v>43705.824999999997</v>
      </c>
      <c r="M258" s="17">
        <v>43712</v>
      </c>
      <c r="N258" s="18" t="s">
        <v>1131</v>
      </c>
      <c r="O258" s="16">
        <v>43712.681944444441</v>
      </c>
      <c r="P258" s="19">
        <v>3380</v>
      </c>
      <c r="Q258" s="12" t="s">
        <v>87</v>
      </c>
      <c r="R258" s="19"/>
      <c r="S258" s="19"/>
      <c r="T258" s="19"/>
      <c r="U258" s="20">
        <v>40.593000000000004</v>
      </c>
      <c r="V258" s="20">
        <v>-120.581</v>
      </c>
      <c r="W258" s="11" t="s">
        <v>88</v>
      </c>
      <c r="X258" s="11" t="str">
        <f t="shared" ref="X258:X321" si="91">IF(OR(ISNUMBER(FIND("Redwood Valley", E258)), AZ258, BC258), "HFRA", "non-HFRA")</f>
        <v>HFRA</v>
      </c>
      <c r="Y258" s="11"/>
      <c r="Z258" s="21"/>
      <c r="AA258" s="11"/>
      <c r="AB258" s="11"/>
      <c r="AC258" s="21"/>
      <c r="AD258" s="21"/>
      <c r="AE258" s="21"/>
      <c r="AF258" s="11"/>
      <c r="AG258" s="11" t="b">
        <f t="shared" ref="AG258:AG321" si="92">OR(AND(P258&gt;5000, P258&lt;&gt;""), AND(R258&gt;500, R258&lt;&gt;""), AND(T258&gt;0, T258&lt;&gt;""))</f>
        <v>0</v>
      </c>
      <c r="AH258" s="11" t="b">
        <f t="shared" ref="AH258:AH321" si="93">AND(OR(R258="", R258&lt;100),OR(AND(P258&gt;5000,P258&lt;&gt;""),AND(T258&gt;0,T258&lt;&gt;"")))</f>
        <v>0</v>
      </c>
      <c r="AI258" s="11" t="b">
        <f t="shared" ref="AI258:AI321" si="94">AND(AG258,AH258=FALSE)</f>
        <v>0</v>
      </c>
      <c r="AJ258" s="19">
        <v>2019</v>
      </c>
      <c r="AK258">
        <v>8</v>
      </c>
      <c r="AL258" t="b">
        <v>1</v>
      </c>
      <c r="AM258">
        <f t="shared" ref="AM258:AM321" si="95">IF(AND(T258&gt;0, T258&lt;&gt;""),1,0)</f>
        <v>0</v>
      </c>
      <c r="AN258" t="b">
        <f t="shared" ref="AN258:AN321" si="96">AND(AO258,AND(T258&gt;0,T258&lt;&gt;""))</f>
        <v>0</v>
      </c>
      <c r="AO258" t="b">
        <f t="shared" ref="AO258:AO321" si="97">AND(R258&gt;100, R258&lt;&gt;"")</f>
        <v>0</v>
      </c>
      <c r="AP258" t="b">
        <f t="shared" ref="AP258:AP321" si="98">AND(NOT(AN258),AO258)</f>
        <v>0</v>
      </c>
      <c r="AQ258" t="str">
        <f t="shared" si="86"/>
        <v>OEIS Non-CAT - Large</v>
      </c>
      <c r="AR258">
        <f t="shared" ref="AR258:AR321" si="99">IF(AND(P258&lt;&gt;"", P258&gt;5000),1,0)</f>
        <v>0</v>
      </c>
      <c r="AS258">
        <f t="shared" ref="AS258:AS321" si="100">IF(AND(R258&lt;&gt;"", R258&gt;500),1,0)</f>
        <v>0</v>
      </c>
      <c r="AT258" t="str">
        <f t="shared" ref="AT258:AT321" si="101">IF(OR(R258="", R258&lt;=100),"structures &lt;= 100 ", IF(R258&gt;500, "structures &gt; 500", "100 &lt; structures &lt;= 500"))</f>
        <v xml:space="preserve">structures &lt;= 100 </v>
      </c>
      <c r="AU258" t="str">
        <f t="shared" ref="AU258:AU321" si="102">IF(AND(T258&gt;0, T258&lt;&gt;""),"fatality &gt; 0", "fatality = 0")</f>
        <v>fatality = 0</v>
      </c>
      <c r="AV258">
        <f t="shared" si="87"/>
        <v>0</v>
      </c>
      <c r="AW258" t="b">
        <v>1</v>
      </c>
      <c r="AX258" t="b">
        <v>0</v>
      </c>
      <c r="AY258" t="b">
        <v>1</v>
      </c>
      <c r="AZ258" t="b">
        <v>1</v>
      </c>
      <c r="BA258" t="b">
        <v>0</v>
      </c>
      <c r="BB258" t="b">
        <v>0</v>
      </c>
      <c r="BC258" t="b">
        <v>1</v>
      </c>
    </row>
    <row r="259" spans="1:55" x14ac:dyDescent="0.2">
      <c r="A259" s="11"/>
      <c r="C259" t="str">
        <f t="shared" si="88"/>
        <v>20190831-Creek</v>
      </c>
      <c r="D259" s="12" t="s">
        <v>119</v>
      </c>
      <c r="E259" s="30" t="s">
        <v>175</v>
      </c>
      <c r="F259" s="30"/>
      <c r="G259" s="30"/>
      <c r="H259" s="13">
        <f t="shared" si="89"/>
        <v>201908311531</v>
      </c>
      <c r="I259" s="13">
        <f t="shared" si="90"/>
        <v>201908320331</v>
      </c>
      <c r="J259" s="14">
        <v>43708</v>
      </c>
      <c r="K259" s="15">
        <v>0.64652777777777781</v>
      </c>
      <c r="L259" s="16">
        <v>43708.646527777782</v>
      </c>
      <c r="M259" s="17"/>
      <c r="N259" s="18"/>
      <c r="O259" s="16"/>
      <c r="P259" s="19">
        <v>756</v>
      </c>
      <c r="Q259" s="12" t="s">
        <v>186</v>
      </c>
      <c r="R259" s="19"/>
      <c r="S259" s="19"/>
      <c r="T259" s="19">
        <v>0</v>
      </c>
      <c r="U259" s="20">
        <v>36.40193</v>
      </c>
      <c r="V259" s="20">
        <v>-119.030621</v>
      </c>
      <c r="W259" s="11" t="s">
        <v>73</v>
      </c>
      <c r="X259" s="11" t="str">
        <f t="shared" si="91"/>
        <v>non-HFRA</v>
      </c>
      <c r="Y259" s="11"/>
      <c r="Z259" s="21"/>
      <c r="AA259" s="11"/>
      <c r="AB259" s="11"/>
      <c r="AC259" s="21"/>
      <c r="AD259" s="21"/>
      <c r="AE259" s="21"/>
      <c r="AF259" s="11"/>
      <c r="AG259" s="11" t="b">
        <f t="shared" si="92"/>
        <v>0</v>
      </c>
      <c r="AH259" s="11" t="b">
        <f t="shared" si="93"/>
        <v>0</v>
      </c>
      <c r="AI259" s="11" t="b">
        <f t="shared" si="94"/>
        <v>0</v>
      </c>
      <c r="AJ259" s="19">
        <v>2019</v>
      </c>
      <c r="AK259">
        <v>8</v>
      </c>
      <c r="AL259" t="b">
        <v>0</v>
      </c>
      <c r="AM259">
        <f t="shared" si="95"/>
        <v>0</v>
      </c>
      <c r="AN259" t="b">
        <f t="shared" si="96"/>
        <v>0</v>
      </c>
      <c r="AO259" t="b">
        <f t="shared" si="97"/>
        <v>0</v>
      </c>
      <c r="AP259" t="b">
        <f t="shared" si="98"/>
        <v>0</v>
      </c>
      <c r="AQ259" t="str">
        <f t="shared" si="86"/>
        <v>OEIS Non-CAT - Large</v>
      </c>
      <c r="AR259">
        <f t="shared" si="99"/>
        <v>0</v>
      </c>
      <c r="AS259">
        <f t="shared" si="100"/>
        <v>0</v>
      </c>
      <c r="AT259" t="str">
        <f t="shared" si="101"/>
        <v xml:space="preserve">structures &lt;= 100 </v>
      </c>
      <c r="AU259" t="str">
        <f t="shared" si="102"/>
        <v>fatality = 0</v>
      </c>
      <c r="AV259">
        <f t="shared" si="87"/>
        <v>0</v>
      </c>
      <c r="AW259" t="b">
        <v>0</v>
      </c>
      <c r="AX259" t="b">
        <v>0</v>
      </c>
      <c r="AY259" t="b">
        <v>0</v>
      </c>
      <c r="AZ259" t="b">
        <v>0</v>
      </c>
      <c r="BA259" t="b">
        <v>0</v>
      </c>
      <c r="BB259" t="b">
        <v>0</v>
      </c>
      <c r="BC259" t="b">
        <v>0</v>
      </c>
    </row>
    <row r="260" spans="1:55" x14ac:dyDescent="0.2">
      <c r="A260" s="11"/>
      <c r="C260" t="str">
        <f t="shared" si="88"/>
        <v>20190904-Walker</v>
      </c>
      <c r="D260" s="12" t="s">
        <v>571</v>
      </c>
      <c r="E260" s="30" t="s">
        <v>1138</v>
      </c>
      <c r="F260" s="30"/>
      <c r="G260" s="30"/>
      <c r="H260" s="13">
        <f t="shared" si="89"/>
        <v>201909041517</v>
      </c>
      <c r="I260" s="13">
        <f t="shared" si="90"/>
        <v>201909050317</v>
      </c>
      <c r="J260" s="14">
        <v>43712</v>
      </c>
      <c r="K260" s="15">
        <v>0.63680555555555551</v>
      </c>
      <c r="L260" s="16">
        <v>43712.636805555558</v>
      </c>
      <c r="M260" s="17"/>
      <c r="N260" s="18"/>
      <c r="O260" s="16"/>
      <c r="P260" s="19">
        <v>54612</v>
      </c>
      <c r="Q260" s="12" t="s">
        <v>186</v>
      </c>
      <c r="R260" s="19"/>
      <c r="S260" s="19"/>
      <c r="T260" s="19">
        <v>0</v>
      </c>
      <c r="U260" s="20">
        <v>40.061388999999998</v>
      </c>
      <c r="V260" s="20">
        <v>-120.680556</v>
      </c>
      <c r="W260" s="11" t="s">
        <v>88</v>
      </c>
      <c r="X260" s="11" t="str">
        <f t="shared" si="91"/>
        <v>HFRA</v>
      </c>
      <c r="Y260" s="11"/>
      <c r="Z260" s="21"/>
      <c r="AA260" s="11"/>
      <c r="AB260" s="11"/>
      <c r="AC260" s="21"/>
      <c r="AD260" s="21"/>
      <c r="AE260" s="21"/>
      <c r="AF260" s="11"/>
      <c r="AG260" s="11" t="b">
        <f t="shared" si="92"/>
        <v>1</v>
      </c>
      <c r="AH260" s="11" t="b">
        <f t="shared" si="93"/>
        <v>1</v>
      </c>
      <c r="AI260" s="11" t="b">
        <f t="shared" si="94"/>
        <v>0</v>
      </c>
      <c r="AJ260" s="19">
        <v>2019</v>
      </c>
      <c r="AK260">
        <v>9</v>
      </c>
      <c r="AL260" t="b">
        <v>0</v>
      </c>
      <c r="AM260">
        <f t="shared" si="95"/>
        <v>0</v>
      </c>
      <c r="AN260" t="b">
        <f t="shared" si="96"/>
        <v>0</v>
      </c>
      <c r="AO260" t="b">
        <f t="shared" si="97"/>
        <v>0</v>
      </c>
      <c r="AP260" t="b">
        <f t="shared" si="98"/>
        <v>0</v>
      </c>
      <c r="AQ260" t="str">
        <f t="shared" si="86"/>
        <v>OEIS CAT - Large</v>
      </c>
      <c r="AR260">
        <f t="shared" si="99"/>
        <v>1</v>
      </c>
      <c r="AS260">
        <f t="shared" si="100"/>
        <v>0</v>
      </c>
      <c r="AT260" t="str">
        <f t="shared" si="101"/>
        <v xml:space="preserve">structures &lt;= 100 </v>
      </c>
      <c r="AU260" t="str">
        <f t="shared" si="102"/>
        <v>fatality = 0</v>
      </c>
      <c r="AV260">
        <f t="shared" si="87"/>
        <v>0</v>
      </c>
      <c r="AW260" t="b">
        <v>1</v>
      </c>
      <c r="AX260" t="b">
        <v>0</v>
      </c>
      <c r="AY260" t="b">
        <v>1</v>
      </c>
      <c r="AZ260" t="b">
        <v>1</v>
      </c>
      <c r="BA260" t="b">
        <v>0</v>
      </c>
      <c r="BB260" t="b">
        <v>1</v>
      </c>
      <c r="BC260" t="b">
        <v>1</v>
      </c>
    </row>
    <row r="261" spans="1:55" x14ac:dyDescent="0.2">
      <c r="A261" s="11"/>
      <c r="C261" t="str">
        <f t="shared" si="88"/>
        <v>20190905-Red Bank</v>
      </c>
      <c r="D261" s="12" t="s">
        <v>281</v>
      </c>
      <c r="E261" s="30" t="s">
        <v>1139</v>
      </c>
      <c r="F261" s="30"/>
      <c r="G261" s="30"/>
      <c r="H261" s="13">
        <f t="shared" si="89"/>
        <v>201909051319</v>
      </c>
      <c r="I261" s="13">
        <f t="shared" si="90"/>
        <v>201909060119</v>
      </c>
      <c r="J261" s="14">
        <v>43713</v>
      </c>
      <c r="K261" s="15">
        <v>0.55486111111111114</v>
      </c>
      <c r="L261" s="16">
        <v>43713.554861111108</v>
      </c>
      <c r="M261" s="17">
        <v>43721</v>
      </c>
      <c r="N261" s="18" t="s">
        <v>176</v>
      </c>
      <c r="O261" s="16">
        <v>43721.791666666657</v>
      </c>
      <c r="P261" s="19">
        <v>8838</v>
      </c>
      <c r="Q261" s="12" t="s">
        <v>87</v>
      </c>
      <c r="R261" s="19">
        <v>2</v>
      </c>
      <c r="S261" s="19"/>
      <c r="T261" s="19">
        <v>0</v>
      </c>
      <c r="U261" s="20">
        <v>40.119999999999997</v>
      </c>
      <c r="V261" s="20">
        <v>-122.64</v>
      </c>
      <c r="W261" s="11" t="s">
        <v>88</v>
      </c>
      <c r="X261" s="11" t="str">
        <f t="shared" si="91"/>
        <v>HFRA</v>
      </c>
      <c r="Y261" s="11"/>
      <c r="Z261" s="21"/>
      <c r="AA261" s="11"/>
      <c r="AB261" s="11"/>
      <c r="AC261" s="21"/>
      <c r="AD261" s="21"/>
      <c r="AE261" s="21"/>
      <c r="AF261" s="11"/>
      <c r="AG261" s="11" t="b">
        <f t="shared" si="92"/>
        <v>1</v>
      </c>
      <c r="AH261" s="11" t="b">
        <f t="shared" si="93"/>
        <v>1</v>
      </c>
      <c r="AI261" s="11" t="b">
        <f t="shared" si="94"/>
        <v>0</v>
      </c>
      <c r="AJ261" s="19">
        <v>2019</v>
      </c>
      <c r="AK261">
        <v>9</v>
      </c>
      <c r="AL261" t="b">
        <v>0</v>
      </c>
      <c r="AM261">
        <f t="shared" si="95"/>
        <v>0</v>
      </c>
      <c r="AN261" t="b">
        <f t="shared" si="96"/>
        <v>0</v>
      </c>
      <c r="AO261" t="b">
        <f t="shared" si="97"/>
        <v>0</v>
      </c>
      <c r="AP261" t="b">
        <f t="shared" si="98"/>
        <v>0</v>
      </c>
      <c r="AQ261" t="str">
        <f t="shared" si="86"/>
        <v>OEIS CAT - Large</v>
      </c>
      <c r="AR261">
        <f t="shared" si="99"/>
        <v>1</v>
      </c>
      <c r="AS261">
        <f t="shared" si="100"/>
        <v>0</v>
      </c>
      <c r="AT261" t="str">
        <f t="shared" si="101"/>
        <v xml:space="preserve">structures &lt;= 100 </v>
      </c>
      <c r="AU261" t="str">
        <f t="shared" si="102"/>
        <v>fatality = 0</v>
      </c>
      <c r="AV261">
        <f t="shared" si="87"/>
        <v>2</v>
      </c>
      <c r="AW261" t="b">
        <v>1</v>
      </c>
      <c r="AX261" t="b">
        <v>0</v>
      </c>
      <c r="AY261" t="b">
        <v>1</v>
      </c>
      <c r="AZ261" t="b">
        <v>1</v>
      </c>
      <c r="BA261" t="b">
        <v>0</v>
      </c>
      <c r="BB261" t="b">
        <v>1</v>
      </c>
      <c r="BC261" t="b">
        <v>1</v>
      </c>
    </row>
    <row r="262" spans="1:55" x14ac:dyDescent="0.2">
      <c r="A262" s="11"/>
      <c r="C262" t="str">
        <f t="shared" si="88"/>
        <v>20190905-South</v>
      </c>
      <c r="D262" s="12" t="s">
        <v>281</v>
      </c>
      <c r="E262" s="12" t="s">
        <v>1140</v>
      </c>
      <c r="F262" s="12"/>
      <c r="G262" s="12"/>
      <c r="H262" s="13">
        <f t="shared" si="89"/>
        <v>201909051959</v>
      </c>
      <c r="I262" s="13">
        <f t="shared" si="90"/>
        <v>201909060759</v>
      </c>
      <c r="J262" s="14">
        <v>43713</v>
      </c>
      <c r="K262" s="15">
        <v>0.83263888888888893</v>
      </c>
      <c r="L262" s="16">
        <v>43713.832638888889</v>
      </c>
      <c r="M262" s="17">
        <v>43801</v>
      </c>
      <c r="N262" s="18" t="s">
        <v>1141</v>
      </c>
      <c r="O262" s="16">
        <v>43801.675000000003</v>
      </c>
      <c r="P262" s="19">
        <v>5332</v>
      </c>
      <c r="Q262" s="12" t="s">
        <v>87</v>
      </c>
      <c r="R262" s="19"/>
      <c r="S262" s="19"/>
      <c r="T262" s="19"/>
      <c r="U262" s="20">
        <v>40.109000000000002</v>
      </c>
      <c r="V262" s="20">
        <v>-122.789</v>
      </c>
      <c r="W262" s="11" t="s">
        <v>88</v>
      </c>
      <c r="X262" s="11" t="str">
        <f t="shared" si="91"/>
        <v>HFRA</v>
      </c>
      <c r="Y262" s="11"/>
      <c r="Z262" s="21"/>
      <c r="AA262" s="11"/>
      <c r="AB262" s="11"/>
      <c r="AC262" s="21"/>
      <c r="AD262" s="21"/>
      <c r="AE262" s="21"/>
      <c r="AF262" s="11"/>
      <c r="AG262" s="11" t="b">
        <f t="shared" si="92"/>
        <v>1</v>
      </c>
      <c r="AH262" s="11" t="b">
        <f t="shared" si="93"/>
        <v>1</v>
      </c>
      <c r="AI262" s="11" t="b">
        <f t="shared" si="94"/>
        <v>0</v>
      </c>
      <c r="AJ262" s="19">
        <v>2019</v>
      </c>
      <c r="AK262">
        <v>9</v>
      </c>
      <c r="AL262" t="b">
        <v>0</v>
      </c>
      <c r="AM262">
        <f t="shared" si="95"/>
        <v>0</v>
      </c>
      <c r="AN262" t="b">
        <f t="shared" si="96"/>
        <v>0</v>
      </c>
      <c r="AO262" t="b">
        <f t="shared" si="97"/>
        <v>0</v>
      </c>
      <c r="AP262" t="b">
        <f t="shared" si="98"/>
        <v>0</v>
      </c>
      <c r="AQ262" t="str">
        <f t="shared" si="86"/>
        <v>OEIS CAT - Large</v>
      </c>
      <c r="AR262">
        <f t="shared" si="99"/>
        <v>1</v>
      </c>
      <c r="AS262">
        <f t="shared" si="100"/>
        <v>0</v>
      </c>
      <c r="AT262" t="str">
        <f t="shared" si="101"/>
        <v xml:space="preserve">structures &lt;= 100 </v>
      </c>
      <c r="AU262" t="str">
        <f t="shared" si="102"/>
        <v>fatality = 0</v>
      </c>
      <c r="AV262">
        <f t="shared" si="87"/>
        <v>0</v>
      </c>
      <c r="AW262" t="b">
        <v>1</v>
      </c>
      <c r="AX262" t="b">
        <v>0</v>
      </c>
      <c r="AY262" t="b">
        <v>1</v>
      </c>
      <c r="AZ262" t="b">
        <v>1</v>
      </c>
      <c r="BA262" t="b">
        <v>0</v>
      </c>
      <c r="BB262" t="b">
        <v>1</v>
      </c>
      <c r="BC262" t="b">
        <v>1</v>
      </c>
    </row>
    <row r="263" spans="1:55" x14ac:dyDescent="0.2">
      <c r="A263" s="11"/>
      <c r="B263" t="s">
        <v>1142</v>
      </c>
      <c r="C263" t="str">
        <f t="shared" si="88"/>
        <v>20190906-Broder</v>
      </c>
      <c r="D263" s="12" t="s">
        <v>119</v>
      </c>
      <c r="E263" s="30" t="s">
        <v>1143</v>
      </c>
      <c r="F263" s="30"/>
      <c r="G263" s="30"/>
      <c r="H263" s="13">
        <f t="shared" si="89"/>
        <v>201909061239</v>
      </c>
      <c r="I263" s="13">
        <f t="shared" si="90"/>
        <v>201909070039</v>
      </c>
      <c r="J263" s="14">
        <v>43714</v>
      </c>
      <c r="K263" s="15">
        <v>0.52708333333333335</v>
      </c>
      <c r="L263" s="16">
        <v>43714.527083333327</v>
      </c>
      <c r="M263" s="17"/>
      <c r="N263" s="18"/>
      <c r="O263" s="16"/>
      <c r="P263" s="19">
        <v>381</v>
      </c>
      <c r="Q263" s="12" t="s">
        <v>87</v>
      </c>
      <c r="R263" s="19"/>
      <c r="S263" s="19"/>
      <c r="T263" s="19">
        <v>0</v>
      </c>
      <c r="U263" s="20">
        <v>36.151000000000003</v>
      </c>
      <c r="V263" s="20">
        <v>-118.185</v>
      </c>
      <c r="W263" s="11" t="s">
        <v>88</v>
      </c>
      <c r="X263" s="11" t="str">
        <f t="shared" si="91"/>
        <v>HFRA</v>
      </c>
      <c r="Y263" s="11"/>
      <c r="Z263" s="21"/>
      <c r="AA263" s="11"/>
      <c r="AB263" s="11"/>
      <c r="AC263" s="21"/>
      <c r="AD263" s="21"/>
      <c r="AE263" s="21"/>
      <c r="AF263" s="11"/>
      <c r="AG263" s="11" t="b">
        <f t="shared" si="92"/>
        <v>0</v>
      </c>
      <c r="AH263" s="11" t="b">
        <f t="shared" si="93"/>
        <v>0</v>
      </c>
      <c r="AI263" s="11" t="b">
        <f t="shared" si="94"/>
        <v>0</v>
      </c>
      <c r="AJ263" s="19">
        <v>2019</v>
      </c>
      <c r="AK263">
        <v>9</v>
      </c>
      <c r="AL263" t="b">
        <v>0</v>
      </c>
      <c r="AM263">
        <f t="shared" si="95"/>
        <v>0</v>
      </c>
      <c r="AN263" t="b">
        <f t="shared" si="96"/>
        <v>0</v>
      </c>
      <c r="AO263" t="b">
        <f t="shared" si="97"/>
        <v>0</v>
      </c>
      <c r="AP263" t="b">
        <f t="shared" si="98"/>
        <v>0</v>
      </c>
      <c r="AQ263" t="str">
        <f t="shared" si="86"/>
        <v>OEIS Non-CAT - Large</v>
      </c>
      <c r="AR263">
        <f t="shared" si="99"/>
        <v>0</v>
      </c>
      <c r="AS263">
        <f t="shared" si="100"/>
        <v>0</v>
      </c>
      <c r="AT263" t="str">
        <f t="shared" si="101"/>
        <v xml:space="preserve">structures &lt;= 100 </v>
      </c>
      <c r="AU263" t="str">
        <f t="shared" si="102"/>
        <v>fatality = 0</v>
      </c>
      <c r="AV263">
        <f t="shared" si="87"/>
        <v>0</v>
      </c>
      <c r="AW263" t="b">
        <v>1</v>
      </c>
      <c r="AX263" t="b">
        <v>0</v>
      </c>
      <c r="AY263" t="b">
        <v>1</v>
      </c>
      <c r="AZ263" t="b">
        <v>1</v>
      </c>
      <c r="BA263" t="b">
        <v>0</v>
      </c>
      <c r="BB263" t="b">
        <v>1</v>
      </c>
      <c r="BC263" t="b">
        <v>1</v>
      </c>
    </row>
    <row r="264" spans="1:55" x14ac:dyDescent="0.2">
      <c r="A264" s="11" t="s">
        <v>251</v>
      </c>
      <c r="B264" s="10"/>
      <c r="C264" t="str">
        <f t="shared" si="88"/>
        <v>20190907-Lime</v>
      </c>
      <c r="D264" s="12" t="s">
        <v>252</v>
      </c>
      <c r="E264" s="30" t="s">
        <v>1145</v>
      </c>
      <c r="F264" s="30"/>
      <c r="G264" s="30"/>
      <c r="H264" s="13">
        <f t="shared" si="89"/>
        <v>201909070836</v>
      </c>
      <c r="I264" s="13">
        <f t="shared" si="90"/>
        <v>201909072036</v>
      </c>
      <c r="J264" s="14">
        <v>43715</v>
      </c>
      <c r="K264" s="15">
        <v>0.35833333333333328</v>
      </c>
      <c r="L264" s="16">
        <v>43715.35833333333</v>
      </c>
      <c r="M264" s="17"/>
      <c r="N264" s="18"/>
      <c r="O264" s="16"/>
      <c r="P264" s="19">
        <v>1872</v>
      </c>
      <c r="Q264" s="12" t="s">
        <v>87</v>
      </c>
      <c r="R264" s="19"/>
      <c r="S264" s="19"/>
      <c r="T264" s="19">
        <v>0</v>
      </c>
      <c r="U264" s="20">
        <v>41.862237</v>
      </c>
      <c r="V264" s="20">
        <v>-122.66225799999999</v>
      </c>
      <c r="W264" s="11" t="s">
        <v>88</v>
      </c>
      <c r="X264" s="11" t="str">
        <f t="shared" si="91"/>
        <v>HFRA</v>
      </c>
      <c r="Y264" s="11"/>
      <c r="Z264" s="21"/>
      <c r="AA264" s="11"/>
      <c r="AB264" s="11"/>
      <c r="AC264" s="21"/>
      <c r="AD264" s="21"/>
      <c r="AE264" s="21"/>
      <c r="AF264" s="11"/>
      <c r="AG264" s="11" t="b">
        <f t="shared" si="92"/>
        <v>0</v>
      </c>
      <c r="AH264" s="11" t="b">
        <f t="shared" si="93"/>
        <v>0</v>
      </c>
      <c r="AI264" s="11" t="b">
        <f t="shared" si="94"/>
        <v>0</v>
      </c>
      <c r="AJ264" s="19">
        <v>2019</v>
      </c>
      <c r="AK264">
        <v>9</v>
      </c>
      <c r="AL264" t="b">
        <v>0</v>
      </c>
      <c r="AM264">
        <f t="shared" si="95"/>
        <v>0</v>
      </c>
      <c r="AN264" t="b">
        <f t="shared" si="96"/>
        <v>0</v>
      </c>
      <c r="AO264" t="b">
        <f t="shared" si="97"/>
        <v>0</v>
      </c>
      <c r="AP264" t="b">
        <f t="shared" si="98"/>
        <v>0</v>
      </c>
      <c r="AQ264" t="str">
        <f t="shared" si="86"/>
        <v>OEIS Non-CAT - Large</v>
      </c>
      <c r="AR264">
        <f t="shared" si="99"/>
        <v>0</v>
      </c>
      <c r="AS264">
        <f t="shared" si="100"/>
        <v>0</v>
      </c>
      <c r="AT264" t="str">
        <f t="shared" si="101"/>
        <v xml:space="preserve">structures &lt;= 100 </v>
      </c>
      <c r="AU264" t="str">
        <f t="shared" si="102"/>
        <v>fatality = 0</v>
      </c>
      <c r="AV264">
        <f t="shared" si="87"/>
        <v>0</v>
      </c>
      <c r="AW264" t="b">
        <v>1</v>
      </c>
      <c r="AX264" t="b">
        <v>0</v>
      </c>
      <c r="AY264" t="b">
        <v>1</v>
      </c>
      <c r="AZ264" t="b">
        <v>1</v>
      </c>
      <c r="BA264" t="b">
        <v>0</v>
      </c>
      <c r="BB264" t="b">
        <v>0</v>
      </c>
      <c r="BC264" t="b">
        <v>1</v>
      </c>
    </row>
    <row r="265" spans="1:55" x14ac:dyDescent="0.2">
      <c r="A265" s="11"/>
      <c r="C265" t="str">
        <f t="shared" si="88"/>
        <v>20190907-Swedes</v>
      </c>
      <c r="D265" s="12" t="s">
        <v>143</v>
      </c>
      <c r="E265" s="30" t="s">
        <v>144</v>
      </c>
      <c r="F265" s="30"/>
      <c r="G265" s="30"/>
      <c r="H265" s="13">
        <f t="shared" si="89"/>
        <v>201909071506</v>
      </c>
      <c r="I265" s="13">
        <f t="shared" si="90"/>
        <v>201909080306</v>
      </c>
      <c r="J265" s="14">
        <v>43715</v>
      </c>
      <c r="K265" s="15">
        <v>0.62916666666666665</v>
      </c>
      <c r="L265" s="16">
        <v>43715.629166666673</v>
      </c>
      <c r="M265" s="17">
        <v>43721</v>
      </c>
      <c r="N265" s="18" t="s">
        <v>176</v>
      </c>
      <c r="O265" s="16">
        <v>43721.791666666657</v>
      </c>
      <c r="P265" s="19">
        <v>496</v>
      </c>
      <c r="Q265" s="12" t="s">
        <v>186</v>
      </c>
      <c r="R265" s="19">
        <v>2</v>
      </c>
      <c r="S265" s="19"/>
      <c r="T265" s="19">
        <v>0</v>
      </c>
      <c r="U265" s="20">
        <v>35.452959999999997</v>
      </c>
      <c r="V265" s="20">
        <v>-121.41261900000001</v>
      </c>
      <c r="W265" s="11" t="s">
        <v>73</v>
      </c>
      <c r="X265" s="11" t="str">
        <f t="shared" si="91"/>
        <v>non-HFRA</v>
      </c>
      <c r="Y265" s="11"/>
      <c r="Z265" s="21"/>
      <c r="AA265" s="11"/>
      <c r="AB265" s="11"/>
      <c r="AC265" s="21"/>
      <c r="AD265" s="21"/>
      <c r="AE265" s="21"/>
      <c r="AF265" s="11">
        <v>2721</v>
      </c>
      <c r="AG265" s="11" t="b">
        <f t="shared" si="92"/>
        <v>0</v>
      </c>
      <c r="AH265" s="11" t="b">
        <f t="shared" si="93"/>
        <v>0</v>
      </c>
      <c r="AI265" s="11" t="b">
        <f t="shared" si="94"/>
        <v>0</v>
      </c>
      <c r="AJ265" s="19">
        <v>2019</v>
      </c>
      <c r="AK265">
        <v>9</v>
      </c>
      <c r="AL265" t="b">
        <v>0</v>
      </c>
      <c r="AM265">
        <f t="shared" si="95"/>
        <v>0</v>
      </c>
      <c r="AN265" t="b">
        <f t="shared" si="96"/>
        <v>0</v>
      </c>
      <c r="AO265" t="b">
        <f t="shared" si="97"/>
        <v>0</v>
      </c>
      <c r="AP265" t="b">
        <f t="shared" si="98"/>
        <v>0</v>
      </c>
      <c r="AQ265" t="str">
        <f t="shared" si="86"/>
        <v>OEIS Non-CAT - Large</v>
      </c>
      <c r="AR265">
        <f t="shared" si="99"/>
        <v>0</v>
      </c>
      <c r="AS265">
        <f t="shared" si="100"/>
        <v>0</v>
      </c>
      <c r="AT265" t="str">
        <f t="shared" si="101"/>
        <v xml:space="preserve">structures &lt;= 100 </v>
      </c>
      <c r="AU265" t="str">
        <f t="shared" si="102"/>
        <v>fatality = 0</v>
      </c>
      <c r="AV265">
        <f t="shared" si="87"/>
        <v>2</v>
      </c>
      <c r="AW265" t="b">
        <v>0</v>
      </c>
      <c r="AX265" t="b">
        <v>0</v>
      </c>
      <c r="AY265" t="b">
        <v>0</v>
      </c>
      <c r="AZ265" t="b">
        <v>0</v>
      </c>
      <c r="BA265" t="b">
        <v>0</v>
      </c>
      <c r="BB265" t="b">
        <v>0</v>
      </c>
      <c r="BC265" t="b">
        <v>0</v>
      </c>
    </row>
    <row r="266" spans="1:55" x14ac:dyDescent="0.2">
      <c r="A266" s="11"/>
      <c r="C266" t="str">
        <f t="shared" si="88"/>
        <v>20190920-Baseline</v>
      </c>
      <c r="D266" s="12" t="s">
        <v>269</v>
      </c>
      <c r="E266" s="12" t="s">
        <v>1148</v>
      </c>
      <c r="F266" s="12"/>
      <c r="G266" s="12"/>
      <c r="H266" s="13">
        <f t="shared" si="89"/>
        <v>201909201502</v>
      </c>
      <c r="I266" s="13">
        <f t="shared" si="90"/>
        <v>201909210302</v>
      </c>
      <c r="J266" s="14">
        <v>43728</v>
      </c>
      <c r="K266" s="15">
        <v>0.62638888888888888</v>
      </c>
      <c r="L266" s="16">
        <v>43728.626388888893</v>
      </c>
      <c r="M266" s="17"/>
      <c r="N266" s="18"/>
      <c r="O266" s="16"/>
      <c r="P266" s="19">
        <v>604</v>
      </c>
      <c r="Q266" s="12" t="s">
        <v>186</v>
      </c>
      <c r="R266" s="19"/>
      <c r="S266" s="19"/>
      <c r="T266" s="19">
        <v>0</v>
      </c>
      <c r="U266" s="20">
        <v>38.751648000000003</v>
      </c>
      <c r="V266" s="20">
        <v>-121.432636</v>
      </c>
      <c r="W266" s="11" t="s">
        <v>73</v>
      </c>
      <c r="X266" s="11" t="str">
        <f t="shared" si="91"/>
        <v>non-HFRA</v>
      </c>
      <c r="Y266" s="11"/>
      <c r="Z266" s="21"/>
      <c r="AA266" s="11"/>
      <c r="AB266" s="11"/>
      <c r="AC266" s="21"/>
      <c r="AD266" s="21"/>
      <c r="AE266" s="21"/>
      <c r="AF266" s="11"/>
      <c r="AG266" s="11" t="b">
        <f t="shared" si="92"/>
        <v>0</v>
      </c>
      <c r="AH266" s="11" t="b">
        <f t="shared" si="93"/>
        <v>0</v>
      </c>
      <c r="AI266" s="11" t="b">
        <f t="shared" si="94"/>
        <v>0</v>
      </c>
      <c r="AJ266" s="19">
        <v>2019</v>
      </c>
      <c r="AK266">
        <v>9</v>
      </c>
      <c r="AL266" t="b">
        <v>0</v>
      </c>
      <c r="AM266">
        <f t="shared" si="95"/>
        <v>0</v>
      </c>
      <c r="AN266" t="b">
        <f t="shared" si="96"/>
        <v>0</v>
      </c>
      <c r="AO266" t="b">
        <f t="shared" si="97"/>
        <v>0</v>
      </c>
      <c r="AP266" t="b">
        <f t="shared" si="98"/>
        <v>0</v>
      </c>
      <c r="AQ266" t="str">
        <f t="shared" si="86"/>
        <v>OEIS Non-CAT - Large</v>
      </c>
      <c r="AR266">
        <f t="shared" si="99"/>
        <v>0</v>
      </c>
      <c r="AS266">
        <f t="shared" si="100"/>
        <v>0</v>
      </c>
      <c r="AT266" t="str">
        <f t="shared" si="101"/>
        <v xml:space="preserve">structures &lt;= 100 </v>
      </c>
      <c r="AU266" t="str">
        <f t="shared" si="102"/>
        <v>fatality = 0</v>
      </c>
      <c r="AV266">
        <f t="shared" si="87"/>
        <v>0</v>
      </c>
      <c r="AW266" t="b">
        <v>0</v>
      </c>
      <c r="AX266" t="b">
        <v>0</v>
      </c>
      <c r="AY266" t="b">
        <v>0</v>
      </c>
      <c r="AZ266" t="b">
        <v>0</v>
      </c>
      <c r="BA266" t="b">
        <v>0</v>
      </c>
      <c r="BB266" t="b">
        <v>0</v>
      </c>
      <c r="BC266" t="b">
        <v>0</v>
      </c>
    </row>
    <row r="267" spans="1:55" x14ac:dyDescent="0.2">
      <c r="A267" s="11"/>
      <c r="C267" t="str">
        <f t="shared" si="88"/>
        <v>20190928-Hwy</v>
      </c>
      <c r="D267" s="12" t="s">
        <v>143</v>
      </c>
      <c r="E267" s="12" t="s">
        <v>1151</v>
      </c>
      <c r="F267" s="12"/>
      <c r="G267" s="12"/>
      <c r="H267" s="13">
        <f t="shared" si="89"/>
        <v>201909281748</v>
      </c>
      <c r="I267" s="13">
        <f t="shared" si="90"/>
        <v>201909290548</v>
      </c>
      <c r="J267" s="14">
        <v>43736</v>
      </c>
      <c r="K267" s="15">
        <v>0.7416666666666667</v>
      </c>
      <c r="L267" s="16">
        <v>43736.741666666669</v>
      </c>
      <c r="M267" s="17">
        <v>43736</v>
      </c>
      <c r="N267" s="18" t="s">
        <v>1152</v>
      </c>
      <c r="O267" s="16">
        <v>43736.777777777781</v>
      </c>
      <c r="P267" s="19">
        <v>300</v>
      </c>
      <c r="Q267" s="12" t="s">
        <v>186</v>
      </c>
      <c r="R267" s="19"/>
      <c r="S267" s="19"/>
      <c r="T267" s="19">
        <v>0</v>
      </c>
      <c r="U267" s="20">
        <v>39.622137000000002</v>
      </c>
      <c r="V267" s="20">
        <v>-121.693472</v>
      </c>
      <c r="W267" s="11" t="s">
        <v>73</v>
      </c>
      <c r="X267" s="11" t="str">
        <f t="shared" si="91"/>
        <v>non-HFRA</v>
      </c>
      <c r="Y267" s="11" t="s">
        <v>100</v>
      </c>
      <c r="Z267" s="21" t="s">
        <v>100</v>
      </c>
      <c r="AA267" s="11">
        <v>20191140</v>
      </c>
      <c r="AB267" s="11"/>
      <c r="AC267" s="21" t="s">
        <v>1153</v>
      </c>
      <c r="AD267" s="21"/>
      <c r="AE267" s="21"/>
      <c r="AF267" s="11"/>
      <c r="AG267" s="11" t="b">
        <f t="shared" si="92"/>
        <v>0</v>
      </c>
      <c r="AH267" s="11" t="b">
        <f t="shared" si="93"/>
        <v>0</v>
      </c>
      <c r="AI267" s="11" t="b">
        <f t="shared" si="94"/>
        <v>0</v>
      </c>
      <c r="AJ267" s="19">
        <v>2019</v>
      </c>
      <c r="AK267">
        <v>9</v>
      </c>
      <c r="AL267" t="b">
        <v>0</v>
      </c>
      <c r="AM267">
        <f t="shared" si="95"/>
        <v>0</v>
      </c>
      <c r="AN267" t="b">
        <f t="shared" si="96"/>
        <v>0</v>
      </c>
      <c r="AO267" t="b">
        <f t="shared" si="97"/>
        <v>0</v>
      </c>
      <c r="AP267" t="b">
        <f t="shared" si="98"/>
        <v>0</v>
      </c>
      <c r="AQ267" t="str">
        <f t="shared" si="86"/>
        <v>OEIS Non-CAT - Large</v>
      </c>
      <c r="AR267">
        <f t="shared" si="99"/>
        <v>0</v>
      </c>
      <c r="AS267">
        <f t="shared" si="100"/>
        <v>0</v>
      </c>
      <c r="AT267" t="str">
        <f t="shared" si="101"/>
        <v xml:space="preserve">structures &lt;= 100 </v>
      </c>
      <c r="AU267" t="str">
        <f t="shared" si="102"/>
        <v>fatality = 0</v>
      </c>
      <c r="AV267">
        <f t="shared" si="87"/>
        <v>0</v>
      </c>
      <c r="AW267" t="b">
        <v>0</v>
      </c>
      <c r="AX267" t="b">
        <v>0</v>
      </c>
      <c r="AY267" t="b">
        <v>0</v>
      </c>
      <c r="AZ267" t="b">
        <v>0</v>
      </c>
      <c r="BA267" t="b">
        <v>0</v>
      </c>
      <c r="BB267" t="b">
        <v>0</v>
      </c>
      <c r="BC267" t="b">
        <v>0</v>
      </c>
    </row>
    <row r="268" spans="1:55" x14ac:dyDescent="0.2">
      <c r="A268" s="11"/>
      <c r="C268" t="str">
        <f t="shared" si="88"/>
        <v>20191006-Briceburg</v>
      </c>
      <c r="D268" s="12" t="s">
        <v>203</v>
      </c>
      <c r="E268" s="12" t="s">
        <v>1157</v>
      </c>
      <c r="F268" s="12"/>
      <c r="G268" s="12"/>
      <c r="H268" s="13">
        <f t="shared" si="89"/>
        <v>201910061615</v>
      </c>
      <c r="I268" s="13">
        <f t="shared" si="90"/>
        <v>201910070415</v>
      </c>
      <c r="J268" s="14">
        <v>43744</v>
      </c>
      <c r="K268" s="15">
        <v>0.67708333333333337</v>
      </c>
      <c r="L268" s="16">
        <v>43744.677083333343</v>
      </c>
      <c r="M268" s="17"/>
      <c r="N268" s="18"/>
      <c r="O268" s="16"/>
      <c r="P268" s="19">
        <v>5563</v>
      </c>
      <c r="Q268" s="12"/>
      <c r="R268" s="19">
        <v>1</v>
      </c>
      <c r="S268" s="19"/>
      <c r="T268" s="19">
        <v>0</v>
      </c>
      <c r="U268" s="20">
        <v>37.604638000000001</v>
      </c>
      <c r="V268" s="20">
        <v>-119.96606</v>
      </c>
      <c r="W268" s="11" t="s">
        <v>88</v>
      </c>
      <c r="X268" s="11" t="str">
        <f t="shared" si="91"/>
        <v>HFRA</v>
      </c>
      <c r="Y268" s="11"/>
      <c r="Z268" s="21"/>
      <c r="AA268" s="11"/>
      <c r="AB268" s="11"/>
      <c r="AC268" s="21"/>
      <c r="AD268" s="21"/>
      <c r="AE268" s="21"/>
      <c r="AF268" s="11"/>
      <c r="AG268" s="11" t="b">
        <f t="shared" si="92"/>
        <v>1</v>
      </c>
      <c r="AH268" s="11" t="b">
        <f t="shared" si="93"/>
        <v>1</v>
      </c>
      <c r="AI268" s="11" t="b">
        <f t="shared" si="94"/>
        <v>0</v>
      </c>
      <c r="AJ268" s="19">
        <v>2019</v>
      </c>
      <c r="AK268">
        <v>10</v>
      </c>
      <c r="AL268" t="b">
        <v>0</v>
      </c>
      <c r="AM268">
        <f t="shared" si="95"/>
        <v>0</v>
      </c>
      <c r="AN268" t="b">
        <f t="shared" si="96"/>
        <v>0</v>
      </c>
      <c r="AO268" t="b">
        <f t="shared" si="97"/>
        <v>0</v>
      </c>
      <c r="AP268" t="b">
        <f t="shared" si="98"/>
        <v>0</v>
      </c>
      <c r="AQ268" t="str">
        <f t="shared" si="86"/>
        <v>OEIS CAT - Large</v>
      </c>
      <c r="AR268">
        <f t="shared" si="99"/>
        <v>1</v>
      </c>
      <c r="AS268">
        <f t="shared" si="100"/>
        <v>0</v>
      </c>
      <c r="AT268" t="str">
        <f t="shared" si="101"/>
        <v xml:space="preserve">structures &lt;= 100 </v>
      </c>
      <c r="AU268" t="str">
        <f t="shared" si="102"/>
        <v>fatality = 0</v>
      </c>
      <c r="AV268">
        <f t="shared" si="87"/>
        <v>1</v>
      </c>
      <c r="AW268" t="b">
        <v>0</v>
      </c>
      <c r="AX268" t="b">
        <v>1</v>
      </c>
      <c r="AY268" t="b">
        <v>1</v>
      </c>
      <c r="AZ268" t="b">
        <v>1</v>
      </c>
      <c r="BA268" t="b">
        <v>0</v>
      </c>
      <c r="BB268" t="b">
        <v>1</v>
      </c>
      <c r="BC268" t="b">
        <v>1</v>
      </c>
    </row>
    <row r="269" spans="1:55" x14ac:dyDescent="0.2">
      <c r="A269" s="11"/>
      <c r="C269" t="str">
        <f t="shared" si="88"/>
        <v>20191006-American</v>
      </c>
      <c r="D269" s="12" t="s">
        <v>128</v>
      </c>
      <c r="E269" s="12" t="s">
        <v>1161</v>
      </c>
      <c r="F269" s="12"/>
      <c r="G269" s="12"/>
      <c r="H269" s="13">
        <f t="shared" si="89"/>
        <v>201910061636</v>
      </c>
      <c r="I269" s="13">
        <f t="shared" si="90"/>
        <v>201910070436</v>
      </c>
      <c r="J269" s="14">
        <v>43744</v>
      </c>
      <c r="K269" s="15">
        <v>0.69166666666666665</v>
      </c>
      <c r="L269" s="16">
        <v>43744.691666666673</v>
      </c>
      <c r="M269" s="17">
        <v>43745</v>
      </c>
      <c r="N269" s="18" t="s">
        <v>1162</v>
      </c>
      <c r="O269" s="16">
        <v>43745.773611111108</v>
      </c>
      <c r="P269" s="19">
        <v>526</v>
      </c>
      <c r="Q269" s="12"/>
      <c r="R269" s="19">
        <v>1</v>
      </c>
      <c r="S269" s="19"/>
      <c r="T269" s="19">
        <v>0</v>
      </c>
      <c r="U269" s="20">
        <v>38.165872999999998</v>
      </c>
      <c r="V269" s="20">
        <v>-122.211671</v>
      </c>
      <c r="W269" s="11" t="s">
        <v>73</v>
      </c>
      <c r="X269" s="11" t="str">
        <f t="shared" si="91"/>
        <v>non-HFRA</v>
      </c>
      <c r="Y269" s="11"/>
      <c r="Z269" s="21"/>
      <c r="AA269" s="11"/>
      <c r="AB269" s="11"/>
      <c r="AC269" s="21"/>
      <c r="AD269" s="21"/>
      <c r="AE269" s="21"/>
      <c r="AF269" s="11"/>
      <c r="AG269" s="11" t="b">
        <f t="shared" si="92"/>
        <v>0</v>
      </c>
      <c r="AH269" s="11" t="b">
        <f t="shared" si="93"/>
        <v>0</v>
      </c>
      <c r="AI269" s="11" t="b">
        <f t="shared" si="94"/>
        <v>0</v>
      </c>
      <c r="AJ269" s="19">
        <v>2019</v>
      </c>
      <c r="AK269">
        <v>10</v>
      </c>
      <c r="AL269" t="b">
        <v>0</v>
      </c>
      <c r="AM269">
        <f t="shared" si="95"/>
        <v>0</v>
      </c>
      <c r="AN269" t="b">
        <f t="shared" si="96"/>
        <v>0</v>
      </c>
      <c r="AO269" t="b">
        <f t="shared" si="97"/>
        <v>0</v>
      </c>
      <c r="AP269" t="b">
        <f t="shared" si="98"/>
        <v>0</v>
      </c>
      <c r="AQ269" t="str">
        <f t="shared" si="86"/>
        <v>OEIS Non-CAT - Large</v>
      </c>
      <c r="AR269">
        <f t="shared" si="99"/>
        <v>0</v>
      </c>
      <c r="AS269">
        <f t="shared" si="100"/>
        <v>0</v>
      </c>
      <c r="AT269" t="str">
        <f t="shared" si="101"/>
        <v xml:space="preserve">structures &lt;= 100 </v>
      </c>
      <c r="AU269" t="str">
        <f t="shared" si="102"/>
        <v>fatality = 0</v>
      </c>
      <c r="AV269">
        <f t="shared" si="87"/>
        <v>1</v>
      </c>
      <c r="AW269" t="b">
        <v>0</v>
      </c>
      <c r="AX269" t="b">
        <v>0</v>
      </c>
      <c r="AY269" t="b">
        <v>0</v>
      </c>
      <c r="AZ269" t="b">
        <v>0</v>
      </c>
      <c r="BA269" t="b">
        <v>0</v>
      </c>
      <c r="BB269" t="b">
        <v>0</v>
      </c>
      <c r="BC269" t="b">
        <v>0</v>
      </c>
    </row>
    <row r="270" spans="1:55" x14ac:dyDescent="0.2">
      <c r="A270" s="11"/>
      <c r="C270" t="str">
        <f t="shared" si="88"/>
        <v>20191011-Caples</v>
      </c>
      <c r="D270" s="12" t="s">
        <v>435</v>
      </c>
      <c r="E270" s="12" t="s">
        <v>1165</v>
      </c>
      <c r="F270" s="12"/>
      <c r="G270" s="12"/>
      <c r="H270" s="13">
        <f t="shared" si="89"/>
        <v>201910111247</v>
      </c>
      <c r="I270" s="13">
        <f t="shared" si="90"/>
        <v>201910120047</v>
      </c>
      <c r="J270" s="14">
        <v>43749</v>
      </c>
      <c r="K270" s="15">
        <v>0.53263888888888888</v>
      </c>
      <c r="L270" s="16">
        <v>43749.532638888893</v>
      </c>
      <c r="M270" s="17"/>
      <c r="N270" s="18"/>
      <c r="O270" s="16"/>
      <c r="P270" s="19">
        <v>3435</v>
      </c>
      <c r="Q270" s="12"/>
      <c r="R270" s="19"/>
      <c r="S270" s="19"/>
      <c r="T270" s="19">
        <v>0</v>
      </c>
      <c r="U270" s="20">
        <v>38.723999999999997</v>
      </c>
      <c r="V270" s="20">
        <v>-120.145</v>
      </c>
      <c r="W270" s="11" t="s">
        <v>88</v>
      </c>
      <c r="X270" s="11" t="str">
        <f t="shared" si="91"/>
        <v>HFRA</v>
      </c>
      <c r="Y270" s="11"/>
      <c r="Z270" s="21"/>
      <c r="AA270" s="11"/>
      <c r="AB270" s="11"/>
      <c r="AC270" s="21"/>
      <c r="AD270" s="21"/>
      <c r="AE270" s="21"/>
      <c r="AF270" s="11"/>
      <c r="AG270" s="11" t="b">
        <f t="shared" si="92"/>
        <v>0</v>
      </c>
      <c r="AH270" s="11" t="b">
        <f t="shared" si="93"/>
        <v>0</v>
      </c>
      <c r="AI270" s="11" t="b">
        <f t="shared" si="94"/>
        <v>0</v>
      </c>
      <c r="AJ270" s="19">
        <v>2019</v>
      </c>
      <c r="AK270">
        <v>10</v>
      </c>
      <c r="AL270" t="b">
        <v>0</v>
      </c>
      <c r="AM270">
        <f t="shared" si="95"/>
        <v>0</v>
      </c>
      <c r="AN270" t="b">
        <f t="shared" si="96"/>
        <v>0</v>
      </c>
      <c r="AO270" t="b">
        <f t="shared" si="97"/>
        <v>0</v>
      </c>
      <c r="AP270" t="b">
        <f t="shared" si="98"/>
        <v>0</v>
      </c>
      <c r="AQ270" t="str">
        <f t="shared" si="86"/>
        <v>OEIS Non-CAT - Large</v>
      </c>
      <c r="AR270">
        <f t="shared" si="99"/>
        <v>0</v>
      </c>
      <c r="AS270">
        <f t="shared" si="100"/>
        <v>0</v>
      </c>
      <c r="AT270" t="str">
        <f t="shared" si="101"/>
        <v xml:space="preserve">structures &lt;= 100 </v>
      </c>
      <c r="AU270" t="str">
        <f t="shared" si="102"/>
        <v>fatality = 0</v>
      </c>
      <c r="AV270">
        <f t="shared" si="87"/>
        <v>0</v>
      </c>
      <c r="AW270" t="b">
        <v>1</v>
      </c>
      <c r="AX270" t="b">
        <v>0</v>
      </c>
      <c r="AY270" t="b">
        <v>1</v>
      </c>
      <c r="AZ270" t="b">
        <v>1</v>
      </c>
      <c r="BA270" t="b">
        <v>0</v>
      </c>
      <c r="BB270" t="b">
        <v>1</v>
      </c>
      <c r="BC270" t="b">
        <v>1</v>
      </c>
    </row>
    <row r="271" spans="1:55" x14ac:dyDescent="0.2">
      <c r="A271" s="11"/>
      <c r="C271" t="str">
        <f t="shared" si="88"/>
        <v>20191017-Real</v>
      </c>
      <c r="D271" s="12" t="s">
        <v>257</v>
      </c>
      <c r="E271" s="12" t="s">
        <v>1168</v>
      </c>
      <c r="F271" s="12"/>
      <c r="G271" s="12"/>
      <c r="H271" s="13">
        <f t="shared" si="89"/>
        <v>201910171631</v>
      </c>
      <c r="I271" s="13">
        <f t="shared" si="90"/>
        <v>201910180431</v>
      </c>
      <c r="J271" s="14">
        <v>43755</v>
      </c>
      <c r="K271" s="15">
        <v>0.68819444444444444</v>
      </c>
      <c r="L271" s="16">
        <v>43755.688194444447</v>
      </c>
      <c r="M271" s="17">
        <v>43759</v>
      </c>
      <c r="N271" s="18" t="s">
        <v>340</v>
      </c>
      <c r="O271" s="16">
        <v>43759.25</v>
      </c>
      <c r="P271" s="19">
        <v>420</v>
      </c>
      <c r="Q271" s="12"/>
      <c r="R271" s="19"/>
      <c r="S271" s="19"/>
      <c r="T271" s="19">
        <v>0</v>
      </c>
      <c r="U271" s="20">
        <v>34.484721999999998</v>
      </c>
      <c r="V271" s="20">
        <v>-120.190833</v>
      </c>
      <c r="W271" s="11" t="s">
        <v>88</v>
      </c>
      <c r="X271" s="11" t="str">
        <f t="shared" si="91"/>
        <v>HFRA</v>
      </c>
      <c r="Y271" s="11"/>
      <c r="Z271" s="21"/>
      <c r="AA271" s="11"/>
      <c r="AB271" s="11"/>
      <c r="AC271" s="21"/>
      <c r="AD271" s="21"/>
      <c r="AE271" s="21"/>
      <c r="AF271" s="11"/>
      <c r="AG271" s="11" t="b">
        <f t="shared" si="92"/>
        <v>0</v>
      </c>
      <c r="AH271" s="11" t="b">
        <f t="shared" si="93"/>
        <v>0</v>
      </c>
      <c r="AI271" s="11" t="b">
        <f t="shared" si="94"/>
        <v>0</v>
      </c>
      <c r="AJ271" s="19">
        <v>2019</v>
      </c>
      <c r="AK271">
        <v>10</v>
      </c>
      <c r="AL271" t="b">
        <v>0</v>
      </c>
      <c r="AM271">
        <f t="shared" si="95"/>
        <v>0</v>
      </c>
      <c r="AN271" t="b">
        <f t="shared" si="96"/>
        <v>0</v>
      </c>
      <c r="AO271" t="b">
        <f t="shared" si="97"/>
        <v>0</v>
      </c>
      <c r="AP271" t="b">
        <f t="shared" si="98"/>
        <v>0</v>
      </c>
      <c r="AQ271" t="str">
        <f t="shared" si="86"/>
        <v>OEIS Non-CAT - Large</v>
      </c>
      <c r="AR271">
        <f t="shared" si="99"/>
        <v>0</v>
      </c>
      <c r="AS271">
        <f t="shared" si="100"/>
        <v>0</v>
      </c>
      <c r="AT271" t="str">
        <f t="shared" si="101"/>
        <v xml:space="preserve">structures &lt;= 100 </v>
      </c>
      <c r="AU271" t="str">
        <f t="shared" si="102"/>
        <v>fatality = 0</v>
      </c>
      <c r="AV271">
        <f t="shared" si="87"/>
        <v>0</v>
      </c>
      <c r="AW271" t="b">
        <v>1</v>
      </c>
      <c r="AX271" t="b">
        <v>0</v>
      </c>
      <c r="AY271" t="b">
        <v>1</v>
      </c>
      <c r="AZ271" t="b">
        <v>1</v>
      </c>
      <c r="BA271" t="b">
        <v>0</v>
      </c>
      <c r="BB271" t="b">
        <v>1</v>
      </c>
      <c r="BC271" t="b">
        <v>1</v>
      </c>
    </row>
    <row r="272" spans="1:55" x14ac:dyDescent="0.2">
      <c r="A272" s="11"/>
      <c r="C272" t="str">
        <f t="shared" si="88"/>
        <v>20191023-Kincade</v>
      </c>
      <c r="D272" s="12" t="s">
        <v>403</v>
      </c>
      <c r="E272" s="12" t="s">
        <v>1171</v>
      </c>
      <c r="F272" s="12"/>
      <c r="G272" s="12"/>
      <c r="H272" s="13">
        <f t="shared" si="89"/>
        <v>201910232127</v>
      </c>
      <c r="I272" s="13">
        <f t="shared" si="90"/>
        <v>201910240927</v>
      </c>
      <c r="J272" s="14">
        <v>43761</v>
      </c>
      <c r="K272" s="15">
        <v>0.89375000000000004</v>
      </c>
      <c r="L272" s="16">
        <v>43761.893750000003</v>
      </c>
      <c r="M272" s="17">
        <v>43775</v>
      </c>
      <c r="N272" s="18" t="s">
        <v>176</v>
      </c>
      <c r="O272" s="16">
        <v>43775.791666666657</v>
      </c>
      <c r="P272" s="19">
        <v>77758</v>
      </c>
      <c r="Q272" s="12" t="s">
        <v>99</v>
      </c>
      <c r="R272" s="19">
        <v>374</v>
      </c>
      <c r="S272" s="19">
        <v>60</v>
      </c>
      <c r="T272" s="19">
        <v>0</v>
      </c>
      <c r="U272" s="20">
        <v>38.792458000000003</v>
      </c>
      <c r="V272" s="20">
        <v>-122.780053</v>
      </c>
      <c r="W272" s="11" t="s">
        <v>88</v>
      </c>
      <c r="X272" s="11" t="str">
        <f t="shared" si="91"/>
        <v>HFRA</v>
      </c>
      <c r="Y272" s="11" t="s">
        <v>100</v>
      </c>
      <c r="Z272" s="21" t="s">
        <v>100</v>
      </c>
      <c r="AA272" s="11">
        <v>20191611</v>
      </c>
      <c r="AB272" s="11" t="s">
        <v>1172</v>
      </c>
      <c r="AC272" s="21"/>
      <c r="AD272" s="21"/>
      <c r="AE272" s="21" t="s">
        <v>1173</v>
      </c>
      <c r="AF272" s="27">
        <v>1272117</v>
      </c>
      <c r="AG272" s="11" t="b">
        <f t="shared" si="92"/>
        <v>1</v>
      </c>
      <c r="AH272" s="11" t="b">
        <f t="shared" si="93"/>
        <v>0</v>
      </c>
      <c r="AI272" s="11" t="b">
        <f t="shared" si="94"/>
        <v>1</v>
      </c>
      <c r="AJ272" s="19">
        <v>2019</v>
      </c>
      <c r="AK272">
        <v>10</v>
      </c>
      <c r="AL272" t="b">
        <v>1</v>
      </c>
      <c r="AM272">
        <f t="shared" si="95"/>
        <v>0</v>
      </c>
      <c r="AN272" t="b">
        <f t="shared" si="96"/>
        <v>0</v>
      </c>
      <c r="AO272" t="b">
        <f t="shared" si="97"/>
        <v>1</v>
      </c>
      <c r="AP272" t="b">
        <f t="shared" si="98"/>
        <v>1</v>
      </c>
      <c r="AQ272" t="str">
        <f t="shared" si="86"/>
        <v>OEIS CAT - Destructive - Non-fatal</v>
      </c>
      <c r="AR272">
        <f t="shared" si="99"/>
        <v>1</v>
      </c>
      <c r="AS272">
        <f t="shared" si="100"/>
        <v>0</v>
      </c>
      <c r="AT272" t="str">
        <f t="shared" si="101"/>
        <v>100 &lt; structures &lt;= 500</v>
      </c>
      <c r="AU272" t="str">
        <f t="shared" si="102"/>
        <v>fatality = 0</v>
      </c>
      <c r="AV272">
        <f t="shared" si="87"/>
        <v>374</v>
      </c>
      <c r="AW272" t="b">
        <v>0</v>
      </c>
      <c r="AX272" t="b">
        <v>1</v>
      </c>
      <c r="AY272" t="b">
        <v>1</v>
      </c>
      <c r="AZ272" t="b">
        <v>1</v>
      </c>
      <c r="BA272" t="b">
        <v>0</v>
      </c>
      <c r="BB272" t="b">
        <v>1</v>
      </c>
      <c r="BC272" t="b">
        <v>1</v>
      </c>
    </row>
    <row r="273" spans="1:55" x14ac:dyDescent="0.2">
      <c r="A273" s="11"/>
      <c r="C273" t="str">
        <f t="shared" si="88"/>
        <v>20191026-Rawson</v>
      </c>
      <c r="D273" s="12" t="s">
        <v>281</v>
      </c>
      <c r="E273" s="12" t="s">
        <v>1176</v>
      </c>
      <c r="F273" s="12"/>
      <c r="G273" s="12"/>
      <c r="H273" s="13">
        <f t="shared" si="89"/>
        <v>201910260247</v>
      </c>
      <c r="I273" s="13">
        <f t="shared" si="90"/>
        <v>201910261447</v>
      </c>
      <c r="J273" s="14">
        <v>43764</v>
      </c>
      <c r="K273" s="15">
        <v>0.1159722222222222</v>
      </c>
      <c r="L273" s="16">
        <v>43764.115972222222</v>
      </c>
      <c r="M273" s="17">
        <v>43766</v>
      </c>
      <c r="N273" s="18" t="s">
        <v>1177</v>
      </c>
      <c r="O273" s="16">
        <v>43766.306944444441</v>
      </c>
      <c r="P273" s="19">
        <v>605</v>
      </c>
      <c r="Q273" s="12"/>
      <c r="R273" s="19"/>
      <c r="S273" s="19"/>
      <c r="T273" s="19">
        <v>0</v>
      </c>
      <c r="U273" s="20">
        <v>40.001710000000003</v>
      </c>
      <c r="V273" s="20">
        <v>-122.25421</v>
      </c>
      <c r="W273" s="11" t="s">
        <v>73</v>
      </c>
      <c r="X273" s="11" t="str">
        <f t="shared" si="91"/>
        <v>non-HFRA</v>
      </c>
      <c r="Y273" s="11"/>
      <c r="Z273" s="21"/>
      <c r="AA273" s="11"/>
      <c r="AB273" s="11"/>
      <c r="AC273" s="21"/>
      <c r="AD273" s="21"/>
      <c r="AE273" s="21"/>
      <c r="AF273" s="11">
        <v>20988</v>
      </c>
      <c r="AG273" s="11" t="b">
        <f t="shared" si="92"/>
        <v>0</v>
      </c>
      <c r="AH273" s="11" t="b">
        <f t="shared" si="93"/>
        <v>0</v>
      </c>
      <c r="AI273" s="11" t="b">
        <f t="shared" si="94"/>
        <v>0</v>
      </c>
      <c r="AJ273" s="19">
        <v>2019</v>
      </c>
      <c r="AK273">
        <v>10</v>
      </c>
      <c r="AL273" t="b">
        <v>1</v>
      </c>
      <c r="AM273">
        <f t="shared" si="95"/>
        <v>0</v>
      </c>
      <c r="AN273" t="b">
        <f t="shared" si="96"/>
        <v>0</v>
      </c>
      <c r="AO273" t="b">
        <f t="shared" si="97"/>
        <v>0</v>
      </c>
      <c r="AP273" t="b">
        <f t="shared" si="98"/>
        <v>0</v>
      </c>
      <c r="AQ273" t="str">
        <f t="shared" si="86"/>
        <v>OEIS Non-CAT - Large</v>
      </c>
      <c r="AR273">
        <f t="shared" si="99"/>
        <v>0</v>
      </c>
      <c r="AS273">
        <f t="shared" si="100"/>
        <v>0</v>
      </c>
      <c r="AT273" t="str">
        <f t="shared" si="101"/>
        <v xml:space="preserve">structures &lt;= 100 </v>
      </c>
      <c r="AU273" t="str">
        <f t="shared" si="102"/>
        <v>fatality = 0</v>
      </c>
      <c r="AV273">
        <f t="shared" si="87"/>
        <v>0</v>
      </c>
      <c r="AW273" t="b">
        <v>0</v>
      </c>
      <c r="AX273" t="b">
        <v>0</v>
      </c>
      <c r="AY273" t="b">
        <v>0</v>
      </c>
      <c r="AZ273" t="b">
        <v>0</v>
      </c>
      <c r="BA273" t="b">
        <v>0</v>
      </c>
      <c r="BB273" t="b">
        <v>0</v>
      </c>
      <c r="BC273" t="b">
        <v>0</v>
      </c>
    </row>
    <row r="274" spans="1:55" x14ac:dyDescent="0.2">
      <c r="A274" s="11"/>
      <c r="C274" t="str">
        <f t="shared" si="88"/>
        <v>20191027-Burris</v>
      </c>
      <c r="D274" s="12" t="s">
        <v>541</v>
      </c>
      <c r="E274" s="12" t="s">
        <v>1180</v>
      </c>
      <c r="F274" s="12"/>
      <c r="G274" s="12"/>
      <c r="H274" s="13">
        <f t="shared" si="89"/>
        <v>201910271454</v>
      </c>
      <c r="I274" s="13">
        <f t="shared" si="90"/>
        <v>201910280254</v>
      </c>
      <c r="J274" s="14">
        <v>43765</v>
      </c>
      <c r="K274" s="15">
        <v>0.62083333333333335</v>
      </c>
      <c r="L274" s="16">
        <v>43765.620833333327</v>
      </c>
      <c r="M274" s="17">
        <v>43772</v>
      </c>
      <c r="N274" s="18" t="s">
        <v>1181</v>
      </c>
      <c r="O274" s="16">
        <v>43772.786111111112</v>
      </c>
      <c r="P274" s="19">
        <v>703</v>
      </c>
      <c r="Q274" s="12"/>
      <c r="R274" s="19"/>
      <c r="S274" s="19"/>
      <c r="T274" s="19">
        <v>0</v>
      </c>
      <c r="U274" s="20">
        <v>39.224310000000003</v>
      </c>
      <c r="V274" s="20">
        <v>-123.12887000000001</v>
      </c>
      <c r="W274" s="11" t="s">
        <v>88</v>
      </c>
      <c r="X274" s="11" t="str">
        <f t="shared" si="91"/>
        <v>HFRA</v>
      </c>
      <c r="Y274" s="11"/>
      <c r="Z274" s="21"/>
      <c r="AA274" s="11"/>
      <c r="AB274" s="11"/>
      <c r="AC274" s="21"/>
      <c r="AD274" s="21"/>
      <c r="AE274" s="21"/>
      <c r="AF274" s="11"/>
      <c r="AG274" s="11" t="b">
        <f t="shared" si="92"/>
        <v>0</v>
      </c>
      <c r="AH274" s="11" t="b">
        <f t="shared" si="93"/>
        <v>0</v>
      </c>
      <c r="AI274" s="11" t="b">
        <f t="shared" si="94"/>
        <v>0</v>
      </c>
      <c r="AJ274" s="19">
        <v>2019</v>
      </c>
      <c r="AK274">
        <v>10</v>
      </c>
      <c r="AL274" t="b">
        <v>1</v>
      </c>
      <c r="AM274">
        <f t="shared" si="95"/>
        <v>0</v>
      </c>
      <c r="AN274" t="b">
        <f t="shared" si="96"/>
        <v>0</v>
      </c>
      <c r="AO274" t="b">
        <f t="shared" si="97"/>
        <v>0</v>
      </c>
      <c r="AP274" t="b">
        <f t="shared" si="98"/>
        <v>0</v>
      </c>
      <c r="AQ274" t="str">
        <f t="shared" si="86"/>
        <v>OEIS Non-CAT - Large</v>
      </c>
      <c r="AR274">
        <f t="shared" si="99"/>
        <v>0</v>
      </c>
      <c r="AS274">
        <f t="shared" si="100"/>
        <v>0</v>
      </c>
      <c r="AT274" t="str">
        <f t="shared" si="101"/>
        <v xml:space="preserve">structures &lt;= 100 </v>
      </c>
      <c r="AU274" t="str">
        <f t="shared" si="102"/>
        <v>fatality = 0</v>
      </c>
      <c r="AV274">
        <f t="shared" si="87"/>
        <v>0</v>
      </c>
      <c r="AW274" t="b">
        <v>1</v>
      </c>
      <c r="AX274" t="b">
        <v>0</v>
      </c>
      <c r="AY274" t="b">
        <v>1</v>
      </c>
      <c r="AZ274" t="b">
        <v>1</v>
      </c>
      <c r="BA274" t="b">
        <v>0</v>
      </c>
      <c r="BB274" t="b">
        <v>1</v>
      </c>
      <c r="BC274" t="b">
        <v>1</v>
      </c>
    </row>
    <row r="275" spans="1:55" x14ac:dyDescent="0.2">
      <c r="A275" s="11"/>
      <c r="B275" s="11"/>
      <c r="C275" t="str">
        <f t="shared" si="88"/>
        <v>20191027-Grizzly</v>
      </c>
      <c r="D275" s="21" t="s">
        <v>992</v>
      </c>
      <c r="E275" s="21" t="s">
        <v>1184</v>
      </c>
      <c r="F275" s="21"/>
      <c r="G275" s="21"/>
      <c r="H275" s="13">
        <f t="shared" si="89"/>
        <v>201910271456</v>
      </c>
      <c r="I275" s="13">
        <f t="shared" si="90"/>
        <v>201910280256</v>
      </c>
      <c r="J275" s="17">
        <v>43765</v>
      </c>
      <c r="K275" s="15">
        <v>0.62222222222222223</v>
      </c>
      <c r="L275" s="16">
        <v>43765.62222222222</v>
      </c>
      <c r="M275" s="17"/>
      <c r="N275" s="18"/>
      <c r="O275" s="16"/>
      <c r="P275">
        <v>2400</v>
      </c>
      <c r="Q275" s="21" t="s">
        <v>99</v>
      </c>
      <c r="R275" s="11"/>
      <c r="S275" s="11"/>
      <c r="T275" s="11"/>
      <c r="U275" s="28">
        <v>38.143024500000003</v>
      </c>
      <c r="V275" s="28">
        <v>-121.958302</v>
      </c>
      <c r="W275" s="11" t="s">
        <v>73</v>
      </c>
      <c r="X275" s="11" t="str">
        <f t="shared" si="91"/>
        <v>non-HFRA</v>
      </c>
      <c r="Y275" s="11" t="s">
        <v>100</v>
      </c>
      <c r="Z275" s="21" t="s">
        <v>100</v>
      </c>
      <c r="AA275">
        <v>20191324</v>
      </c>
      <c r="AB275" t="s">
        <v>1185</v>
      </c>
      <c r="AC275" s="21" t="s">
        <v>1186</v>
      </c>
      <c r="AD275" s="21" t="s">
        <v>1187</v>
      </c>
      <c r="AE275" s="21"/>
      <c r="AF275" s="11">
        <v>202824</v>
      </c>
      <c r="AG275" s="11" t="b">
        <f t="shared" si="92"/>
        <v>0</v>
      </c>
      <c r="AH275" s="11" t="b">
        <f t="shared" si="93"/>
        <v>0</v>
      </c>
      <c r="AI275" s="11" t="b">
        <f t="shared" si="94"/>
        <v>0</v>
      </c>
      <c r="AJ275" s="19">
        <v>2019</v>
      </c>
      <c r="AK275">
        <v>10</v>
      </c>
      <c r="AL275" t="b">
        <v>1</v>
      </c>
      <c r="AM275">
        <f t="shared" si="95"/>
        <v>0</v>
      </c>
      <c r="AN275" t="b">
        <f t="shared" si="96"/>
        <v>0</v>
      </c>
      <c r="AO275" t="b">
        <f t="shared" si="97"/>
        <v>0</v>
      </c>
      <c r="AP275" t="b">
        <f t="shared" si="98"/>
        <v>0</v>
      </c>
      <c r="AQ275" t="str">
        <f t="shared" si="86"/>
        <v>OEIS Non-CAT - Large</v>
      </c>
      <c r="AR275">
        <f t="shared" si="99"/>
        <v>0</v>
      </c>
      <c r="AS275">
        <f t="shared" si="100"/>
        <v>0</v>
      </c>
      <c r="AT275" t="str">
        <f t="shared" si="101"/>
        <v xml:space="preserve">structures &lt;= 100 </v>
      </c>
      <c r="AU275" t="str">
        <f t="shared" si="102"/>
        <v>fatality = 0</v>
      </c>
      <c r="AV275">
        <f t="shared" si="87"/>
        <v>0</v>
      </c>
      <c r="AW275" t="b">
        <v>0</v>
      </c>
      <c r="AX275" t="b">
        <v>0</v>
      </c>
      <c r="AY275" t="b">
        <v>0</v>
      </c>
      <c r="AZ275" t="b">
        <v>0</v>
      </c>
      <c r="BA275" t="b">
        <v>0</v>
      </c>
      <c r="BB275" t="b">
        <v>0</v>
      </c>
      <c r="BC275" t="b">
        <v>0</v>
      </c>
    </row>
    <row r="276" spans="1:55" x14ac:dyDescent="0.2">
      <c r="A276" s="11"/>
      <c r="C276" t="str">
        <f t="shared" si="88"/>
        <v>20191103-Ranch</v>
      </c>
      <c r="D276" s="12" t="s">
        <v>281</v>
      </c>
      <c r="E276" s="12" t="s">
        <v>947</v>
      </c>
      <c r="F276" s="12"/>
      <c r="G276" s="12"/>
      <c r="H276" s="13">
        <f t="shared" si="89"/>
        <v>201911031416</v>
      </c>
      <c r="I276" s="13">
        <f t="shared" si="90"/>
        <v>201911040216</v>
      </c>
      <c r="J276" s="14">
        <v>43772</v>
      </c>
      <c r="K276" s="15">
        <v>0.59444444444444444</v>
      </c>
      <c r="L276" s="16">
        <v>43772.594444444447</v>
      </c>
      <c r="M276" s="17">
        <v>43783</v>
      </c>
      <c r="N276" s="18" t="s">
        <v>1095</v>
      </c>
      <c r="O276" s="16">
        <v>43783.751388888893</v>
      </c>
      <c r="P276" s="19">
        <v>2534</v>
      </c>
      <c r="Q276" s="12"/>
      <c r="R276" s="19"/>
      <c r="S276" s="19"/>
      <c r="T276" s="19">
        <v>0</v>
      </c>
      <c r="U276" s="20">
        <v>40.036378999999997</v>
      </c>
      <c r="V276" s="20">
        <v>-122.637837</v>
      </c>
      <c r="W276" s="11" t="s">
        <v>88</v>
      </c>
      <c r="X276" s="11" t="str">
        <f t="shared" si="91"/>
        <v>HFRA</v>
      </c>
      <c r="Y276" s="11"/>
      <c r="Z276" s="21"/>
      <c r="AA276" s="11"/>
      <c r="AB276" s="11"/>
      <c r="AC276" s="21"/>
      <c r="AD276" s="21"/>
      <c r="AE276" s="21"/>
      <c r="AF276" s="11"/>
      <c r="AG276" s="11" t="b">
        <f t="shared" si="92"/>
        <v>0</v>
      </c>
      <c r="AH276" s="11" t="b">
        <f t="shared" si="93"/>
        <v>0</v>
      </c>
      <c r="AI276" s="11" t="b">
        <f t="shared" si="94"/>
        <v>0</v>
      </c>
      <c r="AJ276" s="19">
        <v>2019</v>
      </c>
      <c r="AK276">
        <v>11</v>
      </c>
      <c r="AL276" t="b">
        <v>0</v>
      </c>
      <c r="AM276">
        <f t="shared" si="95"/>
        <v>0</v>
      </c>
      <c r="AN276" t="b">
        <f t="shared" si="96"/>
        <v>0</v>
      </c>
      <c r="AO276" t="b">
        <f t="shared" si="97"/>
        <v>0</v>
      </c>
      <c r="AP276" t="b">
        <f t="shared" si="98"/>
        <v>0</v>
      </c>
      <c r="AQ276" t="str">
        <f t="shared" si="86"/>
        <v>OEIS Non-CAT - Large</v>
      </c>
      <c r="AR276">
        <f t="shared" si="99"/>
        <v>0</v>
      </c>
      <c r="AS276">
        <f t="shared" si="100"/>
        <v>0</v>
      </c>
      <c r="AT276" t="str">
        <f t="shared" si="101"/>
        <v xml:space="preserve">structures &lt;= 100 </v>
      </c>
      <c r="AU276" t="str">
        <f t="shared" si="102"/>
        <v>fatality = 0</v>
      </c>
      <c r="AV276">
        <f t="shared" si="87"/>
        <v>0</v>
      </c>
      <c r="AW276" t="b">
        <v>1</v>
      </c>
      <c r="AX276" t="b">
        <v>0</v>
      </c>
      <c r="AY276" t="b">
        <v>1</v>
      </c>
      <c r="AZ276" t="b">
        <v>1</v>
      </c>
      <c r="BA276" t="b">
        <v>0</v>
      </c>
      <c r="BB276" t="b">
        <v>1</v>
      </c>
      <c r="BC276" t="b">
        <v>1</v>
      </c>
    </row>
    <row r="277" spans="1:55" x14ac:dyDescent="0.2">
      <c r="A277" s="11"/>
      <c r="C277" t="str">
        <f t="shared" si="88"/>
        <v>20191125-Foothills</v>
      </c>
      <c r="D277" s="12" t="s">
        <v>269</v>
      </c>
      <c r="E277" s="12" t="s">
        <v>1191</v>
      </c>
      <c r="F277" s="12"/>
      <c r="G277" s="12"/>
      <c r="H277" s="13">
        <f t="shared" si="89"/>
        <v>201911251239</v>
      </c>
      <c r="I277" s="13">
        <f t="shared" si="90"/>
        <v>201911260039</v>
      </c>
      <c r="J277" s="14">
        <v>43794</v>
      </c>
      <c r="K277" s="15">
        <v>0.52708333333333335</v>
      </c>
      <c r="L277" s="16">
        <v>43794.527083333327</v>
      </c>
      <c r="M277" s="17"/>
      <c r="N277" s="18"/>
      <c r="O277" s="16"/>
      <c r="P277" s="19">
        <v>355</v>
      </c>
      <c r="Q277" s="12"/>
      <c r="R277" s="19"/>
      <c r="S277" s="19"/>
      <c r="T277" s="19">
        <v>0</v>
      </c>
      <c r="U277" s="20">
        <v>38.838991999999998</v>
      </c>
      <c r="V277" s="20">
        <v>-121.32584199999999</v>
      </c>
      <c r="W277" s="11" t="s">
        <v>73</v>
      </c>
      <c r="X277" s="11" t="str">
        <f t="shared" si="91"/>
        <v>non-HFRA</v>
      </c>
      <c r="Y277" s="11"/>
      <c r="Z277" s="21"/>
      <c r="AA277" s="11"/>
      <c r="AB277" s="11"/>
      <c r="AC277" s="21"/>
      <c r="AD277" s="21"/>
      <c r="AE277" s="21"/>
      <c r="AF277" s="11"/>
      <c r="AG277" s="11" t="b">
        <f t="shared" si="92"/>
        <v>0</v>
      </c>
      <c r="AH277" s="11" t="b">
        <f t="shared" si="93"/>
        <v>0</v>
      </c>
      <c r="AI277" s="11" t="b">
        <f t="shared" si="94"/>
        <v>0</v>
      </c>
      <c r="AJ277" s="19">
        <v>2019</v>
      </c>
      <c r="AK277">
        <v>11</v>
      </c>
      <c r="AL277" t="b">
        <v>0</v>
      </c>
      <c r="AM277">
        <f t="shared" si="95"/>
        <v>0</v>
      </c>
      <c r="AN277" t="b">
        <f t="shared" si="96"/>
        <v>0</v>
      </c>
      <c r="AO277" t="b">
        <f t="shared" si="97"/>
        <v>0</v>
      </c>
      <c r="AP277" t="b">
        <f t="shared" si="98"/>
        <v>0</v>
      </c>
      <c r="AQ277" t="str">
        <f t="shared" si="86"/>
        <v>OEIS Non-CAT - Large</v>
      </c>
      <c r="AR277">
        <f t="shared" si="99"/>
        <v>0</v>
      </c>
      <c r="AS277">
        <f t="shared" si="100"/>
        <v>0</v>
      </c>
      <c r="AT277" t="str">
        <f t="shared" si="101"/>
        <v xml:space="preserve">structures &lt;= 100 </v>
      </c>
      <c r="AU277" t="str">
        <f t="shared" si="102"/>
        <v>fatality = 0</v>
      </c>
      <c r="AV277">
        <f t="shared" si="87"/>
        <v>0</v>
      </c>
      <c r="AW277" t="b">
        <v>0</v>
      </c>
      <c r="AX277" t="b">
        <v>0</v>
      </c>
      <c r="AY277" t="b">
        <v>0</v>
      </c>
      <c r="AZ277" t="b">
        <v>0</v>
      </c>
      <c r="BA277" t="b">
        <v>0</v>
      </c>
      <c r="BB277" t="b">
        <v>0</v>
      </c>
      <c r="BC277" t="b">
        <v>0</v>
      </c>
    </row>
    <row r="278" spans="1:55" x14ac:dyDescent="0.2">
      <c r="A278" s="11"/>
      <c r="C278" t="str">
        <f t="shared" si="88"/>
        <v>20191125-Cave</v>
      </c>
      <c r="D278" s="12" t="s">
        <v>257</v>
      </c>
      <c r="E278" s="12" t="s">
        <v>1196</v>
      </c>
      <c r="F278" s="12"/>
      <c r="G278" s="12"/>
      <c r="H278" s="13">
        <f t="shared" si="89"/>
        <v>201911251959</v>
      </c>
      <c r="I278" s="13">
        <f t="shared" si="90"/>
        <v>201911260759</v>
      </c>
      <c r="J278" s="14">
        <v>43794</v>
      </c>
      <c r="K278" s="15">
        <v>0.83263888888888893</v>
      </c>
      <c r="L278" s="16">
        <v>43794.832638888889</v>
      </c>
      <c r="M278" s="17">
        <v>43813</v>
      </c>
      <c r="N278" s="18" t="s">
        <v>1197</v>
      </c>
      <c r="O278" s="16">
        <v>43813.348611111112</v>
      </c>
      <c r="P278" s="19">
        <v>3126</v>
      </c>
      <c r="Q278" s="12"/>
      <c r="R278" s="19"/>
      <c r="S278" s="19"/>
      <c r="T278" s="19"/>
      <c r="U278" s="20">
        <v>34.502499999999998</v>
      </c>
      <c r="V278" s="20">
        <v>-119.785</v>
      </c>
      <c r="W278" s="11" t="s">
        <v>88</v>
      </c>
      <c r="X278" s="11" t="str">
        <f t="shared" si="91"/>
        <v>HFRA</v>
      </c>
      <c r="Y278" s="11"/>
      <c r="Z278" s="21"/>
      <c r="AA278" s="11"/>
      <c r="AB278" s="11"/>
      <c r="AC278" s="21"/>
      <c r="AD278" s="21"/>
      <c r="AE278" s="21"/>
      <c r="AF278" s="11"/>
      <c r="AG278" s="11" t="b">
        <f t="shared" si="92"/>
        <v>0</v>
      </c>
      <c r="AH278" s="11" t="b">
        <f t="shared" si="93"/>
        <v>0</v>
      </c>
      <c r="AI278" s="11" t="b">
        <f t="shared" si="94"/>
        <v>0</v>
      </c>
      <c r="AJ278" s="19">
        <v>2019</v>
      </c>
      <c r="AK278">
        <v>11</v>
      </c>
      <c r="AL278" t="b">
        <v>0</v>
      </c>
      <c r="AM278">
        <f t="shared" si="95"/>
        <v>0</v>
      </c>
      <c r="AN278" t="b">
        <f t="shared" si="96"/>
        <v>0</v>
      </c>
      <c r="AO278" t="b">
        <f t="shared" si="97"/>
        <v>0</v>
      </c>
      <c r="AP278" t="b">
        <f t="shared" si="98"/>
        <v>0</v>
      </c>
      <c r="AQ278" t="str">
        <f t="shared" si="86"/>
        <v>OEIS Non-CAT - Large</v>
      </c>
      <c r="AR278">
        <f t="shared" si="99"/>
        <v>0</v>
      </c>
      <c r="AS278">
        <f t="shared" si="100"/>
        <v>0</v>
      </c>
      <c r="AT278" t="str">
        <f t="shared" si="101"/>
        <v xml:space="preserve">structures &lt;= 100 </v>
      </c>
      <c r="AU278" t="str">
        <f t="shared" si="102"/>
        <v>fatality = 0</v>
      </c>
      <c r="AV278">
        <f t="shared" si="87"/>
        <v>0</v>
      </c>
      <c r="AW278" t="b">
        <v>0</v>
      </c>
      <c r="AX278" t="b">
        <v>1</v>
      </c>
      <c r="AY278" t="b">
        <v>1</v>
      </c>
      <c r="AZ278" t="b">
        <v>1</v>
      </c>
      <c r="BA278" t="b">
        <v>0</v>
      </c>
      <c r="BB278" t="b">
        <v>1</v>
      </c>
      <c r="BC278" t="b">
        <v>1</v>
      </c>
    </row>
    <row r="279" spans="1:55" x14ac:dyDescent="0.2">
      <c r="A279" s="11"/>
      <c r="C279" t="str">
        <f t="shared" si="88"/>
        <v>20200503-Interstate 5</v>
      </c>
      <c r="D279" s="12" t="s">
        <v>529</v>
      </c>
      <c r="E279" s="12" t="s">
        <v>1202</v>
      </c>
      <c r="F279" s="12"/>
      <c r="G279" s="12"/>
      <c r="H279" s="13">
        <f t="shared" si="89"/>
        <v>202005031552</v>
      </c>
      <c r="I279" s="13">
        <f t="shared" si="90"/>
        <v>202005040352</v>
      </c>
      <c r="J279" s="14">
        <v>43954</v>
      </c>
      <c r="K279" s="15">
        <v>0.66111111111111109</v>
      </c>
      <c r="L279" s="16">
        <v>43954.661111111112</v>
      </c>
      <c r="M279" s="17">
        <v>43954</v>
      </c>
      <c r="N279" s="18" t="s">
        <v>1203</v>
      </c>
      <c r="O279" s="16">
        <v>43954.563194444447</v>
      </c>
      <c r="P279" s="19">
        <v>2060</v>
      </c>
      <c r="Q279" s="12" t="s">
        <v>186</v>
      </c>
      <c r="R279" s="19">
        <v>0</v>
      </c>
      <c r="S279" s="19">
        <v>0</v>
      </c>
      <c r="T279" s="19">
        <v>0</v>
      </c>
      <c r="U279" s="20">
        <v>36.075003000000002</v>
      </c>
      <c r="V279" s="20">
        <v>-120.106407</v>
      </c>
      <c r="W279" s="11" t="s">
        <v>73</v>
      </c>
      <c r="X279" s="11" t="str">
        <f t="shared" si="91"/>
        <v>non-HFRA</v>
      </c>
      <c r="Y279" s="11"/>
      <c r="Z279" s="21"/>
      <c r="AA279" s="11"/>
      <c r="AB279" s="11"/>
      <c r="AC279" s="21"/>
      <c r="AD279" s="21"/>
      <c r="AE279" s="21"/>
      <c r="AF279" s="11"/>
      <c r="AG279" s="11" t="b">
        <f t="shared" si="92"/>
        <v>0</v>
      </c>
      <c r="AH279" s="11" t="b">
        <f t="shared" si="93"/>
        <v>0</v>
      </c>
      <c r="AI279" s="11" t="b">
        <f t="shared" si="94"/>
        <v>0</v>
      </c>
      <c r="AJ279" s="19">
        <v>2020</v>
      </c>
      <c r="AK279">
        <v>5</v>
      </c>
      <c r="AL279" t="b">
        <v>0</v>
      </c>
      <c r="AM279">
        <f t="shared" si="95"/>
        <v>0</v>
      </c>
      <c r="AN279" t="b">
        <f t="shared" si="96"/>
        <v>0</v>
      </c>
      <c r="AO279" t="b">
        <f t="shared" si="97"/>
        <v>0</v>
      </c>
      <c r="AP279" t="b">
        <f t="shared" si="98"/>
        <v>0</v>
      </c>
      <c r="AQ279" t="str">
        <f t="shared" si="86"/>
        <v>OEIS Non-CAT - Large</v>
      </c>
      <c r="AR279">
        <f t="shared" si="99"/>
        <v>0</v>
      </c>
      <c r="AS279">
        <f t="shared" si="100"/>
        <v>0</v>
      </c>
      <c r="AT279" t="str">
        <f t="shared" si="101"/>
        <v xml:space="preserve">structures &lt;= 100 </v>
      </c>
      <c r="AU279" t="str">
        <f t="shared" si="102"/>
        <v>fatality = 0</v>
      </c>
      <c r="AV279">
        <f t="shared" si="87"/>
        <v>0</v>
      </c>
      <c r="AW279" t="b">
        <v>0</v>
      </c>
      <c r="AX279" t="b">
        <v>0</v>
      </c>
      <c r="AY279" t="b">
        <v>0</v>
      </c>
      <c r="AZ279" t="b">
        <v>0</v>
      </c>
      <c r="BA279" t="b">
        <v>0</v>
      </c>
      <c r="BB279" t="b">
        <v>0</v>
      </c>
      <c r="BC279" t="b">
        <v>0</v>
      </c>
    </row>
    <row r="280" spans="1:55" x14ac:dyDescent="0.2">
      <c r="A280" s="11"/>
      <c r="C280" t="str">
        <f t="shared" si="88"/>
        <v>20200527-Range</v>
      </c>
      <c r="D280" s="12" t="s">
        <v>103</v>
      </c>
      <c r="E280" s="12" t="s">
        <v>372</v>
      </c>
      <c r="F280" s="12"/>
      <c r="G280" s="12"/>
      <c r="H280" s="13">
        <f t="shared" si="89"/>
        <v>202005271933</v>
      </c>
      <c r="I280" s="13">
        <f t="shared" si="90"/>
        <v>202005280733</v>
      </c>
      <c r="J280" s="14">
        <v>43978</v>
      </c>
      <c r="K280" s="15">
        <v>0.81458333333333333</v>
      </c>
      <c r="L280" s="16">
        <v>43978.814583333333</v>
      </c>
      <c r="M280" s="17">
        <v>43979</v>
      </c>
      <c r="N280" s="18" t="s">
        <v>185</v>
      </c>
      <c r="O280" s="16">
        <v>43979.28125</v>
      </c>
      <c r="P280" s="19">
        <v>5000</v>
      </c>
      <c r="Q280" s="12" t="s">
        <v>186</v>
      </c>
      <c r="R280" s="19">
        <v>0</v>
      </c>
      <c r="S280" s="19">
        <v>0</v>
      </c>
      <c r="T280" s="19">
        <v>0</v>
      </c>
      <c r="U280" s="20">
        <v>35.342370000000003</v>
      </c>
      <c r="V280" s="20">
        <v>-120.70524</v>
      </c>
      <c r="W280" s="11" t="s">
        <v>88</v>
      </c>
      <c r="X280" s="11" t="str">
        <f t="shared" si="91"/>
        <v>HFRA</v>
      </c>
      <c r="Y280" s="11"/>
      <c r="Z280" s="21"/>
      <c r="AA280" s="11"/>
      <c r="AB280" s="11"/>
      <c r="AC280" s="21"/>
      <c r="AD280" s="21"/>
      <c r="AE280" s="21"/>
      <c r="AF280" s="11"/>
      <c r="AG280" s="11" t="b">
        <f t="shared" si="92"/>
        <v>0</v>
      </c>
      <c r="AH280" s="11" t="b">
        <f t="shared" si="93"/>
        <v>0</v>
      </c>
      <c r="AI280" s="11" t="b">
        <f t="shared" si="94"/>
        <v>0</v>
      </c>
      <c r="AJ280" s="19">
        <v>2020</v>
      </c>
      <c r="AK280">
        <v>5</v>
      </c>
      <c r="AL280" t="b">
        <v>0</v>
      </c>
      <c r="AM280">
        <f t="shared" si="95"/>
        <v>0</v>
      </c>
      <c r="AN280" t="b">
        <f t="shared" si="96"/>
        <v>0</v>
      </c>
      <c r="AO280" t="b">
        <f t="shared" si="97"/>
        <v>0</v>
      </c>
      <c r="AP280" t="b">
        <f t="shared" si="98"/>
        <v>0</v>
      </c>
      <c r="AQ280" t="str">
        <f t="shared" si="86"/>
        <v>OEIS Non-CAT - Large</v>
      </c>
      <c r="AR280">
        <f t="shared" si="99"/>
        <v>0</v>
      </c>
      <c r="AS280">
        <f t="shared" si="100"/>
        <v>0</v>
      </c>
      <c r="AT280" t="str">
        <f t="shared" si="101"/>
        <v xml:space="preserve">structures &lt;= 100 </v>
      </c>
      <c r="AU280" t="str">
        <f t="shared" si="102"/>
        <v>fatality = 0</v>
      </c>
      <c r="AV280">
        <f t="shared" si="87"/>
        <v>0</v>
      </c>
      <c r="AW280" t="b">
        <v>1</v>
      </c>
      <c r="AX280" t="b">
        <v>0</v>
      </c>
      <c r="AY280" t="b">
        <v>1</v>
      </c>
      <c r="AZ280" t="b">
        <v>1</v>
      </c>
      <c r="BA280" t="b">
        <v>0</v>
      </c>
      <c r="BB280" t="b">
        <v>1</v>
      </c>
      <c r="BC280" t="b">
        <v>1</v>
      </c>
    </row>
    <row r="281" spans="1:55" x14ac:dyDescent="0.2">
      <c r="A281" s="11"/>
      <c r="C281" t="str">
        <f t="shared" si="88"/>
        <v>20200531-Scorpion</v>
      </c>
      <c r="D281" s="12" t="s">
        <v>257</v>
      </c>
      <c r="E281" s="12" t="s">
        <v>1209</v>
      </c>
      <c r="F281" s="12"/>
      <c r="G281" s="12"/>
      <c r="H281" s="13">
        <f t="shared" si="89"/>
        <v>202005311809</v>
      </c>
      <c r="I281" s="13">
        <f t="shared" si="90"/>
        <v>202005320609</v>
      </c>
      <c r="J281" s="14">
        <v>43982</v>
      </c>
      <c r="K281" s="15">
        <v>0.75624999999999998</v>
      </c>
      <c r="L281" s="16">
        <v>43982.756249999999</v>
      </c>
      <c r="M281" s="17"/>
      <c r="N281" s="18"/>
      <c r="O281" s="16"/>
      <c r="P281" s="19">
        <v>1395</v>
      </c>
      <c r="Q281" s="12" t="s">
        <v>186</v>
      </c>
      <c r="R281" s="19">
        <v>0</v>
      </c>
      <c r="S281" s="19">
        <v>0</v>
      </c>
      <c r="T281" s="19">
        <v>0</v>
      </c>
      <c r="U281" s="20">
        <v>34.013890000000004</v>
      </c>
      <c r="V281" s="20">
        <v>-119.74576999999999</v>
      </c>
      <c r="W281" s="11" t="s">
        <v>73</v>
      </c>
      <c r="X281" s="11" t="str">
        <f t="shared" si="91"/>
        <v>non-HFRA</v>
      </c>
      <c r="Y281" s="11"/>
      <c r="Z281" s="21"/>
      <c r="AA281" s="11"/>
      <c r="AB281" s="11"/>
      <c r="AC281" s="21"/>
      <c r="AD281" s="21"/>
      <c r="AE281" s="21"/>
      <c r="AF281" s="11"/>
      <c r="AG281" s="11" t="b">
        <f t="shared" si="92"/>
        <v>0</v>
      </c>
      <c r="AH281" s="11" t="b">
        <f t="shared" si="93"/>
        <v>0</v>
      </c>
      <c r="AI281" s="11" t="b">
        <f t="shared" si="94"/>
        <v>0</v>
      </c>
      <c r="AJ281" s="19">
        <v>2020</v>
      </c>
      <c r="AK281">
        <v>5</v>
      </c>
      <c r="AL281" t="b">
        <v>0</v>
      </c>
      <c r="AM281">
        <f t="shared" si="95"/>
        <v>0</v>
      </c>
      <c r="AN281" t="b">
        <f t="shared" si="96"/>
        <v>0</v>
      </c>
      <c r="AO281" t="b">
        <f t="shared" si="97"/>
        <v>0</v>
      </c>
      <c r="AP281" t="b">
        <f t="shared" si="98"/>
        <v>0</v>
      </c>
      <c r="AQ281" t="str">
        <f t="shared" si="86"/>
        <v>OEIS Non-CAT - Large</v>
      </c>
      <c r="AR281">
        <f t="shared" si="99"/>
        <v>0</v>
      </c>
      <c r="AS281">
        <f t="shared" si="100"/>
        <v>0</v>
      </c>
      <c r="AT281" t="str">
        <f t="shared" si="101"/>
        <v xml:space="preserve">structures &lt;= 100 </v>
      </c>
      <c r="AU281" t="str">
        <f t="shared" si="102"/>
        <v>fatality = 0</v>
      </c>
      <c r="AV281">
        <f t="shared" si="87"/>
        <v>0</v>
      </c>
      <c r="AW281" t="b">
        <v>0</v>
      </c>
      <c r="AX281" t="b">
        <v>0</v>
      </c>
      <c r="AY281" t="b">
        <v>0</v>
      </c>
      <c r="AZ281" t="b">
        <v>0</v>
      </c>
      <c r="BA281" t="b">
        <v>0</v>
      </c>
      <c r="BB281" t="b">
        <v>0</v>
      </c>
      <c r="BC281" t="b">
        <v>0</v>
      </c>
    </row>
    <row r="282" spans="1:55" x14ac:dyDescent="0.2">
      <c r="A282" s="11"/>
      <c r="C282" t="str">
        <f t="shared" si="88"/>
        <v>20200601-Amoruso</v>
      </c>
      <c r="D282" s="12" t="s">
        <v>269</v>
      </c>
      <c r="E282" s="12" t="s">
        <v>1212</v>
      </c>
      <c r="F282" s="12"/>
      <c r="G282" s="12"/>
      <c r="H282" s="13">
        <f t="shared" si="89"/>
        <v>202006011552</v>
      </c>
      <c r="I282" s="13">
        <f t="shared" si="90"/>
        <v>202006020352</v>
      </c>
      <c r="J282" s="14">
        <v>43983</v>
      </c>
      <c r="K282" s="15">
        <v>0.66111111111111109</v>
      </c>
      <c r="L282" s="16">
        <v>43983.661111111112</v>
      </c>
      <c r="M282" s="17"/>
      <c r="N282" s="18"/>
      <c r="O282" s="16"/>
      <c r="P282" s="19">
        <v>650</v>
      </c>
      <c r="Q282" s="12" t="s">
        <v>186</v>
      </c>
      <c r="R282" s="19">
        <v>0</v>
      </c>
      <c r="S282" s="19">
        <v>0</v>
      </c>
      <c r="T282" s="19">
        <v>0</v>
      </c>
      <c r="U282" s="20">
        <v>38.824370999999999</v>
      </c>
      <c r="V282" s="20">
        <v>-121.390862</v>
      </c>
      <c r="W282" s="11" t="s">
        <v>73</v>
      </c>
      <c r="X282" s="11" t="str">
        <f t="shared" si="91"/>
        <v>non-HFRA</v>
      </c>
      <c r="Y282" s="11"/>
      <c r="Z282" s="21"/>
      <c r="AA282" s="11"/>
      <c r="AB282" s="11"/>
      <c r="AC282" s="21"/>
      <c r="AD282" s="21"/>
      <c r="AE282" s="21"/>
      <c r="AF282" s="11"/>
      <c r="AG282" s="11" t="b">
        <f t="shared" si="92"/>
        <v>0</v>
      </c>
      <c r="AH282" s="11" t="b">
        <f t="shared" si="93"/>
        <v>0</v>
      </c>
      <c r="AI282" s="11" t="b">
        <f t="shared" si="94"/>
        <v>0</v>
      </c>
      <c r="AJ282" s="19">
        <v>2020</v>
      </c>
      <c r="AK282">
        <v>6</v>
      </c>
      <c r="AL282" t="b">
        <v>0</v>
      </c>
      <c r="AM282">
        <f t="shared" si="95"/>
        <v>0</v>
      </c>
      <c r="AN282" t="b">
        <f t="shared" si="96"/>
        <v>0</v>
      </c>
      <c r="AO282" t="b">
        <f t="shared" si="97"/>
        <v>0</v>
      </c>
      <c r="AP282" t="b">
        <f t="shared" si="98"/>
        <v>0</v>
      </c>
      <c r="AQ282" t="str">
        <f t="shared" si="86"/>
        <v>OEIS Non-CAT - Large</v>
      </c>
      <c r="AR282">
        <f t="shared" si="99"/>
        <v>0</v>
      </c>
      <c r="AS282">
        <f t="shared" si="100"/>
        <v>0</v>
      </c>
      <c r="AT282" t="str">
        <f t="shared" si="101"/>
        <v xml:space="preserve">structures &lt;= 100 </v>
      </c>
      <c r="AU282" t="str">
        <f t="shared" si="102"/>
        <v>fatality = 0</v>
      </c>
      <c r="AV282">
        <f t="shared" si="87"/>
        <v>0</v>
      </c>
      <c r="AW282" t="b">
        <v>0</v>
      </c>
      <c r="AX282" t="b">
        <v>0</v>
      </c>
      <c r="AY282" t="b">
        <v>0</v>
      </c>
      <c r="AZ282" t="b">
        <v>0</v>
      </c>
      <c r="BA282" t="b">
        <v>0</v>
      </c>
      <c r="BB282" t="b">
        <v>0</v>
      </c>
      <c r="BC282" t="b">
        <v>0</v>
      </c>
    </row>
    <row r="283" spans="1:55" x14ac:dyDescent="0.2">
      <c r="A283" s="11"/>
      <c r="C283" t="str">
        <f t="shared" si="88"/>
        <v>20200603-Wildlife</v>
      </c>
      <c r="D283" s="12" t="s">
        <v>992</v>
      </c>
      <c r="E283" s="12" t="s">
        <v>1214</v>
      </c>
      <c r="F283" s="12"/>
      <c r="G283" s="12"/>
      <c r="H283" s="13">
        <f t="shared" si="89"/>
        <v>202006031826</v>
      </c>
      <c r="I283" s="13">
        <f t="shared" si="90"/>
        <v>202006040626</v>
      </c>
      <c r="J283" s="14">
        <v>43985</v>
      </c>
      <c r="K283" s="15">
        <v>0.7680555555555556</v>
      </c>
      <c r="L283" s="16">
        <v>43985.768055555563</v>
      </c>
      <c r="M283" s="17">
        <v>43986</v>
      </c>
      <c r="N283" s="18" t="s">
        <v>976</v>
      </c>
      <c r="O283" s="16">
        <v>43986.393055555563</v>
      </c>
      <c r="P283" s="19">
        <v>300</v>
      </c>
      <c r="Q283" s="12" t="s">
        <v>186</v>
      </c>
      <c r="R283" s="19">
        <v>0</v>
      </c>
      <c r="S283" s="19">
        <v>0</v>
      </c>
      <c r="T283" s="19">
        <v>0</v>
      </c>
      <c r="U283" s="20">
        <v>38.232281</v>
      </c>
      <c r="V283" s="20">
        <v>-122.042199</v>
      </c>
      <c r="W283" s="11" t="s">
        <v>73</v>
      </c>
      <c r="X283" s="11" t="str">
        <f t="shared" si="91"/>
        <v>non-HFRA</v>
      </c>
      <c r="Y283" s="11"/>
      <c r="Z283" s="21"/>
      <c r="AA283" s="11"/>
      <c r="AB283" s="11"/>
      <c r="AC283" s="21"/>
      <c r="AD283" s="21"/>
      <c r="AE283" s="21"/>
      <c r="AF283" s="11">
        <v>179183</v>
      </c>
      <c r="AG283" s="11" t="b">
        <f t="shared" si="92"/>
        <v>0</v>
      </c>
      <c r="AH283" s="11" t="b">
        <f t="shared" si="93"/>
        <v>0</v>
      </c>
      <c r="AI283" s="11" t="b">
        <f t="shared" si="94"/>
        <v>0</v>
      </c>
      <c r="AJ283" s="19">
        <v>2020</v>
      </c>
      <c r="AK283">
        <v>6</v>
      </c>
      <c r="AL283" t="b">
        <v>0</v>
      </c>
      <c r="AM283">
        <f t="shared" si="95"/>
        <v>0</v>
      </c>
      <c r="AN283" t="b">
        <f t="shared" si="96"/>
        <v>0</v>
      </c>
      <c r="AO283" t="b">
        <f t="shared" si="97"/>
        <v>0</v>
      </c>
      <c r="AP283" t="b">
        <f t="shared" si="98"/>
        <v>0</v>
      </c>
      <c r="AQ283" t="str">
        <f t="shared" si="86"/>
        <v>OEIS Non-CAT - Large</v>
      </c>
      <c r="AR283">
        <f t="shared" si="99"/>
        <v>0</v>
      </c>
      <c r="AS283">
        <f t="shared" si="100"/>
        <v>0</v>
      </c>
      <c r="AT283" t="str">
        <f t="shared" si="101"/>
        <v xml:space="preserve">structures &lt;= 100 </v>
      </c>
      <c r="AU283" t="str">
        <f t="shared" si="102"/>
        <v>fatality = 0</v>
      </c>
      <c r="AV283">
        <f t="shared" si="87"/>
        <v>0</v>
      </c>
      <c r="AW283" t="b">
        <v>0</v>
      </c>
      <c r="AX283" t="b">
        <v>0</v>
      </c>
      <c r="AY283" t="b">
        <v>0</v>
      </c>
      <c r="AZ283" t="b">
        <v>0</v>
      </c>
      <c r="BA283" t="b">
        <v>0</v>
      </c>
      <c r="BB283" t="b">
        <v>0</v>
      </c>
      <c r="BC283" t="b">
        <v>0</v>
      </c>
    </row>
    <row r="284" spans="1:55" x14ac:dyDescent="0.2">
      <c r="A284" s="11"/>
      <c r="C284" t="str">
        <f t="shared" si="88"/>
        <v>20200606-Quail</v>
      </c>
      <c r="D284" s="12" t="s">
        <v>992</v>
      </c>
      <c r="E284" s="12" t="s">
        <v>493</v>
      </c>
      <c r="F284" s="12"/>
      <c r="G284" s="12"/>
      <c r="H284" s="13">
        <f t="shared" si="89"/>
        <v>202006061636</v>
      </c>
      <c r="I284" s="13">
        <f t="shared" si="90"/>
        <v>202006070436</v>
      </c>
      <c r="J284" s="14">
        <v>43988</v>
      </c>
      <c r="K284" s="15">
        <v>0.69166666666666665</v>
      </c>
      <c r="L284" s="16">
        <v>43988.691666666673</v>
      </c>
      <c r="M284" s="17">
        <v>43992</v>
      </c>
      <c r="N284" s="18" t="s">
        <v>1217</v>
      </c>
      <c r="O284" s="16">
        <v>43992.324999999997</v>
      </c>
      <c r="P284" s="19">
        <v>1837</v>
      </c>
      <c r="Q284" s="12" t="s">
        <v>186</v>
      </c>
      <c r="R284" s="19">
        <v>3</v>
      </c>
      <c r="S284" s="19">
        <v>0</v>
      </c>
      <c r="T284" s="19">
        <v>0</v>
      </c>
      <c r="U284" s="20">
        <v>38.470809000000003</v>
      </c>
      <c r="V284" s="20">
        <v>-122.038208</v>
      </c>
      <c r="W284" s="11" t="s">
        <v>88</v>
      </c>
      <c r="X284" s="11" t="str">
        <f t="shared" si="91"/>
        <v>HFRA</v>
      </c>
      <c r="Y284" s="11"/>
      <c r="Z284" s="21"/>
      <c r="AA284" s="11"/>
      <c r="AB284" s="11"/>
      <c r="AC284" s="21"/>
      <c r="AD284" s="21"/>
      <c r="AE284" s="21"/>
      <c r="AF284" s="11"/>
      <c r="AG284" s="11" t="b">
        <f t="shared" si="92"/>
        <v>0</v>
      </c>
      <c r="AH284" s="11" t="b">
        <f t="shared" si="93"/>
        <v>0</v>
      </c>
      <c r="AI284" s="11" t="b">
        <f t="shared" si="94"/>
        <v>0</v>
      </c>
      <c r="AJ284" s="19">
        <v>2020</v>
      </c>
      <c r="AK284">
        <v>6</v>
      </c>
      <c r="AL284" t="b">
        <v>0</v>
      </c>
      <c r="AM284">
        <f t="shared" si="95"/>
        <v>0</v>
      </c>
      <c r="AN284" t="b">
        <f t="shared" si="96"/>
        <v>0</v>
      </c>
      <c r="AO284" t="b">
        <f t="shared" si="97"/>
        <v>0</v>
      </c>
      <c r="AP284" t="b">
        <f t="shared" si="98"/>
        <v>0</v>
      </c>
      <c r="AQ284" t="str">
        <f t="shared" si="86"/>
        <v>OEIS Non-CAT - Large</v>
      </c>
      <c r="AR284">
        <f t="shared" si="99"/>
        <v>0</v>
      </c>
      <c r="AS284">
        <f t="shared" si="100"/>
        <v>0</v>
      </c>
      <c r="AT284" t="str">
        <f t="shared" si="101"/>
        <v xml:space="preserve">structures &lt;= 100 </v>
      </c>
      <c r="AU284" t="str">
        <f t="shared" si="102"/>
        <v>fatality = 0</v>
      </c>
      <c r="AV284">
        <f t="shared" si="87"/>
        <v>3</v>
      </c>
      <c r="AW284" t="b">
        <v>1</v>
      </c>
      <c r="AX284" t="b">
        <v>0</v>
      </c>
      <c r="AY284" t="b">
        <v>1</v>
      </c>
      <c r="AZ284" t="b">
        <v>1</v>
      </c>
      <c r="BA284" t="b">
        <v>0</v>
      </c>
      <c r="BB284" t="b">
        <v>1</v>
      </c>
      <c r="BC284" t="b">
        <v>1</v>
      </c>
    </row>
    <row r="285" spans="1:55" x14ac:dyDescent="0.2">
      <c r="A285" s="11"/>
      <c r="C285" t="str">
        <f t="shared" si="88"/>
        <v>20200612-Grant</v>
      </c>
      <c r="D285" s="12" t="s">
        <v>276</v>
      </c>
      <c r="E285" s="12" t="s">
        <v>831</v>
      </c>
      <c r="F285" s="12"/>
      <c r="G285" s="12"/>
      <c r="H285" s="13">
        <f t="shared" si="89"/>
        <v>202006121241</v>
      </c>
      <c r="I285" s="13">
        <f t="shared" si="90"/>
        <v>202006130041</v>
      </c>
      <c r="J285" s="14">
        <v>43994</v>
      </c>
      <c r="K285" s="15">
        <v>0.52847222222222223</v>
      </c>
      <c r="L285" s="16">
        <v>43994.52847222222</v>
      </c>
      <c r="M285" s="17">
        <v>43999</v>
      </c>
      <c r="N285" s="18" t="s">
        <v>1224</v>
      </c>
      <c r="O285" s="16">
        <v>43999.34097222222</v>
      </c>
      <c r="P285" s="19">
        <v>5042</v>
      </c>
      <c r="Q285" s="12" t="s">
        <v>186</v>
      </c>
      <c r="R285" s="19">
        <v>0</v>
      </c>
      <c r="S285" s="19">
        <v>1</v>
      </c>
      <c r="T285" s="19">
        <v>0</v>
      </c>
      <c r="U285" s="20">
        <v>38.520980999999999</v>
      </c>
      <c r="V285" s="20">
        <v>-121.201927</v>
      </c>
      <c r="W285" s="11" t="s">
        <v>73</v>
      </c>
      <c r="X285" s="11" t="str">
        <f t="shared" si="91"/>
        <v>non-HFRA</v>
      </c>
      <c r="Y285" s="11"/>
      <c r="Z285" s="21"/>
      <c r="AA285" s="11"/>
      <c r="AB285" s="11"/>
      <c r="AC285" s="21"/>
      <c r="AD285" s="21"/>
      <c r="AE285" s="21"/>
      <c r="AF285" s="11"/>
      <c r="AG285" s="11" t="b">
        <f t="shared" si="92"/>
        <v>1</v>
      </c>
      <c r="AH285" s="11" t="b">
        <f t="shared" si="93"/>
        <v>1</v>
      </c>
      <c r="AI285" s="11" t="b">
        <f t="shared" si="94"/>
        <v>0</v>
      </c>
      <c r="AJ285" s="19">
        <v>2020</v>
      </c>
      <c r="AK285">
        <v>6</v>
      </c>
      <c r="AL285" t="b">
        <v>0</v>
      </c>
      <c r="AM285">
        <f t="shared" si="95"/>
        <v>0</v>
      </c>
      <c r="AN285" t="b">
        <f t="shared" si="96"/>
        <v>0</v>
      </c>
      <c r="AO285" t="b">
        <f t="shared" si="97"/>
        <v>0</v>
      </c>
      <c r="AP285" t="b">
        <f t="shared" si="98"/>
        <v>0</v>
      </c>
      <c r="AQ285" t="str">
        <f t="shared" si="86"/>
        <v>OEIS CAT - Large</v>
      </c>
      <c r="AR285">
        <f t="shared" si="99"/>
        <v>1</v>
      </c>
      <c r="AS285">
        <f t="shared" si="100"/>
        <v>0</v>
      </c>
      <c r="AT285" t="str">
        <f t="shared" si="101"/>
        <v xml:space="preserve">structures &lt;= 100 </v>
      </c>
      <c r="AU285" t="str">
        <f t="shared" si="102"/>
        <v>fatality = 0</v>
      </c>
      <c r="AV285">
        <f t="shared" si="87"/>
        <v>0</v>
      </c>
      <c r="AW285" t="b">
        <v>0</v>
      </c>
      <c r="AX285" t="b">
        <v>0</v>
      </c>
      <c r="AY285" t="b">
        <v>0</v>
      </c>
      <c r="AZ285" t="b">
        <v>0</v>
      </c>
      <c r="BA285" t="b">
        <v>0</v>
      </c>
      <c r="BB285" t="b">
        <v>0</v>
      </c>
      <c r="BC285" t="b">
        <v>0</v>
      </c>
    </row>
    <row r="286" spans="1:55" x14ac:dyDescent="0.2">
      <c r="A286" s="11"/>
      <c r="C286" t="str">
        <f t="shared" si="88"/>
        <v>20200614-Drum</v>
      </c>
      <c r="D286" s="12" t="s">
        <v>257</v>
      </c>
      <c r="E286" s="12" t="s">
        <v>1226</v>
      </c>
      <c r="F286" s="12"/>
      <c r="G286" s="12"/>
      <c r="H286" s="13">
        <f t="shared" si="89"/>
        <v>202006141503</v>
      </c>
      <c r="I286" s="13">
        <f t="shared" si="90"/>
        <v>202006150303</v>
      </c>
      <c r="J286" s="14">
        <v>43996</v>
      </c>
      <c r="K286" s="15">
        <v>0.62708333333333333</v>
      </c>
      <c r="L286" s="16">
        <v>43996.627083333333</v>
      </c>
      <c r="M286" s="17"/>
      <c r="N286" s="18"/>
      <c r="O286" s="16"/>
      <c r="P286" s="19">
        <v>696</v>
      </c>
      <c r="Q286" s="12" t="s">
        <v>99</v>
      </c>
      <c r="R286" s="19">
        <v>0</v>
      </c>
      <c r="S286" s="19">
        <v>0</v>
      </c>
      <c r="T286" s="19">
        <v>0</v>
      </c>
      <c r="U286" s="20">
        <v>34.633090000000003</v>
      </c>
      <c r="V286" s="20">
        <v>-120.28867</v>
      </c>
      <c r="W286" s="11" t="s">
        <v>88</v>
      </c>
      <c r="X286" s="11" t="str">
        <f t="shared" si="91"/>
        <v>HFRA</v>
      </c>
      <c r="Y286" s="11" t="s">
        <v>100</v>
      </c>
      <c r="Z286" s="21" t="s">
        <v>100</v>
      </c>
      <c r="AA286" s="11">
        <v>20200585</v>
      </c>
      <c r="AB286" s="11" t="s">
        <v>1227</v>
      </c>
      <c r="AC286" s="21"/>
      <c r="AD286" s="21" t="s">
        <v>1228</v>
      </c>
      <c r="AE286" s="21"/>
      <c r="AF286" s="11">
        <v>66502</v>
      </c>
      <c r="AG286" s="11" t="b">
        <f t="shared" si="92"/>
        <v>0</v>
      </c>
      <c r="AH286" s="11" t="b">
        <f t="shared" si="93"/>
        <v>0</v>
      </c>
      <c r="AI286" s="11" t="b">
        <f t="shared" si="94"/>
        <v>0</v>
      </c>
      <c r="AJ286" s="19">
        <v>2020</v>
      </c>
      <c r="AK286">
        <v>6</v>
      </c>
      <c r="AL286" t="b">
        <v>0</v>
      </c>
      <c r="AM286">
        <f t="shared" si="95"/>
        <v>0</v>
      </c>
      <c r="AN286" t="b">
        <f t="shared" si="96"/>
        <v>0</v>
      </c>
      <c r="AO286" t="b">
        <f t="shared" si="97"/>
        <v>0</v>
      </c>
      <c r="AP286" t="b">
        <f t="shared" si="98"/>
        <v>0</v>
      </c>
      <c r="AQ286" t="str">
        <f t="shared" si="86"/>
        <v>OEIS Non-CAT - Large</v>
      </c>
      <c r="AR286">
        <f t="shared" si="99"/>
        <v>0</v>
      </c>
      <c r="AS286">
        <f t="shared" si="100"/>
        <v>0</v>
      </c>
      <c r="AT286" t="str">
        <f t="shared" si="101"/>
        <v xml:space="preserve">structures &lt;= 100 </v>
      </c>
      <c r="AU286" t="str">
        <f t="shared" si="102"/>
        <v>fatality = 0</v>
      </c>
      <c r="AV286">
        <f t="shared" si="87"/>
        <v>0</v>
      </c>
      <c r="AW286" t="b">
        <v>1</v>
      </c>
      <c r="AX286" t="b">
        <v>0</v>
      </c>
      <c r="AY286" t="b">
        <v>1</v>
      </c>
      <c r="AZ286" t="b">
        <v>1</v>
      </c>
      <c r="BA286" t="b">
        <v>0</v>
      </c>
      <c r="BB286" t="b">
        <v>1</v>
      </c>
      <c r="BC286" t="b">
        <v>1</v>
      </c>
    </row>
    <row r="287" spans="1:55" x14ac:dyDescent="0.2">
      <c r="A287" s="11"/>
      <c r="C287" t="str">
        <f t="shared" si="88"/>
        <v>20200615-Avila</v>
      </c>
      <c r="D287" s="12" t="s">
        <v>103</v>
      </c>
      <c r="E287" s="12" t="s">
        <v>1233</v>
      </c>
      <c r="F287" s="12"/>
      <c r="G287" s="12"/>
      <c r="H287" s="13">
        <f t="shared" si="89"/>
        <v>202006151644</v>
      </c>
      <c r="I287" s="13">
        <f t="shared" si="90"/>
        <v>202006160444</v>
      </c>
      <c r="J287" s="14">
        <v>43997</v>
      </c>
      <c r="K287" s="15">
        <v>0.69722222222222219</v>
      </c>
      <c r="L287" s="16">
        <v>43997.697222222218</v>
      </c>
      <c r="M287" s="17">
        <v>44001</v>
      </c>
      <c r="N287" s="18" t="s">
        <v>1234</v>
      </c>
      <c r="O287" s="16">
        <v>44001.310416666667</v>
      </c>
      <c r="P287" s="19">
        <v>445</v>
      </c>
      <c r="Q287" s="12" t="s">
        <v>186</v>
      </c>
      <c r="R287" s="19">
        <v>0</v>
      </c>
      <c r="S287" s="19">
        <v>0</v>
      </c>
      <c r="T287" s="19">
        <v>0</v>
      </c>
      <c r="U287" s="20">
        <v>35.179769999999998</v>
      </c>
      <c r="V287" s="20">
        <v>-120.69959</v>
      </c>
      <c r="W287" s="11" t="s">
        <v>88</v>
      </c>
      <c r="X287" s="11" t="str">
        <f t="shared" si="91"/>
        <v>HFRA</v>
      </c>
      <c r="Y287" s="11"/>
      <c r="Z287" s="21"/>
      <c r="AA287" s="11"/>
      <c r="AB287" s="11"/>
      <c r="AC287" s="21"/>
      <c r="AD287" s="21"/>
      <c r="AE287" s="21"/>
      <c r="AF287" s="11">
        <v>4869</v>
      </c>
      <c r="AG287" s="11" t="b">
        <f t="shared" si="92"/>
        <v>0</v>
      </c>
      <c r="AH287" s="11" t="b">
        <f t="shared" si="93"/>
        <v>0</v>
      </c>
      <c r="AI287" s="11" t="b">
        <f t="shared" si="94"/>
        <v>0</v>
      </c>
      <c r="AJ287" s="19">
        <v>2020</v>
      </c>
      <c r="AK287">
        <v>6</v>
      </c>
      <c r="AL287" t="b">
        <v>0</v>
      </c>
      <c r="AM287">
        <f t="shared" si="95"/>
        <v>0</v>
      </c>
      <c r="AN287" t="b">
        <f t="shared" si="96"/>
        <v>0</v>
      </c>
      <c r="AO287" t="b">
        <f t="shared" si="97"/>
        <v>0</v>
      </c>
      <c r="AP287" t="b">
        <f t="shared" si="98"/>
        <v>0</v>
      </c>
      <c r="AQ287" t="str">
        <f t="shared" si="86"/>
        <v>OEIS Non-CAT - Large</v>
      </c>
      <c r="AR287">
        <f t="shared" si="99"/>
        <v>0</v>
      </c>
      <c r="AS287">
        <f t="shared" si="100"/>
        <v>0</v>
      </c>
      <c r="AT287" t="str">
        <f t="shared" si="101"/>
        <v xml:space="preserve">structures &lt;= 100 </v>
      </c>
      <c r="AU287" t="str">
        <f t="shared" si="102"/>
        <v>fatality = 0</v>
      </c>
      <c r="AV287">
        <f t="shared" si="87"/>
        <v>0</v>
      </c>
      <c r="AW287" t="b">
        <v>1</v>
      </c>
      <c r="AX287" t="b">
        <v>0</v>
      </c>
      <c r="AY287" t="b">
        <v>0</v>
      </c>
      <c r="AZ287" t="b">
        <v>0</v>
      </c>
      <c r="BA287" t="b">
        <v>0</v>
      </c>
      <c r="BB287" t="b">
        <v>1</v>
      </c>
      <c r="BC287" t="b">
        <v>1</v>
      </c>
    </row>
    <row r="288" spans="1:55" x14ac:dyDescent="0.2">
      <c r="A288" s="11"/>
      <c r="C288" t="str">
        <f t="shared" si="88"/>
        <v>20200616-Bitter</v>
      </c>
      <c r="D288" s="12" t="s">
        <v>228</v>
      </c>
      <c r="E288" s="12" t="s">
        <v>1238</v>
      </c>
      <c r="F288" s="12"/>
      <c r="G288" s="12"/>
      <c r="H288" s="13">
        <f t="shared" si="89"/>
        <v>202006161411</v>
      </c>
      <c r="I288" s="13">
        <f t="shared" si="90"/>
        <v>202006170211</v>
      </c>
      <c r="J288" s="14">
        <v>43998</v>
      </c>
      <c r="K288" s="15">
        <v>0.59097222222222223</v>
      </c>
      <c r="L288" s="16">
        <v>43998.59097222222</v>
      </c>
      <c r="M288" s="17">
        <v>44003</v>
      </c>
      <c r="N288" s="18" t="s">
        <v>1239</v>
      </c>
      <c r="O288" s="16">
        <v>44003.810416666667</v>
      </c>
      <c r="P288" s="19">
        <v>895</v>
      </c>
      <c r="Q288" s="12" t="s">
        <v>186</v>
      </c>
      <c r="R288" s="19">
        <v>0</v>
      </c>
      <c r="S288" s="19">
        <v>0</v>
      </c>
      <c r="T288" s="19">
        <v>0</v>
      </c>
      <c r="U288" s="20">
        <v>36.301099999999998</v>
      </c>
      <c r="V288" s="20">
        <v>-120.92925</v>
      </c>
      <c r="W288" s="11" t="s">
        <v>73</v>
      </c>
      <c r="X288" s="11" t="str">
        <f t="shared" si="91"/>
        <v>non-HFRA</v>
      </c>
      <c r="Y288" s="11"/>
      <c r="Z288" s="21"/>
      <c r="AA288" s="11"/>
      <c r="AB288" s="11"/>
      <c r="AC288" s="21"/>
      <c r="AD288" s="21"/>
      <c r="AE288" s="21"/>
      <c r="AF288" s="11"/>
      <c r="AG288" s="11" t="b">
        <f t="shared" si="92"/>
        <v>0</v>
      </c>
      <c r="AH288" s="11" t="b">
        <f t="shared" si="93"/>
        <v>0</v>
      </c>
      <c r="AI288" s="11" t="b">
        <f t="shared" si="94"/>
        <v>0</v>
      </c>
      <c r="AJ288" s="19">
        <v>2020</v>
      </c>
      <c r="AK288">
        <v>6</v>
      </c>
      <c r="AL288" t="b">
        <v>0</v>
      </c>
      <c r="AM288">
        <f t="shared" si="95"/>
        <v>0</v>
      </c>
      <c r="AN288" t="b">
        <f t="shared" si="96"/>
        <v>0</v>
      </c>
      <c r="AO288" t="b">
        <f t="shared" si="97"/>
        <v>0</v>
      </c>
      <c r="AP288" t="b">
        <f t="shared" si="98"/>
        <v>0</v>
      </c>
      <c r="AQ288" t="str">
        <f t="shared" ref="AQ288:AQ318" si="103">IF(AN288, "OEIS CAT - Destructive - Fatal", IF(AO288, IF(AG288, "OEIS CAT - Destructive - Non-fatal", "OEIS Non-CAT - Destructive - Non-fatal"), IF(AG288, "OEIS CAT - Large", "OEIS Non-CAT - Large")))</f>
        <v>OEIS Non-CAT - Large</v>
      </c>
      <c r="AR288">
        <f t="shared" si="99"/>
        <v>0</v>
      </c>
      <c r="AS288">
        <f t="shared" si="100"/>
        <v>0</v>
      </c>
      <c r="AT288" t="str">
        <f t="shared" si="101"/>
        <v xml:space="preserve">structures &lt;= 100 </v>
      </c>
      <c r="AU288" t="str">
        <f t="shared" si="102"/>
        <v>fatality = 0</v>
      </c>
      <c r="AV288">
        <f t="shared" ref="AV288:AV318" si="104">IF(R288="",0, R288)</f>
        <v>0</v>
      </c>
      <c r="AW288" t="b">
        <v>0</v>
      </c>
      <c r="AX288" t="b">
        <v>0</v>
      </c>
      <c r="AY288" t="b">
        <v>0</v>
      </c>
      <c r="AZ288" t="b">
        <v>0</v>
      </c>
      <c r="BA288" t="b">
        <v>0</v>
      </c>
      <c r="BB288" t="b">
        <v>0</v>
      </c>
      <c r="BC288" t="b">
        <v>0</v>
      </c>
    </row>
    <row r="289" spans="1:57" x14ac:dyDescent="0.2">
      <c r="A289" s="11"/>
      <c r="C289" t="str">
        <f t="shared" si="88"/>
        <v>20200616-Walker</v>
      </c>
      <c r="D289" s="12" t="s">
        <v>298</v>
      </c>
      <c r="E289" s="12" t="s">
        <v>1138</v>
      </c>
      <c r="F289" s="12"/>
      <c r="G289" s="12"/>
      <c r="H289" s="13">
        <f t="shared" si="89"/>
        <v>202006161658</v>
      </c>
      <c r="I289" s="13">
        <f t="shared" si="90"/>
        <v>202006170458</v>
      </c>
      <c r="J289" s="14">
        <v>43998</v>
      </c>
      <c r="K289" s="15">
        <v>0.70694444444444449</v>
      </c>
      <c r="L289" s="16">
        <v>43998.706944444442</v>
      </c>
      <c r="M289" s="17">
        <v>44002</v>
      </c>
      <c r="N289" s="18" t="s">
        <v>1241</v>
      </c>
      <c r="O289" s="16">
        <v>44002.798611111109</v>
      </c>
      <c r="P289" s="19">
        <v>1455</v>
      </c>
      <c r="Q289" s="12" t="s">
        <v>186</v>
      </c>
      <c r="R289" s="19">
        <v>2</v>
      </c>
      <c r="S289" s="19">
        <v>0</v>
      </c>
      <c r="T289" s="19">
        <v>0</v>
      </c>
      <c r="U289" s="20">
        <v>38.07741</v>
      </c>
      <c r="V289" s="20">
        <v>-120.72958</v>
      </c>
      <c r="W289" s="11" t="s">
        <v>88</v>
      </c>
      <c r="X289" s="11" t="str">
        <f t="shared" si="91"/>
        <v>HFRA</v>
      </c>
      <c r="Y289" s="11"/>
      <c r="Z289" s="21"/>
      <c r="AA289" s="11"/>
      <c r="AB289" s="11"/>
      <c r="AC289" s="21"/>
      <c r="AD289" s="21"/>
      <c r="AE289" s="21"/>
      <c r="AF289" s="11"/>
      <c r="AG289" s="11" t="b">
        <f t="shared" si="92"/>
        <v>0</v>
      </c>
      <c r="AH289" s="11" t="b">
        <f t="shared" si="93"/>
        <v>0</v>
      </c>
      <c r="AI289" s="11" t="b">
        <f t="shared" si="94"/>
        <v>0</v>
      </c>
      <c r="AJ289" s="19">
        <v>2020</v>
      </c>
      <c r="AK289">
        <v>6</v>
      </c>
      <c r="AL289" t="b">
        <v>0</v>
      </c>
      <c r="AM289">
        <f t="shared" si="95"/>
        <v>0</v>
      </c>
      <c r="AN289" t="b">
        <f t="shared" si="96"/>
        <v>0</v>
      </c>
      <c r="AO289" t="b">
        <f t="shared" si="97"/>
        <v>0</v>
      </c>
      <c r="AP289" t="b">
        <f t="shared" si="98"/>
        <v>0</v>
      </c>
      <c r="AQ289" t="str">
        <f t="shared" si="103"/>
        <v>OEIS Non-CAT - Large</v>
      </c>
      <c r="AR289">
        <f t="shared" si="99"/>
        <v>0</v>
      </c>
      <c r="AS289">
        <f t="shared" si="100"/>
        <v>0</v>
      </c>
      <c r="AT289" t="str">
        <f t="shared" si="101"/>
        <v xml:space="preserve">structures &lt;= 100 </v>
      </c>
      <c r="AU289" t="str">
        <f t="shared" si="102"/>
        <v>fatality = 0</v>
      </c>
      <c r="AV289">
        <f t="shared" si="104"/>
        <v>2</v>
      </c>
      <c r="AW289" t="b">
        <v>1</v>
      </c>
      <c r="AX289" t="b">
        <v>0</v>
      </c>
      <c r="AY289" t="b">
        <v>1</v>
      </c>
      <c r="AZ289" t="b">
        <v>1</v>
      </c>
      <c r="BA289" t="b">
        <v>0</v>
      </c>
      <c r="BB289" t="b">
        <v>1</v>
      </c>
      <c r="BC289" t="b">
        <v>1</v>
      </c>
      <c r="BD289" s="31">
        <v>1743364</v>
      </c>
      <c r="BE289" t="s">
        <v>1242</v>
      </c>
    </row>
    <row r="290" spans="1:57" x14ac:dyDescent="0.2">
      <c r="A290" s="11"/>
      <c r="C290" t="str">
        <f t="shared" si="88"/>
        <v>20200622-Grade</v>
      </c>
      <c r="D290" s="12" t="s">
        <v>119</v>
      </c>
      <c r="E290" s="12" t="s">
        <v>367</v>
      </c>
      <c r="F290" s="12"/>
      <c r="G290" s="12"/>
      <c r="H290" s="13">
        <f t="shared" si="89"/>
        <v>202006220816</v>
      </c>
      <c r="I290" s="13">
        <f t="shared" si="90"/>
        <v>202006222016</v>
      </c>
      <c r="J290" s="14">
        <v>44004</v>
      </c>
      <c r="K290" s="15">
        <v>0.34444444444444439</v>
      </c>
      <c r="L290" s="16">
        <v>44004.344444444447</v>
      </c>
      <c r="M290" s="17">
        <v>44008</v>
      </c>
      <c r="N290" s="18" t="s">
        <v>1247</v>
      </c>
      <c r="O290" s="16">
        <v>44008.277083333327</v>
      </c>
      <c r="P290" s="19">
        <v>1050</v>
      </c>
      <c r="Q290" s="12" t="s">
        <v>186</v>
      </c>
      <c r="R290" s="19">
        <v>0</v>
      </c>
      <c r="S290" s="19">
        <v>0</v>
      </c>
      <c r="T290" s="19">
        <v>0</v>
      </c>
      <c r="U290" s="20">
        <v>36.553699999999999</v>
      </c>
      <c r="V290" s="20">
        <v>-119.19677</v>
      </c>
      <c r="W290" s="11" t="s">
        <v>73</v>
      </c>
      <c r="X290" s="11" t="str">
        <f t="shared" si="91"/>
        <v>non-HFRA</v>
      </c>
      <c r="Y290" s="11"/>
      <c r="Z290" s="21"/>
      <c r="AA290" s="11"/>
      <c r="AB290" s="11"/>
      <c r="AC290" s="21"/>
      <c r="AD290" s="21"/>
      <c r="AE290" s="21"/>
      <c r="AF290" s="11"/>
      <c r="AG290" s="11" t="b">
        <f t="shared" si="92"/>
        <v>0</v>
      </c>
      <c r="AH290" s="11" t="b">
        <f t="shared" si="93"/>
        <v>0</v>
      </c>
      <c r="AI290" s="11" t="b">
        <f t="shared" si="94"/>
        <v>0</v>
      </c>
      <c r="AJ290" s="19">
        <v>2020</v>
      </c>
      <c r="AK290">
        <v>6</v>
      </c>
      <c r="AL290" t="b">
        <v>0</v>
      </c>
      <c r="AM290">
        <f t="shared" si="95"/>
        <v>0</v>
      </c>
      <c r="AN290" t="b">
        <f t="shared" si="96"/>
        <v>0</v>
      </c>
      <c r="AO290" t="b">
        <f t="shared" si="97"/>
        <v>0</v>
      </c>
      <c r="AP290" t="b">
        <f t="shared" si="98"/>
        <v>0</v>
      </c>
      <c r="AQ290" t="str">
        <f t="shared" si="103"/>
        <v>OEIS Non-CAT - Large</v>
      </c>
      <c r="AR290">
        <f t="shared" si="99"/>
        <v>0</v>
      </c>
      <c r="AS290">
        <f t="shared" si="100"/>
        <v>0</v>
      </c>
      <c r="AT290" t="str">
        <f t="shared" si="101"/>
        <v xml:space="preserve">structures &lt;= 100 </v>
      </c>
      <c r="AU290" t="str">
        <f t="shared" si="102"/>
        <v>fatality = 0</v>
      </c>
      <c r="AV290">
        <f t="shared" si="104"/>
        <v>0</v>
      </c>
      <c r="AW290" t="b">
        <v>0</v>
      </c>
      <c r="AX290" t="b">
        <v>0</v>
      </c>
      <c r="AY290" t="b">
        <v>0</v>
      </c>
      <c r="AZ290" t="b">
        <v>0</v>
      </c>
      <c r="BA290" t="b">
        <v>0</v>
      </c>
      <c r="BB290" t="b">
        <v>0</v>
      </c>
      <c r="BC290" t="b">
        <v>0</v>
      </c>
    </row>
    <row r="291" spans="1:57" x14ac:dyDescent="0.2">
      <c r="A291" s="11"/>
      <c r="C291" t="str">
        <f t="shared" si="88"/>
        <v>20200622-Rico</v>
      </c>
      <c r="D291" s="12" t="s">
        <v>218</v>
      </c>
      <c r="E291" s="12" t="s">
        <v>1250</v>
      </c>
      <c r="F291" s="12"/>
      <c r="G291" s="12"/>
      <c r="H291" s="13">
        <f t="shared" si="89"/>
        <v>202006221555</v>
      </c>
      <c r="I291" s="13">
        <f t="shared" si="90"/>
        <v>202006230355</v>
      </c>
      <c r="J291" s="14">
        <v>44004</v>
      </c>
      <c r="K291" s="15">
        <v>0.66319444444444442</v>
      </c>
      <c r="L291" s="16">
        <v>44004.663194444453</v>
      </c>
      <c r="M291" s="17">
        <v>44005</v>
      </c>
      <c r="N291" s="18" t="s">
        <v>1251</v>
      </c>
      <c r="O291" s="16">
        <v>44005.296527777777</v>
      </c>
      <c r="P291" s="19">
        <v>338</v>
      </c>
      <c r="Q291" s="12" t="s">
        <v>186</v>
      </c>
      <c r="R291" s="19">
        <v>0</v>
      </c>
      <c r="S291" s="19">
        <v>0</v>
      </c>
      <c r="T291" s="19">
        <v>0</v>
      </c>
      <c r="U291" s="20">
        <v>35.978900000000003</v>
      </c>
      <c r="V291" s="20">
        <v>-120.87858</v>
      </c>
      <c r="W291" s="11" t="s">
        <v>73</v>
      </c>
      <c r="X291" s="11" t="str">
        <f t="shared" si="91"/>
        <v>non-HFRA</v>
      </c>
      <c r="Y291" s="11"/>
      <c r="Z291" s="21"/>
      <c r="AA291" s="11"/>
      <c r="AB291" s="11"/>
      <c r="AC291" s="21"/>
      <c r="AD291" s="21"/>
      <c r="AE291" s="21"/>
      <c r="AF291" s="11"/>
      <c r="AG291" s="11" t="b">
        <f t="shared" si="92"/>
        <v>0</v>
      </c>
      <c r="AH291" s="11" t="b">
        <f t="shared" si="93"/>
        <v>0</v>
      </c>
      <c r="AI291" s="11" t="b">
        <f t="shared" si="94"/>
        <v>0</v>
      </c>
      <c r="AJ291" s="19">
        <v>2020</v>
      </c>
      <c r="AK291">
        <v>6</v>
      </c>
      <c r="AL291" t="b">
        <v>0</v>
      </c>
      <c r="AM291">
        <f t="shared" si="95"/>
        <v>0</v>
      </c>
      <c r="AN291" t="b">
        <f t="shared" si="96"/>
        <v>0</v>
      </c>
      <c r="AO291" t="b">
        <f t="shared" si="97"/>
        <v>0</v>
      </c>
      <c r="AP291" t="b">
        <f t="shared" si="98"/>
        <v>0</v>
      </c>
      <c r="AQ291" t="str">
        <f t="shared" si="103"/>
        <v>OEIS Non-CAT - Large</v>
      </c>
      <c r="AR291">
        <f t="shared" si="99"/>
        <v>0</v>
      </c>
      <c r="AS291">
        <f t="shared" si="100"/>
        <v>0</v>
      </c>
      <c r="AT291" t="str">
        <f t="shared" si="101"/>
        <v xml:space="preserve">structures &lt;= 100 </v>
      </c>
      <c r="AU291" t="str">
        <f t="shared" si="102"/>
        <v>fatality = 0</v>
      </c>
      <c r="AV291">
        <f t="shared" si="104"/>
        <v>0</v>
      </c>
      <c r="AW291" t="b">
        <v>0</v>
      </c>
      <c r="AX291" t="b">
        <v>0</v>
      </c>
      <c r="AY291" t="b">
        <v>0</v>
      </c>
      <c r="AZ291" t="b">
        <v>0</v>
      </c>
      <c r="BA291" t="b">
        <v>0</v>
      </c>
      <c r="BB291" t="b">
        <v>0</v>
      </c>
      <c r="BC291" t="b">
        <v>0</v>
      </c>
    </row>
    <row r="292" spans="1:57" x14ac:dyDescent="0.2">
      <c r="A292" s="11"/>
      <c r="C292" t="str">
        <f t="shared" si="88"/>
        <v>20200623-R-2</v>
      </c>
      <c r="D292" s="12" t="s">
        <v>180</v>
      </c>
      <c r="E292" s="12" t="s">
        <v>1253</v>
      </c>
      <c r="F292" s="12"/>
      <c r="G292" s="12"/>
      <c r="H292" s="13">
        <f t="shared" si="89"/>
        <v>202006232112</v>
      </c>
      <c r="I292" s="13">
        <f t="shared" si="90"/>
        <v>202006240912</v>
      </c>
      <c r="J292" s="14">
        <v>44005</v>
      </c>
      <c r="K292" s="15">
        <v>0.8833333333333333</v>
      </c>
      <c r="L292" s="16">
        <v>44005.883333333331</v>
      </c>
      <c r="M292" s="17">
        <v>44008</v>
      </c>
      <c r="N292" s="18" t="s">
        <v>121</v>
      </c>
      <c r="O292" s="16">
        <v>44008.75</v>
      </c>
      <c r="P292" s="19">
        <v>563</v>
      </c>
      <c r="Q292" s="12" t="s">
        <v>186</v>
      </c>
      <c r="R292" s="19">
        <v>0</v>
      </c>
      <c r="S292" s="19">
        <v>0</v>
      </c>
      <c r="T292" s="19">
        <v>0</v>
      </c>
      <c r="U292" s="20">
        <v>40.432029999999997</v>
      </c>
      <c r="V292" s="20">
        <v>-120.28147</v>
      </c>
      <c r="W292" s="11" t="s">
        <v>88</v>
      </c>
      <c r="X292" s="11" t="str">
        <f t="shared" si="91"/>
        <v>HFRA</v>
      </c>
      <c r="Y292" s="11"/>
      <c r="Z292" s="21"/>
      <c r="AA292" s="11"/>
      <c r="AB292" s="11"/>
      <c r="AC292" s="21"/>
      <c r="AD292" s="21"/>
      <c r="AE292" s="21"/>
      <c r="AF292" s="11"/>
      <c r="AG292" s="11" t="b">
        <f t="shared" si="92"/>
        <v>0</v>
      </c>
      <c r="AH292" s="11" t="b">
        <f t="shared" si="93"/>
        <v>0</v>
      </c>
      <c r="AI292" s="11" t="b">
        <f t="shared" si="94"/>
        <v>0</v>
      </c>
      <c r="AJ292" s="19">
        <v>2020</v>
      </c>
      <c r="AK292">
        <v>6</v>
      </c>
      <c r="AL292" t="b">
        <v>0</v>
      </c>
      <c r="AM292">
        <f t="shared" si="95"/>
        <v>0</v>
      </c>
      <c r="AN292" t="b">
        <f t="shared" si="96"/>
        <v>0</v>
      </c>
      <c r="AO292" t="b">
        <f t="shared" si="97"/>
        <v>0</v>
      </c>
      <c r="AP292" t="b">
        <f t="shared" si="98"/>
        <v>0</v>
      </c>
      <c r="AQ292" t="str">
        <f t="shared" si="103"/>
        <v>OEIS Non-CAT - Large</v>
      </c>
      <c r="AR292">
        <f t="shared" si="99"/>
        <v>0</v>
      </c>
      <c r="AS292">
        <f t="shared" si="100"/>
        <v>0</v>
      </c>
      <c r="AT292" t="str">
        <f t="shared" si="101"/>
        <v xml:space="preserve">structures &lt;= 100 </v>
      </c>
      <c r="AU292" t="str">
        <f t="shared" si="102"/>
        <v>fatality = 0</v>
      </c>
      <c r="AV292">
        <f t="shared" si="104"/>
        <v>0</v>
      </c>
      <c r="AW292" t="b">
        <v>1</v>
      </c>
      <c r="AX292" t="b">
        <v>0</v>
      </c>
      <c r="AY292" t="b">
        <v>1</v>
      </c>
      <c r="AZ292" t="b">
        <v>1</v>
      </c>
      <c r="BA292" t="b">
        <v>0</v>
      </c>
      <c r="BB292" t="b">
        <v>0</v>
      </c>
      <c r="BC292" t="b">
        <v>1</v>
      </c>
    </row>
    <row r="293" spans="1:57" x14ac:dyDescent="0.2">
      <c r="A293" s="11"/>
      <c r="C293" t="str">
        <f t="shared" si="88"/>
        <v>20200628-Pass</v>
      </c>
      <c r="D293" s="12" t="s">
        <v>69</v>
      </c>
      <c r="E293" s="12" t="s">
        <v>1255</v>
      </c>
      <c r="F293" s="12"/>
      <c r="G293" s="12"/>
      <c r="H293" s="13">
        <f t="shared" si="89"/>
        <v>202006281328</v>
      </c>
      <c r="I293" s="13">
        <f t="shared" si="90"/>
        <v>202006290128</v>
      </c>
      <c r="J293" s="14">
        <v>44010</v>
      </c>
      <c r="K293" s="15">
        <v>0.56111111111111112</v>
      </c>
      <c r="L293" s="16">
        <v>44010.561111111107</v>
      </c>
      <c r="M293" s="17">
        <v>44015</v>
      </c>
      <c r="N293" s="18" t="s">
        <v>1256</v>
      </c>
      <c r="O293" s="16">
        <v>44015.31527777778</v>
      </c>
      <c r="P293" s="19">
        <v>2192</v>
      </c>
      <c r="Q293" s="12" t="s">
        <v>186</v>
      </c>
      <c r="R293" s="19">
        <v>0</v>
      </c>
      <c r="S293" s="19">
        <v>0</v>
      </c>
      <c r="T293" s="19">
        <v>0</v>
      </c>
      <c r="U293" s="20">
        <v>37.066409999999998</v>
      </c>
      <c r="V293" s="20">
        <v>-121.21912</v>
      </c>
      <c r="W293" s="11" t="s">
        <v>88</v>
      </c>
      <c r="X293" s="11" t="str">
        <f t="shared" si="91"/>
        <v>HFRA</v>
      </c>
      <c r="Y293" s="11"/>
      <c r="Z293" s="21"/>
      <c r="AA293" s="11"/>
      <c r="AB293" s="11"/>
      <c r="AC293" s="21"/>
      <c r="AD293" s="21"/>
      <c r="AE293" s="21"/>
      <c r="AF293" s="11"/>
      <c r="AG293" s="11" t="b">
        <f t="shared" si="92"/>
        <v>0</v>
      </c>
      <c r="AH293" s="11" t="b">
        <f t="shared" si="93"/>
        <v>0</v>
      </c>
      <c r="AI293" s="11" t="b">
        <f t="shared" si="94"/>
        <v>0</v>
      </c>
      <c r="AJ293" s="19">
        <v>2020</v>
      </c>
      <c r="AK293">
        <v>6</v>
      </c>
      <c r="AL293" t="b">
        <v>0</v>
      </c>
      <c r="AM293">
        <f t="shared" si="95"/>
        <v>0</v>
      </c>
      <c r="AN293" t="b">
        <f t="shared" si="96"/>
        <v>0</v>
      </c>
      <c r="AO293" t="b">
        <f t="shared" si="97"/>
        <v>0</v>
      </c>
      <c r="AP293" t="b">
        <f t="shared" si="98"/>
        <v>0</v>
      </c>
      <c r="AQ293" t="str">
        <f t="shared" si="103"/>
        <v>OEIS Non-CAT - Large</v>
      </c>
      <c r="AR293">
        <f t="shared" si="99"/>
        <v>0</v>
      </c>
      <c r="AS293">
        <f t="shared" si="100"/>
        <v>0</v>
      </c>
      <c r="AT293" t="str">
        <f t="shared" si="101"/>
        <v xml:space="preserve">structures &lt;= 100 </v>
      </c>
      <c r="AU293" t="str">
        <f t="shared" si="102"/>
        <v>fatality = 0</v>
      </c>
      <c r="AV293">
        <f t="shared" si="104"/>
        <v>0</v>
      </c>
      <c r="AW293" t="b">
        <v>1</v>
      </c>
      <c r="AX293" t="b">
        <v>0</v>
      </c>
      <c r="AY293" t="b">
        <v>1</v>
      </c>
      <c r="AZ293" t="b">
        <v>1</v>
      </c>
      <c r="BA293" t="b">
        <v>0</v>
      </c>
      <c r="BB293" t="b">
        <v>1</v>
      </c>
      <c r="BC293" t="b">
        <v>1</v>
      </c>
    </row>
    <row r="294" spans="1:57" x14ac:dyDescent="0.2">
      <c r="A294" s="11"/>
      <c r="C294" t="str">
        <f t="shared" si="88"/>
        <v>20200701-Bena</v>
      </c>
      <c r="D294" s="12" t="s">
        <v>260</v>
      </c>
      <c r="E294" s="12" t="s">
        <v>1258</v>
      </c>
      <c r="F294" s="12"/>
      <c r="G294" s="12"/>
      <c r="H294" s="13">
        <f t="shared" si="89"/>
        <v>202007011632</v>
      </c>
      <c r="I294" s="13">
        <f t="shared" si="90"/>
        <v>202007020432</v>
      </c>
      <c r="J294" s="14">
        <v>44013</v>
      </c>
      <c r="K294" s="15">
        <v>0.68888888888888888</v>
      </c>
      <c r="L294" s="16">
        <v>44013.688888888893</v>
      </c>
      <c r="M294" s="17">
        <v>44015</v>
      </c>
      <c r="N294" s="18" t="s">
        <v>278</v>
      </c>
      <c r="O294" s="16">
        <v>44015.3125</v>
      </c>
      <c r="P294" s="19">
        <v>2900</v>
      </c>
      <c r="Q294" s="12"/>
      <c r="R294" s="19">
        <v>0</v>
      </c>
      <c r="S294" s="19">
        <v>0</v>
      </c>
      <c r="T294" s="19">
        <v>0</v>
      </c>
      <c r="U294" s="20">
        <v>35.310132000000003</v>
      </c>
      <c r="V294" s="20">
        <v>-118.702732</v>
      </c>
      <c r="W294" s="11" t="s">
        <v>88</v>
      </c>
      <c r="X294" s="11" t="str">
        <f t="shared" si="91"/>
        <v>HFRA</v>
      </c>
      <c r="Y294" s="11"/>
      <c r="Z294" s="21"/>
      <c r="AA294" s="11"/>
      <c r="AB294" s="11"/>
      <c r="AC294" s="21"/>
      <c r="AD294" s="21"/>
      <c r="AE294" s="21"/>
      <c r="AF294" s="11"/>
      <c r="AG294" s="11" t="b">
        <f t="shared" si="92"/>
        <v>0</v>
      </c>
      <c r="AH294" s="11" t="b">
        <f t="shared" si="93"/>
        <v>0</v>
      </c>
      <c r="AI294" s="11" t="b">
        <f t="shared" si="94"/>
        <v>0</v>
      </c>
      <c r="AJ294" s="19">
        <v>2020</v>
      </c>
      <c r="AK294">
        <v>7</v>
      </c>
      <c r="AL294" t="b">
        <v>0</v>
      </c>
      <c r="AM294">
        <f t="shared" si="95"/>
        <v>0</v>
      </c>
      <c r="AN294" t="b">
        <f t="shared" si="96"/>
        <v>0</v>
      </c>
      <c r="AO294" t="b">
        <f t="shared" si="97"/>
        <v>0</v>
      </c>
      <c r="AP294" t="b">
        <f t="shared" si="98"/>
        <v>0</v>
      </c>
      <c r="AQ294" t="str">
        <f t="shared" si="103"/>
        <v>OEIS Non-CAT - Large</v>
      </c>
      <c r="AR294">
        <f t="shared" si="99"/>
        <v>0</v>
      </c>
      <c r="AS294">
        <f t="shared" si="100"/>
        <v>0</v>
      </c>
      <c r="AT294" t="str">
        <f t="shared" si="101"/>
        <v xml:space="preserve">structures &lt;= 100 </v>
      </c>
      <c r="AU294" t="str">
        <f t="shared" si="102"/>
        <v>fatality = 0</v>
      </c>
      <c r="AV294">
        <f t="shared" si="104"/>
        <v>0</v>
      </c>
      <c r="AW294" t="b">
        <v>1</v>
      </c>
      <c r="AX294" t="b">
        <v>0</v>
      </c>
      <c r="AY294" t="b">
        <v>1</v>
      </c>
      <c r="AZ294" t="b">
        <v>1</v>
      </c>
      <c r="BA294" t="b">
        <v>0</v>
      </c>
      <c r="BB294" t="b">
        <v>1</v>
      </c>
      <c r="BC294" t="b">
        <v>1</v>
      </c>
    </row>
    <row r="295" spans="1:57" x14ac:dyDescent="0.2">
      <c r="A295" s="11"/>
      <c r="C295" t="str">
        <f t="shared" si="88"/>
        <v>20200702-Bonadelle</v>
      </c>
      <c r="D295" s="12" t="s">
        <v>91</v>
      </c>
      <c r="E295" s="12" t="s">
        <v>1261</v>
      </c>
      <c r="F295" s="12"/>
      <c r="G295" s="12"/>
      <c r="H295" s="13">
        <f t="shared" si="89"/>
        <v>202007021527</v>
      </c>
      <c r="I295" s="13">
        <f t="shared" si="90"/>
        <v>202007030327</v>
      </c>
      <c r="J295" s="14">
        <v>44014</v>
      </c>
      <c r="K295" s="15">
        <v>0.64375000000000004</v>
      </c>
      <c r="L295" s="16">
        <v>44014.643750000003</v>
      </c>
      <c r="M295" s="17">
        <v>44015</v>
      </c>
      <c r="N295" s="18" t="s">
        <v>1262</v>
      </c>
      <c r="O295" s="16">
        <v>44015.314583333333</v>
      </c>
      <c r="P295" s="19">
        <v>597</v>
      </c>
      <c r="Q295" s="12"/>
      <c r="R295" s="19">
        <v>0</v>
      </c>
      <c r="S295" s="19">
        <v>0</v>
      </c>
      <c r="T295" s="19">
        <v>0</v>
      </c>
      <c r="U295" s="20">
        <v>36.967854199999998</v>
      </c>
      <c r="V295" s="20">
        <v>-119.9252132</v>
      </c>
      <c r="W295" s="11" t="s">
        <v>73</v>
      </c>
      <c r="X295" s="11" t="str">
        <f t="shared" si="91"/>
        <v>non-HFRA</v>
      </c>
      <c r="Y295" s="11"/>
      <c r="Z295" s="21"/>
      <c r="AA295" s="11"/>
      <c r="AB295" s="11"/>
      <c r="AC295" s="21"/>
      <c r="AD295" s="21"/>
      <c r="AE295" s="21"/>
      <c r="AF295" s="11"/>
      <c r="AG295" s="11" t="b">
        <f t="shared" si="92"/>
        <v>0</v>
      </c>
      <c r="AH295" s="11" t="b">
        <f t="shared" si="93"/>
        <v>0</v>
      </c>
      <c r="AI295" s="11" t="b">
        <f t="shared" si="94"/>
        <v>0</v>
      </c>
      <c r="AJ295" s="19">
        <v>2020</v>
      </c>
      <c r="AK295">
        <v>7</v>
      </c>
      <c r="AL295" t="b">
        <v>0</v>
      </c>
      <c r="AM295">
        <f t="shared" si="95"/>
        <v>0</v>
      </c>
      <c r="AN295" t="b">
        <f t="shared" si="96"/>
        <v>0</v>
      </c>
      <c r="AO295" t="b">
        <f t="shared" si="97"/>
        <v>0</v>
      </c>
      <c r="AP295" t="b">
        <f t="shared" si="98"/>
        <v>0</v>
      </c>
      <c r="AQ295" t="str">
        <f t="shared" si="103"/>
        <v>OEIS Non-CAT - Large</v>
      </c>
      <c r="AR295">
        <f t="shared" si="99"/>
        <v>0</v>
      </c>
      <c r="AS295">
        <f t="shared" si="100"/>
        <v>0</v>
      </c>
      <c r="AT295" t="str">
        <f t="shared" si="101"/>
        <v xml:space="preserve">structures &lt;= 100 </v>
      </c>
      <c r="AU295" t="str">
        <f t="shared" si="102"/>
        <v>fatality = 0</v>
      </c>
      <c r="AV295">
        <f t="shared" si="104"/>
        <v>0</v>
      </c>
      <c r="AW295" t="b">
        <v>0</v>
      </c>
      <c r="AX295" t="b">
        <v>0</v>
      </c>
      <c r="AY295" t="b">
        <v>0</v>
      </c>
      <c r="AZ295" t="b">
        <v>0</v>
      </c>
      <c r="BA295" t="b">
        <v>0</v>
      </c>
      <c r="BB295" t="b">
        <v>0</v>
      </c>
      <c r="BC295" t="b">
        <v>0</v>
      </c>
    </row>
    <row r="296" spans="1:57" x14ac:dyDescent="0.2">
      <c r="A296" s="11"/>
      <c r="C296" t="str">
        <f t="shared" si="88"/>
        <v>20200705-Lake</v>
      </c>
      <c r="D296" s="12" t="s">
        <v>103</v>
      </c>
      <c r="E296" s="12" t="s">
        <v>149</v>
      </c>
      <c r="F296" s="12"/>
      <c r="G296" s="12"/>
      <c r="H296" s="13">
        <f t="shared" si="89"/>
        <v>202007050709</v>
      </c>
      <c r="I296" s="13">
        <f t="shared" si="90"/>
        <v>202007051909</v>
      </c>
      <c r="J296" s="14">
        <v>44017</v>
      </c>
      <c r="K296" s="15">
        <v>0.29791666666666672</v>
      </c>
      <c r="L296" s="16">
        <v>44017.29791666667</v>
      </c>
      <c r="M296" s="17"/>
      <c r="N296" s="18"/>
      <c r="O296" s="16"/>
      <c r="P296" s="19">
        <v>588</v>
      </c>
      <c r="Q296" s="12"/>
      <c r="R296" s="19">
        <v>0</v>
      </c>
      <c r="S296" s="19">
        <v>0</v>
      </c>
      <c r="T296" s="19">
        <v>0</v>
      </c>
      <c r="U296" s="20">
        <v>35.351064999999998</v>
      </c>
      <c r="V296" s="20">
        <v>-120.00485</v>
      </c>
      <c r="W296" s="11" t="s">
        <v>73</v>
      </c>
      <c r="X296" s="11" t="str">
        <f t="shared" si="91"/>
        <v>non-HFRA</v>
      </c>
      <c r="Y296" s="11"/>
      <c r="Z296" s="21"/>
      <c r="AA296" s="11"/>
      <c r="AB296" s="11"/>
      <c r="AC296" s="21"/>
      <c r="AD296" s="21"/>
      <c r="AE296" s="21"/>
      <c r="AF296" s="11"/>
      <c r="AG296" s="11" t="b">
        <f t="shared" si="92"/>
        <v>0</v>
      </c>
      <c r="AH296" s="11" t="b">
        <f t="shared" si="93"/>
        <v>0</v>
      </c>
      <c r="AI296" s="11" t="b">
        <f t="shared" si="94"/>
        <v>0</v>
      </c>
      <c r="AJ296" s="19">
        <v>2020</v>
      </c>
      <c r="AK296">
        <v>7</v>
      </c>
      <c r="AL296" t="b">
        <v>0</v>
      </c>
      <c r="AM296">
        <f t="shared" si="95"/>
        <v>0</v>
      </c>
      <c r="AN296" t="b">
        <f t="shared" si="96"/>
        <v>0</v>
      </c>
      <c r="AO296" t="b">
        <f t="shared" si="97"/>
        <v>0</v>
      </c>
      <c r="AP296" t="b">
        <f t="shared" si="98"/>
        <v>0</v>
      </c>
      <c r="AQ296" t="str">
        <f t="shared" si="103"/>
        <v>OEIS Non-CAT - Large</v>
      </c>
      <c r="AR296">
        <f t="shared" si="99"/>
        <v>0</v>
      </c>
      <c r="AS296">
        <f t="shared" si="100"/>
        <v>0</v>
      </c>
      <c r="AT296" t="str">
        <f t="shared" si="101"/>
        <v xml:space="preserve">structures &lt;= 100 </v>
      </c>
      <c r="AU296" t="str">
        <f t="shared" si="102"/>
        <v>fatality = 0</v>
      </c>
      <c r="AV296">
        <f t="shared" si="104"/>
        <v>0</v>
      </c>
      <c r="AW296" t="b">
        <v>0</v>
      </c>
      <c r="AX296" t="b">
        <v>0</v>
      </c>
      <c r="AY296" t="b">
        <v>0</v>
      </c>
      <c r="AZ296" t="b">
        <v>0</v>
      </c>
      <c r="BA296" t="b">
        <v>0</v>
      </c>
      <c r="BB296" t="b">
        <v>0</v>
      </c>
      <c r="BC296" t="b">
        <v>0</v>
      </c>
    </row>
    <row r="297" spans="1:57" x14ac:dyDescent="0.2">
      <c r="A297" s="11"/>
      <c r="C297" t="str">
        <f t="shared" si="88"/>
        <v>20200705-Park</v>
      </c>
      <c r="D297" s="12" t="s">
        <v>414</v>
      </c>
      <c r="E297" s="12" t="s">
        <v>547</v>
      </c>
      <c r="F297" s="12"/>
      <c r="G297" s="12"/>
      <c r="H297" s="13">
        <f t="shared" si="89"/>
        <v>202007050713</v>
      </c>
      <c r="I297" s="13">
        <f t="shared" si="90"/>
        <v>202007051913</v>
      </c>
      <c r="J297" s="14">
        <v>44017</v>
      </c>
      <c r="K297" s="15">
        <v>0.30069444444444438</v>
      </c>
      <c r="L297" s="16">
        <v>44017.300694444442</v>
      </c>
      <c r="M297" s="17">
        <v>44018</v>
      </c>
      <c r="N297" s="18" t="s">
        <v>1267</v>
      </c>
      <c r="O297" s="16">
        <v>44018.807638888888</v>
      </c>
      <c r="P297" s="19">
        <v>343</v>
      </c>
      <c r="Q297" s="12" t="s">
        <v>186</v>
      </c>
      <c r="R297" s="19">
        <v>0</v>
      </c>
      <c r="S297" s="19">
        <v>0</v>
      </c>
      <c r="T297" s="19">
        <v>0</v>
      </c>
      <c r="U297" s="20">
        <v>37.166733000000001</v>
      </c>
      <c r="V297" s="20">
        <v>-121.567505</v>
      </c>
      <c r="W297" s="11" t="s">
        <v>88</v>
      </c>
      <c r="X297" s="11" t="str">
        <f t="shared" si="91"/>
        <v>HFRA</v>
      </c>
      <c r="Y297" s="11"/>
      <c r="Z297" s="21"/>
      <c r="AA297" s="11"/>
      <c r="AB297" s="11"/>
      <c r="AC297" s="21"/>
      <c r="AD297" s="21"/>
      <c r="AE297" s="21"/>
      <c r="AF297" s="11"/>
      <c r="AG297" s="11" t="b">
        <f t="shared" si="92"/>
        <v>0</v>
      </c>
      <c r="AH297" s="11" t="b">
        <f t="shared" si="93"/>
        <v>0</v>
      </c>
      <c r="AI297" s="11" t="b">
        <f t="shared" si="94"/>
        <v>0</v>
      </c>
      <c r="AJ297" s="19">
        <v>2020</v>
      </c>
      <c r="AK297">
        <v>7</v>
      </c>
      <c r="AL297" t="b">
        <v>0</v>
      </c>
      <c r="AM297">
        <f t="shared" si="95"/>
        <v>0</v>
      </c>
      <c r="AN297" t="b">
        <f t="shared" si="96"/>
        <v>0</v>
      </c>
      <c r="AO297" t="b">
        <f t="shared" si="97"/>
        <v>0</v>
      </c>
      <c r="AP297" t="b">
        <f t="shared" si="98"/>
        <v>0</v>
      </c>
      <c r="AQ297" t="str">
        <f t="shared" si="103"/>
        <v>OEIS Non-CAT - Large</v>
      </c>
      <c r="AR297">
        <f t="shared" si="99"/>
        <v>0</v>
      </c>
      <c r="AS297">
        <f t="shared" si="100"/>
        <v>0</v>
      </c>
      <c r="AT297" t="str">
        <f t="shared" si="101"/>
        <v xml:space="preserve">structures &lt;= 100 </v>
      </c>
      <c r="AU297" t="str">
        <f t="shared" si="102"/>
        <v>fatality = 0</v>
      </c>
      <c r="AV297">
        <f t="shared" si="104"/>
        <v>0</v>
      </c>
      <c r="AW297" t="b">
        <v>1</v>
      </c>
      <c r="AX297" t="b">
        <v>0</v>
      </c>
      <c r="AY297" t="b">
        <v>1</v>
      </c>
      <c r="AZ297" t="b">
        <v>1</v>
      </c>
      <c r="BA297" t="b">
        <v>0</v>
      </c>
      <c r="BB297" t="b">
        <v>1</v>
      </c>
      <c r="BC297" t="b">
        <v>1</v>
      </c>
    </row>
    <row r="298" spans="1:57" x14ac:dyDescent="0.2">
      <c r="A298" s="11"/>
      <c r="C298" t="str">
        <f t="shared" si="88"/>
        <v>20200705-Crews</v>
      </c>
      <c r="D298" s="12" t="s">
        <v>414</v>
      </c>
      <c r="E298" s="12" t="s">
        <v>1270</v>
      </c>
      <c r="F298" s="12"/>
      <c r="G298" s="12"/>
      <c r="H298" s="13">
        <f t="shared" si="89"/>
        <v>202007051455</v>
      </c>
      <c r="I298" s="13">
        <f t="shared" si="90"/>
        <v>202007060255</v>
      </c>
      <c r="J298" s="14">
        <v>44017</v>
      </c>
      <c r="K298" s="15">
        <v>0.62152777777777779</v>
      </c>
      <c r="L298" s="16">
        <v>44017.621527777781</v>
      </c>
      <c r="M298" s="17">
        <v>44025</v>
      </c>
      <c r="N298" s="18" t="s">
        <v>1090</v>
      </c>
      <c r="O298" s="16">
        <v>44025.79583333333</v>
      </c>
      <c r="P298" s="19">
        <v>5513</v>
      </c>
      <c r="Q298" s="12" t="s">
        <v>186</v>
      </c>
      <c r="R298" s="19">
        <v>7</v>
      </c>
      <c r="S298" s="19">
        <v>0</v>
      </c>
      <c r="T298" s="19">
        <v>0</v>
      </c>
      <c r="U298" s="20">
        <v>37.034838999999998</v>
      </c>
      <c r="V298" s="20">
        <v>-121.501532</v>
      </c>
      <c r="W298" s="11" t="s">
        <v>88</v>
      </c>
      <c r="X298" s="11" t="str">
        <f t="shared" si="91"/>
        <v>HFRA</v>
      </c>
      <c r="Y298" s="11"/>
      <c r="Z298" s="21"/>
      <c r="AA298" s="11"/>
      <c r="AB298" s="11"/>
      <c r="AC298" s="21"/>
      <c r="AD298" s="21"/>
      <c r="AE298" s="21"/>
      <c r="AF298" s="11">
        <v>146783</v>
      </c>
      <c r="AG298" s="11" t="b">
        <f t="shared" si="92"/>
        <v>1</v>
      </c>
      <c r="AH298" s="11" t="b">
        <f t="shared" si="93"/>
        <v>1</v>
      </c>
      <c r="AI298" s="11" t="b">
        <f t="shared" si="94"/>
        <v>0</v>
      </c>
      <c r="AJ298" s="19">
        <v>2020</v>
      </c>
      <c r="AK298">
        <v>7</v>
      </c>
      <c r="AL298" t="b">
        <v>0</v>
      </c>
      <c r="AM298">
        <f t="shared" si="95"/>
        <v>0</v>
      </c>
      <c r="AN298" t="b">
        <f t="shared" si="96"/>
        <v>0</v>
      </c>
      <c r="AO298" t="b">
        <f t="shared" si="97"/>
        <v>0</v>
      </c>
      <c r="AP298" t="b">
        <f t="shared" si="98"/>
        <v>0</v>
      </c>
      <c r="AQ298" t="str">
        <f t="shared" si="103"/>
        <v>OEIS CAT - Large</v>
      </c>
      <c r="AR298">
        <f t="shared" si="99"/>
        <v>1</v>
      </c>
      <c r="AS298">
        <f t="shared" si="100"/>
        <v>0</v>
      </c>
      <c r="AT298" t="str">
        <f t="shared" si="101"/>
        <v xml:space="preserve">structures &lt;= 100 </v>
      </c>
      <c r="AU298" t="str">
        <f t="shared" si="102"/>
        <v>fatality = 0</v>
      </c>
      <c r="AV298">
        <f t="shared" si="104"/>
        <v>7</v>
      </c>
      <c r="AW298" t="b">
        <v>1</v>
      </c>
      <c r="AX298" t="b">
        <v>0</v>
      </c>
      <c r="AY298" t="b">
        <v>1</v>
      </c>
      <c r="AZ298" t="b">
        <v>1</v>
      </c>
      <c r="BA298" t="b">
        <v>0</v>
      </c>
      <c r="BB298" t="b">
        <v>1</v>
      </c>
      <c r="BC298" t="b">
        <v>1</v>
      </c>
    </row>
    <row r="299" spans="1:57" x14ac:dyDescent="0.2">
      <c r="A299" s="11"/>
      <c r="C299" t="str">
        <f t="shared" si="88"/>
        <v>20200713-Mineral</v>
      </c>
      <c r="D299" s="12" t="s">
        <v>169</v>
      </c>
      <c r="E299" s="12" t="s">
        <v>331</v>
      </c>
      <c r="F299" s="12"/>
      <c r="G299" s="12"/>
      <c r="H299" s="13">
        <f t="shared" si="89"/>
        <v>202007131640</v>
      </c>
      <c r="I299" s="13">
        <f t="shared" si="90"/>
        <v>202007140440</v>
      </c>
      <c r="J299" s="14">
        <v>44025</v>
      </c>
      <c r="K299" s="15">
        <v>0.69444444444444442</v>
      </c>
      <c r="L299" s="16">
        <v>44025.694444444453</v>
      </c>
      <c r="M299" s="17">
        <v>44038</v>
      </c>
      <c r="N299" s="18" t="s">
        <v>1273</v>
      </c>
      <c r="O299" s="16">
        <v>44038.820138888892</v>
      </c>
      <c r="P299" s="19">
        <v>29667</v>
      </c>
      <c r="Q299" s="12" t="s">
        <v>186</v>
      </c>
      <c r="R299" s="19">
        <v>7</v>
      </c>
      <c r="S299" s="19">
        <v>0</v>
      </c>
      <c r="T299" s="19">
        <v>0</v>
      </c>
      <c r="U299" s="20">
        <v>36.094929999999998</v>
      </c>
      <c r="V299" s="20">
        <v>-120.52193</v>
      </c>
      <c r="W299" s="11" t="s">
        <v>73</v>
      </c>
      <c r="X299" s="11" t="str">
        <f t="shared" si="91"/>
        <v>HFRA</v>
      </c>
      <c r="Y299" s="11"/>
      <c r="Z299" s="21"/>
      <c r="AA299" s="11"/>
      <c r="AB299" s="11"/>
      <c r="AC299" s="21"/>
      <c r="AD299" s="21"/>
      <c r="AE299" s="21"/>
      <c r="AF299" s="11">
        <v>381650</v>
      </c>
      <c r="AG299" s="11" t="b">
        <f t="shared" si="92"/>
        <v>1</v>
      </c>
      <c r="AH299" s="11" t="b">
        <f t="shared" si="93"/>
        <v>1</v>
      </c>
      <c r="AI299" s="11" t="b">
        <f t="shared" si="94"/>
        <v>0</v>
      </c>
      <c r="AJ299" s="19">
        <v>2020</v>
      </c>
      <c r="AK299">
        <v>7</v>
      </c>
      <c r="AL299" t="b">
        <v>0</v>
      </c>
      <c r="AM299">
        <f t="shared" si="95"/>
        <v>0</v>
      </c>
      <c r="AN299" t="b">
        <f t="shared" si="96"/>
        <v>0</v>
      </c>
      <c r="AO299" t="b">
        <f t="shared" si="97"/>
        <v>0</v>
      </c>
      <c r="AP299" t="b">
        <f t="shared" si="98"/>
        <v>0</v>
      </c>
      <c r="AQ299" t="str">
        <f t="shared" si="103"/>
        <v>OEIS CAT - Large</v>
      </c>
      <c r="AR299">
        <f t="shared" si="99"/>
        <v>1</v>
      </c>
      <c r="AS299">
        <f t="shared" si="100"/>
        <v>0</v>
      </c>
      <c r="AT299" t="str">
        <f t="shared" si="101"/>
        <v xml:space="preserve">structures &lt;= 100 </v>
      </c>
      <c r="AU299" t="str">
        <f t="shared" si="102"/>
        <v>fatality = 0</v>
      </c>
      <c r="AV299">
        <f t="shared" si="104"/>
        <v>7</v>
      </c>
      <c r="AW299" t="b">
        <v>0</v>
      </c>
      <c r="AX299" t="b">
        <v>0</v>
      </c>
      <c r="AY299" t="b">
        <v>1</v>
      </c>
      <c r="AZ299" t="b">
        <v>1</v>
      </c>
      <c r="BA299" t="b">
        <v>1</v>
      </c>
      <c r="BB299" t="b">
        <v>0</v>
      </c>
      <c r="BC299" t="b">
        <v>1</v>
      </c>
    </row>
    <row r="300" spans="1:57" x14ac:dyDescent="0.2">
      <c r="A300" s="11"/>
      <c r="C300" t="str">
        <f t="shared" si="88"/>
        <v>20200715-Coyote</v>
      </c>
      <c r="D300" s="12" t="s">
        <v>228</v>
      </c>
      <c r="E300" s="12" t="s">
        <v>1276</v>
      </c>
      <c r="F300" s="12"/>
      <c r="G300" s="12"/>
      <c r="H300" s="13">
        <f t="shared" si="89"/>
        <v>202007151404</v>
      </c>
      <c r="I300" s="13">
        <f t="shared" si="90"/>
        <v>202007160204</v>
      </c>
      <c r="J300" s="14">
        <v>44027</v>
      </c>
      <c r="K300" s="15">
        <v>0.58611111111111114</v>
      </c>
      <c r="L300" s="16">
        <v>44027.586111111108</v>
      </c>
      <c r="M300" s="17">
        <v>44030</v>
      </c>
      <c r="N300" s="18" t="s">
        <v>1277</v>
      </c>
      <c r="O300" s="16">
        <v>44030.316666666673</v>
      </c>
      <c r="P300" s="19">
        <v>1508</v>
      </c>
      <c r="Q300" s="12"/>
      <c r="R300" s="19">
        <v>0</v>
      </c>
      <c r="S300" s="19">
        <v>0</v>
      </c>
      <c r="T300" s="19">
        <v>0</v>
      </c>
      <c r="U300" s="20">
        <v>36.652999999999999</v>
      </c>
      <c r="V300" s="20">
        <v>-121.04401</v>
      </c>
      <c r="W300" s="11" t="s">
        <v>88</v>
      </c>
      <c r="X300" s="11" t="str">
        <f t="shared" si="91"/>
        <v>HFRA</v>
      </c>
      <c r="Y300" s="11"/>
      <c r="Z300" s="21"/>
      <c r="AA300" s="11"/>
      <c r="AB300" s="11"/>
      <c r="AC300" s="21"/>
      <c r="AD300" s="21"/>
      <c r="AE300" s="21"/>
      <c r="AF300" s="11"/>
      <c r="AG300" s="11" t="b">
        <f t="shared" si="92"/>
        <v>0</v>
      </c>
      <c r="AH300" s="11" t="b">
        <f t="shared" si="93"/>
        <v>0</v>
      </c>
      <c r="AI300" s="11" t="b">
        <f t="shared" si="94"/>
        <v>0</v>
      </c>
      <c r="AJ300" s="19">
        <v>2020</v>
      </c>
      <c r="AK300">
        <v>7</v>
      </c>
      <c r="AL300" t="b">
        <v>0</v>
      </c>
      <c r="AM300">
        <f t="shared" si="95"/>
        <v>0</v>
      </c>
      <c r="AN300" t="b">
        <f t="shared" si="96"/>
        <v>0</v>
      </c>
      <c r="AO300" t="b">
        <f t="shared" si="97"/>
        <v>0</v>
      </c>
      <c r="AP300" t="b">
        <f t="shared" si="98"/>
        <v>0</v>
      </c>
      <c r="AQ300" t="str">
        <f t="shared" si="103"/>
        <v>OEIS Non-CAT - Large</v>
      </c>
      <c r="AR300">
        <f t="shared" si="99"/>
        <v>0</v>
      </c>
      <c r="AS300">
        <f t="shared" si="100"/>
        <v>0</v>
      </c>
      <c r="AT300" t="str">
        <f t="shared" si="101"/>
        <v xml:space="preserve">structures &lt;= 100 </v>
      </c>
      <c r="AU300" t="str">
        <f t="shared" si="102"/>
        <v>fatality = 0</v>
      </c>
      <c r="AV300">
        <f t="shared" si="104"/>
        <v>0</v>
      </c>
      <c r="AW300" t="b">
        <v>1</v>
      </c>
      <c r="AX300" t="b">
        <v>0</v>
      </c>
      <c r="AY300" t="b">
        <v>1</v>
      </c>
      <c r="AZ300" t="b">
        <v>1</v>
      </c>
      <c r="BA300" t="b">
        <v>0</v>
      </c>
      <c r="BB300" t="b">
        <v>1</v>
      </c>
      <c r="BC300" t="b">
        <v>1</v>
      </c>
    </row>
    <row r="301" spans="1:57" x14ac:dyDescent="0.2">
      <c r="A301" s="11"/>
      <c r="C301" t="str">
        <f t="shared" si="88"/>
        <v>20200715-Valley</v>
      </c>
      <c r="D301" s="12" t="s">
        <v>350</v>
      </c>
      <c r="E301" s="12" t="s">
        <v>215</v>
      </c>
      <c r="F301" s="12"/>
      <c r="G301" s="12"/>
      <c r="H301" s="13">
        <f t="shared" si="89"/>
        <v>202007151718</v>
      </c>
      <c r="I301" s="13">
        <f t="shared" si="90"/>
        <v>202007160518</v>
      </c>
      <c r="J301" s="14">
        <v>44027</v>
      </c>
      <c r="K301" s="15">
        <v>0.72083333333333333</v>
      </c>
      <c r="L301" s="16">
        <v>44027.720833333333</v>
      </c>
      <c r="M301" s="17">
        <v>44027</v>
      </c>
      <c r="N301" s="18" t="s">
        <v>1282</v>
      </c>
      <c r="O301" s="16">
        <v>44027.799305555563</v>
      </c>
      <c r="P301" s="19">
        <v>500</v>
      </c>
      <c r="Q301" s="12"/>
      <c r="R301" s="19">
        <v>0</v>
      </c>
      <c r="S301" s="19">
        <v>0</v>
      </c>
      <c r="T301" s="19">
        <v>0</v>
      </c>
      <c r="U301" s="20">
        <v>39.101120000000002</v>
      </c>
      <c r="V301" s="20">
        <v>-121.33589000000001</v>
      </c>
      <c r="W301" s="11" t="s">
        <v>73</v>
      </c>
      <c r="X301" s="11" t="str">
        <f t="shared" si="91"/>
        <v>non-HFRA</v>
      </c>
      <c r="Y301" s="11"/>
      <c r="Z301" s="21"/>
      <c r="AA301" s="11"/>
      <c r="AB301" s="11"/>
      <c r="AC301" s="21"/>
      <c r="AD301" s="21"/>
      <c r="AE301" s="21"/>
      <c r="AF301" s="11"/>
      <c r="AG301" s="11" t="b">
        <f t="shared" si="92"/>
        <v>0</v>
      </c>
      <c r="AH301" s="11" t="b">
        <f t="shared" si="93"/>
        <v>0</v>
      </c>
      <c r="AI301" s="11" t="b">
        <f t="shared" si="94"/>
        <v>0</v>
      </c>
      <c r="AJ301" s="19">
        <v>2020</v>
      </c>
      <c r="AK301">
        <v>7</v>
      </c>
      <c r="AL301" t="b">
        <v>0</v>
      </c>
      <c r="AM301">
        <f t="shared" si="95"/>
        <v>0</v>
      </c>
      <c r="AN301" t="b">
        <f t="shared" si="96"/>
        <v>0</v>
      </c>
      <c r="AO301" t="b">
        <f t="shared" si="97"/>
        <v>0</v>
      </c>
      <c r="AP301" t="b">
        <f t="shared" si="98"/>
        <v>0</v>
      </c>
      <c r="AQ301" t="str">
        <f t="shared" si="103"/>
        <v>OEIS Non-CAT - Large</v>
      </c>
      <c r="AR301">
        <f t="shared" si="99"/>
        <v>0</v>
      </c>
      <c r="AS301">
        <f t="shared" si="100"/>
        <v>0</v>
      </c>
      <c r="AT301" t="str">
        <f t="shared" si="101"/>
        <v xml:space="preserve">structures &lt;= 100 </v>
      </c>
      <c r="AU301" t="str">
        <f t="shared" si="102"/>
        <v>fatality = 0</v>
      </c>
      <c r="AV301">
        <f t="shared" si="104"/>
        <v>0</v>
      </c>
      <c r="AW301" t="b">
        <v>0</v>
      </c>
      <c r="AX301" t="b">
        <v>0</v>
      </c>
      <c r="AY301" t="b">
        <v>0</v>
      </c>
      <c r="AZ301" t="b">
        <v>0</v>
      </c>
      <c r="BA301" t="b">
        <v>0</v>
      </c>
      <c r="BB301" t="b">
        <v>0</v>
      </c>
      <c r="BC301" t="b">
        <v>0</v>
      </c>
    </row>
    <row r="302" spans="1:57" x14ac:dyDescent="0.2">
      <c r="A302" s="11" t="s">
        <v>251</v>
      </c>
      <c r="B302" s="23"/>
      <c r="C302" t="str">
        <f t="shared" si="88"/>
        <v>20200718-Badger</v>
      </c>
      <c r="D302" s="12" t="s">
        <v>252</v>
      </c>
      <c r="E302" s="12" t="s">
        <v>1284</v>
      </c>
      <c r="F302" s="12"/>
      <c r="G302" s="12"/>
      <c r="H302" s="13">
        <f t="shared" si="89"/>
        <v>202007181718</v>
      </c>
      <c r="I302" s="13">
        <f t="shared" si="90"/>
        <v>202007190518</v>
      </c>
      <c r="J302" s="14">
        <v>44030</v>
      </c>
      <c r="K302" s="15">
        <v>0.72083333333333333</v>
      </c>
      <c r="L302" s="16">
        <v>44030.720833333333</v>
      </c>
      <c r="M302" s="17">
        <v>44040</v>
      </c>
      <c r="N302" s="18" t="s">
        <v>1285</v>
      </c>
      <c r="O302" s="16">
        <v>44040.76458333333</v>
      </c>
      <c r="P302" s="19">
        <v>557</v>
      </c>
      <c r="Q302" s="12" t="s">
        <v>186</v>
      </c>
      <c r="R302" s="19">
        <v>0</v>
      </c>
      <c r="S302" s="19">
        <v>0</v>
      </c>
      <c r="T302" s="19">
        <v>0</v>
      </c>
      <c r="U302" s="20">
        <v>41.793190000000003</v>
      </c>
      <c r="V302" s="20">
        <v>-122.69296</v>
      </c>
      <c r="W302" s="11" t="s">
        <v>88</v>
      </c>
      <c r="X302" s="11" t="str">
        <f t="shared" si="91"/>
        <v>HFRA</v>
      </c>
      <c r="Y302" s="11"/>
      <c r="Z302" s="21"/>
      <c r="AA302" s="11"/>
      <c r="AB302" s="11"/>
      <c r="AC302" s="21"/>
      <c r="AD302" s="21"/>
      <c r="AE302" s="21"/>
      <c r="AF302" s="11"/>
      <c r="AG302" s="11" t="b">
        <f t="shared" si="92"/>
        <v>0</v>
      </c>
      <c r="AH302" s="11" t="b">
        <f t="shared" si="93"/>
        <v>0</v>
      </c>
      <c r="AI302" s="11" t="b">
        <f t="shared" si="94"/>
        <v>0</v>
      </c>
      <c r="AJ302" s="19">
        <v>2020</v>
      </c>
      <c r="AK302">
        <v>7</v>
      </c>
      <c r="AL302" t="b">
        <v>0</v>
      </c>
      <c r="AM302">
        <f t="shared" si="95"/>
        <v>0</v>
      </c>
      <c r="AN302" t="b">
        <f t="shared" si="96"/>
        <v>0</v>
      </c>
      <c r="AO302" t="b">
        <f t="shared" si="97"/>
        <v>0</v>
      </c>
      <c r="AP302" t="b">
        <f t="shared" si="98"/>
        <v>0</v>
      </c>
      <c r="AQ302" t="str">
        <f t="shared" si="103"/>
        <v>OEIS Non-CAT - Large</v>
      </c>
      <c r="AR302">
        <f t="shared" si="99"/>
        <v>0</v>
      </c>
      <c r="AS302">
        <f t="shared" si="100"/>
        <v>0</v>
      </c>
      <c r="AT302" t="str">
        <f t="shared" si="101"/>
        <v xml:space="preserve">structures &lt;= 100 </v>
      </c>
      <c r="AU302" t="str">
        <f t="shared" si="102"/>
        <v>fatality = 0</v>
      </c>
      <c r="AV302">
        <f t="shared" si="104"/>
        <v>0</v>
      </c>
      <c r="AW302" t="b">
        <v>1</v>
      </c>
      <c r="AX302" t="b">
        <v>0</v>
      </c>
      <c r="AY302" t="b">
        <v>1</v>
      </c>
      <c r="AZ302" t="b">
        <v>1</v>
      </c>
      <c r="BA302" t="b">
        <v>0</v>
      </c>
      <c r="BB302" t="b">
        <v>0</v>
      </c>
      <c r="BC302" t="b">
        <v>1</v>
      </c>
    </row>
    <row r="303" spans="1:57" x14ac:dyDescent="0.2">
      <c r="A303" s="11"/>
      <c r="C303" t="str">
        <f t="shared" si="88"/>
        <v>20200718-Hog</v>
      </c>
      <c r="D303" s="12" t="s">
        <v>180</v>
      </c>
      <c r="E303" s="12" t="s">
        <v>387</v>
      </c>
      <c r="F303" s="12"/>
      <c r="G303" s="12"/>
      <c r="H303" s="13">
        <f t="shared" si="89"/>
        <v>202007181728</v>
      </c>
      <c r="I303" s="13">
        <f t="shared" si="90"/>
        <v>202007190528</v>
      </c>
      <c r="J303" s="14">
        <v>44030</v>
      </c>
      <c r="K303" s="15">
        <v>0.72777777777777775</v>
      </c>
      <c r="L303" s="16">
        <v>44030.727777777778</v>
      </c>
      <c r="M303" s="17">
        <v>44060</v>
      </c>
      <c r="N303" s="18" t="s">
        <v>1288</v>
      </c>
      <c r="O303" s="16">
        <v>44060.879861111112</v>
      </c>
      <c r="P303" s="19">
        <v>9564</v>
      </c>
      <c r="Q303" s="12" t="s">
        <v>186</v>
      </c>
      <c r="R303" s="19">
        <v>2</v>
      </c>
      <c r="S303" s="19">
        <v>0</v>
      </c>
      <c r="T303" s="19">
        <v>0</v>
      </c>
      <c r="U303" s="20">
        <v>40.420886000000003</v>
      </c>
      <c r="V303" s="20">
        <v>-120.86375</v>
      </c>
      <c r="W303" s="11" t="s">
        <v>88</v>
      </c>
      <c r="X303" s="11" t="str">
        <f t="shared" si="91"/>
        <v>HFRA</v>
      </c>
      <c r="Y303" s="11"/>
      <c r="Z303" s="21"/>
      <c r="AA303" s="11"/>
      <c r="AB303" s="11"/>
      <c r="AC303" s="21"/>
      <c r="AD303" s="21"/>
      <c r="AE303" s="21"/>
      <c r="AF303" s="11"/>
      <c r="AG303" s="11" t="b">
        <f t="shared" si="92"/>
        <v>1</v>
      </c>
      <c r="AH303" s="11" t="b">
        <f t="shared" si="93"/>
        <v>1</v>
      </c>
      <c r="AI303" s="11" t="b">
        <f t="shared" si="94"/>
        <v>0</v>
      </c>
      <c r="AJ303" s="19">
        <v>2020</v>
      </c>
      <c r="AK303">
        <v>7</v>
      </c>
      <c r="AL303" t="b">
        <v>0</v>
      </c>
      <c r="AM303">
        <f t="shared" si="95"/>
        <v>0</v>
      </c>
      <c r="AN303" t="b">
        <f t="shared" si="96"/>
        <v>0</v>
      </c>
      <c r="AO303" t="b">
        <f t="shared" si="97"/>
        <v>0</v>
      </c>
      <c r="AP303" t="b">
        <f t="shared" si="98"/>
        <v>0</v>
      </c>
      <c r="AQ303" t="str">
        <f t="shared" si="103"/>
        <v>OEIS CAT - Large</v>
      </c>
      <c r="AR303">
        <f t="shared" si="99"/>
        <v>1</v>
      </c>
      <c r="AS303">
        <f t="shared" si="100"/>
        <v>0</v>
      </c>
      <c r="AT303" t="str">
        <f t="shared" si="101"/>
        <v xml:space="preserve">structures &lt;= 100 </v>
      </c>
      <c r="AU303" t="str">
        <f t="shared" si="102"/>
        <v>fatality = 0</v>
      </c>
      <c r="AV303">
        <f t="shared" si="104"/>
        <v>2</v>
      </c>
      <c r="AW303" t="b">
        <v>1</v>
      </c>
      <c r="AX303" t="b">
        <v>0</v>
      </c>
      <c r="AY303" t="b">
        <v>1</v>
      </c>
      <c r="AZ303" t="b">
        <v>1</v>
      </c>
      <c r="BA303" t="b">
        <v>0</v>
      </c>
      <c r="BB303" t="b">
        <v>1</v>
      </c>
      <c r="BC303" t="b">
        <v>1</v>
      </c>
    </row>
    <row r="304" spans="1:57" x14ac:dyDescent="0.2">
      <c r="A304" s="11"/>
      <c r="C304" t="str">
        <f t="shared" si="88"/>
        <v>20200719-Platina</v>
      </c>
      <c r="D304" s="12" t="s">
        <v>307</v>
      </c>
      <c r="E304" s="12" t="s">
        <v>1292</v>
      </c>
      <c r="F304" s="12"/>
      <c r="G304" s="12"/>
      <c r="H304" s="13">
        <f t="shared" si="89"/>
        <v>202007191705</v>
      </c>
      <c r="I304" s="13">
        <f t="shared" si="90"/>
        <v>202007200505</v>
      </c>
      <c r="J304" s="14">
        <v>44031</v>
      </c>
      <c r="K304" s="15">
        <v>0.71180555555555558</v>
      </c>
      <c r="L304" s="16">
        <v>44031.711805555547</v>
      </c>
      <c r="M304" s="17">
        <v>44039</v>
      </c>
      <c r="N304" s="18" t="s">
        <v>1293</v>
      </c>
      <c r="O304" s="16">
        <v>44039.805555555547</v>
      </c>
      <c r="P304" s="19">
        <v>340</v>
      </c>
      <c r="Q304" s="12" t="s">
        <v>186</v>
      </c>
      <c r="R304" s="19">
        <v>0</v>
      </c>
      <c r="S304" s="19">
        <v>0</v>
      </c>
      <c r="T304" s="19">
        <v>0</v>
      </c>
      <c r="U304" s="20">
        <v>40.462620999999999</v>
      </c>
      <c r="V304" s="20">
        <v>-122.79264499999999</v>
      </c>
      <c r="W304" s="11" t="s">
        <v>88</v>
      </c>
      <c r="X304" s="11" t="str">
        <f t="shared" si="91"/>
        <v>HFRA</v>
      </c>
      <c r="Y304" s="11"/>
      <c r="Z304" s="21"/>
      <c r="AA304" s="11"/>
      <c r="AB304" s="11"/>
      <c r="AC304" s="21"/>
      <c r="AD304" s="21"/>
      <c r="AE304" s="21"/>
      <c r="AF304" s="11"/>
      <c r="AG304" s="11" t="b">
        <f t="shared" si="92"/>
        <v>0</v>
      </c>
      <c r="AH304" s="11" t="b">
        <f t="shared" si="93"/>
        <v>0</v>
      </c>
      <c r="AI304" s="11" t="b">
        <f t="shared" si="94"/>
        <v>0</v>
      </c>
      <c r="AJ304" s="19">
        <v>2020</v>
      </c>
      <c r="AK304">
        <v>7</v>
      </c>
      <c r="AL304" t="b">
        <v>0</v>
      </c>
      <c r="AM304">
        <f t="shared" si="95"/>
        <v>0</v>
      </c>
      <c r="AN304" t="b">
        <f t="shared" si="96"/>
        <v>0</v>
      </c>
      <c r="AO304" t="b">
        <f t="shared" si="97"/>
        <v>0</v>
      </c>
      <c r="AP304" t="b">
        <f t="shared" si="98"/>
        <v>0</v>
      </c>
      <c r="AQ304" t="str">
        <f t="shared" si="103"/>
        <v>OEIS Non-CAT - Large</v>
      </c>
      <c r="AR304">
        <f t="shared" si="99"/>
        <v>0</v>
      </c>
      <c r="AS304">
        <f t="shared" si="100"/>
        <v>0</v>
      </c>
      <c r="AT304" t="str">
        <f t="shared" si="101"/>
        <v xml:space="preserve">structures &lt;= 100 </v>
      </c>
      <c r="AU304" t="str">
        <f t="shared" si="102"/>
        <v>fatality = 0</v>
      </c>
      <c r="AV304">
        <f t="shared" si="104"/>
        <v>0</v>
      </c>
      <c r="AW304" t="b">
        <v>1</v>
      </c>
      <c r="AX304" t="b">
        <v>0</v>
      </c>
      <c r="AY304" t="b">
        <v>1</v>
      </c>
      <c r="AZ304" t="b">
        <v>1</v>
      </c>
      <c r="BA304" t="b">
        <v>0</v>
      </c>
      <c r="BB304" t="b">
        <v>1</v>
      </c>
      <c r="BC304" t="b">
        <v>1</v>
      </c>
    </row>
    <row r="305" spans="1:57" x14ac:dyDescent="0.2">
      <c r="A305" s="11"/>
      <c r="C305" t="str">
        <f t="shared" si="88"/>
        <v>20200720-Gold</v>
      </c>
      <c r="D305" s="12" t="s">
        <v>180</v>
      </c>
      <c r="E305" s="12" t="s">
        <v>1297</v>
      </c>
      <c r="F305" s="12"/>
      <c r="G305" s="12"/>
      <c r="H305" s="13">
        <f t="shared" si="89"/>
        <v>202007201412</v>
      </c>
      <c r="I305" s="13">
        <f t="shared" si="90"/>
        <v>202007210212</v>
      </c>
      <c r="J305" s="14">
        <v>44032</v>
      </c>
      <c r="K305" s="15">
        <v>0.59166666666666667</v>
      </c>
      <c r="L305" s="16">
        <v>44032.591666666667</v>
      </c>
      <c r="M305" s="17">
        <v>44055</v>
      </c>
      <c r="N305" s="18" t="s">
        <v>1298</v>
      </c>
      <c r="O305" s="16">
        <v>44055.806250000001</v>
      </c>
      <c r="P305" s="19">
        <v>22634</v>
      </c>
      <c r="Q305" s="12" t="s">
        <v>186</v>
      </c>
      <c r="R305" s="19">
        <v>13</v>
      </c>
      <c r="S305" s="19">
        <v>5</v>
      </c>
      <c r="T305" s="19">
        <v>0</v>
      </c>
      <c r="U305" s="20">
        <v>41.110370000000003</v>
      </c>
      <c r="V305" s="20">
        <v>-120.923293</v>
      </c>
      <c r="W305" s="11" t="s">
        <v>88</v>
      </c>
      <c r="X305" s="11" t="str">
        <f t="shared" si="91"/>
        <v>HFRA</v>
      </c>
      <c r="Y305" s="11"/>
      <c r="Z305" s="21"/>
      <c r="AA305" s="11"/>
      <c r="AB305" s="11"/>
      <c r="AC305" s="21"/>
      <c r="AD305" s="21"/>
      <c r="AE305" s="21"/>
      <c r="AF305" s="11"/>
      <c r="AG305" s="11" t="b">
        <f t="shared" si="92"/>
        <v>1</v>
      </c>
      <c r="AH305" s="11" t="b">
        <f t="shared" si="93"/>
        <v>1</v>
      </c>
      <c r="AI305" s="11" t="b">
        <f t="shared" si="94"/>
        <v>0</v>
      </c>
      <c r="AJ305" s="19">
        <v>2020</v>
      </c>
      <c r="AK305">
        <v>7</v>
      </c>
      <c r="AL305" t="b">
        <v>0</v>
      </c>
      <c r="AM305">
        <f t="shared" si="95"/>
        <v>0</v>
      </c>
      <c r="AN305" t="b">
        <f t="shared" si="96"/>
        <v>0</v>
      </c>
      <c r="AO305" t="b">
        <f t="shared" si="97"/>
        <v>0</v>
      </c>
      <c r="AP305" t="b">
        <f t="shared" si="98"/>
        <v>0</v>
      </c>
      <c r="AQ305" t="str">
        <f t="shared" si="103"/>
        <v>OEIS CAT - Large</v>
      </c>
      <c r="AR305">
        <f t="shared" si="99"/>
        <v>1</v>
      </c>
      <c r="AS305">
        <f t="shared" si="100"/>
        <v>0</v>
      </c>
      <c r="AT305" t="str">
        <f t="shared" si="101"/>
        <v xml:space="preserve">structures &lt;= 100 </v>
      </c>
      <c r="AU305" t="str">
        <f t="shared" si="102"/>
        <v>fatality = 0</v>
      </c>
      <c r="AV305">
        <f t="shared" si="104"/>
        <v>13</v>
      </c>
      <c r="AW305" t="b">
        <v>1</v>
      </c>
      <c r="AX305" t="b">
        <v>0</v>
      </c>
      <c r="AY305" t="b">
        <v>1</v>
      </c>
      <c r="AZ305" t="b">
        <v>1</v>
      </c>
      <c r="BA305" t="b">
        <v>0</v>
      </c>
      <c r="BB305" t="b">
        <v>1</v>
      </c>
      <c r="BC305" t="b">
        <v>1</v>
      </c>
    </row>
    <row r="306" spans="1:57" x14ac:dyDescent="0.2">
      <c r="A306" s="11" t="s">
        <v>251</v>
      </c>
      <c r="B306" s="23"/>
      <c r="C306" t="str">
        <f t="shared" si="88"/>
        <v>20200724-July Complex</v>
      </c>
      <c r="D306" s="12" t="s">
        <v>1299</v>
      </c>
      <c r="E306" s="12" t="s">
        <v>1300</v>
      </c>
      <c r="F306" s="12"/>
      <c r="G306" s="12"/>
      <c r="H306" s="13">
        <f t="shared" si="89"/>
        <v>202007240733</v>
      </c>
      <c r="I306" s="13">
        <f t="shared" si="90"/>
        <v>202007241933</v>
      </c>
      <c r="J306" s="14">
        <v>44036</v>
      </c>
      <c r="K306" s="15">
        <v>0.31458333333333333</v>
      </c>
      <c r="L306" s="16">
        <v>44036.314583333333</v>
      </c>
      <c r="M306" s="17">
        <v>44063</v>
      </c>
      <c r="N306" s="18" t="s">
        <v>1301</v>
      </c>
      <c r="O306" s="16">
        <v>44063.602083333331</v>
      </c>
      <c r="P306" s="19">
        <v>83261</v>
      </c>
      <c r="Q306" s="12" t="s">
        <v>186</v>
      </c>
      <c r="R306" s="19">
        <v>15</v>
      </c>
      <c r="S306" s="19">
        <v>0</v>
      </c>
      <c r="T306" s="19">
        <v>0</v>
      </c>
      <c r="U306" s="20">
        <v>41.698999999999998</v>
      </c>
      <c r="V306" s="20">
        <v>-121.477</v>
      </c>
      <c r="W306" s="11" t="s">
        <v>73</v>
      </c>
      <c r="X306" s="11" t="str">
        <f t="shared" si="91"/>
        <v>non-HFRA</v>
      </c>
      <c r="Y306" s="11"/>
      <c r="Z306" s="21"/>
      <c r="AA306" s="11"/>
      <c r="AB306" s="11"/>
      <c r="AC306" s="21"/>
      <c r="AD306" s="21"/>
      <c r="AE306" s="21"/>
      <c r="AF306" s="11"/>
      <c r="AG306" s="11" t="b">
        <f t="shared" si="92"/>
        <v>1</v>
      </c>
      <c r="AH306" s="11" t="b">
        <f t="shared" si="93"/>
        <v>1</v>
      </c>
      <c r="AI306" s="11" t="b">
        <f t="shared" si="94"/>
        <v>0</v>
      </c>
      <c r="AJ306" s="19">
        <v>2020</v>
      </c>
      <c r="AK306">
        <v>7</v>
      </c>
      <c r="AL306" t="b">
        <v>0</v>
      </c>
      <c r="AM306">
        <f t="shared" si="95"/>
        <v>0</v>
      </c>
      <c r="AN306" t="b">
        <f t="shared" si="96"/>
        <v>0</v>
      </c>
      <c r="AO306" t="b">
        <f t="shared" si="97"/>
        <v>0</v>
      </c>
      <c r="AP306" t="b">
        <f t="shared" si="98"/>
        <v>0</v>
      </c>
      <c r="AQ306" t="str">
        <f t="shared" si="103"/>
        <v>OEIS CAT - Large</v>
      </c>
      <c r="AR306">
        <f t="shared" si="99"/>
        <v>1</v>
      </c>
      <c r="AS306">
        <f t="shared" si="100"/>
        <v>0</v>
      </c>
      <c r="AT306" t="str">
        <f t="shared" si="101"/>
        <v xml:space="preserve">structures &lt;= 100 </v>
      </c>
      <c r="AU306" t="str">
        <f t="shared" si="102"/>
        <v>fatality = 0</v>
      </c>
      <c r="AV306">
        <f t="shared" si="104"/>
        <v>15</v>
      </c>
      <c r="AW306" t="b">
        <v>0</v>
      </c>
      <c r="AX306" t="b">
        <v>0</v>
      </c>
      <c r="AY306" t="b">
        <v>0</v>
      </c>
      <c r="AZ306" t="b">
        <v>0</v>
      </c>
      <c r="BA306" t="b">
        <v>0</v>
      </c>
      <c r="BB306" t="b">
        <v>0</v>
      </c>
      <c r="BC306" t="b">
        <v>0</v>
      </c>
      <c r="BD306">
        <v>35000000</v>
      </c>
      <c r="BE306" t="s">
        <v>1242</v>
      </c>
    </row>
    <row r="307" spans="1:57" x14ac:dyDescent="0.2">
      <c r="A307" s="11"/>
      <c r="C307" t="str">
        <f t="shared" si="88"/>
        <v>20200727-Cottonwood</v>
      </c>
      <c r="D307" s="12" t="s">
        <v>69</v>
      </c>
      <c r="E307" s="12" t="s">
        <v>1304</v>
      </c>
      <c r="F307" s="12"/>
      <c r="G307" s="12"/>
      <c r="H307" s="13">
        <f t="shared" si="89"/>
        <v>202007270928</v>
      </c>
      <c r="I307" s="13">
        <f t="shared" si="90"/>
        <v>202007272128</v>
      </c>
      <c r="J307" s="14">
        <v>44039</v>
      </c>
      <c r="K307" s="15">
        <v>0.39444444444444438</v>
      </c>
      <c r="L307" s="16">
        <v>44039.394444444442</v>
      </c>
      <c r="M307" s="17"/>
      <c r="N307" s="18"/>
      <c r="O307" s="16"/>
      <c r="P307" s="19">
        <v>788</v>
      </c>
      <c r="Q307" s="12" t="s">
        <v>186</v>
      </c>
      <c r="R307" s="19">
        <v>0</v>
      </c>
      <c r="S307" s="19">
        <v>0</v>
      </c>
      <c r="T307" s="19">
        <v>0</v>
      </c>
      <c r="U307" s="20">
        <v>37.083806000000003</v>
      </c>
      <c r="V307" s="20">
        <v>-121.101634</v>
      </c>
      <c r="W307" s="11" t="s">
        <v>73</v>
      </c>
      <c r="X307" s="11" t="str">
        <f t="shared" si="91"/>
        <v>HFRA</v>
      </c>
      <c r="Y307" s="11"/>
      <c r="Z307" s="21"/>
      <c r="AA307" s="11"/>
      <c r="AB307" s="11"/>
      <c r="AC307" s="21"/>
      <c r="AD307" s="21"/>
      <c r="AE307" s="21"/>
      <c r="AF307" s="11"/>
      <c r="AG307" s="11" t="b">
        <f t="shared" si="92"/>
        <v>0</v>
      </c>
      <c r="AH307" s="11" t="b">
        <f t="shared" si="93"/>
        <v>0</v>
      </c>
      <c r="AI307" s="11" t="b">
        <f t="shared" si="94"/>
        <v>0</v>
      </c>
      <c r="AJ307" s="19">
        <v>2020</v>
      </c>
      <c r="AK307">
        <v>7</v>
      </c>
      <c r="AL307" t="b">
        <v>0</v>
      </c>
      <c r="AM307">
        <f t="shared" si="95"/>
        <v>0</v>
      </c>
      <c r="AN307" t="b">
        <f t="shared" si="96"/>
        <v>0</v>
      </c>
      <c r="AO307" t="b">
        <f t="shared" si="97"/>
        <v>0</v>
      </c>
      <c r="AP307" t="b">
        <f t="shared" si="98"/>
        <v>0</v>
      </c>
      <c r="AQ307" t="str">
        <f t="shared" si="103"/>
        <v>OEIS Non-CAT - Large</v>
      </c>
      <c r="AR307">
        <f t="shared" si="99"/>
        <v>0</v>
      </c>
      <c r="AS307">
        <f t="shared" si="100"/>
        <v>0</v>
      </c>
      <c r="AT307" t="str">
        <f t="shared" si="101"/>
        <v xml:space="preserve">structures &lt;= 100 </v>
      </c>
      <c r="AU307" t="str">
        <f t="shared" si="102"/>
        <v>fatality = 0</v>
      </c>
      <c r="AV307">
        <f t="shared" si="104"/>
        <v>0</v>
      </c>
      <c r="AW307" t="b">
        <v>0</v>
      </c>
      <c r="AX307" t="b">
        <v>0</v>
      </c>
      <c r="AY307" t="b">
        <v>1</v>
      </c>
      <c r="AZ307" t="b">
        <v>1</v>
      </c>
      <c r="BA307" t="b">
        <v>1</v>
      </c>
      <c r="BB307" t="b">
        <v>0</v>
      </c>
      <c r="BC307" t="b">
        <v>1</v>
      </c>
    </row>
    <row r="308" spans="1:57" x14ac:dyDescent="0.2">
      <c r="A308" s="11"/>
      <c r="C308" t="str">
        <f t="shared" si="88"/>
        <v>20200728-Branch</v>
      </c>
      <c r="D308" s="12" t="s">
        <v>103</v>
      </c>
      <c r="E308" s="12" t="s">
        <v>1308</v>
      </c>
      <c r="F308" s="12"/>
      <c r="G308" s="12"/>
      <c r="H308" s="13">
        <f t="shared" si="89"/>
        <v>202007281459</v>
      </c>
      <c r="I308" s="13">
        <f t="shared" si="90"/>
        <v>202007290259</v>
      </c>
      <c r="J308" s="14">
        <v>44040</v>
      </c>
      <c r="K308" s="15">
        <v>0.62430555555555556</v>
      </c>
      <c r="L308" s="16">
        <v>44040.624305555553</v>
      </c>
      <c r="M308" s="17">
        <v>44044</v>
      </c>
      <c r="N308" s="18" t="s">
        <v>205</v>
      </c>
      <c r="O308" s="16">
        <v>44044.822916666657</v>
      </c>
      <c r="P308" s="19">
        <v>3022</v>
      </c>
      <c r="Q308" s="12" t="s">
        <v>186</v>
      </c>
      <c r="R308" s="19">
        <v>0</v>
      </c>
      <c r="S308" s="19">
        <v>0</v>
      </c>
      <c r="T308" s="19">
        <v>0</v>
      </c>
      <c r="U308" s="20">
        <v>35.351460000000003</v>
      </c>
      <c r="V308" s="20">
        <v>-120.00521000000001</v>
      </c>
      <c r="W308" s="11" t="s">
        <v>73</v>
      </c>
      <c r="X308" s="11" t="str">
        <f t="shared" si="91"/>
        <v>non-HFRA</v>
      </c>
      <c r="Y308" s="11"/>
      <c r="Z308" s="21"/>
      <c r="AA308" s="11"/>
      <c r="AB308" s="11"/>
      <c r="AC308" s="21"/>
      <c r="AD308" s="21"/>
      <c r="AE308" s="21"/>
      <c r="AF308" s="11">
        <v>30802</v>
      </c>
      <c r="AG308" s="11" t="b">
        <f t="shared" si="92"/>
        <v>0</v>
      </c>
      <c r="AH308" s="11" t="b">
        <f t="shared" si="93"/>
        <v>0</v>
      </c>
      <c r="AI308" s="11" t="b">
        <f t="shared" si="94"/>
        <v>0</v>
      </c>
      <c r="AJ308" s="19">
        <v>2020</v>
      </c>
      <c r="AK308">
        <v>7</v>
      </c>
      <c r="AL308" t="b">
        <v>0</v>
      </c>
      <c r="AM308">
        <f t="shared" si="95"/>
        <v>0</v>
      </c>
      <c r="AN308" t="b">
        <f t="shared" si="96"/>
        <v>0</v>
      </c>
      <c r="AO308" t="b">
        <f t="shared" si="97"/>
        <v>0</v>
      </c>
      <c r="AP308" t="b">
        <f t="shared" si="98"/>
        <v>0</v>
      </c>
      <c r="AQ308" t="str">
        <f t="shared" si="103"/>
        <v>OEIS Non-CAT - Large</v>
      </c>
      <c r="AR308">
        <f t="shared" si="99"/>
        <v>0</v>
      </c>
      <c r="AS308">
        <f t="shared" si="100"/>
        <v>0</v>
      </c>
      <c r="AT308" t="str">
        <f t="shared" si="101"/>
        <v xml:space="preserve">structures &lt;= 100 </v>
      </c>
      <c r="AU308" t="str">
        <f t="shared" si="102"/>
        <v>fatality = 0</v>
      </c>
      <c r="AV308">
        <f t="shared" si="104"/>
        <v>0</v>
      </c>
      <c r="AW308" t="b">
        <v>0</v>
      </c>
      <c r="AX308" t="b">
        <v>0</v>
      </c>
      <c r="AY308" t="b">
        <v>0</v>
      </c>
      <c r="AZ308" t="b">
        <v>0</v>
      </c>
      <c r="BA308" t="b">
        <v>0</v>
      </c>
      <c r="BB308" t="b">
        <v>0</v>
      </c>
      <c r="BC308" t="b">
        <v>0</v>
      </c>
    </row>
    <row r="309" spans="1:57" x14ac:dyDescent="0.2">
      <c r="A309" s="11"/>
      <c r="C309" t="str">
        <f t="shared" si="88"/>
        <v>20200729-Clay</v>
      </c>
      <c r="D309" s="12" t="s">
        <v>276</v>
      </c>
      <c r="E309" s="12" t="s">
        <v>1310</v>
      </c>
      <c r="F309" s="12"/>
      <c r="G309" s="12"/>
      <c r="H309" s="13">
        <f t="shared" si="89"/>
        <v>202007291805</v>
      </c>
      <c r="I309" s="13">
        <f t="shared" si="90"/>
        <v>202007300605</v>
      </c>
      <c r="J309" s="14">
        <v>44041</v>
      </c>
      <c r="K309" s="15">
        <v>0.75347222222222221</v>
      </c>
      <c r="L309" s="16">
        <v>44041.753472222219</v>
      </c>
      <c r="M309" s="17">
        <v>44042</v>
      </c>
      <c r="N309" s="18" t="s">
        <v>1234</v>
      </c>
      <c r="O309" s="16">
        <v>44042.310416666667</v>
      </c>
      <c r="P309" s="19">
        <v>730</v>
      </c>
      <c r="Q309" s="12" t="s">
        <v>186</v>
      </c>
      <c r="R309" s="19">
        <v>0</v>
      </c>
      <c r="S309" s="19">
        <v>0</v>
      </c>
      <c r="T309" s="19">
        <v>0</v>
      </c>
      <c r="U309" s="20">
        <v>38.403289999999998</v>
      </c>
      <c r="V309" s="20">
        <v>-121.17197</v>
      </c>
      <c r="W309" s="11" t="s">
        <v>73</v>
      </c>
      <c r="X309" s="11" t="str">
        <f t="shared" si="91"/>
        <v>non-HFRA</v>
      </c>
      <c r="Y309" s="11"/>
      <c r="Z309" s="21"/>
      <c r="AA309" s="11"/>
      <c r="AB309" s="11"/>
      <c r="AC309" s="21"/>
      <c r="AD309" s="21"/>
      <c r="AE309" s="21"/>
      <c r="AF309" s="11"/>
      <c r="AG309" s="11" t="b">
        <f t="shared" si="92"/>
        <v>0</v>
      </c>
      <c r="AH309" s="11" t="b">
        <f t="shared" si="93"/>
        <v>0</v>
      </c>
      <c r="AI309" s="11" t="b">
        <f t="shared" si="94"/>
        <v>0</v>
      </c>
      <c r="AJ309" s="19">
        <v>2020</v>
      </c>
      <c r="AK309">
        <v>7</v>
      </c>
      <c r="AL309" t="b">
        <v>0</v>
      </c>
      <c r="AM309">
        <f t="shared" si="95"/>
        <v>0</v>
      </c>
      <c r="AN309" t="b">
        <f t="shared" si="96"/>
        <v>0</v>
      </c>
      <c r="AO309" t="b">
        <f t="shared" si="97"/>
        <v>0</v>
      </c>
      <c r="AP309" t="b">
        <f t="shared" si="98"/>
        <v>0</v>
      </c>
      <c r="AQ309" t="str">
        <f t="shared" si="103"/>
        <v>OEIS Non-CAT - Large</v>
      </c>
      <c r="AR309">
        <f t="shared" si="99"/>
        <v>0</v>
      </c>
      <c r="AS309">
        <f t="shared" si="100"/>
        <v>0</v>
      </c>
      <c r="AT309" t="str">
        <f t="shared" si="101"/>
        <v xml:space="preserve">structures &lt;= 100 </v>
      </c>
      <c r="AU309" t="str">
        <f t="shared" si="102"/>
        <v>fatality = 0</v>
      </c>
      <c r="AV309">
        <f t="shared" si="104"/>
        <v>0</v>
      </c>
      <c r="AW309" t="b">
        <v>0</v>
      </c>
      <c r="AX309" t="b">
        <v>0</v>
      </c>
      <c r="AY309" t="b">
        <v>0</v>
      </c>
      <c r="AZ309" t="b">
        <v>0</v>
      </c>
      <c r="BA309" t="b">
        <v>0</v>
      </c>
      <c r="BB309" t="b">
        <v>0</v>
      </c>
      <c r="BC309" t="b">
        <v>0</v>
      </c>
    </row>
    <row r="310" spans="1:57" x14ac:dyDescent="0.2">
      <c r="A310" s="11"/>
      <c r="C310" t="str">
        <f t="shared" si="88"/>
        <v>20200801-Stump</v>
      </c>
      <c r="D310" s="12" t="s">
        <v>281</v>
      </c>
      <c r="E310" s="12" t="s">
        <v>1313</v>
      </c>
      <c r="F310" s="12"/>
      <c r="G310" s="12"/>
      <c r="H310" s="13">
        <f t="shared" si="89"/>
        <v>202008011639</v>
      </c>
      <c r="I310" s="13">
        <f t="shared" si="90"/>
        <v>202008020439</v>
      </c>
      <c r="J310" s="14">
        <v>44044</v>
      </c>
      <c r="K310" s="15">
        <v>0.69374999999999998</v>
      </c>
      <c r="L310" s="16">
        <v>44044.693749999999</v>
      </c>
      <c r="M310" s="17">
        <v>44088</v>
      </c>
      <c r="N310" s="18" t="s">
        <v>1314</v>
      </c>
      <c r="O310" s="16">
        <v>44088.600694444453</v>
      </c>
      <c r="P310" s="19">
        <v>684</v>
      </c>
      <c r="Q310" s="12"/>
      <c r="R310" s="19">
        <v>0</v>
      </c>
      <c r="S310" s="19">
        <v>0</v>
      </c>
      <c r="T310" s="19">
        <v>0</v>
      </c>
      <c r="U310" s="20">
        <v>40.346589999999999</v>
      </c>
      <c r="V310" s="20">
        <v>-121.64149999999999</v>
      </c>
      <c r="W310" s="11" t="s">
        <v>88</v>
      </c>
      <c r="X310" s="11" t="str">
        <f t="shared" si="91"/>
        <v>HFRA</v>
      </c>
      <c r="Y310" s="11"/>
      <c r="Z310" s="21"/>
      <c r="AA310" s="11"/>
      <c r="AB310" s="11"/>
      <c r="AC310" s="21"/>
      <c r="AD310" s="21"/>
      <c r="AE310" s="21"/>
      <c r="AF310" s="11"/>
      <c r="AG310" s="11" t="b">
        <f t="shared" si="92"/>
        <v>0</v>
      </c>
      <c r="AH310" s="11" t="b">
        <f t="shared" si="93"/>
        <v>0</v>
      </c>
      <c r="AI310" s="11" t="b">
        <f t="shared" si="94"/>
        <v>0</v>
      </c>
      <c r="AJ310" s="19">
        <v>2020</v>
      </c>
      <c r="AK310">
        <v>8</v>
      </c>
      <c r="AL310" t="b">
        <v>0</v>
      </c>
      <c r="AM310">
        <f t="shared" si="95"/>
        <v>0</v>
      </c>
      <c r="AN310" t="b">
        <f t="shared" si="96"/>
        <v>0</v>
      </c>
      <c r="AO310" t="b">
        <f t="shared" si="97"/>
        <v>0</v>
      </c>
      <c r="AP310" t="b">
        <f t="shared" si="98"/>
        <v>0</v>
      </c>
      <c r="AQ310" t="str">
        <f t="shared" si="103"/>
        <v>OEIS Non-CAT - Large</v>
      </c>
      <c r="AR310">
        <f t="shared" si="99"/>
        <v>0</v>
      </c>
      <c r="AS310">
        <f t="shared" si="100"/>
        <v>0</v>
      </c>
      <c r="AT310" t="str">
        <f t="shared" si="101"/>
        <v xml:space="preserve">structures &lt;= 100 </v>
      </c>
      <c r="AU310" t="str">
        <f t="shared" si="102"/>
        <v>fatality = 0</v>
      </c>
      <c r="AV310">
        <f t="shared" si="104"/>
        <v>0</v>
      </c>
      <c r="AW310" t="b">
        <v>1</v>
      </c>
      <c r="AX310" t="b">
        <v>0</v>
      </c>
      <c r="AY310" t="b">
        <v>1</v>
      </c>
      <c r="AZ310" t="b">
        <v>1</v>
      </c>
      <c r="BA310" t="b">
        <v>0</v>
      </c>
      <c r="BB310" t="b">
        <v>1</v>
      </c>
      <c r="BC310" t="b">
        <v>1</v>
      </c>
    </row>
    <row r="311" spans="1:57" x14ac:dyDescent="0.2">
      <c r="A311" s="11"/>
      <c r="C311" t="str">
        <f t="shared" si="88"/>
        <v>20200801-Pond</v>
      </c>
      <c r="D311" s="12" t="s">
        <v>103</v>
      </c>
      <c r="E311" s="12" t="s">
        <v>1318</v>
      </c>
      <c r="F311" s="12"/>
      <c r="G311" s="12"/>
      <c r="H311" s="13">
        <f t="shared" si="89"/>
        <v>202008011844</v>
      </c>
      <c r="I311" s="13">
        <f t="shared" si="90"/>
        <v>202008020644</v>
      </c>
      <c r="J311" s="14">
        <v>44044</v>
      </c>
      <c r="K311" s="15">
        <v>0.78055555555555556</v>
      </c>
      <c r="L311" s="16">
        <v>44044.780555555553</v>
      </c>
      <c r="M311" s="17">
        <v>44052</v>
      </c>
      <c r="N311" s="18" t="s">
        <v>1319</v>
      </c>
      <c r="O311" s="16">
        <v>44052.803472222222</v>
      </c>
      <c r="P311" s="19">
        <v>1962</v>
      </c>
      <c r="Q311" s="12"/>
      <c r="R311" s="19">
        <v>1</v>
      </c>
      <c r="S311" s="19">
        <v>1</v>
      </c>
      <c r="T311" s="19">
        <v>0</v>
      </c>
      <c r="U311" s="20">
        <v>35.431280000000001</v>
      </c>
      <c r="V311" s="20">
        <v>-120.47346</v>
      </c>
      <c r="W311" s="11" t="s">
        <v>88</v>
      </c>
      <c r="X311" s="11" t="str">
        <f t="shared" si="91"/>
        <v>HFRA</v>
      </c>
      <c r="Y311" s="11"/>
      <c r="Z311" s="21"/>
      <c r="AA311" s="11"/>
      <c r="AB311" s="11"/>
      <c r="AC311" s="21"/>
      <c r="AD311" s="21"/>
      <c r="AE311" s="21"/>
      <c r="AF311" s="11">
        <v>147490</v>
      </c>
      <c r="AG311" s="11" t="b">
        <f t="shared" si="92"/>
        <v>0</v>
      </c>
      <c r="AH311" s="11" t="b">
        <f t="shared" si="93"/>
        <v>0</v>
      </c>
      <c r="AI311" s="11" t="b">
        <f t="shared" si="94"/>
        <v>0</v>
      </c>
      <c r="AJ311" s="19">
        <v>2020</v>
      </c>
      <c r="AK311">
        <v>8</v>
      </c>
      <c r="AL311" t="b">
        <v>0</v>
      </c>
      <c r="AM311">
        <f t="shared" si="95"/>
        <v>0</v>
      </c>
      <c r="AN311" t="b">
        <f t="shared" si="96"/>
        <v>0</v>
      </c>
      <c r="AO311" t="b">
        <f t="shared" si="97"/>
        <v>0</v>
      </c>
      <c r="AP311" t="b">
        <f t="shared" si="98"/>
        <v>0</v>
      </c>
      <c r="AQ311" t="str">
        <f t="shared" si="103"/>
        <v>OEIS Non-CAT - Large</v>
      </c>
      <c r="AR311">
        <f t="shared" si="99"/>
        <v>0</v>
      </c>
      <c r="AS311">
        <f t="shared" si="100"/>
        <v>0</v>
      </c>
      <c r="AT311" t="str">
        <f t="shared" si="101"/>
        <v xml:space="preserve">structures &lt;= 100 </v>
      </c>
      <c r="AU311" t="str">
        <f t="shared" si="102"/>
        <v>fatality = 0</v>
      </c>
      <c r="AV311">
        <f t="shared" si="104"/>
        <v>1</v>
      </c>
      <c r="AW311" t="b">
        <v>1</v>
      </c>
      <c r="AX311" t="b">
        <v>0</v>
      </c>
      <c r="AY311" t="b">
        <v>1</v>
      </c>
      <c r="AZ311" t="b">
        <v>1</v>
      </c>
      <c r="BA311" t="b">
        <v>0</v>
      </c>
      <c r="BB311" t="b">
        <v>1</v>
      </c>
      <c r="BC311" t="b">
        <v>1</v>
      </c>
    </row>
    <row r="312" spans="1:57" x14ac:dyDescent="0.2">
      <c r="A312" s="11"/>
      <c r="C312" t="str">
        <f t="shared" si="88"/>
        <v>20200802-North</v>
      </c>
      <c r="D312" s="12" t="s">
        <v>180</v>
      </c>
      <c r="E312" s="12" t="s">
        <v>1008</v>
      </c>
      <c r="F312" s="12"/>
      <c r="G312" s="12"/>
      <c r="H312" s="13">
        <f t="shared" si="89"/>
        <v>202008021651</v>
      </c>
      <c r="I312" s="13">
        <f t="shared" si="90"/>
        <v>202008030451</v>
      </c>
      <c r="J312" s="14">
        <v>44045</v>
      </c>
      <c r="K312" s="15">
        <v>0.70208333333333328</v>
      </c>
      <c r="L312" s="16">
        <v>44045.70208333333</v>
      </c>
      <c r="M312" s="17">
        <v>44053</v>
      </c>
      <c r="N312" s="18" t="s">
        <v>1323</v>
      </c>
      <c r="O312" s="16">
        <v>44053.477083333331</v>
      </c>
      <c r="P312" s="19">
        <v>6882</v>
      </c>
      <c r="Q312" s="12" t="s">
        <v>186</v>
      </c>
      <c r="R312" s="19">
        <v>0</v>
      </c>
      <c r="S312" s="19">
        <v>0</v>
      </c>
      <c r="T312" s="19">
        <v>0</v>
      </c>
      <c r="U312" s="20">
        <v>40.367640000000002</v>
      </c>
      <c r="V312" s="20">
        <v>-120.44811</v>
      </c>
      <c r="W312" s="11" t="s">
        <v>73</v>
      </c>
      <c r="X312" s="11" t="str">
        <f t="shared" si="91"/>
        <v>non-HFRA</v>
      </c>
      <c r="Y312" s="11"/>
      <c r="Z312" s="21"/>
      <c r="AA312" s="11"/>
      <c r="AB312" s="11"/>
      <c r="AC312" s="21"/>
      <c r="AD312" s="21"/>
      <c r="AE312" s="21"/>
      <c r="AF312" s="11"/>
      <c r="AG312" s="11" t="b">
        <f t="shared" si="92"/>
        <v>1</v>
      </c>
      <c r="AH312" s="11" t="b">
        <f t="shared" si="93"/>
        <v>1</v>
      </c>
      <c r="AI312" s="11" t="b">
        <f t="shared" si="94"/>
        <v>0</v>
      </c>
      <c r="AJ312" s="19">
        <v>2020</v>
      </c>
      <c r="AK312">
        <v>8</v>
      </c>
      <c r="AL312" t="b">
        <v>0</v>
      </c>
      <c r="AM312">
        <f t="shared" si="95"/>
        <v>0</v>
      </c>
      <c r="AN312" t="b">
        <f t="shared" si="96"/>
        <v>0</v>
      </c>
      <c r="AO312" t="b">
        <f t="shared" si="97"/>
        <v>0</v>
      </c>
      <c r="AP312" t="b">
        <f t="shared" si="98"/>
        <v>0</v>
      </c>
      <c r="AQ312" t="str">
        <f t="shared" si="103"/>
        <v>OEIS CAT - Large</v>
      </c>
      <c r="AR312">
        <f t="shared" si="99"/>
        <v>1</v>
      </c>
      <c r="AS312">
        <f t="shared" si="100"/>
        <v>0</v>
      </c>
      <c r="AT312" t="str">
        <f t="shared" si="101"/>
        <v xml:space="preserve">structures &lt;= 100 </v>
      </c>
      <c r="AU312" t="str">
        <f t="shared" si="102"/>
        <v>fatality = 0</v>
      </c>
      <c r="AV312">
        <f t="shared" si="104"/>
        <v>0</v>
      </c>
      <c r="AW312" t="b">
        <v>0</v>
      </c>
      <c r="AX312" t="b">
        <v>0</v>
      </c>
      <c r="AY312" t="b">
        <v>0</v>
      </c>
      <c r="AZ312" t="b">
        <v>0</v>
      </c>
      <c r="BA312" t="b">
        <v>0</v>
      </c>
      <c r="BB312" t="b">
        <v>0</v>
      </c>
      <c r="BC312" t="b">
        <v>0</v>
      </c>
    </row>
    <row r="313" spans="1:57" x14ac:dyDescent="0.2">
      <c r="A313" s="11"/>
      <c r="C313" t="str">
        <f t="shared" si="88"/>
        <v>20200802-Sites</v>
      </c>
      <c r="D313" s="12" t="s">
        <v>1325</v>
      </c>
      <c r="E313" s="12" t="s">
        <v>1326</v>
      </c>
      <c r="F313" s="12"/>
      <c r="G313" s="12"/>
      <c r="H313" s="13">
        <f t="shared" si="89"/>
        <v>202008021713</v>
      </c>
      <c r="I313" s="13">
        <f t="shared" si="90"/>
        <v>202008030513</v>
      </c>
      <c r="J313" s="14">
        <v>44045</v>
      </c>
      <c r="K313" s="15">
        <v>0.71736111111111112</v>
      </c>
      <c r="L313" s="16">
        <v>44045.717361111107</v>
      </c>
      <c r="M313" s="17">
        <v>44048</v>
      </c>
      <c r="N313" s="18" t="s">
        <v>1327</v>
      </c>
      <c r="O313" s="16">
        <v>44048.302777777782</v>
      </c>
      <c r="P313" s="19">
        <v>560</v>
      </c>
      <c r="Q313" s="12"/>
      <c r="R313" s="19">
        <v>0</v>
      </c>
      <c r="S313" s="19">
        <v>0</v>
      </c>
      <c r="T313" s="19">
        <v>0</v>
      </c>
      <c r="U313" s="20">
        <v>39.313130000000001</v>
      </c>
      <c r="V313" s="20">
        <v>-122.48524999999999</v>
      </c>
      <c r="W313" s="11" t="s">
        <v>88</v>
      </c>
      <c r="X313" s="11" t="str">
        <f t="shared" si="91"/>
        <v>HFRA</v>
      </c>
      <c r="Y313" s="11"/>
      <c r="Z313" s="21"/>
      <c r="AA313" s="11"/>
      <c r="AB313" s="11"/>
      <c r="AC313" s="21"/>
      <c r="AD313" s="21"/>
      <c r="AE313" s="21"/>
      <c r="AF313" s="11"/>
      <c r="AG313" s="11" t="b">
        <f t="shared" si="92"/>
        <v>0</v>
      </c>
      <c r="AH313" s="11" t="b">
        <f t="shared" si="93"/>
        <v>0</v>
      </c>
      <c r="AI313" s="11" t="b">
        <f t="shared" si="94"/>
        <v>0</v>
      </c>
      <c r="AJ313" s="19">
        <v>2020</v>
      </c>
      <c r="AK313">
        <v>8</v>
      </c>
      <c r="AL313" t="b">
        <v>0</v>
      </c>
      <c r="AM313">
        <f t="shared" si="95"/>
        <v>0</v>
      </c>
      <c r="AN313" t="b">
        <f t="shared" si="96"/>
        <v>0</v>
      </c>
      <c r="AO313" t="b">
        <f t="shared" si="97"/>
        <v>0</v>
      </c>
      <c r="AP313" t="b">
        <f t="shared" si="98"/>
        <v>0</v>
      </c>
      <c r="AQ313" t="str">
        <f t="shared" si="103"/>
        <v>OEIS Non-CAT - Large</v>
      </c>
      <c r="AR313">
        <f t="shared" si="99"/>
        <v>0</v>
      </c>
      <c r="AS313">
        <f t="shared" si="100"/>
        <v>0</v>
      </c>
      <c r="AT313" t="str">
        <f t="shared" si="101"/>
        <v xml:space="preserve">structures &lt;= 100 </v>
      </c>
      <c r="AU313" t="str">
        <f t="shared" si="102"/>
        <v>fatality = 0</v>
      </c>
      <c r="AV313">
        <f t="shared" si="104"/>
        <v>0</v>
      </c>
      <c r="AW313" t="b">
        <v>1</v>
      </c>
      <c r="AX313" t="b">
        <v>0</v>
      </c>
      <c r="AY313" t="b">
        <v>1</v>
      </c>
      <c r="AZ313" t="b">
        <v>1</v>
      </c>
      <c r="BA313" t="b">
        <v>0</v>
      </c>
      <c r="BB313" t="b">
        <v>1</v>
      </c>
      <c r="BC313" t="b">
        <v>1</v>
      </c>
    </row>
    <row r="314" spans="1:57" x14ac:dyDescent="0.2">
      <c r="A314" s="11"/>
      <c r="C314" t="str">
        <f t="shared" si="88"/>
        <v>20200802-Beale</v>
      </c>
      <c r="D314" s="12" t="s">
        <v>350</v>
      </c>
      <c r="E314" s="12" t="s">
        <v>351</v>
      </c>
      <c r="F314" s="12"/>
      <c r="G314" s="12"/>
      <c r="H314" s="13">
        <f t="shared" si="89"/>
        <v>202008022224</v>
      </c>
      <c r="I314" s="13">
        <f t="shared" si="90"/>
        <v>202008031024</v>
      </c>
      <c r="J314" s="14">
        <v>44045</v>
      </c>
      <c r="K314" s="15">
        <v>0.93333333333333335</v>
      </c>
      <c r="L314" s="16">
        <v>44045.933333333327</v>
      </c>
      <c r="M314" s="17">
        <v>44046</v>
      </c>
      <c r="N314" s="18" t="s">
        <v>1177</v>
      </c>
      <c r="O314" s="16">
        <v>44046.306944444441</v>
      </c>
      <c r="P314" s="19">
        <v>600</v>
      </c>
      <c r="Q314" s="12"/>
      <c r="R314" s="19">
        <v>0</v>
      </c>
      <c r="S314" s="19">
        <v>0</v>
      </c>
      <c r="T314" s="19">
        <v>0</v>
      </c>
      <c r="U314" s="20">
        <v>39.11307</v>
      </c>
      <c r="V314" s="20">
        <v>-121.38178000000001</v>
      </c>
      <c r="W314" s="11" t="s">
        <v>73</v>
      </c>
      <c r="X314" s="11" t="str">
        <f t="shared" si="91"/>
        <v>non-HFRA</v>
      </c>
      <c r="Y314" s="11"/>
      <c r="Z314" s="21"/>
      <c r="AA314" s="11"/>
      <c r="AB314" s="11"/>
      <c r="AC314" s="21"/>
      <c r="AD314" s="21"/>
      <c r="AE314" s="21"/>
      <c r="AF314" s="11"/>
      <c r="AG314" s="11" t="b">
        <f t="shared" si="92"/>
        <v>0</v>
      </c>
      <c r="AH314" s="11" t="b">
        <f t="shared" si="93"/>
        <v>0</v>
      </c>
      <c r="AI314" s="11" t="b">
        <f t="shared" si="94"/>
        <v>0</v>
      </c>
      <c r="AJ314" s="19">
        <v>2020</v>
      </c>
      <c r="AK314">
        <v>8</v>
      </c>
      <c r="AL314" t="b">
        <v>0</v>
      </c>
      <c r="AM314">
        <f t="shared" si="95"/>
        <v>0</v>
      </c>
      <c r="AN314" t="b">
        <f t="shared" si="96"/>
        <v>0</v>
      </c>
      <c r="AO314" t="b">
        <f t="shared" si="97"/>
        <v>0</v>
      </c>
      <c r="AP314" t="b">
        <f t="shared" si="98"/>
        <v>0</v>
      </c>
      <c r="AQ314" t="str">
        <f t="shared" si="103"/>
        <v>OEIS Non-CAT - Large</v>
      </c>
      <c r="AR314">
        <f t="shared" si="99"/>
        <v>0</v>
      </c>
      <c r="AS314">
        <f t="shared" si="100"/>
        <v>0</v>
      </c>
      <c r="AT314" t="str">
        <f t="shared" si="101"/>
        <v xml:space="preserve">structures &lt;= 100 </v>
      </c>
      <c r="AU314" t="str">
        <f t="shared" si="102"/>
        <v>fatality = 0</v>
      </c>
      <c r="AV314">
        <f t="shared" si="104"/>
        <v>0</v>
      </c>
      <c r="AW314" t="b">
        <v>0</v>
      </c>
      <c r="AX314" t="b">
        <v>0</v>
      </c>
      <c r="AY314" t="b">
        <v>0</v>
      </c>
      <c r="AZ314" t="b">
        <v>0</v>
      </c>
      <c r="BA314" t="b">
        <v>0</v>
      </c>
      <c r="BB314" t="b">
        <v>0</v>
      </c>
      <c r="BC314" t="b">
        <v>0</v>
      </c>
    </row>
    <row r="315" spans="1:57" x14ac:dyDescent="0.2">
      <c r="A315" s="11"/>
      <c r="C315" t="str">
        <f t="shared" si="88"/>
        <v>20200803-Stagecoach</v>
      </c>
      <c r="D315" s="12" t="s">
        <v>260</v>
      </c>
      <c r="E315" s="12" t="s">
        <v>1334</v>
      </c>
      <c r="F315" s="12"/>
      <c r="G315" s="12"/>
      <c r="H315" s="13">
        <f t="shared" si="89"/>
        <v>202008031733</v>
      </c>
      <c r="I315" s="13">
        <f t="shared" si="90"/>
        <v>202008040533</v>
      </c>
      <c r="J315" s="14">
        <v>44046</v>
      </c>
      <c r="K315" s="15">
        <v>0.73124999999999996</v>
      </c>
      <c r="L315" s="16">
        <v>44046.731249999997</v>
      </c>
      <c r="M315" s="17">
        <v>44061</v>
      </c>
      <c r="N315" s="18" t="s">
        <v>1335</v>
      </c>
      <c r="O315" s="16">
        <v>44061.743055555547</v>
      </c>
      <c r="P315" s="19">
        <v>7760</v>
      </c>
      <c r="Q315" s="12" t="s">
        <v>186</v>
      </c>
      <c r="R315" s="19">
        <v>0</v>
      </c>
      <c r="S315" s="19">
        <v>0</v>
      </c>
      <c r="T315" s="19">
        <v>0</v>
      </c>
      <c r="U315" s="20">
        <v>35.430439999999997</v>
      </c>
      <c r="V315" s="20">
        <v>-118.53361</v>
      </c>
      <c r="W315" s="11" t="s">
        <v>88</v>
      </c>
      <c r="X315" s="11" t="str">
        <f t="shared" si="91"/>
        <v>HFRA</v>
      </c>
      <c r="Y315" s="11"/>
      <c r="Z315" s="21"/>
      <c r="AA315" s="11"/>
      <c r="AB315" s="11"/>
      <c r="AC315" s="21"/>
      <c r="AD315" s="21"/>
      <c r="AE315" s="21"/>
      <c r="AF315" s="11"/>
      <c r="AG315" s="11" t="b">
        <f t="shared" si="92"/>
        <v>1</v>
      </c>
      <c r="AH315" s="11" t="b">
        <f t="shared" si="93"/>
        <v>1</v>
      </c>
      <c r="AI315" s="11" t="b">
        <f t="shared" si="94"/>
        <v>0</v>
      </c>
      <c r="AJ315" s="19">
        <v>2020</v>
      </c>
      <c r="AK315">
        <v>8</v>
      </c>
      <c r="AL315" t="b">
        <v>0</v>
      </c>
      <c r="AM315">
        <f t="shared" si="95"/>
        <v>0</v>
      </c>
      <c r="AN315" t="b">
        <f t="shared" si="96"/>
        <v>0</v>
      </c>
      <c r="AO315" t="b">
        <f t="shared" si="97"/>
        <v>0</v>
      </c>
      <c r="AP315" t="b">
        <f t="shared" si="98"/>
        <v>0</v>
      </c>
      <c r="AQ315" t="str">
        <f t="shared" si="103"/>
        <v>OEIS CAT - Large</v>
      </c>
      <c r="AR315">
        <f t="shared" si="99"/>
        <v>1</v>
      </c>
      <c r="AS315">
        <f t="shared" si="100"/>
        <v>0</v>
      </c>
      <c r="AT315" t="str">
        <f t="shared" si="101"/>
        <v xml:space="preserve">structures &lt;= 100 </v>
      </c>
      <c r="AU315" t="str">
        <f t="shared" si="102"/>
        <v>fatality = 0</v>
      </c>
      <c r="AV315">
        <f t="shared" si="104"/>
        <v>0</v>
      </c>
      <c r="AW315" t="b">
        <v>1</v>
      </c>
      <c r="AX315" t="b">
        <v>0</v>
      </c>
      <c r="AY315" t="b">
        <v>1</v>
      </c>
      <c r="AZ315" t="b">
        <v>1</v>
      </c>
      <c r="BA315" t="b">
        <v>0</v>
      </c>
      <c r="BB315" t="b">
        <v>1</v>
      </c>
      <c r="BC315" t="b">
        <v>1</v>
      </c>
    </row>
    <row r="316" spans="1:57" x14ac:dyDescent="0.2">
      <c r="A316" s="11"/>
      <c r="C316" t="str">
        <f t="shared" si="88"/>
        <v>20200804-Trimmer</v>
      </c>
      <c r="D316" s="12" t="s">
        <v>169</v>
      </c>
      <c r="E316" s="12" t="s">
        <v>1338</v>
      </c>
      <c r="F316" s="12"/>
      <c r="G316" s="12"/>
      <c r="H316" s="13">
        <f t="shared" si="89"/>
        <v>202008040944</v>
      </c>
      <c r="I316" s="13">
        <f t="shared" si="90"/>
        <v>202008042144</v>
      </c>
      <c r="J316" s="14">
        <v>44047</v>
      </c>
      <c r="K316" s="15">
        <v>0.40555555555555561</v>
      </c>
      <c r="L316" s="16">
        <v>44047.405555555553</v>
      </c>
      <c r="M316" s="17">
        <v>44063</v>
      </c>
      <c r="N316" s="18" t="s">
        <v>1339</v>
      </c>
      <c r="O316" s="16">
        <v>44063.599305555559</v>
      </c>
      <c r="P316" s="19">
        <v>594</v>
      </c>
      <c r="Q316" s="12" t="s">
        <v>186</v>
      </c>
      <c r="R316" s="19">
        <v>0</v>
      </c>
      <c r="S316" s="19">
        <v>0</v>
      </c>
      <c r="T316" s="19">
        <v>0</v>
      </c>
      <c r="U316" s="20">
        <v>36.909329999999997</v>
      </c>
      <c r="V316" s="20">
        <v>-119.2439</v>
      </c>
      <c r="W316" s="11" t="s">
        <v>88</v>
      </c>
      <c r="X316" s="11" t="str">
        <f t="shared" si="91"/>
        <v>HFRA</v>
      </c>
      <c r="Y316" s="11"/>
      <c r="Z316" s="21"/>
      <c r="AA316" s="11"/>
      <c r="AB316" s="11"/>
      <c r="AC316" s="21"/>
      <c r="AD316" s="21"/>
      <c r="AE316" s="21"/>
      <c r="AF316" s="11"/>
      <c r="AG316" s="11" t="b">
        <f t="shared" si="92"/>
        <v>0</v>
      </c>
      <c r="AH316" s="11" t="b">
        <f t="shared" si="93"/>
        <v>0</v>
      </c>
      <c r="AI316" s="11" t="b">
        <f t="shared" si="94"/>
        <v>0</v>
      </c>
      <c r="AJ316" s="19">
        <v>2020</v>
      </c>
      <c r="AK316">
        <v>8</v>
      </c>
      <c r="AL316" t="b">
        <v>0</v>
      </c>
      <c r="AM316">
        <f t="shared" si="95"/>
        <v>0</v>
      </c>
      <c r="AN316" t="b">
        <f t="shared" si="96"/>
        <v>0</v>
      </c>
      <c r="AO316" t="b">
        <f t="shared" si="97"/>
        <v>0</v>
      </c>
      <c r="AP316" t="b">
        <f t="shared" si="98"/>
        <v>0</v>
      </c>
      <c r="AQ316" t="str">
        <f t="shared" si="103"/>
        <v>OEIS Non-CAT - Large</v>
      </c>
      <c r="AR316">
        <f t="shared" si="99"/>
        <v>0</v>
      </c>
      <c r="AS316">
        <f t="shared" si="100"/>
        <v>0</v>
      </c>
      <c r="AT316" t="str">
        <f t="shared" si="101"/>
        <v xml:space="preserve">structures &lt;= 100 </v>
      </c>
      <c r="AU316" t="str">
        <f t="shared" si="102"/>
        <v>fatality = 0</v>
      </c>
      <c r="AV316">
        <f t="shared" si="104"/>
        <v>0</v>
      </c>
      <c r="AW316" t="b">
        <v>1</v>
      </c>
      <c r="AX316" t="b">
        <v>0</v>
      </c>
      <c r="AY316" t="b">
        <v>1</v>
      </c>
      <c r="AZ316" t="b">
        <v>1</v>
      </c>
      <c r="BA316" t="b">
        <v>0</v>
      </c>
      <c r="BB316" t="b">
        <v>1</v>
      </c>
      <c r="BC316" t="b">
        <v>1</v>
      </c>
    </row>
    <row r="317" spans="1:57" x14ac:dyDescent="0.2">
      <c r="A317" s="11"/>
      <c r="C317" t="str">
        <f t="shared" si="88"/>
        <v>20200812-Soda</v>
      </c>
      <c r="D317" s="12" t="s">
        <v>260</v>
      </c>
      <c r="E317" s="12" t="s">
        <v>248</v>
      </c>
      <c r="F317" s="12"/>
      <c r="G317" s="12"/>
      <c r="H317" s="13">
        <f t="shared" si="89"/>
        <v>202008121143</v>
      </c>
      <c r="I317" s="13">
        <f t="shared" si="90"/>
        <v>202008122343</v>
      </c>
      <c r="J317" s="14">
        <v>44055</v>
      </c>
      <c r="K317" s="15">
        <v>0.48819444444444438</v>
      </c>
      <c r="L317" s="16">
        <v>44055.488194444442</v>
      </c>
      <c r="M317" s="17">
        <v>44055</v>
      </c>
      <c r="N317" s="18" t="s">
        <v>1131</v>
      </c>
      <c r="O317" s="16">
        <v>44055.681944444441</v>
      </c>
      <c r="P317" s="19">
        <v>424</v>
      </c>
      <c r="Q317" s="12"/>
      <c r="R317" s="19">
        <v>0</v>
      </c>
      <c r="S317" s="19">
        <v>0</v>
      </c>
      <c r="T317" s="19">
        <v>0</v>
      </c>
      <c r="U317" s="20">
        <v>34.962524000000002</v>
      </c>
      <c r="V317" s="20">
        <v>-119.44497699999999</v>
      </c>
      <c r="W317" s="11" t="s">
        <v>73</v>
      </c>
      <c r="X317" s="11" t="str">
        <f t="shared" si="91"/>
        <v>non-HFRA</v>
      </c>
      <c r="Y317" s="11" t="s">
        <v>100</v>
      </c>
      <c r="Z317" s="21" t="s">
        <v>100</v>
      </c>
      <c r="AA317" s="11">
        <v>20200994</v>
      </c>
      <c r="AB317" s="11"/>
      <c r="AC317" s="21" t="s">
        <v>1344</v>
      </c>
      <c r="AD317" s="21" t="s">
        <v>1345</v>
      </c>
      <c r="AE317" s="21"/>
      <c r="AF317" s="11">
        <v>4578</v>
      </c>
      <c r="AG317" s="11" t="b">
        <f t="shared" si="92"/>
        <v>0</v>
      </c>
      <c r="AH317" s="11" t="b">
        <f t="shared" si="93"/>
        <v>0</v>
      </c>
      <c r="AI317" s="11" t="b">
        <f t="shared" si="94"/>
        <v>0</v>
      </c>
      <c r="AJ317" s="19">
        <v>2020</v>
      </c>
      <c r="AK317">
        <v>8</v>
      </c>
      <c r="AL317" t="b">
        <v>0</v>
      </c>
      <c r="AM317">
        <f t="shared" si="95"/>
        <v>0</v>
      </c>
      <c r="AN317" t="b">
        <f t="shared" si="96"/>
        <v>0</v>
      </c>
      <c r="AO317" t="b">
        <f t="shared" si="97"/>
        <v>0</v>
      </c>
      <c r="AP317" t="b">
        <f t="shared" si="98"/>
        <v>0</v>
      </c>
      <c r="AQ317" t="str">
        <f t="shared" si="103"/>
        <v>OEIS Non-CAT - Large</v>
      </c>
      <c r="AR317">
        <f t="shared" si="99"/>
        <v>0</v>
      </c>
      <c r="AS317">
        <f t="shared" si="100"/>
        <v>0</v>
      </c>
      <c r="AT317" t="str">
        <f t="shared" si="101"/>
        <v xml:space="preserve">structures &lt;= 100 </v>
      </c>
      <c r="AU317" t="str">
        <f t="shared" si="102"/>
        <v>fatality = 0</v>
      </c>
      <c r="AV317">
        <f t="shared" si="104"/>
        <v>0</v>
      </c>
      <c r="AW317" t="b">
        <v>0</v>
      </c>
      <c r="AX317" t="b">
        <v>0</v>
      </c>
      <c r="AY317" t="b">
        <v>0</v>
      </c>
      <c r="AZ317" t="b">
        <v>0</v>
      </c>
      <c r="BA317" t="b">
        <v>0</v>
      </c>
      <c r="BB317" t="b">
        <v>0</v>
      </c>
      <c r="BC317" t="b">
        <v>0</v>
      </c>
    </row>
    <row r="318" spans="1:57" x14ac:dyDescent="0.2">
      <c r="A318" s="11"/>
      <c r="B318" t="s">
        <v>1348</v>
      </c>
      <c r="C318" t="str">
        <f t="shared" si="88"/>
        <v>20200813-Meiss</v>
      </c>
      <c r="D318" s="12" t="s">
        <v>276</v>
      </c>
      <c r="E318" s="12" t="s">
        <v>1349</v>
      </c>
      <c r="F318" s="12"/>
      <c r="G318" s="12"/>
      <c r="H318" s="13">
        <f t="shared" si="89"/>
        <v>202008131701</v>
      </c>
      <c r="I318" s="13">
        <f t="shared" si="90"/>
        <v>202008140501</v>
      </c>
      <c r="J318" s="14">
        <v>44056</v>
      </c>
      <c r="K318" s="15">
        <v>0.70902777777777781</v>
      </c>
      <c r="L318" s="16">
        <v>44056.709027777782</v>
      </c>
      <c r="M318" s="17">
        <v>44057</v>
      </c>
      <c r="N318" s="18" t="s">
        <v>1327</v>
      </c>
      <c r="O318" s="16">
        <v>44057.302777777782</v>
      </c>
      <c r="P318" s="19">
        <v>512</v>
      </c>
      <c r="Q318" s="12"/>
      <c r="R318" s="19">
        <v>0</v>
      </c>
      <c r="S318" s="19">
        <v>0</v>
      </c>
      <c r="T318" s="19">
        <v>0</v>
      </c>
      <c r="U318" s="20">
        <v>38.474502000000001</v>
      </c>
      <c r="V318" s="20">
        <v>-121.172572</v>
      </c>
      <c r="W318" s="11" t="s">
        <v>73</v>
      </c>
      <c r="X318" s="11" t="str">
        <f t="shared" si="91"/>
        <v>non-HFRA</v>
      </c>
      <c r="Y318" s="11" t="s">
        <v>100</v>
      </c>
      <c r="Z318" s="21" t="s">
        <v>100</v>
      </c>
      <c r="AA318" s="11">
        <v>20200755</v>
      </c>
      <c r="AB318" s="11"/>
      <c r="AC318" s="21"/>
      <c r="AD318" s="21"/>
      <c r="AE318" s="21" t="s">
        <v>1350</v>
      </c>
      <c r="AF318" s="11">
        <v>0</v>
      </c>
      <c r="AG318" s="11" t="b">
        <f t="shared" si="92"/>
        <v>0</v>
      </c>
      <c r="AH318" s="11" t="b">
        <f t="shared" si="93"/>
        <v>0</v>
      </c>
      <c r="AI318" s="11" t="b">
        <f t="shared" si="94"/>
        <v>0</v>
      </c>
      <c r="AJ318" s="19">
        <v>2020</v>
      </c>
      <c r="AK318">
        <v>8</v>
      </c>
      <c r="AL318" t="b">
        <v>0</v>
      </c>
      <c r="AM318">
        <f t="shared" si="95"/>
        <v>0</v>
      </c>
      <c r="AN318" t="b">
        <f t="shared" si="96"/>
        <v>0</v>
      </c>
      <c r="AO318" t="b">
        <f t="shared" si="97"/>
        <v>0</v>
      </c>
      <c r="AP318" t="b">
        <f t="shared" si="98"/>
        <v>0</v>
      </c>
      <c r="AQ318" t="str">
        <f t="shared" si="103"/>
        <v>OEIS Non-CAT - Large</v>
      </c>
      <c r="AR318">
        <f t="shared" si="99"/>
        <v>0</v>
      </c>
      <c r="AS318">
        <f t="shared" si="100"/>
        <v>0</v>
      </c>
      <c r="AT318" t="str">
        <f t="shared" si="101"/>
        <v xml:space="preserve">structures &lt;= 100 </v>
      </c>
      <c r="AU318" t="str">
        <f t="shared" si="102"/>
        <v>fatality = 0</v>
      </c>
      <c r="AV318">
        <f t="shared" si="104"/>
        <v>0</v>
      </c>
      <c r="AW318" t="b">
        <v>0</v>
      </c>
      <c r="AX318" t="b">
        <v>0</v>
      </c>
      <c r="AY318" t="b">
        <v>0</v>
      </c>
      <c r="AZ318" t="b">
        <v>0</v>
      </c>
      <c r="BA318" t="b">
        <v>0</v>
      </c>
      <c r="BB318" t="b">
        <v>0</v>
      </c>
      <c r="BC318" t="b">
        <v>0</v>
      </c>
    </row>
    <row r="319" spans="1:57" x14ac:dyDescent="0.2">
      <c r="A319" s="11"/>
      <c r="C319" t="str">
        <f t="shared" si="88"/>
        <v>20200814-Loyalton</v>
      </c>
      <c r="D319" s="12" t="s">
        <v>1352</v>
      </c>
      <c r="E319" s="12" t="s">
        <v>1353</v>
      </c>
      <c r="F319" s="12"/>
      <c r="G319" s="12"/>
      <c r="H319" s="13">
        <f t="shared" si="89"/>
        <v>202008141852</v>
      </c>
      <c r="I319" s="13">
        <f t="shared" si="90"/>
        <v>202008150652</v>
      </c>
      <c r="J319" s="14">
        <v>44057</v>
      </c>
      <c r="K319" s="15">
        <v>0.78611111111111109</v>
      </c>
      <c r="L319" s="16">
        <v>44057.786111111112</v>
      </c>
      <c r="M319" s="17">
        <v>44069</v>
      </c>
      <c r="N319" s="18" t="s">
        <v>1354</v>
      </c>
      <c r="O319" s="16">
        <v>44069.287499999999</v>
      </c>
      <c r="P319" s="19">
        <v>47029</v>
      </c>
      <c r="Q319" s="12"/>
      <c r="R319" s="19">
        <v>35</v>
      </c>
      <c r="S319" s="19">
        <v>0</v>
      </c>
      <c r="T319" s="19">
        <v>0</v>
      </c>
      <c r="U319" s="20">
        <v>39.702438000000001</v>
      </c>
      <c r="V319" s="20">
        <v>-120.143473</v>
      </c>
      <c r="W319" s="11" t="s">
        <v>88</v>
      </c>
      <c r="X319" s="11" t="str">
        <f t="shared" si="91"/>
        <v>HFRA</v>
      </c>
      <c r="Y319" s="11"/>
      <c r="Z319" s="21"/>
      <c r="AA319" s="11"/>
      <c r="AB319" s="11"/>
      <c r="AC319" s="21"/>
      <c r="AD319" s="21"/>
      <c r="AE319" s="21"/>
      <c r="AF319" s="11"/>
      <c r="AG319" s="11" t="b">
        <f t="shared" si="92"/>
        <v>1</v>
      </c>
      <c r="AH319" s="11" t="b">
        <f t="shared" si="93"/>
        <v>1</v>
      </c>
      <c r="AI319" s="11" t="b">
        <f t="shared" si="94"/>
        <v>0</v>
      </c>
      <c r="AJ319" s="19">
        <v>2020</v>
      </c>
      <c r="AK319">
        <v>8</v>
      </c>
      <c r="AL319" t="b">
        <v>0</v>
      </c>
      <c r="AM319">
        <f t="shared" si="95"/>
        <v>0</v>
      </c>
      <c r="AN319" t="b">
        <f t="shared" si="96"/>
        <v>0</v>
      </c>
      <c r="AO319" t="b">
        <f t="shared" si="97"/>
        <v>0</v>
      </c>
      <c r="AP319" t="b">
        <f t="shared" si="98"/>
        <v>0</v>
      </c>
      <c r="AQ319" t="str">
        <f>IF(AN319, "OEIS CAT - Destructive - Fatal", IF(AO319, IF(AG319, "OEIS CAT - Destructive - Non-fatal", "OEIS Non-CAT - Destructive - Non-fatal"), IF(AG319,  "OEIS CAT - Large", "OEIS Non-CAT - Large")))</f>
        <v>OEIS CAT - Large</v>
      </c>
      <c r="AR319">
        <f t="shared" si="99"/>
        <v>1</v>
      </c>
      <c r="AS319">
        <f t="shared" si="100"/>
        <v>0</v>
      </c>
      <c r="AT319" t="str">
        <f t="shared" si="101"/>
        <v xml:space="preserve">structures &lt;= 100 </v>
      </c>
      <c r="AU319" t="str">
        <f t="shared" si="102"/>
        <v>fatality = 0</v>
      </c>
      <c r="AV319">
        <f>IF(R319="",0,  R319)</f>
        <v>35</v>
      </c>
      <c r="AW319" t="b">
        <v>1</v>
      </c>
      <c r="AX319" t="b">
        <v>0</v>
      </c>
      <c r="AY319" t="b">
        <v>1</v>
      </c>
      <c r="AZ319" t="b">
        <v>1</v>
      </c>
      <c r="BA319" t="b">
        <v>0</v>
      </c>
      <c r="BB319" t="b">
        <v>0</v>
      </c>
      <c r="BC319" t="b">
        <v>1</v>
      </c>
      <c r="BD319">
        <v>50000</v>
      </c>
      <c r="BE319" t="s">
        <v>1242</v>
      </c>
    </row>
    <row r="320" spans="1:57" x14ac:dyDescent="0.2">
      <c r="A320" s="11"/>
      <c r="C320" t="str">
        <f t="shared" si="88"/>
        <v>20200815-Whale</v>
      </c>
      <c r="D320" s="12" t="s">
        <v>103</v>
      </c>
      <c r="E320" s="12" t="s">
        <v>1358</v>
      </c>
      <c r="F320" s="12"/>
      <c r="G320" s="12"/>
      <c r="H320" s="13">
        <f t="shared" si="89"/>
        <v>202008151321</v>
      </c>
      <c r="I320" s="13">
        <f t="shared" si="90"/>
        <v>202008160121</v>
      </c>
      <c r="J320" s="14">
        <v>44058</v>
      </c>
      <c r="K320" s="15">
        <v>0.55625000000000002</v>
      </c>
      <c r="L320" s="16">
        <v>44058.556250000001</v>
      </c>
      <c r="M320" s="17">
        <v>44062</v>
      </c>
      <c r="N320" s="18" t="s">
        <v>1359</v>
      </c>
      <c r="O320" s="16">
        <v>44062.618055555547</v>
      </c>
      <c r="P320" s="19">
        <v>312</v>
      </c>
      <c r="Q320" s="12"/>
      <c r="R320" s="19">
        <v>0</v>
      </c>
      <c r="S320" s="19">
        <v>0</v>
      </c>
      <c r="T320" s="19">
        <v>0</v>
      </c>
      <c r="U320" s="20">
        <v>35.472113999999998</v>
      </c>
      <c r="V320" s="20">
        <v>-120.856731</v>
      </c>
      <c r="W320" s="11" t="s">
        <v>73</v>
      </c>
      <c r="X320" s="11" t="str">
        <f t="shared" si="91"/>
        <v>non-HFRA</v>
      </c>
      <c r="Y320" s="11"/>
      <c r="Z320" s="21"/>
      <c r="AA320" s="11"/>
      <c r="AB320" s="11"/>
      <c r="AC320" s="21"/>
      <c r="AD320" s="21"/>
      <c r="AE320" s="21"/>
      <c r="AF320" s="11"/>
      <c r="AG320" s="11" t="b">
        <f t="shared" si="92"/>
        <v>0</v>
      </c>
      <c r="AH320" s="11" t="b">
        <f t="shared" si="93"/>
        <v>0</v>
      </c>
      <c r="AI320" s="11" t="b">
        <f t="shared" si="94"/>
        <v>0</v>
      </c>
      <c r="AJ320" s="19">
        <v>2020</v>
      </c>
      <c r="AK320">
        <v>8</v>
      </c>
      <c r="AL320" t="b">
        <v>1</v>
      </c>
      <c r="AM320">
        <f t="shared" si="95"/>
        <v>0</v>
      </c>
      <c r="AN320" t="b">
        <f t="shared" si="96"/>
        <v>0</v>
      </c>
      <c r="AO320" t="b">
        <f t="shared" si="97"/>
        <v>0</v>
      </c>
      <c r="AP320" t="b">
        <f t="shared" si="98"/>
        <v>0</v>
      </c>
      <c r="AQ320" t="str">
        <f t="shared" ref="AQ320:AQ351" si="105">IF(AN320, "OEIS CAT - Destructive - Fatal", IF(AO320, IF(AG320, "OEIS CAT - Destructive - Non-fatal", "OEIS Non-CAT - Destructive - Non-fatal"), IF(AG320, "OEIS CAT - Large", "OEIS Non-CAT - Large")))</f>
        <v>OEIS Non-CAT - Large</v>
      </c>
      <c r="AR320">
        <f t="shared" si="99"/>
        <v>0</v>
      </c>
      <c r="AS320">
        <f t="shared" si="100"/>
        <v>0</v>
      </c>
      <c r="AT320" t="str">
        <f t="shared" si="101"/>
        <v xml:space="preserve">structures &lt;= 100 </v>
      </c>
      <c r="AU320" t="str">
        <f t="shared" si="102"/>
        <v>fatality = 0</v>
      </c>
      <c r="AV320">
        <f t="shared" ref="AV320:AV351" si="106">IF(R320="",0, R320)</f>
        <v>0</v>
      </c>
      <c r="AW320" t="b">
        <v>0</v>
      </c>
      <c r="AX320" t="b">
        <v>0</v>
      </c>
      <c r="AY320" t="b">
        <v>0</v>
      </c>
      <c r="AZ320" t="b">
        <v>0</v>
      </c>
      <c r="BA320" t="b">
        <v>0</v>
      </c>
      <c r="BB320" t="b">
        <v>0</v>
      </c>
      <c r="BC320" t="b">
        <v>0</v>
      </c>
    </row>
    <row r="321" spans="1:57" x14ac:dyDescent="0.2">
      <c r="A321" s="11"/>
      <c r="C321" t="str">
        <f t="shared" si="88"/>
        <v>20200815-Hills</v>
      </c>
      <c r="D321" s="12" t="s">
        <v>169</v>
      </c>
      <c r="E321" s="12" t="s">
        <v>1362</v>
      </c>
      <c r="F321" s="12"/>
      <c r="G321" s="12"/>
      <c r="H321" s="13">
        <f t="shared" si="89"/>
        <v>202008151700</v>
      </c>
      <c r="I321" s="13">
        <f t="shared" si="90"/>
        <v>202008160500</v>
      </c>
      <c r="J321" s="14">
        <v>44058</v>
      </c>
      <c r="K321" s="15">
        <v>0.70833333333333337</v>
      </c>
      <c r="L321" s="16">
        <v>44058.708333333343</v>
      </c>
      <c r="M321" s="17"/>
      <c r="N321" s="18"/>
      <c r="O321" s="16"/>
      <c r="P321" s="19">
        <v>2121</v>
      </c>
      <c r="Q321" s="12"/>
      <c r="R321" s="19">
        <v>0</v>
      </c>
      <c r="S321" s="19">
        <v>0</v>
      </c>
      <c r="T321" s="19">
        <v>1</v>
      </c>
      <c r="U321" s="20">
        <v>36.098759999999999</v>
      </c>
      <c r="V321" s="20">
        <v>-120.427342</v>
      </c>
      <c r="W321" s="11" t="s">
        <v>73</v>
      </c>
      <c r="X321" s="11" t="str">
        <f t="shared" si="91"/>
        <v>HFRA</v>
      </c>
      <c r="Y321" s="11"/>
      <c r="Z321" s="21"/>
      <c r="AA321" s="11"/>
      <c r="AB321" s="11"/>
      <c r="AC321" s="21"/>
      <c r="AD321" s="21"/>
      <c r="AE321" s="21"/>
      <c r="AF321" s="11"/>
      <c r="AG321" s="11" t="b">
        <f t="shared" si="92"/>
        <v>1</v>
      </c>
      <c r="AH321" s="11" t="b">
        <f t="shared" si="93"/>
        <v>1</v>
      </c>
      <c r="AI321" s="11" t="b">
        <f t="shared" si="94"/>
        <v>0</v>
      </c>
      <c r="AJ321" s="19">
        <v>2020</v>
      </c>
      <c r="AK321">
        <v>8</v>
      </c>
      <c r="AL321" t="b">
        <v>0</v>
      </c>
      <c r="AM321">
        <f t="shared" si="95"/>
        <v>1</v>
      </c>
      <c r="AN321" t="b">
        <f t="shared" si="96"/>
        <v>0</v>
      </c>
      <c r="AO321" t="b">
        <f t="shared" si="97"/>
        <v>0</v>
      </c>
      <c r="AP321" t="b">
        <f t="shared" si="98"/>
        <v>0</v>
      </c>
      <c r="AQ321" t="str">
        <f t="shared" si="105"/>
        <v>OEIS CAT - Large</v>
      </c>
      <c r="AR321">
        <f t="shared" si="99"/>
        <v>0</v>
      </c>
      <c r="AS321">
        <f t="shared" si="100"/>
        <v>0</v>
      </c>
      <c r="AT321" t="str">
        <f t="shared" si="101"/>
        <v xml:space="preserve">structures &lt;= 100 </v>
      </c>
      <c r="AU321" t="str">
        <f t="shared" si="102"/>
        <v>fatality &gt; 0</v>
      </c>
      <c r="AV321">
        <f t="shared" si="106"/>
        <v>0</v>
      </c>
      <c r="AW321" t="b">
        <v>0</v>
      </c>
      <c r="AX321" t="b">
        <v>0</v>
      </c>
      <c r="AY321" t="b">
        <v>1</v>
      </c>
      <c r="AZ321" t="b">
        <v>1</v>
      </c>
      <c r="BA321" t="b">
        <v>1</v>
      </c>
      <c r="BB321" t="b">
        <v>0</v>
      </c>
      <c r="BC321" t="b">
        <v>1</v>
      </c>
    </row>
    <row r="322" spans="1:57" x14ac:dyDescent="0.2">
      <c r="A322" s="11"/>
      <c r="B322" t="s">
        <v>1365</v>
      </c>
      <c r="C322" t="str">
        <f t="shared" ref="C322:C385" si="107">LEFT(H322,8)&amp;"-"&amp;E322</f>
        <v>20200816-Lnu Lightning Complex</v>
      </c>
      <c r="D322" s="12" t="s">
        <v>1366</v>
      </c>
      <c r="E322" s="12" t="s">
        <v>1367</v>
      </c>
      <c r="F322" s="12"/>
      <c r="G322" s="12"/>
      <c r="H322" s="13">
        <f t="shared" ref="H322:H385" si="108">YEAR(L322)*10^8+MONTH(L322)*10^6+DAY(L322)*10^4+HOUR(L322)*100+MINUTE(L322)</f>
        <v>202008160640</v>
      </c>
      <c r="I322" s="13">
        <f t="shared" ref="I322:I385" si="109">IF(HOUR(L322)&lt;12, YEAR(L322)*10^8+MONTH(L322)*10^6+DAY(L322)*10^4+(HOUR(L322)+12)*10^2 + MINUTE(L322), YEAR(L322)*10^8+MONTH(L322)*10^6+(DAY(L322)+1)*10^4+(HOUR(L322)-12)*10^2+MINUTE(L322))</f>
        <v>202008161840</v>
      </c>
      <c r="J322" s="14">
        <v>44059</v>
      </c>
      <c r="K322" s="15">
        <v>0.27777777777777779</v>
      </c>
      <c r="L322" s="16">
        <v>44059.277777777781</v>
      </c>
      <c r="M322" s="17">
        <v>44106</v>
      </c>
      <c r="N322" s="18" t="s">
        <v>1368</v>
      </c>
      <c r="O322" s="16">
        <v>44106.443055555559</v>
      </c>
      <c r="P322" s="19">
        <v>363220</v>
      </c>
      <c r="Q322" s="12"/>
      <c r="R322" s="19">
        <v>1479</v>
      </c>
      <c r="S322" s="19">
        <v>0</v>
      </c>
      <c r="T322" s="19">
        <v>0</v>
      </c>
      <c r="U322" s="20">
        <v>38.481929999999998</v>
      </c>
      <c r="V322" s="20">
        <v>-122.14864</v>
      </c>
      <c r="W322" s="11" t="s">
        <v>88</v>
      </c>
      <c r="X322" s="11" t="str">
        <f t="shared" ref="X322:X385" si="110">IF(OR(ISNUMBER(FIND("Redwood Valley", E322)), AZ322, BC322), "HFRA", "non-HFRA")</f>
        <v>HFRA</v>
      </c>
      <c r="Y322" s="11"/>
      <c r="Z322" s="21"/>
      <c r="AA322" s="11"/>
      <c r="AB322" s="11"/>
      <c r="AC322" s="21"/>
      <c r="AD322" s="21"/>
      <c r="AE322" s="21"/>
      <c r="AF322" s="27">
        <v>42806678</v>
      </c>
      <c r="AG322" s="11" t="b">
        <f t="shared" ref="AG322:AG385" si="111">OR(AND(P322&gt;5000, P322&lt;&gt;""), AND(R322&gt;500, R322&lt;&gt;""), AND(T322&gt;0, T322&lt;&gt;""))</f>
        <v>1</v>
      </c>
      <c r="AH322" s="11" t="b">
        <f t="shared" ref="AH322:AH385" si="112">AND(OR(R322="", R322&lt;100),OR(AND(P322&gt;5000,P322&lt;&gt;""),AND(T322&gt;0,T322&lt;&gt;"")))</f>
        <v>0</v>
      </c>
      <c r="AI322" s="11" t="b">
        <f t="shared" ref="AI322:AI385" si="113">AND(AG322,AH322=FALSE)</f>
        <v>1</v>
      </c>
      <c r="AJ322" s="19">
        <v>2020</v>
      </c>
      <c r="AK322">
        <v>8</v>
      </c>
      <c r="AL322" t="b">
        <v>1</v>
      </c>
      <c r="AM322">
        <f t="shared" ref="AM322:AM385" si="114">IF(AND(T322&gt;0, T322&lt;&gt;""),1,0)</f>
        <v>0</v>
      </c>
      <c r="AN322" t="b">
        <f t="shared" ref="AN322:AN385" si="115">AND(AO322,AND(T322&gt;0,T322&lt;&gt;""))</f>
        <v>0</v>
      </c>
      <c r="AO322" t="b">
        <f t="shared" ref="AO322:AO385" si="116">AND(R322&gt;100, R322&lt;&gt;"")</f>
        <v>1</v>
      </c>
      <c r="AP322" t="b">
        <f t="shared" ref="AP322:AP385" si="117">AND(NOT(AN322),AO322)</f>
        <v>1</v>
      </c>
      <c r="AQ322" t="str">
        <f t="shared" si="105"/>
        <v>OEIS CAT - Destructive - Non-fatal</v>
      </c>
      <c r="AR322">
        <f t="shared" ref="AR322:AR385" si="118">IF(AND(P322&lt;&gt;"", P322&gt;5000),1,0)</f>
        <v>1</v>
      </c>
      <c r="AS322">
        <f t="shared" ref="AS322:AS385" si="119">IF(AND(R322&lt;&gt;"", R322&gt;500),1,0)</f>
        <v>1</v>
      </c>
      <c r="AT322" t="str">
        <f t="shared" ref="AT322:AT385" si="120">IF(OR(R322="", R322&lt;=100),"structures &lt;= 100 ", IF(R322&gt;500, "structures &gt; 500", "100 &lt; structures &lt;= 500"))</f>
        <v>structures &gt; 500</v>
      </c>
      <c r="AU322" t="str">
        <f t="shared" ref="AU322:AU385" si="121">IF(AND(T322&gt;0, T322&lt;&gt;""),"fatality &gt; 0", "fatality = 0")</f>
        <v>fatality = 0</v>
      </c>
      <c r="AV322">
        <f t="shared" si="106"/>
        <v>1479</v>
      </c>
      <c r="AW322" t="b">
        <v>1</v>
      </c>
      <c r="AX322" t="b">
        <v>0</v>
      </c>
      <c r="AY322" t="b">
        <v>1</v>
      </c>
      <c r="AZ322" t="b">
        <v>1</v>
      </c>
      <c r="BA322" t="b">
        <v>0</v>
      </c>
      <c r="BB322" t="b">
        <v>1</v>
      </c>
      <c r="BC322" t="b">
        <v>1</v>
      </c>
      <c r="BD322" s="29">
        <v>94646381</v>
      </c>
      <c r="BE322" t="s">
        <v>1242</v>
      </c>
    </row>
    <row r="323" spans="1:57" x14ac:dyDescent="0.2">
      <c r="A323" s="11"/>
      <c r="C323" t="str">
        <f t="shared" si="107"/>
        <v>20200816-Jones</v>
      </c>
      <c r="D323" s="12" t="s">
        <v>138</v>
      </c>
      <c r="E323" s="12" t="s">
        <v>1372</v>
      </c>
      <c r="F323" s="12"/>
      <c r="G323" s="12"/>
      <c r="H323" s="13">
        <f t="shared" si="108"/>
        <v>202008160650</v>
      </c>
      <c r="I323" s="13">
        <f t="shared" si="109"/>
        <v>202008161850</v>
      </c>
      <c r="J323" s="14">
        <v>44059</v>
      </c>
      <c r="K323" s="15">
        <v>0.28472222222222221</v>
      </c>
      <c r="L323" s="16">
        <v>44059.284722222219</v>
      </c>
      <c r="M323" s="17">
        <v>44071</v>
      </c>
      <c r="N323" s="18" t="s">
        <v>1373</v>
      </c>
      <c r="O323" s="16">
        <v>44071.679861111108</v>
      </c>
      <c r="P323" s="19">
        <v>705</v>
      </c>
      <c r="Q323" s="12"/>
      <c r="R323" s="19">
        <v>21</v>
      </c>
      <c r="S323" s="19">
        <v>3</v>
      </c>
      <c r="T323" s="19">
        <v>0</v>
      </c>
      <c r="U323" s="20">
        <v>39.292409999999997</v>
      </c>
      <c r="V323" s="20">
        <v>-121.100352</v>
      </c>
      <c r="W323" s="11" t="s">
        <v>88</v>
      </c>
      <c r="X323" s="11" t="str">
        <f t="shared" si="110"/>
        <v>HFRA</v>
      </c>
      <c r="Y323" s="11"/>
      <c r="Z323" s="21"/>
      <c r="AA323" s="11"/>
      <c r="AB323" s="11"/>
      <c r="AC323" s="21"/>
      <c r="AD323" s="21"/>
      <c r="AE323" s="21"/>
      <c r="AF323" s="11">
        <v>4640248</v>
      </c>
      <c r="AG323" s="11" t="b">
        <f t="shared" si="111"/>
        <v>0</v>
      </c>
      <c r="AH323" s="11" t="b">
        <f t="shared" si="112"/>
        <v>0</v>
      </c>
      <c r="AI323" s="11" t="b">
        <f t="shared" si="113"/>
        <v>0</v>
      </c>
      <c r="AJ323" s="19">
        <v>2020</v>
      </c>
      <c r="AK323">
        <v>8</v>
      </c>
      <c r="AL323" t="b">
        <v>0</v>
      </c>
      <c r="AM323">
        <f t="shared" si="114"/>
        <v>0</v>
      </c>
      <c r="AN323" t="b">
        <f t="shared" si="115"/>
        <v>0</v>
      </c>
      <c r="AO323" t="b">
        <f t="shared" si="116"/>
        <v>0</v>
      </c>
      <c r="AP323" t="b">
        <f t="shared" si="117"/>
        <v>0</v>
      </c>
      <c r="AQ323" t="str">
        <f t="shared" si="105"/>
        <v>OEIS Non-CAT - Large</v>
      </c>
      <c r="AR323">
        <f t="shared" si="118"/>
        <v>0</v>
      </c>
      <c r="AS323">
        <f t="shared" si="119"/>
        <v>0</v>
      </c>
      <c r="AT323" t="str">
        <f t="shared" si="120"/>
        <v xml:space="preserve">structures &lt;= 100 </v>
      </c>
      <c r="AU323" t="str">
        <f t="shared" si="121"/>
        <v>fatality = 0</v>
      </c>
      <c r="AV323">
        <f t="shared" si="106"/>
        <v>21</v>
      </c>
      <c r="AW323" t="b">
        <v>0</v>
      </c>
      <c r="AX323" t="b">
        <v>1</v>
      </c>
      <c r="AY323" t="b">
        <v>1</v>
      </c>
      <c r="AZ323" t="b">
        <v>1</v>
      </c>
      <c r="BA323" t="b">
        <v>0</v>
      </c>
      <c r="BB323" t="b">
        <v>1</v>
      </c>
      <c r="BC323" t="b">
        <v>1</v>
      </c>
    </row>
    <row r="324" spans="1:57" x14ac:dyDescent="0.2">
      <c r="A324" s="11"/>
      <c r="B324" t="s">
        <v>1377</v>
      </c>
      <c r="C324" t="str">
        <f t="shared" si="107"/>
        <v>20200816-Czu Lightning Complex</v>
      </c>
      <c r="D324" s="12" t="s">
        <v>1378</v>
      </c>
      <c r="E324" s="12" t="s">
        <v>1379</v>
      </c>
      <c r="F324" s="12"/>
      <c r="G324" s="12"/>
      <c r="H324" s="13">
        <f t="shared" si="108"/>
        <v>202008160800</v>
      </c>
      <c r="I324" s="13">
        <f t="shared" si="109"/>
        <v>202008162000</v>
      </c>
      <c r="J324" s="14">
        <v>44059</v>
      </c>
      <c r="K324" s="15">
        <v>0.33333333333333331</v>
      </c>
      <c r="L324" s="16">
        <v>44059.333333333343</v>
      </c>
      <c r="M324" s="17"/>
      <c r="N324" s="18"/>
      <c r="O324" s="16"/>
      <c r="P324" s="19">
        <v>86509</v>
      </c>
      <c r="Q324" s="12" t="s">
        <v>87</v>
      </c>
      <c r="R324" s="19">
        <v>1490</v>
      </c>
      <c r="S324" s="19">
        <v>140</v>
      </c>
      <c r="T324" s="19">
        <v>1</v>
      </c>
      <c r="U324" s="20">
        <v>37.171619999999997</v>
      </c>
      <c r="V324" s="20">
        <v>-122.22275</v>
      </c>
      <c r="W324" s="11" t="s">
        <v>88</v>
      </c>
      <c r="X324" s="11" t="str">
        <f t="shared" si="110"/>
        <v>HFRA</v>
      </c>
      <c r="Y324" s="11"/>
      <c r="Z324" s="21"/>
      <c r="AA324" s="11"/>
      <c r="AB324" s="11"/>
      <c r="AC324" s="21"/>
      <c r="AD324" s="21"/>
      <c r="AE324" s="21"/>
      <c r="AF324" s="27">
        <v>21158165</v>
      </c>
      <c r="AG324" s="11" t="b">
        <f t="shared" si="111"/>
        <v>1</v>
      </c>
      <c r="AH324" s="11" t="b">
        <f t="shared" si="112"/>
        <v>0</v>
      </c>
      <c r="AI324" s="11" t="b">
        <f t="shared" si="113"/>
        <v>1</v>
      </c>
      <c r="AJ324" s="19">
        <v>2020</v>
      </c>
      <c r="AK324">
        <v>8</v>
      </c>
      <c r="AL324" t="b">
        <v>1</v>
      </c>
      <c r="AM324">
        <f t="shared" si="114"/>
        <v>1</v>
      </c>
      <c r="AN324" t="b">
        <f t="shared" si="115"/>
        <v>1</v>
      </c>
      <c r="AO324" t="b">
        <f t="shared" si="116"/>
        <v>1</v>
      </c>
      <c r="AP324" t="b">
        <f t="shared" si="117"/>
        <v>0</v>
      </c>
      <c r="AQ324" t="str">
        <f t="shared" si="105"/>
        <v>OEIS CAT - Destructive - Fatal</v>
      </c>
      <c r="AR324">
        <f t="shared" si="118"/>
        <v>1</v>
      </c>
      <c r="AS324">
        <f t="shared" si="119"/>
        <v>1</v>
      </c>
      <c r="AT324" t="str">
        <f t="shared" si="120"/>
        <v>structures &gt; 500</v>
      </c>
      <c r="AU324" t="str">
        <f t="shared" si="121"/>
        <v>fatality &gt; 0</v>
      </c>
      <c r="AV324">
        <f t="shared" si="106"/>
        <v>1490</v>
      </c>
      <c r="AW324" t="b">
        <v>1</v>
      </c>
      <c r="AX324" t="b">
        <v>0</v>
      </c>
      <c r="AY324" t="b">
        <v>1</v>
      </c>
      <c r="AZ324" t="b">
        <v>1</v>
      </c>
      <c r="BA324" t="b">
        <v>0</v>
      </c>
      <c r="BB324" t="b">
        <v>1</v>
      </c>
      <c r="BC324" t="b">
        <v>1</v>
      </c>
    </row>
    <row r="325" spans="1:57" x14ac:dyDescent="0.2">
      <c r="A325" s="11"/>
      <c r="C325" t="str">
        <f t="shared" si="107"/>
        <v>20200816-Elk</v>
      </c>
      <c r="D325" s="12" t="s">
        <v>853</v>
      </c>
      <c r="E325" s="12" t="s">
        <v>197</v>
      </c>
      <c r="F325" s="12"/>
      <c r="G325" s="12"/>
      <c r="H325" s="13">
        <f t="shared" si="108"/>
        <v>202008161014</v>
      </c>
      <c r="I325" s="13">
        <f t="shared" si="109"/>
        <v>202008162214</v>
      </c>
      <c r="J325" s="14">
        <v>44059</v>
      </c>
      <c r="K325" s="15">
        <v>0.42638888888888887</v>
      </c>
      <c r="L325" s="16">
        <v>44059.426388888889</v>
      </c>
      <c r="M325" s="17">
        <v>44060</v>
      </c>
      <c r="N325" s="18" t="s">
        <v>1384</v>
      </c>
      <c r="O325" s="16">
        <v>44060.875694444447</v>
      </c>
      <c r="P325" s="19">
        <v>727</v>
      </c>
      <c r="Q325" s="12"/>
      <c r="R325" s="19">
        <v>0</v>
      </c>
      <c r="S325" s="19">
        <v>0</v>
      </c>
      <c r="T325" s="19">
        <v>0</v>
      </c>
      <c r="U325" s="20">
        <v>39.524520000000003</v>
      </c>
      <c r="V325" s="20">
        <v>-122.427358</v>
      </c>
      <c r="W325" s="11" t="s">
        <v>88</v>
      </c>
      <c r="X325" s="11" t="str">
        <f t="shared" si="110"/>
        <v>HFRA</v>
      </c>
      <c r="Y325" s="11"/>
      <c r="Z325" s="21"/>
      <c r="AA325" s="11"/>
      <c r="AB325" s="11"/>
      <c r="AC325" s="21"/>
      <c r="AD325" s="21"/>
      <c r="AE325" s="21"/>
      <c r="AF325" s="11"/>
      <c r="AG325" s="11" t="b">
        <f t="shared" si="111"/>
        <v>0</v>
      </c>
      <c r="AH325" s="11" t="b">
        <f t="shared" si="112"/>
        <v>0</v>
      </c>
      <c r="AI325" s="11" t="b">
        <f t="shared" si="113"/>
        <v>0</v>
      </c>
      <c r="AJ325" s="19">
        <v>2020</v>
      </c>
      <c r="AK325">
        <v>8</v>
      </c>
      <c r="AL325" t="b">
        <v>1</v>
      </c>
      <c r="AM325">
        <f t="shared" si="114"/>
        <v>0</v>
      </c>
      <c r="AN325" t="b">
        <f t="shared" si="115"/>
        <v>0</v>
      </c>
      <c r="AO325" t="b">
        <f t="shared" si="116"/>
        <v>0</v>
      </c>
      <c r="AP325" t="b">
        <f t="shared" si="117"/>
        <v>0</v>
      </c>
      <c r="AQ325" t="str">
        <f t="shared" si="105"/>
        <v>OEIS Non-CAT - Large</v>
      </c>
      <c r="AR325">
        <f t="shared" si="118"/>
        <v>0</v>
      </c>
      <c r="AS325">
        <f t="shared" si="119"/>
        <v>0</v>
      </c>
      <c r="AT325" t="str">
        <f t="shared" si="120"/>
        <v xml:space="preserve">structures &lt;= 100 </v>
      </c>
      <c r="AU325" t="str">
        <f t="shared" si="121"/>
        <v>fatality = 0</v>
      </c>
      <c r="AV325">
        <f t="shared" si="106"/>
        <v>0</v>
      </c>
      <c r="AW325" t="b">
        <v>1</v>
      </c>
      <c r="AX325" t="b">
        <v>0</v>
      </c>
      <c r="AY325" t="b">
        <v>1</v>
      </c>
      <c r="AZ325" t="b">
        <v>1</v>
      </c>
      <c r="BA325" t="b">
        <v>0</v>
      </c>
      <c r="BB325" t="b">
        <v>1</v>
      </c>
      <c r="BC325" t="b">
        <v>1</v>
      </c>
    </row>
    <row r="326" spans="1:57" x14ac:dyDescent="0.2">
      <c r="A326" s="11"/>
      <c r="C326" t="str">
        <f t="shared" si="107"/>
        <v>20200816-River</v>
      </c>
      <c r="D326" s="12" t="s">
        <v>218</v>
      </c>
      <c r="E326" s="12" t="s">
        <v>952</v>
      </c>
      <c r="F326" s="12"/>
      <c r="G326" s="12"/>
      <c r="H326" s="13">
        <f t="shared" si="108"/>
        <v>202008161456</v>
      </c>
      <c r="I326" s="13">
        <f t="shared" si="109"/>
        <v>202008170256</v>
      </c>
      <c r="J326" s="14">
        <v>44059</v>
      </c>
      <c r="K326" s="15">
        <v>0.62222222222222223</v>
      </c>
      <c r="L326" s="16">
        <v>44059.62222222222</v>
      </c>
      <c r="M326" s="17"/>
      <c r="N326" s="18"/>
      <c r="O326" s="16"/>
      <c r="P326" s="19">
        <v>48088</v>
      </c>
      <c r="Q326" s="12"/>
      <c r="R326" s="19">
        <v>30</v>
      </c>
      <c r="S326" s="19">
        <v>13</v>
      </c>
      <c r="T326" s="19">
        <v>0</v>
      </c>
      <c r="U326" s="20">
        <v>36.60239</v>
      </c>
      <c r="V326" s="20">
        <v>-121.62161</v>
      </c>
      <c r="W326" s="11" t="s">
        <v>73</v>
      </c>
      <c r="X326" s="11" t="str">
        <f t="shared" si="110"/>
        <v>non-HFRA</v>
      </c>
      <c r="Y326" s="11"/>
      <c r="Z326" s="21"/>
      <c r="AA326" s="11"/>
      <c r="AB326" s="11"/>
      <c r="AC326" s="21"/>
      <c r="AD326" s="21"/>
      <c r="AE326" s="21"/>
      <c r="AF326" s="11">
        <v>958882</v>
      </c>
      <c r="AG326" s="11" t="b">
        <f t="shared" si="111"/>
        <v>1</v>
      </c>
      <c r="AH326" s="11" t="b">
        <f t="shared" si="112"/>
        <v>1</v>
      </c>
      <c r="AI326" s="11" t="b">
        <f t="shared" si="113"/>
        <v>0</v>
      </c>
      <c r="AJ326" s="19">
        <v>2020</v>
      </c>
      <c r="AK326">
        <v>8</v>
      </c>
      <c r="AL326" t="b">
        <v>1</v>
      </c>
      <c r="AM326">
        <f t="shared" si="114"/>
        <v>0</v>
      </c>
      <c r="AN326" t="b">
        <f t="shared" si="115"/>
        <v>0</v>
      </c>
      <c r="AO326" t="b">
        <f t="shared" si="116"/>
        <v>0</v>
      </c>
      <c r="AP326" t="b">
        <f t="shared" si="117"/>
        <v>0</v>
      </c>
      <c r="AQ326" t="str">
        <f t="shared" si="105"/>
        <v>OEIS CAT - Large</v>
      </c>
      <c r="AR326">
        <f t="shared" si="118"/>
        <v>1</v>
      </c>
      <c r="AS326">
        <f t="shared" si="119"/>
        <v>0</v>
      </c>
      <c r="AT326" t="str">
        <f t="shared" si="120"/>
        <v xml:space="preserve">structures &lt;= 100 </v>
      </c>
      <c r="AU326" t="str">
        <f t="shared" si="121"/>
        <v>fatality = 0</v>
      </c>
      <c r="AV326">
        <f t="shared" si="106"/>
        <v>30</v>
      </c>
      <c r="AW326" t="b">
        <v>0</v>
      </c>
      <c r="AX326" t="b">
        <v>0</v>
      </c>
      <c r="AY326" t="b">
        <v>0</v>
      </c>
      <c r="AZ326" t="b">
        <v>0</v>
      </c>
      <c r="BA326" t="b">
        <v>0</v>
      </c>
      <c r="BB326" t="b">
        <v>0</v>
      </c>
      <c r="BC326" t="b">
        <v>0</v>
      </c>
      <c r="BD326" s="29">
        <v>24493709</v>
      </c>
      <c r="BE326" t="s">
        <v>1242</v>
      </c>
    </row>
    <row r="327" spans="1:57" x14ac:dyDescent="0.2">
      <c r="A327" s="11"/>
      <c r="B327" t="s">
        <v>1393</v>
      </c>
      <c r="C327" t="str">
        <f t="shared" si="107"/>
        <v>20200816-August Complex</v>
      </c>
      <c r="D327" s="12" t="s">
        <v>1394</v>
      </c>
      <c r="E327" s="12" t="s">
        <v>1395</v>
      </c>
      <c r="F327" s="12"/>
      <c r="G327" s="12"/>
      <c r="H327" s="13">
        <f t="shared" si="108"/>
        <v>202008162037</v>
      </c>
      <c r="I327" s="13">
        <f t="shared" si="109"/>
        <v>202008170837</v>
      </c>
      <c r="J327" s="14">
        <v>44059</v>
      </c>
      <c r="K327" s="15">
        <v>0.85902777777777772</v>
      </c>
      <c r="L327" s="16">
        <v>44059.859027777777</v>
      </c>
      <c r="M327" s="17"/>
      <c r="N327" s="18"/>
      <c r="O327" s="16"/>
      <c r="P327" s="19">
        <v>1032648</v>
      </c>
      <c r="Q327" s="12" t="s">
        <v>87</v>
      </c>
      <c r="R327" s="19">
        <v>446</v>
      </c>
      <c r="S327" s="19">
        <v>0</v>
      </c>
      <c r="T327" s="19">
        <v>1</v>
      </c>
      <c r="U327" s="20">
        <v>39.776000000000003</v>
      </c>
      <c r="V327" s="20">
        <v>-122.673</v>
      </c>
      <c r="W327" s="11" t="s">
        <v>88</v>
      </c>
      <c r="X327" s="11" t="str">
        <f t="shared" si="110"/>
        <v>HFRA</v>
      </c>
      <c r="Y327" s="11"/>
      <c r="Z327" s="21"/>
      <c r="AA327" s="11"/>
      <c r="AB327" s="11"/>
      <c r="AC327" s="21"/>
      <c r="AD327" s="21"/>
      <c r="AE327" s="21"/>
      <c r="AF327" s="27">
        <v>9888326</v>
      </c>
      <c r="AG327" s="11" t="b">
        <f t="shared" si="111"/>
        <v>1</v>
      </c>
      <c r="AH327" s="11" t="b">
        <f t="shared" si="112"/>
        <v>0</v>
      </c>
      <c r="AI327" s="11" t="b">
        <f t="shared" si="113"/>
        <v>1</v>
      </c>
      <c r="AJ327" s="19">
        <v>2020</v>
      </c>
      <c r="AK327">
        <v>8</v>
      </c>
      <c r="AL327" t="b">
        <v>1</v>
      </c>
      <c r="AM327">
        <f t="shared" si="114"/>
        <v>1</v>
      </c>
      <c r="AN327" t="b">
        <f t="shared" si="115"/>
        <v>1</v>
      </c>
      <c r="AO327" t="b">
        <f t="shared" si="116"/>
        <v>1</v>
      </c>
      <c r="AP327" t="b">
        <f t="shared" si="117"/>
        <v>0</v>
      </c>
      <c r="AQ327" t="str">
        <f t="shared" si="105"/>
        <v>OEIS CAT - Destructive - Fatal</v>
      </c>
      <c r="AR327">
        <f t="shared" si="118"/>
        <v>1</v>
      </c>
      <c r="AS327">
        <f t="shared" si="119"/>
        <v>0</v>
      </c>
      <c r="AT327" t="str">
        <f t="shared" si="120"/>
        <v>100 &lt; structures &lt;= 500</v>
      </c>
      <c r="AU327" t="str">
        <f t="shared" si="121"/>
        <v>fatality &gt; 0</v>
      </c>
      <c r="AV327">
        <f t="shared" si="106"/>
        <v>446</v>
      </c>
      <c r="AW327" t="b">
        <v>1</v>
      </c>
      <c r="AX327" t="b">
        <v>0</v>
      </c>
      <c r="AY327" t="b">
        <v>1</v>
      </c>
      <c r="AZ327" t="b">
        <v>1</v>
      </c>
      <c r="BA327" t="b">
        <v>0</v>
      </c>
      <c r="BB327" t="b">
        <v>1</v>
      </c>
      <c r="BC327" t="b">
        <v>1</v>
      </c>
      <c r="BD327" s="29">
        <v>115511217.89</v>
      </c>
      <c r="BE327" t="s">
        <v>1242</v>
      </c>
    </row>
    <row r="328" spans="1:57" x14ac:dyDescent="0.2">
      <c r="A328" s="11"/>
      <c r="B328" t="s">
        <v>1399</v>
      </c>
      <c r="C328" t="str">
        <f t="shared" si="107"/>
        <v>20200817-North Complex</v>
      </c>
      <c r="D328" s="21" t="s">
        <v>1400</v>
      </c>
      <c r="E328" s="21" t="s">
        <v>1401</v>
      </c>
      <c r="F328" s="21"/>
      <c r="G328" s="21"/>
      <c r="H328" s="13">
        <f t="shared" si="108"/>
        <v>202008170900</v>
      </c>
      <c r="I328" s="13">
        <f t="shared" si="109"/>
        <v>202008172100</v>
      </c>
      <c r="J328" s="17">
        <v>44060</v>
      </c>
      <c r="K328" s="15">
        <v>0.375</v>
      </c>
      <c r="L328" s="16">
        <v>44060.375</v>
      </c>
      <c r="M328" s="17"/>
      <c r="N328" s="18"/>
      <c r="O328" s="16"/>
      <c r="P328" s="11">
        <v>318935</v>
      </c>
      <c r="Q328" s="21" t="s">
        <v>87</v>
      </c>
      <c r="R328" s="11">
        <v>2352</v>
      </c>
      <c r="S328" s="11">
        <v>15</v>
      </c>
      <c r="T328" s="11"/>
      <c r="U328" s="25">
        <v>39.858796480000002</v>
      </c>
      <c r="V328" s="25">
        <v>-120.92811519999999</v>
      </c>
      <c r="W328" s="11" t="s">
        <v>73</v>
      </c>
      <c r="X328" s="11" t="str">
        <f t="shared" si="110"/>
        <v>HFRA</v>
      </c>
      <c r="Y328" s="11"/>
      <c r="Z328" s="21"/>
      <c r="AB328" s="11"/>
      <c r="AC328" s="21"/>
      <c r="AD328" s="21"/>
      <c r="AE328" s="21"/>
      <c r="AF328" s="27"/>
      <c r="AG328" s="11" t="b">
        <f t="shared" si="111"/>
        <v>1</v>
      </c>
      <c r="AH328" s="11" t="b">
        <f t="shared" si="112"/>
        <v>0</v>
      </c>
      <c r="AI328" s="11" t="b">
        <f t="shared" si="113"/>
        <v>1</v>
      </c>
      <c r="AJ328" s="19">
        <v>2020</v>
      </c>
      <c r="AK328">
        <v>8</v>
      </c>
      <c r="AL328" t="b">
        <v>1</v>
      </c>
      <c r="AM328">
        <f t="shared" si="114"/>
        <v>0</v>
      </c>
      <c r="AN328" t="b">
        <f t="shared" si="115"/>
        <v>0</v>
      </c>
      <c r="AO328" t="b">
        <f t="shared" si="116"/>
        <v>1</v>
      </c>
      <c r="AP328" t="b">
        <f t="shared" si="117"/>
        <v>1</v>
      </c>
      <c r="AQ328" t="str">
        <f t="shared" si="105"/>
        <v>OEIS CAT - Destructive - Non-fatal</v>
      </c>
      <c r="AR328">
        <f t="shared" si="118"/>
        <v>1</v>
      </c>
      <c r="AS328">
        <f t="shared" si="119"/>
        <v>1</v>
      </c>
      <c r="AT328" t="str">
        <f t="shared" si="120"/>
        <v>structures &gt; 500</v>
      </c>
      <c r="AU328" t="str">
        <f t="shared" si="121"/>
        <v>fatality = 0</v>
      </c>
      <c r="AV328">
        <f t="shared" si="106"/>
        <v>2352</v>
      </c>
      <c r="AW328" t="b">
        <v>0</v>
      </c>
      <c r="AX328" t="b">
        <v>1</v>
      </c>
      <c r="AY328" t="b">
        <v>1</v>
      </c>
      <c r="AZ328" t="b">
        <v>1</v>
      </c>
      <c r="BA328" t="b">
        <v>0</v>
      </c>
      <c r="BB328" t="b">
        <v>1</v>
      </c>
      <c r="BC328" t="b">
        <v>1</v>
      </c>
    </row>
    <row r="329" spans="1:57" x14ac:dyDescent="0.2">
      <c r="A329" s="11"/>
      <c r="C329" t="str">
        <f t="shared" si="107"/>
        <v>20200818-Scu Lightning Complex</v>
      </c>
      <c r="D329" s="12" t="s">
        <v>1403</v>
      </c>
      <c r="E329" s="12" t="s">
        <v>1404</v>
      </c>
      <c r="F329" s="12"/>
      <c r="G329" s="12"/>
      <c r="H329" s="13">
        <f t="shared" si="108"/>
        <v>202008180925</v>
      </c>
      <c r="I329" s="13">
        <f t="shared" si="109"/>
        <v>202008182125</v>
      </c>
      <c r="J329" s="14">
        <v>44061</v>
      </c>
      <c r="K329" s="15">
        <v>0.3923611111111111</v>
      </c>
      <c r="L329" s="16">
        <v>44061.392361111109</v>
      </c>
      <c r="M329" s="17">
        <v>44105</v>
      </c>
      <c r="N329" s="18" t="s">
        <v>1405</v>
      </c>
      <c r="O329" s="16">
        <v>44105.436805555553</v>
      </c>
      <c r="P329" s="19">
        <v>396624</v>
      </c>
      <c r="Q329" s="12"/>
      <c r="R329" s="19">
        <v>222</v>
      </c>
      <c r="S329" s="19">
        <v>26</v>
      </c>
      <c r="T329" s="19">
        <v>0</v>
      </c>
      <c r="U329" s="20">
        <v>37.439436999999998</v>
      </c>
      <c r="V329" s="20">
        <v>-121.30435</v>
      </c>
      <c r="W329" s="11" t="s">
        <v>88</v>
      </c>
      <c r="X329" s="11" t="str">
        <f t="shared" si="110"/>
        <v>HFRA</v>
      </c>
      <c r="Y329" s="11"/>
      <c r="Z329" s="21"/>
      <c r="AA329" s="11"/>
      <c r="AB329" s="11"/>
      <c r="AC329" s="21"/>
      <c r="AD329" s="21"/>
      <c r="AE329" s="21"/>
      <c r="AF329" s="27">
        <v>4197405</v>
      </c>
      <c r="AG329" s="11" t="b">
        <f t="shared" si="111"/>
        <v>1</v>
      </c>
      <c r="AH329" s="11" t="b">
        <f t="shared" si="112"/>
        <v>0</v>
      </c>
      <c r="AI329" s="11" t="b">
        <f t="shared" si="113"/>
        <v>1</v>
      </c>
      <c r="AJ329" s="19">
        <v>2020</v>
      </c>
      <c r="AK329">
        <v>8</v>
      </c>
      <c r="AL329" t="b">
        <v>0</v>
      </c>
      <c r="AM329">
        <f t="shared" si="114"/>
        <v>0</v>
      </c>
      <c r="AN329" t="b">
        <f t="shared" si="115"/>
        <v>0</v>
      </c>
      <c r="AO329" t="b">
        <f t="shared" si="116"/>
        <v>1</v>
      </c>
      <c r="AP329" t="b">
        <f t="shared" si="117"/>
        <v>1</v>
      </c>
      <c r="AQ329" t="str">
        <f t="shared" si="105"/>
        <v>OEIS CAT - Destructive - Non-fatal</v>
      </c>
      <c r="AR329">
        <f t="shared" si="118"/>
        <v>1</v>
      </c>
      <c r="AS329">
        <f t="shared" si="119"/>
        <v>0</v>
      </c>
      <c r="AT329" t="str">
        <f t="shared" si="120"/>
        <v>100 &lt; structures &lt;= 500</v>
      </c>
      <c r="AU329" t="str">
        <f t="shared" si="121"/>
        <v>fatality = 0</v>
      </c>
      <c r="AV329">
        <f t="shared" si="106"/>
        <v>222</v>
      </c>
      <c r="AW329" t="b">
        <v>1</v>
      </c>
      <c r="AX329" t="b">
        <v>0</v>
      </c>
      <c r="AY329" t="b">
        <v>1</v>
      </c>
      <c r="AZ329" t="b">
        <v>1</v>
      </c>
      <c r="BA329" t="b">
        <v>0</v>
      </c>
      <c r="BB329" t="b">
        <v>1</v>
      </c>
      <c r="BC329" t="b">
        <v>1</v>
      </c>
    </row>
    <row r="330" spans="1:57" x14ac:dyDescent="0.2">
      <c r="A330" s="11"/>
      <c r="C330" t="str">
        <f t="shared" si="107"/>
        <v>20200818-Carmel</v>
      </c>
      <c r="D330" s="12" t="s">
        <v>218</v>
      </c>
      <c r="E330" s="12" t="s">
        <v>1407</v>
      </c>
      <c r="F330" s="12"/>
      <c r="G330" s="12"/>
      <c r="H330" s="13">
        <f t="shared" si="108"/>
        <v>202008181424</v>
      </c>
      <c r="I330" s="13">
        <f t="shared" si="109"/>
        <v>202008190224</v>
      </c>
      <c r="J330" s="14">
        <v>44061</v>
      </c>
      <c r="K330" s="15">
        <v>0.6</v>
      </c>
      <c r="L330" s="16">
        <v>44061.599999999999</v>
      </c>
      <c r="M330" s="17"/>
      <c r="N330" s="18"/>
      <c r="O330" s="16"/>
      <c r="P330" s="19">
        <v>6905</v>
      </c>
      <c r="Q330" s="12" t="s">
        <v>438</v>
      </c>
      <c r="R330" s="19">
        <v>73</v>
      </c>
      <c r="S330" s="19">
        <v>7</v>
      </c>
      <c r="T330" s="19">
        <v>0</v>
      </c>
      <c r="U330" s="20">
        <v>36.446300000000001</v>
      </c>
      <c r="V330" s="20">
        <v>-121.68181</v>
      </c>
      <c r="W330" s="11" t="s">
        <v>88</v>
      </c>
      <c r="X330" s="11" t="str">
        <f t="shared" si="110"/>
        <v>HFRA</v>
      </c>
      <c r="Y330" s="11"/>
      <c r="Z330" s="21"/>
      <c r="AA330" s="11"/>
      <c r="AB330" s="11"/>
      <c r="AC330" s="21"/>
      <c r="AD330" s="21"/>
      <c r="AE330" s="21"/>
      <c r="AF330" s="11">
        <v>3569443</v>
      </c>
      <c r="AG330" s="11" t="b">
        <f t="shared" si="111"/>
        <v>1</v>
      </c>
      <c r="AH330" s="11" t="b">
        <f t="shared" si="112"/>
        <v>1</v>
      </c>
      <c r="AI330" s="11" t="b">
        <f t="shared" si="113"/>
        <v>0</v>
      </c>
      <c r="AJ330" s="19">
        <v>2020</v>
      </c>
      <c r="AK330">
        <v>8</v>
      </c>
      <c r="AL330" t="b">
        <v>0</v>
      </c>
      <c r="AM330">
        <f t="shared" si="114"/>
        <v>0</v>
      </c>
      <c r="AN330" t="b">
        <f t="shared" si="115"/>
        <v>0</v>
      </c>
      <c r="AO330" t="b">
        <f t="shared" si="116"/>
        <v>0</v>
      </c>
      <c r="AP330" t="b">
        <f t="shared" si="117"/>
        <v>0</v>
      </c>
      <c r="AQ330" t="str">
        <f t="shared" si="105"/>
        <v>OEIS CAT - Large</v>
      </c>
      <c r="AR330">
        <f t="shared" si="118"/>
        <v>1</v>
      </c>
      <c r="AS330">
        <f t="shared" si="119"/>
        <v>0</v>
      </c>
      <c r="AT330" t="str">
        <f t="shared" si="120"/>
        <v xml:space="preserve">structures &lt;= 100 </v>
      </c>
      <c r="AU330" t="str">
        <f t="shared" si="121"/>
        <v>fatality = 0</v>
      </c>
      <c r="AV330">
        <f t="shared" si="106"/>
        <v>73</v>
      </c>
      <c r="AW330" t="b">
        <v>1</v>
      </c>
      <c r="AX330" t="b">
        <v>0</v>
      </c>
      <c r="AY330" t="b">
        <v>1</v>
      </c>
      <c r="AZ330" t="b">
        <v>1</v>
      </c>
      <c r="BA330" t="b">
        <v>0</v>
      </c>
      <c r="BB330" t="b">
        <v>1</v>
      </c>
      <c r="BC330" t="b">
        <v>1</v>
      </c>
    </row>
    <row r="331" spans="1:57" x14ac:dyDescent="0.2">
      <c r="A331" s="11"/>
      <c r="C331" t="str">
        <f t="shared" si="107"/>
        <v>20200818-Woodward</v>
      </c>
      <c r="D331" s="12" t="s">
        <v>1411</v>
      </c>
      <c r="E331" s="12" t="s">
        <v>1412</v>
      </c>
      <c r="F331" s="12"/>
      <c r="G331" s="12"/>
      <c r="H331" s="13">
        <f t="shared" si="108"/>
        <v>202008181427</v>
      </c>
      <c r="I331" s="13">
        <f t="shared" si="109"/>
        <v>202008190227</v>
      </c>
      <c r="J331" s="14">
        <v>44061</v>
      </c>
      <c r="K331" s="15">
        <v>0.6020833333333333</v>
      </c>
      <c r="L331" s="16">
        <v>44061.602083333331</v>
      </c>
      <c r="M331" s="17">
        <v>44106</v>
      </c>
      <c r="N331" s="18" t="s">
        <v>1413</v>
      </c>
      <c r="O331" s="16">
        <v>44106.306250000001</v>
      </c>
      <c r="P331" s="19">
        <v>4929</v>
      </c>
      <c r="Q331" s="12"/>
      <c r="R331" s="19">
        <v>0</v>
      </c>
      <c r="S331" s="19">
        <v>0</v>
      </c>
      <c r="T331" s="19">
        <v>0</v>
      </c>
      <c r="U331" s="20">
        <v>38.018089000000003</v>
      </c>
      <c r="V331" s="20">
        <v>-122.83670100000001</v>
      </c>
      <c r="W331" s="11" t="s">
        <v>88</v>
      </c>
      <c r="X331" s="11" t="str">
        <f t="shared" si="110"/>
        <v>HFRA</v>
      </c>
      <c r="Y331" s="11"/>
      <c r="Z331" s="21"/>
      <c r="AA331" s="11"/>
      <c r="AB331" s="11"/>
      <c r="AC331" s="21"/>
      <c r="AD331" s="21"/>
      <c r="AE331" s="21"/>
      <c r="AF331" s="11"/>
      <c r="AG331" s="11" t="b">
        <f t="shared" si="111"/>
        <v>0</v>
      </c>
      <c r="AH331" s="11" t="b">
        <f t="shared" si="112"/>
        <v>0</v>
      </c>
      <c r="AI331" s="11" t="b">
        <f t="shared" si="113"/>
        <v>0</v>
      </c>
      <c r="AJ331" s="19">
        <v>2020</v>
      </c>
      <c r="AK331">
        <v>8</v>
      </c>
      <c r="AL331" t="b">
        <v>0</v>
      </c>
      <c r="AM331">
        <f t="shared" si="114"/>
        <v>0</v>
      </c>
      <c r="AN331" t="b">
        <f t="shared" si="115"/>
        <v>0</v>
      </c>
      <c r="AO331" t="b">
        <f t="shared" si="116"/>
        <v>0</v>
      </c>
      <c r="AP331" t="b">
        <f t="shared" si="117"/>
        <v>0</v>
      </c>
      <c r="AQ331" t="str">
        <f t="shared" si="105"/>
        <v>OEIS Non-CAT - Large</v>
      </c>
      <c r="AR331">
        <f t="shared" si="118"/>
        <v>0</v>
      </c>
      <c r="AS331">
        <f t="shared" si="119"/>
        <v>0</v>
      </c>
      <c r="AT331" t="str">
        <f t="shared" si="120"/>
        <v xml:space="preserve">structures &lt;= 100 </v>
      </c>
      <c r="AU331" t="str">
        <f t="shared" si="121"/>
        <v>fatality = 0</v>
      </c>
      <c r="AV331">
        <f t="shared" si="106"/>
        <v>0</v>
      </c>
      <c r="AW331" t="b">
        <v>1</v>
      </c>
      <c r="AX331" t="b">
        <v>0</v>
      </c>
      <c r="AY331" t="b">
        <v>1</v>
      </c>
      <c r="AZ331" t="b">
        <v>1</v>
      </c>
      <c r="BA331" t="b">
        <v>0</v>
      </c>
      <c r="BB331" t="b">
        <v>1</v>
      </c>
      <c r="BC331" t="b">
        <v>1</v>
      </c>
    </row>
    <row r="332" spans="1:57" x14ac:dyDescent="0.2">
      <c r="A332" s="11"/>
      <c r="C332" t="str">
        <f t="shared" si="107"/>
        <v>20200818-Salt</v>
      </c>
      <c r="D332" s="12" t="s">
        <v>298</v>
      </c>
      <c r="E332" s="12" t="s">
        <v>1416</v>
      </c>
      <c r="F332" s="12"/>
      <c r="G332" s="12"/>
      <c r="H332" s="13">
        <f t="shared" si="108"/>
        <v>202008181633</v>
      </c>
      <c r="I332" s="13">
        <f t="shared" si="109"/>
        <v>202008190433</v>
      </c>
      <c r="J332" s="14">
        <v>44061</v>
      </c>
      <c r="K332" s="15">
        <v>0.68958333333333333</v>
      </c>
      <c r="L332" s="16">
        <v>44061.689583333333</v>
      </c>
      <c r="M332" s="17"/>
      <c r="N332" s="18"/>
      <c r="O332" s="16"/>
      <c r="P332" s="19">
        <v>1789</v>
      </c>
      <c r="Q332" s="12" t="s">
        <v>186</v>
      </c>
      <c r="R332" s="19">
        <v>0</v>
      </c>
      <c r="S332" s="19">
        <v>0</v>
      </c>
      <c r="T332" s="19">
        <v>0</v>
      </c>
      <c r="U332" s="20">
        <v>38.027920999999999</v>
      </c>
      <c r="V332" s="20">
        <v>-120.76325799999999</v>
      </c>
      <c r="W332" s="11" t="s">
        <v>88</v>
      </c>
      <c r="X332" s="11" t="str">
        <f t="shared" si="110"/>
        <v>HFRA</v>
      </c>
      <c r="Y332" s="11"/>
      <c r="Z332" s="21"/>
      <c r="AA332" s="11"/>
      <c r="AB332" s="11"/>
      <c r="AC332" s="21"/>
      <c r="AD332" s="21"/>
      <c r="AE332" s="21"/>
      <c r="AF332" s="11"/>
      <c r="AG332" s="11" t="b">
        <f t="shared" si="111"/>
        <v>0</v>
      </c>
      <c r="AH332" s="11" t="b">
        <f t="shared" si="112"/>
        <v>0</v>
      </c>
      <c r="AI332" s="11" t="b">
        <f t="shared" si="113"/>
        <v>0</v>
      </c>
      <c r="AJ332" s="19">
        <v>2020</v>
      </c>
      <c r="AK332">
        <v>8</v>
      </c>
      <c r="AL332" t="b">
        <v>1</v>
      </c>
      <c r="AM332">
        <f t="shared" si="114"/>
        <v>0</v>
      </c>
      <c r="AN332" t="b">
        <f t="shared" si="115"/>
        <v>0</v>
      </c>
      <c r="AO332" t="b">
        <f t="shared" si="116"/>
        <v>0</v>
      </c>
      <c r="AP332" t="b">
        <f t="shared" si="117"/>
        <v>0</v>
      </c>
      <c r="AQ332" t="str">
        <f t="shared" si="105"/>
        <v>OEIS Non-CAT - Large</v>
      </c>
      <c r="AR332">
        <f t="shared" si="118"/>
        <v>0</v>
      </c>
      <c r="AS332">
        <f t="shared" si="119"/>
        <v>0</v>
      </c>
      <c r="AT332" t="str">
        <f t="shared" si="120"/>
        <v xml:space="preserve">structures &lt;= 100 </v>
      </c>
      <c r="AU332" t="str">
        <f t="shared" si="121"/>
        <v>fatality = 0</v>
      </c>
      <c r="AV332">
        <f t="shared" si="106"/>
        <v>0</v>
      </c>
      <c r="AW332" t="b">
        <v>1</v>
      </c>
      <c r="AX332" t="b">
        <v>0</v>
      </c>
      <c r="AY332" t="b">
        <v>1</v>
      </c>
      <c r="AZ332" t="b">
        <v>1</v>
      </c>
      <c r="BA332" t="b">
        <v>0</v>
      </c>
      <c r="BB332" t="b">
        <v>1</v>
      </c>
      <c r="BC332" t="b">
        <v>1</v>
      </c>
    </row>
    <row r="333" spans="1:57" x14ac:dyDescent="0.2">
      <c r="A333" s="11"/>
      <c r="C333" t="str">
        <f t="shared" si="107"/>
        <v>20200818-Creek</v>
      </c>
      <c r="D333" s="12" t="s">
        <v>541</v>
      </c>
      <c r="E333" s="12" t="s">
        <v>175</v>
      </c>
      <c r="F333" s="12"/>
      <c r="G333" s="12"/>
      <c r="H333" s="13">
        <f t="shared" si="108"/>
        <v>202008181758</v>
      </c>
      <c r="I333" s="13">
        <f t="shared" si="109"/>
        <v>202008190558</v>
      </c>
      <c r="J333" s="14">
        <v>44061</v>
      </c>
      <c r="K333" s="15">
        <v>0.74861111111111112</v>
      </c>
      <c r="L333" s="16">
        <v>44061.748611111107</v>
      </c>
      <c r="M333" s="17">
        <v>44064</v>
      </c>
      <c r="N333" s="18" t="s">
        <v>1419</v>
      </c>
      <c r="O333" s="16">
        <v>44064.875</v>
      </c>
      <c r="P333" s="19">
        <v>820</v>
      </c>
      <c r="Q333" s="12" t="s">
        <v>186</v>
      </c>
      <c r="R333" s="19">
        <v>2</v>
      </c>
      <c r="S333" s="19">
        <v>0</v>
      </c>
      <c r="T333" s="19">
        <v>0</v>
      </c>
      <c r="U333" s="20">
        <v>39.817437200000001</v>
      </c>
      <c r="V333" s="20">
        <v>-123.2111007</v>
      </c>
      <c r="W333" s="11" t="s">
        <v>88</v>
      </c>
      <c r="X333" s="11" t="str">
        <f t="shared" si="110"/>
        <v>non-HFRA</v>
      </c>
      <c r="Y333" s="11"/>
      <c r="Z333" s="21"/>
      <c r="AA333" s="11"/>
      <c r="AB333" s="11"/>
      <c r="AC333" s="21"/>
      <c r="AD333" s="21"/>
      <c r="AE333" s="21"/>
      <c r="AF333" s="11">
        <v>10791</v>
      </c>
      <c r="AG333" s="11" t="b">
        <f t="shared" si="111"/>
        <v>0</v>
      </c>
      <c r="AH333" s="11" t="b">
        <f t="shared" si="112"/>
        <v>0</v>
      </c>
      <c r="AI333" s="11" t="b">
        <f t="shared" si="113"/>
        <v>0</v>
      </c>
      <c r="AJ333" s="19">
        <v>2020</v>
      </c>
      <c r="AK333">
        <v>8</v>
      </c>
      <c r="AL333" t="b">
        <v>0</v>
      </c>
      <c r="AM333">
        <f t="shared" si="114"/>
        <v>0</v>
      </c>
      <c r="AN333" t="b">
        <f t="shared" si="115"/>
        <v>0</v>
      </c>
      <c r="AO333" t="b">
        <f t="shared" si="116"/>
        <v>0</v>
      </c>
      <c r="AP333" t="b">
        <f t="shared" si="117"/>
        <v>0</v>
      </c>
      <c r="AQ333" t="str">
        <f t="shared" si="105"/>
        <v>OEIS Non-CAT - Large</v>
      </c>
      <c r="AR333">
        <f t="shared" si="118"/>
        <v>0</v>
      </c>
      <c r="AS333">
        <f t="shared" si="119"/>
        <v>0</v>
      </c>
      <c r="AT333" t="str">
        <f t="shared" si="120"/>
        <v xml:space="preserve">structures &lt;= 100 </v>
      </c>
      <c r="AU333" t="str">
        <f t="shared" si="121"/>
        <v>fatality = 0</v>
      </c>
      <c r="AV333">
        <f t="shared" si="106"/>
        <v>2</v>
      </c>
      <c r="AW333" t="b">
        <v>0</v>
      </c>
      <c r="AX333" t="b">
        <v>0</v>
      </c>
      <c r="AY333" t="b">
        <v>0</v>
      </c>
      <c r="AZ333" t="b">
        <v>0</v>
      </c>
      <c r="BA333" t="b">
        <v>0</v>
      </c>
      <c r="BB333" t="b">
        <v>0</v>
      </c>
      <c r="BC333" t="b">
        <v>0</v>
      </c>
    </row>
    <row r="334" spans="1:57" x14ac:dyDescent="0.2">
      <c r="A334" s="11"/>
      <c r="B334" t="s">
        <v>1423</v>
      </c>
      <c r="C334" t="str">
        <f t="shared" si="107"/>
        <v>20200819-Butte/Tehama/Glenn Lightning Complex</v>
      </c>
      <c r="D334" s="12" t="s">
        <v>1424</v>
      </c>
      <c r="E334" s="12" t="s">
        <v>1425</v>
      </c>
      <c r="F334" s="12"/>
      <c r="G334" s="12"/>
      <c r="H334" s="13">
        <f t="shared" si="108"/>
        <v>202008190912</v>
      </c>
      <c r="I334" s="13">
        <f t="shared" si="109"/>
        <v>202008192112</v>
      </c>
      <c r="J334" s="14">
        <v>44062</v>
      </c>
      <c r="K334" s="15">
        <v>0.38333333333333341</v>
      </c>
      <c r="L334" s="16">
        <v>44062.383333333331</v>
      </c>
      <c r="M334" s="17">
        <v>44113</v>
      </c>
      <c r="N334" s="18" t="s">
        <v>1426</v>
      </c>
      <c r="O334" s="16">
        <v>44113.638888888891</v>
      </c>
      <c r="P334" s="19">
        <v>19609</v>
      </c>
      <c r="Q334" s="12"/>
      <c r="R334" s="19">
        <v>14</v>
      </c>
      <c r="S334" s="19">
        <v>1</v>
      </c>
      <c r="T334" s="19">
        <v>0</v>
      </c>
      <c r="U334" s="20">
        <v>40.095709999999997</v>
      </c>
      <c r="V334" s="20">
        <v>-122.4393</v>
      </c>
      <c r="W334" s="11" t="s">
        <v>88</v>
      </c>
      <c r="X334" s="11" t="str">
        <f t="shared" si="110"/>
        <v>HFRA</v>
      </c>
      <c r="Y334" s="11"/>
      <c r="Z334" s="21"/>
      <c r="AA334" s="11"/>
      <c r="AB334" s="11"/>
      <c r="AC334" s="21"/>
      <c r="AD334" s="21"/>
      <c r="AE334" s="21"/>
      <c r="AF334" s="11"/>
      <c r="AG334" s="11" t="b">
        <f t="shared" si="111"/>
        <v>1</v>
      </c>
      <c r="AH334" s="11" t="b">
        <f t="shared" si="112"/>
        <v>1</v>
      </c>
      <c r="AI334" s="11" t="b">
        <f t="shared" si="113"/>
        <v>0</v>
      </c>
      <c r="AJ334" s="19">
        <v>2020</v>
      </c>
      <c r="AK334">
        <v>8</v>
      </c>
      <c r="AL334" t="b">
        <v>1</v>
      </c>
      <c r="AM334">
        <f t="shared" si="114"/>
        <v>0</v>
      </c>
      <c r="AN334" t="b">
        <f t="shared" si="115"/>
        <v>0</v>
      </c>
      <c r="AO334" t="b">
        <f t="shared" si="116"/>
        <v>0</v>
      </c>
      <c r="AP334" t="b">
        <f t="shared" si="117"/>
        <v>0</v>
      </c>
      <c r="AQ334" t="str">
        <f t="shared" si="105"/>
        <v>OEIS CAT - Large</v>
      </c>
      <c r="AR334">
        <f t="shared" si="118"/>
        <v>1</v>
      </c>
      <c r="AS334">
        <f t="shared" si="119"/>
        <v>0</v>
      </c>
      <c r="AT334" t="str">
        <f t="shared" si="120"/>
        <v xml:space="preserve">structures &lt;= 100 </v>
      </c>
      <c r="AU334" t="str">
        <f t="shared" si="121"/>
        <v>fatality = 0</v>
      </c>
      <c r="AV334">
        <f t="shared" si="106"/>
        <v>14</v>
      </c>
      <c r="AW334" t="b">
        <v>1</v>
      </c>
      <c r="AX334" t="b">
        <v>0</v>
      </c>
      <c r="AY334" t="b">
        <v>1</v>
      </c>
      <c r="AZ334" t="b">
        <v>1</v>
      </c>
      <c r="BA334" t="b">
        <v>0</v>
      </c>
      <c r="BB334" t="b">
        <v>1</v>
      </c>
      <c r="BC334" t="b">
        <v>1</v>
      </c>
    </row>
    <row r="335" spans="1:57" x14ac:dyDescent="0.2">
      <c r="A335" s="11"/>
      <c r="C335" t="str">
        <f t="shared" si="107"/>
        <v>20200820-Moc</v>
      </c>
      <c r="D335" s="12" t="s">
        <v>409</v>
      </c>
      <c r="E335" s="12" t="s">
        <v>1430</v>
      </c>
      <c r="F335" s="12"/>
      <c r="G335" s="12"/>
      <c r="H335" s="13">
        <f t="shared" si="108"/>
        <v>202008201426</v>
      </c>
      <c r="I335" s="13">
        <f t="shared" si="109"/>
        <v>202008210226</v>
      </c>
      <c r="J335" s="14">
        <v>44063</v>
      </c>
      <c r="K335" s="15">
        <v>0.60138888888888886</v>
      </c>
      <c r="L335" s="16">
        <v>44063.601388888892</v>
      </c>
      <c r="M335" s="17">
        <v>44073</v>
      </c>
      <c r="N335" s="18" t="s">
        <v>1431</v>
      </c>
      <c r="O335" s="16">
        <v>44073.801388888889</v>
      </c>
      <c r="P335" s="19">
        <v>2857</v>
      </c>
      <c r="Q335" s="12" t="s">
        <v>152</v>
      </c>
      <c r="R335" s="19">
        <v>0</v>
      </c>
      <c r="S335" s="19">
        <v>0</v>
      </c>
      <c r="T335" s="19">
        <v>0</v>
      </c>
      <c r="U335" s="20">
        <v>37.813778999999997</v>
      </c>
      <c r="V335" s="20">
        <v>-120.31256500000001</v>
      </c>
      <c r="W335" s="11" t="s">
        <v>88</v>
      </c>
      <c r="X335" s="11" t="str">
        <f t="shared" si="110"/>
        <v>HFRA</v>
      </c>
      <c r="Y335" s="11"/>
      <c r="Z335" s="21"/>
      <c r="AA335" s="11"/>
      <c r="AB335" s="11"/>
      <c r="AC335" s="21"/>
      <c r="AD335" s="21"/>
      <c r="AE335" s="21"/>
      <c r="AF335" s="11"/>
      <c r="AG335" s="11" t="b">
        <f t="shared" si="111"/>
        <v>0</v>
      </c>
      <c r="AH335" s="11" t="b">
        <f t="shared" si="112"/>
        <v>0</v>
      </c>
      <c r="AI335" s="11" t="b">
        <f t="shared" si="113"/>
        <v>0</v>
      </c>
      <c r="AJ335" s="19">
        <v>2020</v>
      </c>
      <c r="AK335">
        <v>8</v>
      </c>
      <c r="AL335" t="b">
        <v>0</v>
      </c>
      <c r="AM335">
        <f t="shared" si="114"/>
        <v>0</v>
      </c>
      <c r="AN335" t="b">
        <f t="shared" si="115"/>
        <v>0</v>
      </c>
      <c r="AO335" t="b">
        <f t="shared" si="116"/>
        <v>0</v>
      </c>
      <c r="AP335" t="b">
        <f t="shared" si="117"/>
        <v>0</v>
      </c>
      <c r="AQ335" t="str">
        <f t="shared" si="105"/>
        <v>OEIS Non-CAT - Large</v>
      </c>
      <c r="AR335">
        <f t="shared" si="118"/>
        <v>0</v>
      </c>
      <c r="AS335">
        <f t="shared" si="119"/>
        <v>0</v>
      </c>
      <c r="AT335" t="str">
        <f t="shared" si="120"/>
        <v xml:space="preserve">structures &lt;= 100 </v>
      </c>
      <c r="AU335" t="str">
        <f t="shared" si="121"/>
        <v>fatality = 0</v>
      </c>
      <c r="AV335">
        <f t="shared" si="106"/>
        <v>0</v>
      </c>
      <c r="AW335" t="b">
        <v>1</v>
      </c>
      <c r="AX335" t="b">
        <v>0</v>
      </c>
      <c r="AY335" t="b">
        <v>1</v>
      </c>
      <c r="AZ335" t="b">
        <v>1</v>
      </c>
      <c r="BA335" t="b">
        <v>0</v>
      </c>
      <c r="BB335" t="b">
        <v>1</v>
      </c>
      <c r="BC335" t="b">
        <v>1</v>
      </c>
    </row>
    <row r="336" spans="1:57" x14ac:dyDescent="0.2">
      <c r="A336" s="11"/>
      <c r="C336" t="str">
        <f t="shared" si="107"/>
        <v>20200822-Sheep</v>
      </c>
      <c r="D336" s="12" t="s">
        <v>571</v>
      </c>
      <c r="E336" s="12" t="s">
        <v>1435</v>
      </c>
      <c r="F336" s="12"/>
      <c r="G336" s="12"/>
      <c r="H336" s="13">
        <f t="shared" si="108"/>
        <v>202008222202</v>
      </c>
      <c r="I336" s="13">
        <f t="shared" si="109"/>
        <v>202008231002</v>
      </c>
      <c r="J336" s="14">
        <v>44065</v>
      </c>
      <c r="K336" s="15">
        <v>0.91805555555555551</v>
      </c>
      <c r="L336" s="16">
        <v>44065.918055555558</v>
      </c>
      <c r="M336" s="17">
        <v>44083</v>
      </c>
      <c r="N336" s="18" t="s">
        <v>86</v>
      </c>
      <c r="O336" s="16">
        <v>44083.375</v>
      </c>
      <c r="P336" s="19">
        <v>29570</v>
      </c>
      <c r="Q336" s="12"/>
      <c r="R336" s="19">
        <v>26</v>
      </c>
      <c r="S336" s="19">
        <v>0</v>
      </c>
      <c r="T336" s="19">
        <v>0</v>
      </c>
      <c r="U336" s="20">
        <v>40.274000000000001</v>
      </c>
      <c r="V336" s="20">
        <v>-120.75700000000001</v>
      </c>
      <c r="W336" s="11" t="s">
        <v>88</v>
      </c>
      <c r="X336" s="11" t="str">
        <f t="shared" si="110"/>
        <v>HFRA</v>
      </c>
      <c r="Y336" s="11"/>
      <c r="Z336" s="21"/>
      <c r="AA336" s="11"/>
      <c r="AB336" s="11"/>
      <c r="AC336" s="21"/>
      <c r="AD336" s="21"/>
      <c r="AE336" s="21"/>
      <c r="AF336" s="11"/>
      <c r="AG336" s="11" t="b">
        <f t="shared" si="111"/>
        <v>1</v>
      </c>
      <c r="AH336" s="11" t="b">
        <f t="shared" si="112"/>
        <v>1</v>
      </c>
      <c r="AI336" s="11" t="b">
        <f t="shared" si="113"/>
        <v>0</v>
      </c>
      <c r="AJ336" s="19">
        <v>2020</v>
      </c>
      <c r="AK336">
        <v>8</v>
      </c>
      <c r="AL336" t="b">
        <v>0</v>
      </c>
      <c r="AM336">
        <f t="shared" si="114"/>
        <v>0</v>
      </c>
      <c r="AN336" t="b">
        <f t="shared" si="115"/>
        <v>0</v>
      </c>
      <c r="AO336" t="b">
        <f t="shared" si="116"/>
        <v>0</v>
      </c>
      <c r="AP336" t="b">
        <f t="shared" si="117"/>
        <v>0</v>
      </c>
      <c r="AQ336" t="str">
        <f t="shared" si="105"/>
        <v>OEIS CAT - Large</v>
      </c>
      <c r="AR336">
        <f t="shared" si="118"/>
        <v>1</v>
      </c>
      <c r="AS336">
        <f t="shared" si="119"/>
        <v>0</v>
      </c>
      <c r="AT336" t="str">
        <f t="shared" si="120"/>
        <v xml:space="preserve">structures &lt;= 100 </v>
      </c>
      <c r="AU336" t="str">
        <f t="shared" si="121"/>
        <v>fatality = 0</v>
      </c>
      <c r="AV336">
        <f t="shared" si="106"/>
        <v>26</v>
      </c>
      <c r="AW336" t="b">
        <v>1</v>
      </c>
      <c r="AX336" t="b">
        <v>0</v>
      </c>
      <c r="AY336" t="b">
        <v>1</v>
      </c>
      <c r="AZ336" t="b">
        <v>1</v>
      </c>
      <c r="BA336" t="b">
        <v>0</v>
      </c>
      <c r="BB336" t="b">
        <v>1</v>
      </c>
      <c r="BC336" t="b">
        <v>1</v>
      </c>
    </row>
    <row r="337" spans="1:57" x14ac:dyDescent="0.2">
      <c r="A337" s="11"/>
      <c r="C337" t="str">
        <f t="shared" si="107"/>
        <v>20200823-W-5 Cold Springs</v>
      </c>
      <c r="D337" s="12" t="s">
        <v>180</v>
      </c>
      <c r="E337" s="12" t="s">
        <v>1438</v>
      </c>
      <c r="F337" s="12"/>
      <c r="G337" s="12"/>
      <c r="H337" s="13">
        <f t="shared" si="108"/>
        <v>202008230824</v>
      </c>
      <c r="I337" s="13">
        <f t="shared" si="109"/>
        <v>202008232024</v>
      </c>
      <c r="J337" s="14">
        <v>44066</v>
      </c>
      <c r="K337" s="15">
        <v>0.35</v>
      </c>
      <c r="L337" s="16">
        <v>44066.35</v>
      </c>
      <c r="M337" s="17">
        <v>44090</v>
      </c>
      <c r="N337" s="18" t="s">
        <v>1439</v>
      </c>
      <c r="O337" s="16">
        <v>44090.470833333333</v>
      </c>
      <c r="P337" s="19">
        <v>84817</v>
      </c>
      <c r="Q337" s="12" t="s">
        <v>87</v>
      </c>
      <c r="R337" s="19">
        <v>1</v>
      </c>
      <c r="S337" s="19">
        <v>0</v>
      </c>
      <c r="T337" s="19">
        <v>0</v>
      </c>
      <c r="U337" s="20">
        <v>41.028610999999998</v>
      </c>
      <c r="V337" s="20">
        <v>-120.281389</v>
      </c>
      <c r="W337" s="11" t="s">
        <v>88</v>
      </c>
      <c r="X337" s="11" t="str">
        <f t="shared" si="110"/>
        <v>HFRA</v>
      </c>
      <c r="Y337" s="11"/>
      <c r="Z337" s="21"/>
      <c r="AA337" s="11"/>
      <c r="AB337" s="11"/>
      <c r="AC337" s="21"/>
      <c r="AD337" s="21"/>
      <c r="AE337" s="21"/>
      <c r="AF337" s="11"/>
      <c r="AG337" s="11" t="b">
        <f t="shared" si="111"/>
        <v>1</v>
      </c>
      <c r="AH337" s="11" t="b">
        <f t="shared" si="112"/>
        <v>1</v>
      </c>
      <c r="AI337" s="11" t="b">
        <f t="shared" si="113"/>
        <v>0</v>
      </c>
      <c r="AJ337" s="19">
        <v>2020</v>
      </c>
      <c r="AK337">
        <v>8</v>
      </c>
      <c r="AL337" t="b">
        <v>1</v>
      </c>
      <c r="AM337">
        <f t="shared" si="114"/>
        <v>0</v>
      </c>
      <c r="AN337" t="b">
        <f t="shared" si="115"/>
        <v>0</v>
      </c>
      <c r="AO337" t="b">
        <f t="shared" si="116"/>
        <v>0</v>
      </c>
      <c r="AP337" t="b">
        <f t="shared" si="117"/>
        <v>0</v>
      </c>
      <c r="AQ337" t="str">
        <f t="shared" si="105"/>
        <v>OEIS CAT - Large</v>
      </c>
      <c r="AR337">
        <f t="shared" si="118"/>
        <v>1</v>
      </c>
      <c r="AS337">
        <f t="shared" si="119"/>
        <v>0</v>
      </c>
      <c r="AT337" t="str">
        <f t="shared" si="120"/>
        <v xml:space="preserve">structures &lt;= 100 </v>
      </c>
      <c r="AU337" t="str">
        <f t="shared" si="121"/>
        <v>fatality = 0</v>
      </c>
      <c r="AV337">
        <f t="shared" si="106"/>
        <v>1</v>
      </c>
      <c r="AW337" t="b">
        <v>1</v>
      </c>
      <c r="AX337" t="b">
        <v>0</v>
      </c>
      <c r="AY337" t="b">
        <v>1</v>
      </c>
      <c r="AZ337" t="b">
        <v>1</v>
      </c>
      <c r="BA337" t="b">
        <v>0</v>
      </c>
      <c r="BB337" t="b">
        <v>0</v>
      </c>
      <c r="BC337" t="b">
        <v>1</v>
      </c>
      <c r="BD337">
        <v>10300000</v>
      </c>
      <c r="BE337" t="s">
        <v>1242</v>
      </c>
    </row>
    <row r="338" spans="1:57" x14ac:dyDescent="0.2">
      <c r="A338" s="11"/>
      <c r="C338" t="str">
        <f t="shared" si="107"/>
        <v>20200826-R-8 Pinecone</v>
      </c>
      <c r="D338" s="12" t="s">
        <v>180</v>
      </c>
      <c r="E338" s="12" t="s">
        <v>1441</v>
      </c>
      <c r="F338" s="12"/>
      <c r="G338" s="12"/>
      <c r="H338" s="13">
        <f t="shared" si="108"/>
        <v>202008260803</v>
      </c>
      <c r="I338" s="13">
        <f t="shared" si="109"/>
        <v>202008262003</v>
      </c>
      <c r="J338" s="14">
        <v>44069</v>
      </c>
      <c r="K338" s="15">
        <v>0.33541666666666659</v>
      </c>
      <c r="L338" s="16">
        <v>44069.335416666669</v>
      </c>
      <c r="M338" s="17">
        <v>44074</v>
      </c>
      <c r="N338" s="18" t="s">
        <v>1442</v>
      </c>
      <c r="O338" s="16">
        <v>44074.59652777778</v>
      </c>
      <c r="P338" s="19">
        <v>567</v>
      </c>
      <c r="Q338" s="12"/>
      <c r="R338" s="19">
        <v>0</v>
      </c>
      <c r="S338" s="19">
        <v>0</v>
      </c>
      <c r="T338" s="19">
        <v>0</v>
      </c>
      <c r="U338" s="20">
        <v>40.773000000000003</v>
      </c>
      <c r="V338" s="20">
        <v>-120.536</v>
      </c>
      <c r="W338" s="11" t="s">
        <v>88</v>
      </c>
      <c r="X338" s="11" t="str">
        <f t="shared" si="110"/>
        <v>HFRA</v>
      </c>
      <c r="Y338" s="11"/>
      <c r="Z338" s="21"/>
      <c r="AA338" s="11"/>
      <c r="AB338" s="11"/>
      <c r="AC338" s="21"/>
      <c r="AD338" s="21"/>
      <c r="AE338" s="21"/>
      <c r="AF338" s="11"/>
      <c r="AG338" s="11" t="b">
        <f t="shared" si="111"/>
        <v>0</v>
      </c>
      <c r="AH338" s="11" t="b">
        <f t="shared" si="112"/>
        <v>0</v>
      </c>
      <c r="AI338" s="11" t="b">
        <f t="shared" si="113"/>
        <v>0</v>
      </c>
      <c r="AJ338" s="19">
        <v>2020</v>
      </c>
      <c r="AK338">
        <v>8</v>
      </c>
      <c r="AL338" t="b">
        <v>0</v>
      </c>
      <c r="AM338">
        <f t="shared" si="114"/>
        <v>0</v>
      </c>
      <c r="AN338" t="b">
        <f t="shared" si="115"/>
        <v>0</v>
      </c>
      <c r="AO338" t="b">
        <f t="shared" si="116"/>
        <v>0</v>
      </c>
      <c r="AP338" t="b">
        <f t="shared" si="117"/>
        <v>0</v>
      </c>
      <c r="AQ338" t="str">
        <f t="shared" si="105"/>
        <v>OEIS Non-CAT - Large</v>
      </c>
      <c r="AR338">
        <f t="shared" si="118"/>
        <v>0</v>
      </c>
      <c r="AS338">
        <f t="shared" si="119"/>
        <v>0</v>
      </c>
      <c r="AT338" t="str">
        <f t="shared" si="120"/>
        <v xml:space="preserve">structures &lt;= 100 </v>
      </c>
      <c r="AU338" t="str">
        <f t="shared" si="121"/>
        <v>fatality = 0</v>
      </c>
      <c r="AV338">
        <f t="shared" si="106"/>
        <v>0</v>
      </c>
      <c r="AW338" t="b">
        <v>1</v>
      </c>
      <c r="AX338" t="b">
        <v>0</v>
      </c>
      <c r="AY338" t="b">
        <v>1</v>
      </c>
      <c r="AZ338" t="b">
        <v>1</v>
      </c>
      <c r="BA338" t="b">
        <v>0</v>
      </c>
      <c r="BB338" t="b">
        <v>0</v>
      </c>
      <c r="BC338" t="b">
        <v>1</v>
      </c>
    </row>
    <row r="339" spans="1:57" x14ac:dyDescent="0.2">
      <c r="A339" s="11"/>
      <c r="C339" t="str">
        <f t="shared" si="107"/>
        <v>20200830-Hensley</v>
      </c>
      <c r="D339" s="12" t="s">
        <v>91</v>
      </c>
      <c r="E339" s="12" t="s">
        <v>1443</v>
      </c>
      <c r="F339" s="12"/>
      <c r="G339" s="12"/>
      <c r="H339" s="13">
        <f t="shared" si="108"/>
        <v>202008301111</v>
      </c>
      <c r="I339" s="13">
        <f t="shared" si="109"/>
        <v>202008302311</v>
      </c>
      <c r="J339" s="14">
        <v>44073</v>
      </c>
      <c r="K339" s="15">
        <v>0.46597222222222218</v>
      </c>
      <c r="L339" s="16">
        <v>44073.46597222222</v>
      </c>
      <c r="M339" s="17">
        <v>44073</v>
      </c>
      <c r="N339" s="18" t="s">
        <v>1282</v>
      </c>
      <c r="O339" s="16">
        <v>44073.799305555563</v>
      </c>
      <c r="P339" s="19">
        <v>688</v>
      </c>
      <c r="Q339" s="12"/>
      <c r="R339" s="19">
        <v>0</v>
      </c>
      <c r="S339" s="19">
        <v>0</v>
      </c>
      <c r="T339" s="19">
        <v>0</v>
      </c>
      <c r="U339" s="20">
        <v>37.080530000000003</v>
      </c>
      <c r="V339" s="20">
        <v>-119.88673</v>
      </c>
      <c r="W339" s="11" t="s">
        <v>73</v>
      </c>
      <c r="X339" s="11" t="str">
        <f t="shared" si="110"/>
        <v>non-HFRA</v>
      </c>
      <c r="Y339" s="11"/>
      <c r="Z339" s="21"/>
      <c r="AA339" s="11"/>
      <c r="AB339" s="11"/>
      <c r="AC339" s="21"/>
      <c r="AD339" s="21"/>
      <c r="AE339" s="21"/>
      <c r="AF339" s="11"/>
      <c r="AG339" s="11" t="b">
        <f t="shared" si="111"/>
        <v>0</v>
      </c>
      <c r="AH339" s="11" t="b">
        <f t="shared" si="112"/>
        <v>0</v>
      </c>
      <c r="AI339" s="11" t="b">
        <f t="shared" si="113"/>
        <v>0</v>
      </c>
      <c r="AJ339" s="19">
        <v>2020</v>
      </c>
      <c r="AK339">
        <v>8</v>
      </c>
      <c r="AL339" t="b">
        <v>0</v>
      </c>
      <c r="AM339">
        <f t="shared" si="114"/>
        <v>0</v>
      </c>
      <c r="AN339" t="b">
        <f t="shared" si="115"/>
        <v>0</v>
      </c>
      <c r="AO339" t="b">
        <f t="shared" si="116"/>
        <v>0</v>
      </c>
      <c r="AP339" t="b">
        <f t="shared" si="117"/>
        <v>0</v>
      </c>
      <c r="AQ339" t="str">
        <f t="shared" si="105"/>
        <v>OEIS Non-CAT - Large</v>
      </c>
      <c r="AR339">
        <f t="shared" si="118"/>
        <v>0</v>
      </c>
      <c r="AS339">
        <f t="shared" si="119"/>
        <v>0</v>
      </c>
      <c r="AT339" t="str">
        <f t="shared" si="120"/>
        <v xml:space="preserve">structures &lt;= 100 </v>
      </c>
      <c r="AU339" t="str">
        <f t="shared" si="121"/>
        <v>fatality = 0</v>
      </c>
      <c r="AV339">
        <f t="shared" si="106"/>
        <v>0</v>
      </c>
      <c r="AW339" t="b">
        <v>0</v>
      </c>
      <c r="AX339" t="b">
        <v>0</v>
      </c>
      <c r="AY339" t="b">
        <v>0</v>
      </c>
      <c r="AZ339" t="b">
        <v>0</v>
      </c>
      <c r="BA339" t="b">
        <v>0</v>
      </c>
      <c r="BB339" t="b">
        <v>0</v>
      </c>
      <c r="BC339" t="b">
        <v>0</v>
      </c>
    </row>
    <row r="340" spans="1:57" x14ac:dyDescent="0.2">
      <c r="A340" s="11"/>
      <c r="C340" t="str">
        <f t="shared" si="107"/>
        <v>20200901-Hobo</v>
      </c>
      <c r="D340" s="12" t="s">
        <v>84</v>
      </c>
      <c r="E340" s="12" t="s">
        <v>1446</v>
      </c>
      <c r="F340" s="12"/>
      <c r="G340" s="12"/>
      <c r="H340" s="13">
        <f t="shared" si="108"/>
        <v>202009010937</v>
      </c>
      <c r="I340" s="13">
        <f t="shared" si="109"/>
        <v>202009012137</v>
      </c>
      <c r="J340" s="14">
        <v>44075</v>
      </c>
      <c r="K340" s="15">
        <v>0.40069444444444452</v>
      </c>
      <c r="L340" s="16">
        <v>44075.400694444441</v>
      </c>
      <c r="M340" s="17">
        <v>44084</v>
      </c>
      <c r="N340" s="18" t="s">
        <v>1447</v>
      </c>
      <c r="O340" s="16">
        <v>44084.474305555559</v>
      </c>
      <c r="P340" s="19">
        <v>413</v>
      </c>
      <c r="Q340" s="12" t="s">
        <v>186</v>
      </c>
      <c r="R340" s="19">
        <v>0</v>
      </c>
      <c r="S340" s="19">
        <v>0</v>
      </c>
      <c r="T340" s="19">
        <v>0</v>
      </c>
      <c r="U340" s="20">
        <v>40.821260000000002</v>
      </c>
      <c r="V340" s="20">
        <v>-123.12461</v>
      </c>
      <c r="W340" s="11" t="s">
        <v>88</v>
      </c>
      <c r="X340" s="11" t="str">
        <f t="shared" si="110"/>
        <v>HFRA</v>
      </c>
      <c r="Y340" s="11"/>
      <c r="Z340" s="21"/>
      <c r="AA340" s="11"/>
      <c r="AB340" s="11"/>
      <c r="AC340" s="21"/>
      <c r="AD340" s="21"/>
      <c r="AE340" s="21"/>
      <c r="AF340" s="11"/>
      <c r="AG340" s="11" t="b">
        <f t="shared" si="111"/>
        <v>0</v>
      </c>
      <c r="AH340" s="11" t="b">
        <f t="shared" si="112"/>
        <v>0</v>
      </c>
      <c r="AI340" s="11" t="b">
        <f t="shared" si="113"/>
        <v>0</v>
      </c>
      <c r="AJ340" s="19">
        <v>2020</v>
      </c>
      <c r="AK340">
        <v>9</v>
      </c>
      <c r="AL340" t="b">
        <v>0</v>
      </c>
      <c r="AM340">
        <f t="shared" si="114"/>
        <v>0</v>
      </c>
      <c r="AN340" t="b">
        <f t="shared" si="115"/>
        <v>0</v>
      </c>
      <c r="AO340" t="b">
        <f t="shared" si="116"/>
        <v>0</v>
      </c>
      <c r="AP340" t="b">
        <f t="shared" si="117"/>
        <v>0</v>
      </c>
      <c r="AQ340" t="str">
        <f t="shared" si="105"/>
        <v>OEIS Non-CAT - Large</v>
      </c>
      <c r="AR340">
        <f t="shared" si="118"/>
        <v>0</v>
      </c>
      <c r="AS340">
        <f t="shared" si="119"/>
        <v>0</v>
      </c>
      <c r="AT340" t="str">
        <f t="shared" si="120"/>
        <v xml:space="preserve">structures &lt;= 100 </v>
      </c>
      <c r="AU340" t="str">
        <f t="shared" si="121"/>
        <v>fatality = 0</v>
      </c>
      <c r="AV340">
        <f t="shared" si="106"/>
        <v>0</v>
      </c>
      <c r="AW340" t="b">
        <v>1</v>
      </c>
      <c r="AX340" t="b">
        <v>0</v>
      </c>
      <c r="AY340" t="b">
        <v>1</v>
      </c>
      <c r="AZ340" t="b">
        <v>1</v>
      </c>
      <c r="BA340" t="b">
        <v>0</v>
      </c>
      <c r="BB340" t="b">
        <v>1</v>
      </c>
      <c r="BC340" t="b">
        <v>1</v>
      </c>
    </row>
    <row r="341" spans="1:57" x14ac:dyDescent="0.2">
      <c r="A341" s="11"/>
      <c r="C341" t="str">
        <f t="shared" si="107"/>
        <v>20200904-Creek</v>
      </c>
      <c r="D341" s="12" t="s">
        <v>1451</v>
      </c>
      <c r="E341" s="12" t="s">
        <v>175</v>
      </c>
      <c r="F341" s="12"/>
      <c r="G341" s="12"/>
      <c r="H341" s="13">
        <f t="shared" si="108"/>
        <v>202009041821</v>
      </c>
      <c r="I341" s="13">
        <f t="shared" si="109"/>
        <v>202009050621</v>
      </c>
      <c r="J341" s="14">
        <v>44078</v>
      </c>
      <c r="K341" s="15">
        <v>0.76458333333333328</v>
      </c>
      <c r="L341" s="16">
        <v>44078.76458333333</v>
      </c>
      <c r="M341" s="17"/>
      <c r="N341" s="18"/>
      <c r="O341" s="16"/>
      <c r="P341" s="19">
        <v>379895</v>
      </c>
      <c r="Q341" s="12" t="s">
        <v>186</v>
      </c>
      <c r="R341" s="19">
        <v>856</v>
      </c>
      <c r="S341" s="19">
        <v>71</v>
      </c>
      <c r="T341" s="19">
        <v>0</v>
      </c>
      <c r="U341" s="20">
        <v>37.191470000000002</v>
      </c>
      <c r="V341" s="20">
        <v>-119.26117499999999</v>
      </c>
      <c r="W341" s="11" t="s">
        <v>88</v>
      </c>
      <c r="X341" s="11" t="str">
        <f t="shared" si="110"/>
        <v>HFRA</v>
      </c>
      <c r="Y341" s="11"/>
      <c r="Z341" s="21"/>
      <c r="AA341" s="11"/>
      <c r="AB341" s="11"/>
      <c r="AC341" s="21"/>
      <c r="AD341" s="21"/>
      <c r="AE341" s="21"/>
      <c r="AF341" s="27">
        <v>49989643</v>
      </c>
      <c r="AG341" s="11" t="b">
        <f t="shared" si="111"/>
        <v>1</v>
      </c>
      <c r="AH341" s="11" t="b">
        <f t="shared" si="112"/>
        <v>0</v>
      </c>
      <c r="AI341" s="11" t="b">
        <f t="shared" si="113"/>
        <v>1</v>
      </c>
      <c r="AJ341" s="19">
        <v>2020</v>
      </c>
      <c r="AK341">
        <v>9</v>
      </c>
      <c r="AL341" t="b">
        <v>0</v>
      </c>
      <c r="AM341">
        <f t="shared" si="114"/>
        <v>0</v>
      </c>
      <c r="AN341" t="b">
        <f t="shared" si="115"/>
        <v>0</v>
      </c>
      <c r="AO341" t="b">
        <f t="shared" si="116"/>
        <v>1</v>
      </c>
      <c r="AP341" t="b">
        <f t="shared" si="117"/>
        <v>1</v>
      </c>
      <c r="AQ341" t="str">
        <f t="shared" si="105"/>
        <v>OEIS CAT - Destructive - Non-fatal</v>
      </c>
      <c r="AR341">
        <f t="shared" si="118"/>
        <v>1</v>
      </c>
      <c r="AS341">
        <f t="shared" si="119"/>
        <v>1</v>
      </c>
      <c r="AT341" t="str">
        <f t="shared" si="120"/>
        <v>structures &gt; 500</v>
      </c>
      <c r="AU341" t="str">
        <f t="shared" si="121"/>
        <v>fatality = 0</v>
      </c>
      <c r="AV341">
        <f t="shared" si="106"/>
        <v>856</v>
      </c>
      <c r="AW341" t="b">
        <v>0</v>
      </c>
      <c r="AX341" t="b">
        <v>1</v>
      </c>
      <c r="AY341" t="b">
        <v>1</v>
      </c>
      <c r="AZ341" t="b">
        <v>1</v>
      </c>
      <c r="BA341" t="b">
        <v>0</v>
      </c>
      <c r="BB341" t="b">
        <v>1</v>
      </c>
      <c r="BC341" t="b">
        <v>1</v>
      </c>
    </row>
    <row r="342" spans="1:57" x14ac:dyDescent="0.2">
      <c r="A342" s="11"/>
      <c r="C342" t="str">
        <f t="shared" si="107"/>
        <v>20200907-Oak</v>
      </c>
      <c r="D342" s="12" t="s">
        <v>541</v>
      </c>
      <c r="E342" s="12" t="s">
        <v>1034</v>
      </c>
      <c r="F342" s="12"/>
      <c r="G342" s="12"/>
      <c r="H342" s="13">
        <f t="shared" si="108"/>
        <v>202009071326</v>
      </c>
      <c r="I342" s="13">
        <f t="shared" si="109"/>
        <v>202009080126</v>
      </c>
      <c r="J342" s="14">
        <v>44081</v>
      </c>
      <c r="K342" s="15">
        <v>0.55972222222222223</v>
      </c>
      <c r="L342" s="16">
        <v>44081.55972222222</v>
      </c>
      <c r="M342" s="17">
        <v>44088</v>
      </c>
      <c r="N342" s="18" t="s">
        <v>1455</v>
      </c>
      <c r="O342" s="16">
        <v>44088.818055555559</v>
      </c>
      <c r="P342" s="19">
        <v>1100</v>
      </c>
      <c r="Q342" s="12" t="s">
        <v>186</v>
      </c>
      <c r="R342" s="19">
        <v>56</v>
      </c>
      <c r="S342" s="19">
        <v>1</v>
      </c>
      <c r="T342" s="19">
        <v>0</v>
      </c>
      <c r="U342" s="20">
        <v>39.493499999999997</v>
      </c>
      <c r="V342" s="20">
        <v>-123.3965</v>
      </c>
      <c r="W342" s="11" t="s">
        <v>88</v>
      </c>
      <c r="X342" s="11" t="str">
        <f t="shared" si="110"/>
        <v>HFRA</v>
      </c>
      <c r="Y342" s="11"/>
      <c r="Z342" s="21"/>
      <c r="AA342" s="11"/>
      <c r="AB342" s="11"/>
      <c r="AC342" s="21"/>
      <c r="AD342" s="21"/>
      <c r="AE342" s="21"/>
      <c r="AF342" s="11">
        <v>858873</v>
      </c>
      <c r="AG342" s="11" t="b">
        <f t="shared" si="111"/>
        <v>0</v>
      </c>
      <c r="AH342" s="11" t="b">
        <f t="shared" si="112"/>
        <v>0</v>
      </c>
      <c r="AI342" s="11" t="b">
        <f t="shared" si="113"/>
        <v>0</v>
      </c>
      <c r="AJ342" s="19">
        <v>2020</v>
      </c>
      <c r="AK342">
        <v>9</v>
      </c>
      <c r="AL342" t="b">
        <v>0</v>
      </c>
      <c r="AM342">
        <f t="shared" si="114"/>
        <v>0</v>
      </c>
      <c r="AN342" t="b">
        <f t="shared" si="115"/>
        <v>0</v>
      </c>
      <c r="AO342" t="b">
        <f t="shared" si="116"/>
        <v>0</v>
      </c>
      <c r="AP342" t="b">
        <f t="shared" si="117"/>
        <v>0</v>
      </c>
      <c r="AQ342" t="str">
        <f t="shared" si="105"/>
        <v>OEIS Non-CAT - Large</v>
      </c>
      <c r="AR342">
        <f t="shared" si="118"/>
        <v>0</v>
      </c>
      <c r="AS342">
        <f t="shared" si="119"/>
        <v>0</v>
      </c>
      <c r="AT342" t="str">
        <f t="shared" si="120"/>
        <v xml:space="preserve">structures &lt;= 100 </v>
      </c>
      <c r="AU342" t="str">
        <f t="shared" si="121"/>
        <v>fatality = 0</v>
      </c>
      <c r="AV342">
        <f t="shared" si="106"/>
        <v>56</v>
      </c>
      <c r="AW342" t="b">
        <v>1</v>
      </c>
      <c r="AX342" t="b">
        <v>0</v>
      </c>
      <c r="AY342" t="b">
        <v>1</v>
      </c>
      <c r="AZ342" t="b">
        <v>1</v>
      </c>
      <c r="BA342" t="b">
        <v>0</v>
      </c>
      <c r="BB342" t="b">
        <v>1</v>
      </c>
      <c r="BC342" t="b">
        <v>1</v>
      </c>
    </row>
    <row r="343" spans="1:57" x14ac:dyDescent="0.2">
      <c r="A343" s="11"/>
      <c r="C343" t="str">
        <f t="shared" si="107"/>
        <v>20200908-Willow</v>
      </c>
      <c r="D343" s="12" t="s">
        <v>350</v>
      </c>
      <c r="E343" s="12" t="s">
        <v>133</v>
      </c>
      <c r="F343" s="12"/>
      <c r="G343" s="12"/>
      <c r="H343" s="13">
        <f t="shared" si="108"/>
        <v>202009080604</v>
      </c>
      <c r="I343" s="13">
        <f t="shared" si="109"/>
        <v>202009081804</v>
      </c>
      <c r="J343" s="14">
        <v>44082</v>
      </c>
      <c r="K343" s="15">
        <v>0.25277777777777782</v>
      </c>
      <c r="L343" s="16">
        <v>44082.25277777778</v>
      </c>
      <c r="M343" s="17">
        <v>44088</v>
      </c>
      <c r="N343" s="18" t="s">
        <v>1460</v>
      </c>
      <c r="O343" s="16">
        <v>44088.732638888891</v>
      </c>
      <c r="P343" s="19">
        <v>1311</v>
      </c>
      <c r="Q343" s="12"/>
      <c r="R343" s="19">
        <v>41</v>
      </c>
      <c r="S343" s="19">
        <v>10</v>
      </c>
      <c r="T343" s="19">
        <v>0</v>
      </c>
      <c r="U343" s="20">
        <v>39.363700000000001</v>
      </c>
      <c r="V343" s="20">
        <v>-121.32361</v>
      </c>
      <c r="W343" s="11" t="s">
        <v>88</v>
      </c>
      <c r="X343" s="11" t="str">
        <f t="shared" si="110"/>
        <v>HFRA</v>
      </c>
      <c r="Y343" s="11"/>
      <c r="Z343" s="21"/>
      <c r="AA343" s="11"/>
      <c r="AB343" s="11"/>
      <c r="AC343" s="21"/>
      <c r="AD343" s="21"/>
      <c r="AE343" s="21"/>
      <c r="AF343" s="11">
        <v>4330276</v>
      </c>
      <c r="AG343" s="11" t="b">
        <f t="shared" si="111"/>
        <v>0</v>
      </c>
      <c r="AH343" s="11" t="b">
        <f t="shared" si="112"/>
        <v>0</v>
      </c>
      <c r="AI343" s="11" t="b">
        <f t="shared" si="113"/>
        <v>0</v>
      </c>
      <c r="AJ343" s="19">
        <v>2020</v>
      </c>
      <c r="AK343">
        <v>9</v>
      </c>
      <c r="AL343" t="b">
        <v>1</v>
      </c>
      <c r="AM343">
        <f t="shared" si="114"/>
        <v>0</v>
      </c>
      <c r="AN343" t="b">
        <f t="shared" si="115"/>
        <v>0</v>
      </c>
      <c r="AO343" t="b">
        <f t="shared" si="116"/>
        <v>0</v>
      </c>
      <c r="AP343" t="b">
        <f t="shared" si="117"/>
        <v>0</v>
      </c>
      <c r="AQ343" t="str">
        <f t="shared" si="105"/>
        <v>OEIS Non-CAT - Large</v>
      </c>
      <c r="AR343">
        <f t="shared" si="118"/>
        <v>0</v>
      </c>
      <c r="AS343">
        <f t="shared" si="119"/>
        <v>0</v>
      </c>
      <c r="AT343" t="str">
        <f t="shared" si="120"/>
        <v xml:space="preserve">structures &lt;= 100 </v>
      </c>
      <c r="AU343" t="str">
        <f t="shared" si="121"/>
        <v>fatality = 0</v>
      </c>
      <c r="AV343">
        <f t="shared" si="106"/>
        <v>41</v>
      </c>
      <c r="AW343" t="b">
        <v>1</v>
      </c>
      <c r="AX343" t="b">
        <v>0</v>
      </c>
      <c r="AY343" t="b">
        <v>1</v>
      </c>
      <c r="AZ343" t="b">
        <v>1</v>
      </c>
      <c r="BA343" t="b">
        <v>0</v>
      </c>
      <c r="BB343" t="b">
        <v>1</v>
      </c>
      <c r="BC343" t="b">
        <v>1</v>
      </c>
    </row>
    <row r="344" spans="1:57" x14ac:dyDescent="0.2">
      <c r="A344" s="11"/>
      <c r="C344" t="str">
        <f t="shared" si="107"/>
        <v>20200908-Fork</v>
      </c>
      <c r="D344" s="12" t="s">
        <v>435</v>
      </c>
      <c r="E344" s="12" t="s">
        <v>1465</v>
      </c>
      <c r="F344" s="12"/>
      <c r="G344" s="12"/>
      <c r="H344" s="13">
        <f t="shared" si="108"/>
        <v>202009081303</v>
      </c>
      <c r="I344" s="13">
        <f t="shared" si="109"/>
        <v>202009090103</v>
      </c>
      <c r="J344" s="14">
        <v>44082</v>
      </c>
      <c r="K344" s="15">
        <v>0.54374999999999996</v>
      </c>
      <c r="L344" s="16">
        <v>44082.543749999997</v>
      </c>
      <c r="M344" s="17">
        <v>44144</v>
      </c>
      <c r="N344" s="18" t="s">
        <v>1466</v>
      </c>
      <c r="O344" s="16">
        <v>44144.741666666669</v>
      </c>
      <c r="P344" s="19">
        <v>1673</v>
      </c>
      <c r="Q344" s="12" t="s">
        <v>186</v>
      </c>
      <c r="R344" s="19">
        <v>0</v>
      </c>
      <c r="S344" s="19">
        <v>0</v>
      </c>
      <c r="T344" s="19">
        <v>0</v>
      </c>
      <c r="U344" s="20">
        <v>38.99</v>
      </c>
      <c r="V344" s="20">
        <v>-120.39400000000001</v>
      </c>
      <c r="W344" s="11" t="s">
        <v>88</v>
      </c>
      <c r="X344" s="11" t="str">
        <f t="shared" si="110"/>
        <v>HFRA</v>
      </c>
      <c r="Y344" s="11"/>
      <c r="Z344" s="21"/>
      <c r="AA344" s="11"/>
      <c r="AB344" s="11"/>
      <c r="AC344" s="21"/>
      <c r="AD344" s="21"/>
      <c r="AE344" s="21"/>
      <c r="AF344" s="11"/>
      <c r="AG344" s="11" t="b">
        <f t="shared" si="111"/>
        <v>0</v>
      </c>
      <c r="AH344" s="11" t="b">
        <f t="shared" si="112"/>
        <v>0</v>
      </c>
      <c r="AI344" s="11" t="b">
        <f t="shared" si="113"/>
        <v>0</v>
      </c>
      <c r="AJ344" s="19">
        <v>2020</v>
      </c>
      <c r="AK344">
        <v>9</v>
      </c>
      <c r="AL344" t="b">
        <v>1</v>
      </c>
      <c r="AM344">
        <f t="shared" si="114"/>
        <v>0</v>
      </c>
      <c r="AN344" t="b">
        <f t="shared" si="115"/>
        <v>0</v>
      </c>
      <c r="AO344" t="b">
        <f t="shared" si="116"/>
        <v>0</v>
      </c>
      <c r="AP344" t="b">
        <f t="shared" si="117"/>
        <v>0</v>
      </c>
      <c r="AQ344" t="str">
        <f t="shared" si="105"/>
        <v>OEIS Non-CAT - Large</v>
      </c>
      <c r="AR344">
        <f t="shared" si="118"/>
        <v>0</v>
      </c>
      <c r="AS344">
        <f t="shared" si="119"/>
        <v>0</v>
      </c>
      <c r="AT344" t="str">
        <f t="shared" si="120"/>
        <v xml:space="preserve">structures &lt;= 100 </v>
      </c>
      <c r="AU344" t="str">
        <f t="shared" si="121"/>
        <v>fatality = 0</v>
      </c>
      <c r="AV344">
        <f t="shared" si="106"/>
        <v>0</v>
      </c>
      <c r="AW344" t="b">
        <v>1</v>
      </c>
      <c r="AX344" t="b">
        <v>0</v>
      </c>
      <c r="AY344" t="b">
        <v>1</v>
      </c>
      <c r="AZ344" t="b">
        <v>1</v>
      </c>
      <c r="BA344" t="b">
        <v>0</v>
      </c>
      <c r="BB344" t="b">
        <v>1</v>
      </c>
      <c r="BC344" t="b">
        <v>1</v>
      </c>
    </row>
    <row r="345" spans="1:57" x14ac:dyDescent="0.2">
      <c r="A345" s="11"/>
      <c r="C345" t="str">
        <f t="shared" si="107"/>
        <v>20200912-Bullfrog</v>
      </c>
      <c r="D345" s="12" t="s">
        <v>169</v>
      </c>
      <c r="E345" s="12" t="s">
        <v>1470</v>
      </c>
      <c r="F345" s="12"/>
      <c r="G345" s="12"/>
      <c r="H345" s="13">
        <f t="shared" si="108"/>
        <v>202009121357</v>
      </c>
      <c r="I345" s="13">
        <f t="shared" si="109"/>
        <v>202009130157</v>
      </c>
      <c r="J345" s="14">
        <v>44086</v>
      </c>
      <c r="K345" s="15">
        <v>0.58125000000000004</v>
      </c>
      <c r="L345" s="16">
        <v>44086.581250000003</v>
      </c>
      <c r="M345" s="17">
        <v>44144</v>
      </c>
      <c r="N345" s="18" t="s">
        <v>1471</v>
      </c>
      <c r="O345" s="16">
        <v>44144.587500000001</v>
      </c>
      <c r="P345" s="19">
        <v>1185</v>
      </c>
      <c r="Q345" s="12"/>
      <c r="R345" s="19">
        <v>0</v>
      </c>
      <c r="S345" s="19">
        <v>0</v>
      </c>
      <c r="T345" s="19">
        <v>0</v>
      </c>
      <c r="U345" s="20">
        <v>37.135474000000002</v>
      </c>
      <c r="V345" s="20">
        <v>-119.027309</v>
      </c>
      <c r="W345" s="11" t="s">
        <v>73</v>
      </c>
      <c r="X345" s="11" t="str">
        <f t="shared" si="110"/>
        <v>non-HFRA</v>
      </c>
      <c r="Y345" s="11"/>
      <c r="Z345" s="21"/>
      <c r="AA345" s="11"/>
      <c r="AB345" s="11"/>
      <c r="AC345" s="21"/>
      <c r="AD345" s="21"/>
      <c r="AE345" s="21"/>
      <c r="AF345" s="11"/>
      <c r="AG345" s="11" t="b">
        <f t="shared" si="111"/>
        <v>0</v>
      </c>
      <c r="AH345" s="11" t="b">
        <f t="shared" si="112"/>
        <v>0</v>
      </c>
      <c r="AI345" s="11" t="b">
        <f t="shared" si="113"/>
        <v>0</v>
      </c>
      <c r="AJ345" s="19">
        <v>2020</v>
      </c>
      <c r="AK345">
        <v>9</v>
      </c>
      <c r="AL345" t="b">
        <v>0</v>
      </c>
      <c r="AM345">
        <f t="shared" si="114"/>
        <v>0</v>
      </c>
      <c r="AN345" t="b">
        <f t="shared" si="115"/>
        <v>0</v>
      </c>
      <c r="AO345" t="b">
        <f t="shared" si="116"/>
        <v>0</v>
      </c>
      <c r="AP345" t="b">
        <f t="shared" si="117"/>
        <v>0</v>
      </c>
      <c r="AQ345" t="str">
        <f t="shared" si="105"/>
        <v>OEIS Non-CAT - Large</v>
      </c>
      <c r="AR345">
        <f t="shared" si="118"/>
        <v>0</v>
      </c>
      <c r="AS345">
        <f t="shared" si="119"/>
        <v>0</v>
      </c>
      <c r="AT345" t="str">
        <f t="shared" si="120"/>
        <v xml:space="preserve">structures &lt;= 100 </v>
      </c>
      <c r="AU345" t="str">
        <f t="shared" si="121"/>
        <v>fatality = 0</v>
      </c>
      <c r="AV345">
        <f t="shared" si="106"/>
        <v>0</v>
      </c>
      <c r="AW345" t="b">
        <v>0</v>
      </c>
      <c r="AX345" t="b">
        <v>0</v>
      </c>
      <c r="AY345" t="b">
        <v>0</v>
      </c>
      <c r="AZ345" t="b">
        <v>0</v>
      </c>
      <c r="BA345" t="b">
        <v>0</v>
      </c>
      <c r="BB345" t="b">
        <v>0</v>
      </c>
      <c r="BC345" t="b">
        <v>0</v>
      </c>
    </row>
    <row r="346" spans="1:57" x14ac:dyDescent="0.2">
      <c r="A346" s="11" t="s">
        <v>251</v>
      </c>
      <c r="B346" s="23"/>
      <c r="C346" t="str">
        <f t="shared" si="107"/>
        <v>20200916-Fox</v>
      </c>
      <c r="D346" s="12" t="s">
        <v>252</v>
      </c>
      <c r="E346" s="12" t="s">
        <v>1473</v>
      </c>
      <c r="F346" s="12"/>
      <c r="G346" s="12"/>
      <c r="H346" s="13">
        <f t="shared" si="108"/>
        <v>202009161108</v>
      </c>
      <c r="I346" s="13">
        <f t="shared" si="109"/>
        <v>202009162308</v>
      </c>
      <c r="J346" s="14">
        <v>44090</v>
      </c>
      <c r="K346" s="15">
        <v>0.46388888888888891</v>
      </c>
      <c r="L346" s="16">
        <v>44090.463888888888</v>
      </c>
      <c r="M346" s="17">
        <v>44104</v>
      </c>
      <c r="N346" s="18" t="s">
        <v>1474</v>
      </c>
      <c r="O346" s="16">
        <v>44104.354861111111</v>
      </c>
      <c r="P346" s="19">
        <v>2188</v>
      </c>
      <c r="Q346" s="12"/>
      <c r="R346" s="19">
        <v>0</v>
      </c>
      <c r="S346" s="19">
        <v>0</v>
      </c>
      <c r="T346" s="19">
        <v>0</v>
      </c>
      <c r="U346" s="20">
        <v>41.211022</v>
      </c>
      <c r="V346" s="20">
        <v>-122.847359</v>
      </c>
      <c r="W346" s="11" t="s">
        <v>73</v>
      </c>
      <c r="X346" s="11" t="str">
        <f t="shared" si="110"/>
        <v>non-HFRA</v>
      </c>
      <c r="Y346" s="11"/>
      <c r="Z346" s="21"/>
      <c r="AA346" s="11"/>
      <c r="AB346" s="11"/>
      <c r="AC346" s="21"/>
      <c r="AD346" s="21"/>
      <c r="AE346" s="21"/>
      <c r="AF346" s="11"/>
      <c r="AG346" s="11" t="b">
        <f t="shared" si="111"/>
        <v>0</v>
      </c>
      <c r="AH346" s="11" t="b">
        <f t="shared" si="112"/>
        <v>0</v>
      </c>
      <c r="AI346" s="11" t="b">
        <f t="shared" si="113"/>
        <v>0</v>
      </c>
      <c r="AJ346" s="19">
        <v>2020</v>
      </c>
      <c r="AK346">
        <v>9</v>
      </c>
      <c r="AL346" t="b">
        <v>0</v>
      </c>
      <c r="AM346">
        <f t="shared" si="114"/>
        <v>0</v>
      </c>
      <c r="AN346" t="b">
        <f t="shared" si="115"/>
        <v>0</v>
      </c>
      <c r="AO346" t="b">
        <f t="shared" si="116"/>
        <v>0</v>
      </c>
      <c r="AP346" t="b">
        <f t="shared" si="117"/>
        <v>0</v>
      </c>
      <c r="AQ346" t="str">
        <f t="shared" si="105"/>
        <v>OEIS Non-CAT - Large</v>
      </c>
      <c r="AR346">
        <f t="shared" si="118"/>
        <v>0</v>
      </c>
      <c r="AS346">
        <f t="shared" si="119"/>
        <v>0</v>
      </c>
      <c r="AT346" t="str">
        <f t="shared" si="120"/>
        <v xml:space="preserve">structures &lt;= 100 </v>
      </c>
      <c r="AU346" t="str">
        <f t="shared" si="121"/>
        <v>fatality = 0</v>
      </c>
      <c r="AV346">
        <f t="shared" si="106"/>
        <v>0</v>
      </c>
      <c r="AW346" t="b">
        <v>0</v>
      </c>
      <c r="AX346" t="b">
        <v>0</v>
      </c>
      <c r="AY346" t="b">
        <v>0</v>
      </c>
      <c r="AZ346" t="b">
        <v>0</v>
      </c>
      <c r="BA346" t="b">
        <v>0</v>
      </c>
      <c r="BB346" t="b">
        <v>0</v>
      </c>
      <c r="BC346" t="b">
        <v>0</v>
      </c>
    </row>
    <row r="347" spans="1:57" x14ac:dyDescent="0.2">
      <c r="A347" s="11"/>
      <c r="C347" t="str">
        <f t="shared" si="107"/>
        <v>20200926-Glass</v>
      </c>
      <c r="D347" s="12" t="s">
        <v>1476</v>
      </c>
      <c r="E347" s="12" t="s">
        <v>1477</v>
      </c>
      <c r="F347" s="12"/>
      <c r="G347" s="12"/>
      <c r="H347" s="13">
        <f t="shared" si="108"/>
        <v>202009260348</v>
      </c>
      <c r="I347" s="13">
        <f t="shared" si="109"/>
        <v>202009261548</v>
      </c>
      <c r="J347" s="14">
        <v>44100</v>
      </c>
      <c r="K347" s="15">
        <v>0.1583333333333333</v>
      </c>
      <c r="L347" s="16">
        <v>44100.158333333333</v>
      </c>
      <c r="M347" s="17">
        <v>44124</v>
      </c>
      <c r="N347" s="18" t="s">
        <v>1478</v>
      </c>
      <c r="O347" s="16">
        <v>44124.458333333343</v>
      </c>
      <c r="P347" s="19">
        <v>67484</v>
      </c>
      <c r="Q347" s="12" t="s">
        <v>186</v>
      </c>
      <c r="R347" s="19">
        <v>1555</v>
      </c>
      <c r="S347" s="19">
        <v>282</v>
      </c>
      <c r="T347" s="19">
        <v>0</v>
      </c>
      <c r="U347" s="20">
        <v>38.562950000000001</v>
      </c>
      <c r="V347" s="20">
        <v>-122.49745</v>
      </c>
      <c r="W347" s="11" t="s">
        <v>88</v>
      </c>
      <c r="X347" s="11" t="str">
        <f t="shared" si="110"/>
        <v>HFRA</v>
      </c>
      <c r="Y347" s="11"/>
      <c r="Z347" s="21"/>
      <c r="AA347" s="11"/>
      <c r="AB347" s="11"/>
      <c r="AC347" s="21"/>
      <c r="AD347" s="21"/>
      <c r="AE347" s="21"/>
      <c r="AF347" s="27">
        <v>221131080</v>
      </c>
      <c r="AG347" s="11" t="b">
        <f t="shared" si="111"/>
        <v>1</v>
      </c>
      <c r="AH347" s="11" t="b">
        <f t="shared" si="112"/>
        <v>0</v>
      </c>
      <c r="AI347" s="11" t="b">
        <f t="shared" si="113"/>
        <v>1</v>
      </c>
      <c r="AJ347" s="19">
        <v>2020</v>
      </c>
      <c r="AK347">
        <v>9</v>
      </c>
      <c r="AL347" t="b">
        <v>0</v>
      </c>
      <c r="AM347">
        <f t="shared" si="114"/>
        <v>0</v>
      </c>
      <c r="AN347" t="b">
        <f t="shared" si="115"/>
        <v>0</v>
      </c>
      <c r="AO347" t="b">
        <f t="shared" si="116"/>
        <v>1</v>
      </c>
      <c r="AP347" t="b">
        <f t="shared" si="117"/>
        <v>1</v>
      </c>
      <c r="AQ347" t="str">
        <f t="shared" si="105"/>
        <v>OEIS CAT - Destructive - Non-fatal</v>
      </c>
      <c r="AR347">
        <f t="shared" si="118"/>
        <v>1</v>
      </c>
      <c r="AS347">
        <f t="shared" si="119"/>
        <v>1</v>
      </c>
      <c r="AT347" t="str">
        <f t="shared" si="120"/>
        <v>structures &gt; 500</v>
      </c>
      <c r="AU347" t="str">
        <f t="shared" si="121"/>
        <v>fatality = 0</v>
      </c>
      <c r="AV347">
        <f t="shared" si="106"/>
        <v>1555</v>
      </c>
      <c r="AW347" t="b">
        <v>0</v>
      </c>
      <c r="AX347" t="b">
        <v>1</v>
      </c>
      <c r="AY347" t="b">
        <v>1</v>
      </c>
      <c r="AZ347" t="b">
        <v>1</v>
      </c>
      <c r="BA347" t="b">
        <v>0</v>
      </c>
      <c r="BB347" t="b">
        <v>1</v>
      </c>
      <c r="BC347" t="b">
        <v>1</v>
      </c>
    </row>
    <row r="348" spans="1:57" x14ac:dyDescent="0.2">
      <c r="A348" s="11"/>
      <c r="C348" t="str">
        <f t="shared" si="107"/>
        <v>20200927-Zogg</v>
      </c>
      <c r="D348" s="12" t="s">
        <v>1483</v>
      </c>
      <c r="E348" s="12" t="s">
        <v>1484</v>
      </c>
      <c r="F348" s="12"/>
      <c r="G348" s="12"/>
      <c r="H348" s="13">
        <f t="shared" si="108"/>
        <v>202009271603</v>
      </c>
      <c r="I348" s="13">
        <f t="shared" si="109"/>
        <v>202009280403</v>
      </c>
      <c r="J348" s="14">
        <v>44101</v>
      </c>
      <c r="K348" s="15">
        <v>0.66874999999999996</v>
      </c>
      <c r="L348" s="16">
        <v>44101.668749999997</v>
      </c>
      <c r="M348" s="17">
        <v>44117</v>
      </c>
      <c r="N348" s="18" t="s">
        <v>1485</v>
      </c>
      <c r="O348" s="16">
        <v>44117.709722222222</v>
      </c>
      <c r="P348" s="19">
        <v>56338</v>
      </c>
      <c r="Q348" s="12" t="s">
        <v>99</v>
      </c>
      <c r="R348" s="19">
        <v>204</v>
      </c>
      <c r="S348" s="19">
        <v>27</v>
      </c>
      <c r="T348" s="19">
        <v>4</v>
      </c>
      <c r="U348" s="20">
        <v>40.539270000000002</v>
      </c>
      <c r="V348" s="20">
        <v>-122.56656</v>
      </c>
      <c r="W348" s="11" t="s">
        <v>88</v>
      </c>
      <c r="X348" s="11" t="str">
        <f t="shared" si="110"/>
        <v>HFRA</v>
      </c>
      <c r="Y348" s="11" t="s">
        <v>100</v>
      </c>
      <c r="Z348" s="21" t="s">
        <v>100</v>
      </c>
      <c r="AA348" s="11">
        <v>20201368</v>
      </c>
      <c r="AB348" s="11" t="s">
        <v>1486</v>
      </c>
      <c r="AC348" s="21" t="s">
        <v>1487</v>
      </c>
      <c r="AD348" s="21" t="s">
        <v>1488</v>
      </c>
      <c r="AE348" s="21"/>
      <c r="AF348" s="27">
        <v>8354758</v>
      </c>
      <c r="AG348" s="11" t="b">
        <f t="shared" si="111"/>
        <v>1</v>
      </c>
      <c r="AH348" s="11" t="b">
        <f t="shared" si="112"/>
        <v>0</v>
      </c>
      <c r="AI348" s="11" t="b">
        <f t="shared" si="113"/>
        <v>1</v>
      </c>
      <c r="AJ348" s="19">
        <v>2020</v>
      </c>
      <c r="AK348">
        <v>9</v>
      </c>
      <c r="AL348" t="b">
        <v>1</v>
      </c>
      <c r="AM348">
        <f t="shared" si="114"/>
        <v>1</v>
      </c>
      <c r="AN348" t="b">
        <f t="shared" si="115"/>
        <v>1</v>
      </c>
      <c r="AO348" t="b">
        <f t="shared" si="116"/>
        <v>1</v>
      </c>
      <c r="AP348" t="b">
        <f t="shared" si="117"/>
        <v>0</v>
      </c>
      <c r="AQ348" t="str">
        <f t="shared" si="105"/>
        <v>OEIS CAT - Destructive - Fatal</v>
      </c>
      <c r="AR348">
        <f t="shared" si="118"/>
        <v>1</v>
      </c>
      <c r="AS348">
        <f t="shared" si="119"/>
        <v>0</v>
      </c>
      <c r="AT348" t="str">
        <f t="shared" si="120"/>
        <v>100 &lt; structures &lt;= 500</v>
      </c>
      <c r="AU348" t="str">
        <f t="shared" si="121"/>
        <v>fatality &gt; 0</v>
      </c>
      <c r="AV348">
        <f t="shared" si="106"/>
        <v>204</v>
      </c>
      <c r="AW348" t="b">
        <v>1</v>
      </c>
      <c r="AX348" t="b">
        <v>0</v>
      </c>
      <c r="AY348" t="b">
        <v>1</v>
      </c>
      <c r="AZ348" t="b">
        <v>1</v>
      </c>
      <c r="BA348" t="b">
        <v>0</v>
      </c>
      <c r="BB348" t="b">
        <v>1</v>
      </c>
      <c r="BC348" t="b">
        <v>1</v>
      </c>
    </row>
    <row r="349" spans="1:57" x14ac:dyDescent="0.2">
      <c r="A349" s="11"/>
      <c r="B349" s="17"/>
      <c r="C349" t="str">
        <f t="shared" si="107"/>
        <v>20210119-Wolf</v>
      </c>
      <c r="D349" s="21" t="s">
        <v>260</v>
      </c>
      <c r="E349" s="21" t="s">
        <v>1490</v>
      </c>
      <c r="F349" s="21"/>
      <c r="G349" s="21"/>
      <c r="H349" s="13">
        <f t="shared" si="108"/>
        <v>202101191147</v>
      </c>
      <c r="I349" s="13">
        <f t="shared" si="109"/>
        <v>202101192347</v>
      </c>
      <c r="J349" s="17">
        <v>44215</v>
      </c>
      <c r="K349" s="15">
        <v>0.4909722222222222</v>
      </c>
      <c r="L349" s="16">
        <v>44215.490972222222</v>
      </c>
      <c r="M349" s="17">
        <v>44216</v>
      </c>
      <c r="N349" s="18" t="s">
        <v>1491</v>
      </c>
      <c r="O349" s="16">
        <v>44216.3</v>
      </c>
      <c r="P349" s="11">
        <v>685</v>
      </c>
      <c r="Q349" s="21" t="s">
        <v>99</v>
      </c>
      <c r="R349" s="11"/>
      <c r="S349" s="11"/>
      <c r="T349" s="11"/>
      <c r="U349" s="25">
        <v>34.994320000000002</v>
      </c>
      <c r="V349" s="25">
        <v>-119.185309</v>
      </c>
      <c r="W349" s="11" t="s">
        <v>73</v>
      </c>
      <c r="X349" s="11" t="str">
        <f t="shared" si="110"/>
        <v>non-HFRA</v>
      </c>
      <c r="Y349" s="11" t="s">
        <v>100</v>
      </c>
      <c r="Z349" s="21" t="s">
        <v>100</v>
      </c>
      <c r="AA349" s="11">
        <v>20210059</v>
      </c>
      <c r="AB349" s="11"/>
      <c r="AC349" s="21"/>
      <c r="AD349" s="21" t="s">
        <v>1492</v>
      </c>
      <c r="AE349" s="21"/>
      <c r="AF349" s="11">
        <v>4116</v>
      </c>
      <c r="AG349" s="11" t="b">
        <f t="shared" si="111"/>
        <v>0</v>
      </c>
      <c r="AH349" s="11" t="b">
        <f t="shared" si="112"/>
        <v>0</v>
      </c>
      <c r="AI349" s="11" t="b">
        <f t="shared" si="113"/>
        <v>0</v>
      </c>
      <c r="AJ349" s="19">
        <v>2021</v>
      </c>
      <c r="AK349">
        <v>1</v>
      </c>
      <c r="AL349" t="b">
        <v>0</v>
      </c>
      <c r="AM349">
        <f t="shared" si="114"/>
        <v>0</v>
      </c>
      <c r="AN349" t="b">
        <f t="shared" si="115"/>
        <v>0</v>
      </c>
      <c r="AO349" t="b">
        <f t="shared" si="116"/>
        <v>0</v>
      </c>
      <c r="AP349" t="b">
        <f t="shared" si="117"/>
        <v>0</v>
      </c>
      <c r="AQ349" t="str">
        <f t="shared" si="105"/>
        <v>OEIS Non-CAT - Large</v>
      </c>
      <c r="AR349">
        <f t="shared" si="118"/>
        <v>0</v>
      </c>
      <c r="AS349">
        <f t="shared" si="119"/>
        <v>0</v>
      </c>
      <c r="AT349" t="str">
        <f t="shared" si="120"/>
        <v xml:space="preserve">structures &lt;= 100 </v>
      </c>
      <c r="AU349" t="str">
        <f t="shared" si="121"/>
        <v>fatality = 0</v>
      </c>
      <c r="AV349">
        <f t="shared" si="106"/>
        <v>0</v>
      </c>
      <c r="AW349" t="b">
        <v>0</v>
      </c>
      <c r="AX349" t="b">
        <v>0</v>
      </c>
      <c r="AY349" t="b">
        <v>0</v>
      </c>
      <c r="AZ349" t="b">
        <v>0</v>
      </c>
      <c r="BA349" t="b">
        <v>0</v>
      </c>
      <c r="BB349" t="b">
        <v>0</v>
      </c>
      <c r="BC349" t="b">
        <v>0</v>
      </c>
    </row>
    <row r="350" spans="1:57" x14ac:dyDescent="0.2">
      <c r="A350" s="11" t="s">
        <v>251</v>
      </c>
      <c r="B350" s="23"/>
      <c r="C350" t="str">
        <f t="shared" si="107"/>
        <v>20210327-Refuge</v>
      </c>
      <c r="D350" s="21" t="s">
        <v>252</v>
      </c>
      <c r="E350" s="21" t="s">
        <v>1067</v>
      </c>
      <c r="F350" s="21"/>
      <c r="G350" s="21"/>
      <c r="H350" s="13">
        <f t="shared" si="108"/>
        <v>202103271702</v>
      </c>
      <c r="I350" s="13">
        <f t="shared" si="109"/>
        <v>202103280502</v>
      </c>
      <c r="J350" s="17">
        <v>44282</v>
      </c>
      <c r="K350" s="15">
        <v>0.70972222222222225</v>
      </c>
      <c r="L350" s="16">
        <v>44282.709722222222</v>
      </c>
      <c r="M350" s="17">
        <v>44284</v>
      </c>
      <c r="N350" s="18" t="s">
        <v>1495</v>
      </c>
      <c r="O350" s="16">
        <v>44284.722916666673</v>
      </c>
      <c r="P350" s="11">
        <v>873</v>
      </c>
      <c r="Q350" s="21" t="s">
        <v>186</v>
      </c>
      <c r="R350" s="11"/>
      <c r="S350" s="11"/>
      <c r="T350" s="11"/>
      <c r="U350" s="25">
        <v>41.927771999999997</v>
      </c>
      <c r="V350" s="25">
        <v>-121.627082</v>
      </c>
      <c r="W350" s="11"/>
      <c r="X350" s="11" t="str">
        <f t="shared" si="110"/>
        <v>non-HFRA</v>
      </c>
      <c r="Y350" s="11"/>
      <c r="Z350" s="21"/>
      <c r="AA350" s="11"/>
      <c r="AB350" s="11"/>
      <c r="AC350" s="21"/>
      <c r="AD350" s="21"/>
      <c r="AE350" s="21"/>
      <c r="AF350" s="11"/>
      <c r="AG350" s="11" t="b">
        <f t="shared" si="111"/>
        <v>0</v>
      </c>
      <c r="AH350" s="11" t="b">
        <f t="shared" si="112"/>
        <v>0</v>
      </c>
      <c r="AI350" s="11" t="b">
        <f t="shared" si="113"/>
        <v>0</v>
      </c>
      <c r="AJ350" s="19">
        <v>2021</v>
      </c>
      <c r="AK350">
        <v>3</v>
      </c>
      <c r="AL350" t="b">
        <v>0</v>
      </c>
      <c r="AM350">
        <f t="shared" si="114"/>
        <v>0</v>
      </c>
      <c r="AN350" t="b">
        <f t="shared" si="115"/>
        <v>0</v>
      </c>
      <c r="AO350" t="b">
        <f t="shared" si="116"/>
        <v>0</v>
      </c>
      <c r="AP350" t="b">
        <f t="shared" si="117"/>
        <v>0</v>
      </c>
      <c r="AQ350" t="str">
        <f t="shared" si="105"/>
        <v>OEIS Non-CAT - Large</v>
      </c>
      <c r="AR350">
        <f t="shared" si="118"/>
        <v>0</v>
      </c>
      <c r="AS350">
        <f t="shared" si="119"/>
        <v>0</v>
      </c>
      <c r="AT350" t="str">
        <f t="shared" si="120"/>
        <v xml:space="preserve">structures &lt;= 100 </v>
      </c>
      <c r="AU350" t="str">
        <f t="shared" si="121"/>
        <v>fatality = 0</v>
      </c>
      <c r="AV350">
        <f t="shared" si="106"/>
        <v>0</v>
      </c>
      <c r="AW350" t="b">
        <v>0</v>
      </c>
      <c r="AX350" t="b">
        <v>0</v>
      </c>
      <c r="AY350" t="b">
        <v>0</v>
      </c>
      <c r="AZ350" t="b">
        <v>0</v>
      </c>
      <c r="BA350" t="b">
        <v>0</v>
      </c>
      <c r="BB350" t="b">
        <v>0</v>
      </c>
      <c r="BC350" t="b">
        <v>0</v>
      </c>
    </row>
    <row r="351" spans="1:57" x14ac:dyDescent="0.2">
      <c r="A351" s="11"/>
      <c r="B351" s="17"/>
      <c r="C351" t="str">
        <f t="shared" si="107"/>
        <v>20210508-Gunnison</v>
      </c>
      <c r="D351" s="21" t="s">
        <v>143</v>
      </c>
      <c r="E351" s="21" t="s">
        <v>1498</v>
      </c>
      <c r="F351" s="21"/>
      <c r="G351" s="21"/>
      <c r="H351" s="13">
        <f t="shared" si="108"/>
        <v>202105081344</v>
      </c>
      <c r="I351" s="13">
        <f t="shared" si="109"/>
        <v>202105090144</v>
      </c>
      <c r="J351" s="17">
        <v>44324</v>
      </c>
      <c r="K351" s="15">
        <v>0.57222222222222219</v>
      </c>
      <c r="L351" s="16">
        <v>44324.572222222218</v>
      </c>
      <c r="M351" s="17">
        <v>44324</v>
      </c>
      <c r="N351" s="18" t="s">
        <v>1499</v>
      </c>
      <c r="O351" s="16">
        <v>44324.425694444442</v>
      </c>
      <c r="P351" s="11">
        <v>549</v>
      </c>
      <c r="Q351" s="12" t="s">
        <v>186</v>
      </c>
      <c r="R351" s="11"/>
      <c r="S351" s="11"/>
      <c r="T351" s="11"/>
      <c r="U351" s="25">
        <v>39.854790000000001</v>
      </c>
      <c r="V351" s="25">
        <v>-121.91936</v>
      </c>
      <c r="W351" s="11" t="s">
        <v>73</v>
      </c>
      <c r="X351" s="11" t="str">
        <f t="shared" si="110"/>
        <v>non-HFRA</v>
      </c>
      <c r="Y351" s="11"/>
      <c r="Z351" s="21"/>
      <c r="AA351" s="11"/>
      <c r="AB351" s="11"/>
      <c r="AC351" s="21"/>
      <c r="AD351" s="21"/>
      <c r="AE351" s="21"/>
      <c r="AF351" s="11"/>
      <c r="AG351" s="11" t="b">
        <f t="shared" si="111"/>
        <v>0</v>
      </c>
      <c r="AH351" s="11" t="b">
        <f t="shared" si="112"/>
        <v>0</v>
      </c>
      <c r="AI351" s="11" t="b">
        <f t="shared" si="113"/>
        <v>0</v>
      </c>
      <c r="AJ351" s="19">
        <v>2021</v>
      </c>
      <c r="AK351">
        <v>5</v>
      </c>
      <c r="AL351" t="b">
        <v>1</v>
      </c>
      <c r="AM351">
        <f t="shared" si="114"/>
        <v>0</v>
      </c>
      <c r="AN351" t="b">
        <f t="shared" si="115"/>
        <v>0</v>
      </c>
      <c r="AO351" t="b">
        <f t="shared" si="116"/>
        <v>0</v>
      </c>
      <c r="AP351" t="b">
        <f t="shared" si="117"/>
        <v>0</v>
      </c>
      <c r="AQ351" t="str">
        <f t="shared" si="105"/>
        <v>OEIS Non-CAT - Large</v>
      </c>
      <c r="AR351">
        <f t="shared" si="118"/>
        <v>0</v>
      </c>
      <c r="AS351">
        <f t="shared" si="119"/>
        <v>0</v>
      </c>
      <c r="AT351" t="str">
        <f t="shared" si="120"/>
        <v xml:space="preserve">structures &lt;= 100 </v>
      </c>
      <c r="AU351" t="str">
        <f t="shared" si="121"/>
        <v>fatality = 0</v>
      </c>
      <c r="AV351">
        <f t="shared" si="106"/>
        <v>0</v>
      </c>
      <c r="AW351" t="b">
        <v>0</v>
      </c>
      <c r="AX351" t="b">
        <v>0</v>
      </c>
      <c r="AY351" t="b">
        <v>0</v>
      </c>
      <c r="AZ351" t="b">
        <v>0</v>
      </c>
      <c r="BA351" t="b">
        <v>0</v>
      </c>
      <c r="BB351" t="b">
        <v>0</v>
      </c>
      <c r="BC351" t="b">
        <v>0</v>
      </c>
    </row>
    <row r="352" spans="1:57" x14ac:dyDescent="0.2">
      <c r="A352" s="11"/>
      <c r="B352" s="17"/>
      <c r="C352" t="str">
        <f t="shared" si="107"/>
        <v>20210527-Mile</v>
      </c>
      <c r="D352" s="21" t="s">
        <v>1502</v>
      </c>
      <c r="E352" s="21" t="s">
        <v>1503</v>
      </c>
      <c r="F352" s="21"/>
      <c r="G352" s="21"/>
      <c r="H352" s="13">
        <f t="shared" si="108"/>
        <v>202105271844</v>
      </c>
      <c r="I352" s="13">
        <f t="shared" si="109"/>
        <v>202105280644</v>
      </c>
      <c r="J352" s="17">
        <v>44343</v>
      </c>
      <c r="K352" s="15">
        <v>0.78055555555555556</v>
      </c>
      <c r="L352" s="16">
        <v>44343.780555555553</v>
      </c>
      <c r="M352" s="17">
        <v>44344</v>
      </c>
      <c r="N352" s="18" t="s">
        <v>1504</v>
      </c>
      <c r="O352" s="16">
        <v>44344.280555555553</v>
      </c>
      <c r="P352" s="11">
        <v>508</v>
      </c>
      <c r="Q352" s="21"/>
      <c r="R352" s="11"/>
      <c r="S352" s="11"/>
      <c r="T352" s="11"/>
      <c r="U352" s="25">
        <v>37.893461968531398</v>
      </c>
      <c r="V352" s="25">
        <v>-120.839158711729</v>
      </c>
      <c r="W352" s="11" t="s">
        <v>73</v>
      </c>
      <c r="X352" s="11" t="str">
        <f t="shared" si="110"/>
        <v>non-HFRA</v>
      </c>
      <c r="Y352" s="11"/>
      <c r="Z352" s="21"/>
      <c r="AA352" s="11"/>
      <c r="AB352" s="11"/>
      <c r="AC352" s="21"/>
      <c r="AD352" s="21"/>
      <c r="AE352" s="21"/>
      <c r="AF352" s="11"/>
      <c r="AG352" s="11" t="b">
        <f t="shared" si="111"/>
        <v>0</v>
      </c>
      <c r="AH352" s="11" t="b">
        <f t="shared" si="112"/>
        <v>0</v>
      </c>
      <c r="AI352" s="11" t="b">
        <f t="shared" si="113"/>
        <v>0</v>
      </c>
      <c r="AJ352" s="19">
        <v>2021</v>
      </c>
      <c r="AK352">
        <v>5</v>
      </c>
      <c r="AL352" t="b">
        <v>0</v>
      </c>
      <c r="AM352">
        <f t="shared" si="114"/>
        <v>0</v>
      </c>
      <c r="AN352" t="b">
        <f t="shared" si="115"/>
        <v>0</v>
      </c>
      <c r="AO352" t="b">
        <f t="shared" si="116"/>
        <v>0</v>
      </c>
      <c r="AP352" t="b">
        <f t="shared" si="117"/>
        <v>0</v>
      </c>
      <c r="AQ352" t="str">
        <f t="shared" ref="AQ352:AQ382" si="122">IF(AN352, "OEIS CAT - Destructive - Fatal", IF(AO352, IF(AG352, "OEIS CAT - Destructive - Non-fatal", "OEIS Non-CAT - Destructive - Non-fatal"), IF(AG352, "OEIS CAT - Large", "OEIS Non-CAT - Large")))</f>
        <v>OEIS Non-CAT - Large</v>
      </c>
      <c r="AR352">
        <f t="shared" si="118"/>
        <v>0</v>
      </c>
      <c r="AS352">
        <f t="shared" si="119"/>
        <v>0</v>
      </c>
      <c r="AT352" t="str">
        <f t="shared" si="120"/>
        <v xml:space="preserve">structures &lt;= 100 </v>
      </c>
      <c r="AU352" t="str">
        <f t="shared" si="121"/>
        <v>fatality = 0</v>
      </c>
      <c r="AV352">
        <f t="shared" ref="AV352:AV382" si="123">IF(R352="",0, R352)</f>
        <v>0</v>
      </c>
      <c r="AW352" t="b">
        <v>0</v>
      </c>
      <c r="AX352" t="b">
        <v>0</v>
      </c>
      <c r="AY352" t="b">
        <v>0</v>
      </c>
      <c r="AZ352" t="b">
        <v>0</v>
      </c>
      <c r="BA352" t="b">
        <v>0</v>
      </c>
      <c r="BB352" t="b">
        <v>0</v>
      </c>
      <c r="BC352" t="b">
        <v>0</v>
      </c>
    </row>
    <row r="353" spans="1:55" x14ac:dyDescent="0.2">
      <c r="A353" s="11"/>
      <c r="B353" s="17"/>
      <c r="C353" t="str">
        <f t="shared" si="107"/>
        <v>20210530-Sargents</v>
      </c>
      <c r="D353" s="21" t="s">
        <v>218</v>
      </c>
      <c r="E353" s="21" t="s">
        <v>1506</v>
      </c>
      <c r="F353" s="21"/>
      <c r="G353" s="21"/>
      <c r="H353" s="13">
        <f t="shared" si="108"/>
        <v>202105301510</v>
      </c>
      <c r="I353" s="13">
        <f t="shared" si="109"/>
        <v>202105310310</v>
      </c>
      <c r="J353" s="17">
        <v>44346</v>
      </c>
      <c r="K353" s="15">
        <v>0.63194444444444442</v>
      </c>
      <c r="L353" s="16">
        <v>44346.631944444453</v>
      </c>
      <c r="M353" s="17"/>
      <c r="N353" s="18"/>
      <c r="O353" s="16"/>
      <c r="P353" s="11">
        <v>1100</v>
      </c>
      <c r="Q353" s="12" t="s">
        <v>186</v>
      </c>
      <c r="R353" s="11"/>
      <c r="S353" s="11"/>
      <c r="T353" s="11"/>
      <c r="U353" s="25">
        <v>35.962052706182199</v>
      </c>
      <c r="V353" s="25">
        <v>-120.87327388913801</v>
      </c>
      <c r="W353" s="11" t="s">
        <v>73</v>
      </c>
      <c r="X353" s="11" t="str">
        <f t="shared" si="110"/>
        <v>non-HFRA</v>
      </c>
      <c r="Y353" s="11"/>
      <c r="Z353" s="21"/>
      <c r="AA353" s="11"/>
      <c r="AB353" s="11"/>
      <c r="AC353" s="21"/>
      <c r="AD353" s="21"/>
      <c r="AE353" s="21"/>
      <c r="AF353" s="11"/>
      <c r="AG353" s="11" t="b">
        <f t="shared" si="111"/>
        <v>0</v>
      </c>
      <c r="AH353" s="11" t="b">
        <f t="shared" si="112"/>
        <v>0</v>
      </c>
      <c r="AI353" s="11" t="b">
        <f t="shared" si="113"/>
        <v>0</v>
      </c>
      <c r="AJ353" s="19">
        <v>2021</v>
      </c>
      <c r="AK353">
        <v>5</v>
      </c>
      <c r="AL353" t="b">
        <v>0</v>
      </c>
      <c r="AM353">
        <f t="shared" si="114"/>
        <v>0</v>
      </c>
      <c r="AN353" t="b">
        <f t="shared" si="115"/>
        <v>0</v>
      </c>
      <c r="AO353" t="b">
        <f t="shared" si="116"/>
        <v>0</v>
      </c>
      <c r="AP353" t="b">
        <f t="shared" si="117"/>
        <v>0</v>
      </c>
      <c r="AQ353" t="str">
        <f t="shared" si="122"/>
        <v>OEIS Non-CAT - Large</v>
      </c>
      <c r="AR353">
        <f t="shared" si="118"/>
        <v>0</v>
      </c>
      <c r="AS353">
        <f t="shared" si="119"/>
        <v>0</v>
      </c>
      <c r="AT353" t="str">
        <f t="shared" si="120"/>
        <v xml:space="preserve">structures &lt;= 100 </v>
      </c>
      <c r="AU353" t="str">
        <f t="shared" si="121"/>
        <v>fatality = 0</v>
      </c>
      <c r="AV353">
        <f t="shared" si="123"/>
        <v>0</v>
      </c>
      <c r="AW353" t="b">
        <v>0</v>
      </c>
      <c r="AX353" t="b">
        <v>0</v>
      </c>
      <c r="AY353" t="b">
        <v>0</v>
      </c>
      <c r="AZ353" t="b">
        <v>0</v>
      </c>
      <c r="BA353" t="b">
        <v>0</v>
      </c>
      <c r="BB353" t="b">
        <v>0</v>
      </c>
      <c r="BC353" t="b">
        <v>0</v>
      </c>
    </row>
    <row r="354" spans="1:55" x14ac:dyDescent="0.2">
      <c r="A354" s="11"/>
      <c r="B354" s="17"/>
      <c r="C354" t="str">
        <f t="shared" si="107"/>
        <v>20210608-Intanko</v>
      </c>
      <c r="D354" s="21" t="s">
        <v>350</v>
      </c>
      <c r="E354" s="21" t="s">
        <v>1509</v>
      </c>
      <c r="F354" s="21"/>
      <c r="G354" s="21"/>
      <c r="H354" s="13">
        <f t="shared" si="108"/>
        <v>202106081359</v>
      </c>
      <c r="I354" s="13">
        <f t="shared" si="109"/>
        <v>202106090159</v>
      </c>
      <c r="J354" s="17">
        <v>44355</v>
      </c>
      <c r="K354" s="15">
        <v>0.58263888888888893</v>
      </c>
      <c r="L354" s="16">
        <v>44355.582638888889</v>
      </c>
      <c r="M354" s="17"/>
      <c r="N354" s="18"/>
      <c r="O354" s="16"/>
      <c r="P354" s="11">
        <v>939</v>
      </c>
      <c r="Q354" s="21"/>
      <c r="R354" s="11"/>
      <c r="S354" s="11"/>
      <c r="T354" s="11"/>
      <c r="U354" s="25">
        <v>39.084871999999997</v>
      </c>
      <c r="V354" s="25">
        <v>-121.33334600000001</v>
      </c>
      <c r="W354" s="11" t="s">
        <v>73</v>
      </c>
      <c r="X354" s="11" t="str">
        <f t="shared" si="110"/>
        <v>non-HFRA</v>
      </c>
      <c r="Y354" s="11"/>
      <c r="Z354" s="21"/>
      <c r="AA354" s="11"/>
      <c r="AB354" s="11"/>
      <c r="AC354" s="21"/>
      <c r="AD354" s="21"/>
      <c r="AE354" s="21"/>
      <c r="AF354" s="11"/>
      <c r="AG354" s="11" t="b">
        <f t="shared" si="111"/>
        <v>0</v>
      </c>
      <c r="AH354" s="11" t="b">
        <f t="shared" si="112"/>
        <v>0</v>
      </c>
      <c r="AI354" s="11" t="b">
        <f t="shared" si="113"/>
        <v>0</v>
      </c>
      <c r="AJ354" s="19">
        <v>2021</v>
      </c>
      <c r="AK354">
        <v>6</v>
      </c>
      <c r="AL354" t="b">
        <v>0</v>
      </c>
      <c r="AM354">
        <f t="shared" si="114"/>
        <v>0</v>
      </c>
      <c r="AN354" t="b">
        <f t="shared" si="115"/>
        <v>0</v>
      </c>
      <c r="AO354" t="b">
        <f t="shared" si="116"/>
        <v>0</v>
      </c>
      <c r="AP354" t="b">
        <f t="shared" si="117"/>
        <v>0</v>
      </c>
      <c r="AQ354" t="str">
        <f t="shared" si="122"/>
        <v>OEIS Non-CAT - Large</v>
      </c>
      <c r="AR354">
        <f t="shared" si="118"/>
        <v>0</v>
      </c>
      <c r="AS354">
        <f t="shared" si="119"/>
        <v>0</v>
      </c>
      <c r="AT354" t="str">
        <f t="shared" si="120"/>
        <v xml:space="preserve">structures &lt;= 100 </v>
      </c>
      <c r="AU354" t="str">
        <f t="shared" si="121"/>
        <v>fatality = 0</v>
      </c>
      <c r="AV354">
        <f t="shared" si="123"/>
        <v>0</v>
      </c>
      <c r="AW354" t="b">
        <v>0</v>
      </c>
      <c r="AX354" t="b">
        <v>0</v>
      </c>
      <c r="AY354" t="b">
        <v>0</v>
      </c>
      <c r="AZ354" t="b">
        <v>0</v>
      </c>
      <c r="BA354" t="b">
        <v>0</v>
      </c>
      <c r="BB354" t="b">
        <v>0</v>
      </c>
      <c r="BC354" t="b">
        <v>0</v>
      </c>
    </row>
    <row r="355" spans="1:55" x14ac:dyDescent="0.2">
      <c r="A355" s="11"/>
      <c r="B355" s="17"/>
      <c r="C355" t="str">
        <f t="shared" si="107"/>
        <v>20210617-Park</v>
      </c>
      <c r="D355" s="21" t="s">
        <v>143</v>
      </c>
      <c r="E355" s="21" t="s">
        <v>547</v>
      </c>
      <c r="F355" s="21"/>
      <c r="G355" s="21"/>
      <c r="H355" s="13">
        <f t="shared" si="108"/>
        <v>202106172137</v>
      </c>
      <c r="I355" s="13">
        <f t="shared" si="109"/>
        <v>202106180937</v>
      </c>
      <c r="J355" s="17">
        <v>44364</v>
      </c>
      <c r="K355" s="15">
        <v>0.90069444444444446</v>
      </c>
      <c r="L355" s="16">
        <v>44364.900694444441</v>
      </c>
      <c r="M355" s="17">
        <v>44366</v>
      </c>
      <c r="N355" s="18" t="s">
        <v>1512</v>
      </c>
      <c r="O355" s="16">
        <v>44366.808333333327</v>
      </c>
      <c r="P355" s="11">
        <v>402</v>
      </c>
      <c r="Q355" s="12" t="s">
        <v>186</v>
      </c>
      <c r="R355" s="11"/>
      <c r="S355" s="11"/>
      <c r="T355" s="11"/>
      <c r="U355" s="25">
        <v>36.199832999999998</v>
      </c>
      <c r="V355" s="25">
        <v>-118.722167</v>
      </c>
      <c r="W355" s="11" t="s">
        <v>88</v>
      </c>
      <c r="X355" s="11" t="str">
        <f t="shared" si="110"/>
        <v>HFRA</v>
      </c>
      <c r="Y355" s="11"/>
      <c r="Z355" s="21"/>
      <c r="AA355" s="11"/>
      <c r="AB355" s="11"/>
      <c r="AC355" s="21"/>
      <c r="AD355" s="21"/>
      <c r="AE355" s="21"/>
      <c r="AF355" s="11"/>
      <c r="AG355" s="11" t="b">
        <f t="shared" si="111"/>
        <v>0</v>
      </c>
      <c r="AH355" s="11" t="b">
        <f t="shared" si="112"/>
        <v>0</v>
      </c>
      <c r="AI355" s="11" t="b">
        <f t="shared" si="113"/>
        <v>0</v>
      </c>
      <c r="AJ355" s="19">
        <v>2021</v>
      </c>
      <c r="AK355">
        <v>6</v>
      </c>
      <c r="AL355" t="b">
        <v>0</v>
      </c>
      <c r="AM355">
        <f t="shared" si="114"/>
        <v>0</v>
      </c>
      <c r="AN355" t="b">
        <f t="shared" si="115"/>
        <v>0</v>
      </c>
      <c r="AO355" t="b">
        <f t="shared" si="116"/>
        <v>0</v>
      </c>
      <c r="AP355" t="b">
        <f t="shared" si="117"/>
        <v>0</v>
      </c>
      <c r="AQ355" t="str">
        <f t="shared" si="122"/>
        <v>OEIS Non-CAT - Large</v>
      </c>
      <c r="AR355">
        <f t="shared" si="118"/>
        <v>0</v>
      </c>
      <c r="AS355">
        <f t="shared" si="119"/>
        <v>0</v>
      </c>
      <c r="AT355" t="str">
        <f t="shared" si="120"/>
        <v xml:space="preserve">structures &lt;= 100 </v>
      </c>
      <c r="AU355" t="str">
        <f t="shared" si="121"/>
        <v>fatality = 0</v>
      </c>
      <c r="AV355">
        <f t="shared" si="123"/>
        <v>0</v>
      </c>
      <c r="AW355" t="b">
        <v>1</v>
      </c>
      <c r="AX355" t="b">
        <v>0</v>
      </c>
      <c r="AY355" t="b">
        <v>1</v>
      </c>
      <c r="AZ355" t="b">
        <v>1</v>
      </c>
      <c r="BA355" t="b">
        <v>0</v>
      </c>
      <c r="BB355" t="b">
        <v>1</v>
      </c>
      <c r="BC355" t="b">
        <v>1</v>
      </c>
    </row>
    <row r="356" spans="1:55" x14ac:dyDescent="0.2">
      <c r="A356" s="11"/>
      <c r="B356" s="17"/>
      <c r="C356" t="str">
        <f t="shared" si="107"/>
        <v>20210618-Success</v>
      </c>
      <c r="D356" s="21" t="s">
        <v>119</v>
      </c>
      <c r="E356" s="21" t="s">
        <v>1517</v>
      </c>
      <c r="F356" s="21"/>
      <c r="G356" s="21"/>
      <c r="H356" s="13">
        <f t="shared" si="108"/>
        <v>202106180117</v>
      </c>
      <c r="I356" s="13">
        <f t="shared" si="109"/>
        <v>202106181317</v>
      </c>
      <c r="J356" s="17">
        <v>44365</v>
      </c>
      <c r="K356" s="15">
        <v>5.347222222222222E-2</v>
      </c>
      <c r="L356" s="16">
        <v>44365.053472222222</v>
      </c>
      <c r="M356" s="17">
        <v>44369</v>
      </c>
      <c r="N356" s="18" t="s">
        <v>121</v>
      </c>
      <c r="O356" s="16">
        <v>44369.75</v>
      </c>
      <c r="P356" s="11">
        <v>800</v>
      </c>
      <c r="Q356" s="21"/>
      <c r="R356" s="11"/>
      <c r="S356" s="11"/>
      <c r="T356" s="11"/>
      <c r="U356" s="25">
        <v>36.032229999999998</v>
      </c>
      <c r="V356" s="25">
        <v>-118.85799</v>
      </c>
      <c r="W356" s="11" t="s">
        <v>88</v>
      </c>
      <c r="X356" s="11" t="str">
        <f t="shared" si="110"/>
        <v>HFRA</v>
      </c>
      <c r="Y356" s="11"/>
      <c r="Z356" s="21"/>
      <c r="AA356" s="11"/>
      <c r="AB356" s="11"/>
      <c r="AC356" s="21"/>
      <c r="AD356" s="21"/>
      <c r="AE356" s="21"/>
      <c r="AF356" s="11"/>
      <c r="AG356" s="11" t="b">
        <f t="shared" si="111"/>
        <v>0</v>
      </c>
      <c r="AH356" s="11" t="b">
        <f t="shared" si="112"/>
        <v>0</v>
      </c>
      <c r="AI356" s="11" t="b">
        <f t="shared" si="113"/>
        <v>0</v>
      </c>
      <c r="AJ356" s="19">
        <v>2021</v>
      </c>
      <c r="AK356">
        <v>6</v>
      </c>
      <c r="AL356" t="b">
        <v>0</v>
      </c>
      <c r="AM356">
        <f t="shared" si="114"/>
        <v>0</v>
      </c>
      <c r="AN356" t="b">
        <f t="shared" si="115"/>
        <v>0</v>
      </c>
      <c r="AO356" t="b">
        <f t="shared" si="116"/>
        <v>0</v>
      </c>
      <c r="AP356" t="b">
        <f t="shared" si="117"/>
        <v>0</v>
      </c>
      <c r="AQ356" t="str">
        <f t="shared" si="122"/>
        <v>OEIS Non-CAT - Large</v>
      </c>
      <c r="AR356">
        <f t="shared" si="118"/>
        <v>0</v>
      </c>
      <c r="AS356">
        <f t="shared" si="119"/>
        <v>0</v>
      </c>
      <c r="AT356" t="str">
        <f t="shared" si="120"/>
        <v xml:space="preserve">structures &lt;= 100 </v>
      </c>
      <c r="AU356" t="str">
        <f t="shared" si="121"/>
        <v>fatality = 0</v>
      </c>
      <c r="AV356">
        <f t="shared" si="123"/>
        <v>0</v>
      </c>
      <c r="AW356" t="b">
        <v>1</v>
      </c>
      <c r="AX356" t="b">
        <v>0</v>
      </c>
      <c r="AY356" t="b">
        <v>1</v>
      </c>
      <c r="AZ356" t="b">
        <v>1</v>
      </c>
      <c r="BA356" t="b">
        <v>0</v>
      </c>
      <c r="BB356" t="b">
        <v>1</v>
      </c>
      <c r="BC356" t="b">
        <v>1</v>
      </c>
    </row>
    <row r="357" spans="1:55" x14ac:dyDescent="0.2">
      <c r="A357" s="11"/>
      <c r="B357" s="17"/>
      <c r="C357" t="str">
        <f t="shared" si="107"/>
        <v>20210618-Nettle</v>
      </c>
      <c r="D357" s="21" t="s">
        <v>119</v>
      </c>
      <c r="E357" s="21" t="s">
        <v>1521</v>
      </c>
      <c r="F357" s="21"/>
      <c r="G357" s="21"/>
      <c r="H357" s="13">
        <f t="shared" si="108"/>
        <v>202106181011</v>
      </c>
      <c r="I357" s="13">
        <f t="shared" si="109"/>
        <v>202106182211</v>
      </c>
      <c r="J357" s="17">
        <v>44365</v>
      </c>
      <c r="K357" s="15">
        <v>0.42430555555555549</v>
      </c>
      <c r="L357" s="16">
        <v>44365.424305555563</v>
      </c>
      <c r="M357" s="17">
        <v>44378</v>
      </c>
      <c r="N357" s="18" t="s">
        <v>1522</v>
      </c>
      <c r="O357" s="16">
        <v>44378.373611111107</v>
      </c>
      <c r="P357" s="11">
        <v>1265</v>
      </c>
      <c r="Q357" s="21"/>
      <c r="R357" s="11"/>
      <c r="S357" s="11"/>
      <c r="T357" s="11"/>
      <c r="U357" s="25">
        <v>36.038870000000003</v>
      </c>
      <c r="V357" s="25">
        <v>-118.76857</v>
      </c>
      <c r="W357" s="11" t="s">
        <v>88</v>
      </c>
      <c r="X357" s="11" t="str">
        <f t="shared" si="110"/>
        <v>HFRA</v>
      </c>
      <c r="Y357" s="11"/>
      <c r="Z357" s="21"/>
      <c r="AA357" s="11"/>
      <c r="AB357" s="11"/>
      <c r="AC357" s="21"/>
      <c r="AD357" s="21"/>
      <c r="AE357" s="21"/>
      <c r="AF357" s="11"/>
      <c r="AG357" s="11" t="b">
        <f t="shared" si="111"/>
        <v>0</v>
      </c>
      <c r="AH357" s="11" t="b">
        <f t="shared" si="112"/>
        <v>0</v>
      </c>
      <c r="AI357" s="11" t="b">
        <f t="shared" si="113"/>
        <v>0</v>
      </c>
      <c r="AJ357" s="19">
        <v>2021</v>
      </c>
      <c r="AK357">
        <v>6</v>
      </c>
      <c r="AL357" t="b">
        <v>0</v>
      </c>
      <c r="AM357">
        <f t="shared" si="114"/>
        <v>0</v>
      </c>
      <c r="AN357" t="b">
        <f t="shared" si="115"/>
        <v>0</v>
      </c>
      <c r="AO357" t="b">
        <f t="shared" si="116"/>
        <v>0</v>
      </c>
      <c r="AP357" t="b">
        <f t="shared" si="117"/>
        <v>0</v>
      </c>
      <c r="AQ357" t="str">
        <f t="shared" si="122"/>
        <v>OEIS Non-CAT - Large</v>
      </c>
      <c r="AR357">
        <f t="shared" si="118"/>
        <v>0</v>
      </c>
      <c r="AS357">
        <f t="shared" si="119"/>
        <v>0</v>
      </c>
      <c r="AT357" t="str">
        <f t="shared" si="120"/>
        <v xml:space="preserve">structures &lt;= 100 </v>
      </c>
      <c r="AU357" t="str">
        <f t="shared" si="121"/>
        <v>fatality = 0</v>
      </c>
      <c r="AV357">
        <f t="shared" si="123"/>
        <v>0</v>
      </c>
      <c r="AW357" t="b">
        <v>1</v>
      </c>
      <c r="AX357" t="b">
        <v>0</v>
      </c>
      <c r="AY357" t="b">
        <v>1</v>
      </c>
      <c r="AZ357" t="b">
        <v>1</v>
      </c>
      <c r="BA357" t="b">
        <v>0</v>
      </c>
      <c r="BB357" t="b">
        <v>1</v>
      </c>
      <c r="BC357" t="b">
        <v>1</v>
      </c>
    </row>
    <row r="358" spans="1:55" x14ac:dyDescent="0.2">
      <c r="A358" s="11"/>
      <c r="B358" s="17"/>
      <c r="C358" t="str">
        <f t="shared" si="107"/>
        <v>20210618-Willow</v>
      </c>
      <c r="D358" s="21" t="s">
        <v>218</v>
      </c>
      <c r="E358" s="21" t="s">
        <v>133</v>
      </c>
      <c r="F358" s="21"/>
      <c r="G358" s="21"/>
      <c r="H358" s="13">
        <f t="shared" si="108"/>
        <v>202106181149</v>
      </c>
      <c r="I358" s="13">
        <f t="shared" si="109"/>
        <v>202106182349</v>
      </c>
      <c r="J358" s="17">
        <v>44365</v>
      </c>
      <c r="K358" s="15">
        <v>0.49236111111111108</v>
      </c>
      <c r="L358" s="16">
        <v>44365.492361111108</v>
      </c>
      <c r="M358" s="17">
        <v>44388</v>
      </c>
      <c r="N358" s="18" t="s">
        <v>1527</v>
      </c>
      <c r="O358" s="16">
        <v>44388.35</v>
      </c>
      <c r="P358" s="11">
        <v>2877</v>
      </c>
      <c r="Q358" s="21"/>
      <c r="R358" s="11"/>
      <c r="S358" s="11"/>
      <c r="T358" s="11"/>
      <c r="U358" s="25">
        <v>36.151231000000003</v>
      </c>
      <c r="V358" s="25">
        <v>-121.558858</v>
      </c>
      <c r="W358" s="11" t="s">
        <v>88</v>
      </c>
      <c r="X358" s="11" t="str">
        <f t="shared" si="110"/>
        <v>HFRA</v>
      </c>
      <c r="Y358" s="11"/>
      <c r="Z358" s="21"/>
      <c r="AA358" s="11"/>
      <c r="AB358" s="11"/>
      <c r="AC358" s="21"/>
      <c r="AD358" s="21"/>
      <c r="AE358" s="21"/>
      <c r="AF358" s="11"/>
      <c r="AG358" s="11" t="b">
        <f t="shared" si="111"/>
        <v>0</v>
      </c>
      <c r="AH358" s="11" t="b">
        <f t="shared" si="112"/>
        <v>0</v>
      </c>
      <c r="AI358" s="11" t="b">
        <f t="shared" si="113"/>
        <v>0</v>
      </c>
      <c r="AJ358" s="19">
        <v>2021</v>
      </c>
      <c r="AK358">
        <v>6</v>
      </c>
      <c r="AL358" t="b">
        <v>0</v>
      </c>
      <c r="AM358">
        <f t="shared" si="114"/>
        <v>0</v>
      </c>
      <c r="AN358" t="b">
        <f t="shared" si="115"/>
        <v>0</v>
      </c>
      <c r="AO358" t="b">
        <f t="shared" si="116"/>
        <v>0</v>
      </c>
      <c r="AP358" t="b">
        <f t="shared" si="117"/>
        <v>0</v>
      </c>
      <c r="AQ358" t="str">
        <f t="shared" si="122"/>
        <v>OEIS Non-CAT - Large</v>
      </c>
      <c r="AR358">
        <f t="shared" si="118"/>
        <v>0</v>
      </c>
      <c r="AS358">
        <f t="shared" si="119"/>
        <v>0</v>
      </c>
      <c r="AT358" t="str">
        <f t="shared" si="120"/>
        <v xml:space="preserve">structures &lt;= 100 </v>
      </c>
      <c r="AU358" t="str">
        <f t="shared" si="121"/>
        <v>fatality = 0</v>
      </c>
      <c r="AV358">
        <f t="shared" si="123"/>
        <v>0</v>
      </c>
      <c r="AW358" t="b">
        <v>1</v>
      </c>
      <c r="AX358" t="b">
        <v>0</v>
      </c>
      <c r="AY358" t="b">
        <v>1</v>
      </c>
      <c r="AZ358" t="b">
        <v>1</v>
      </c>
      <c r="BA358" t="b">
        <v>0</v>
      </c>
      <c r="BB358" t="b">
        <v>1</v>
      </c>
      <c r="BC358" t="b">
        <v>1</v>
      </c>
    </row>
    <row r="359" spans="1:55" x14ac:dyDescent="0.2">
      <c r="A359" s="11"/>
      <c r="B359" s="17"/>
      <c r="C359" t="str">
        <f t="shared" si="107"/>
        <v>20210620-Cow</v>
      </c>
      <c r="D359" s="21" t="s">
        <v>307</v>
      </c>
      <c r="E359" s="21" t="s">
        <v>1529</v>
      </c>
      <c r="F359" s="21"/>
      <c r="G359" s="21"/>
      <c r="H359" s="13">
        <f t="shared" si="108"/>
        <v>202106201638</v>
      </c>
      <c r="I359" s="13">
        <f t="shared" si="109"/>
        <v>202106210438</v>
      </c>
      <c r="J359" s="17">
        <v>44367</v>
      </c>
      <c r="K359" s="15">
        <v>0.69305555555555554</v>
      </c>
      <c r="L359" s="16">
        <v>44367.693055555559</v>
      </c>
      <c r="M359" s="17">
        <v>44373</v>
      </c>
      <c r="N359" s="18" t="s">
        <v>1530</v>
      </c>
      <c r="O359" s="16">
        <v>44373.767361111109</v>
      </c>
      <c r="P359" s="11">
        <v>761</v>
      </c>
      <c r="Q359" s="21" t="s">
        <v>72</v>
      </c>
      <c r="R359" s="11">
        <v>2</v>
      </c>
      <c r="S359" s="11"/>
      <c r="T359" s="11"/>
      <c r="U359" s="25">
        <v>40.532969999999999</v>
      </c>
      <c r="V359" s="25">
        <v>-122.12107</v>
      </c>
      <c r="W359" s="11" t="s">
        <v>88</v>
      </c>
      <c r="X359" s="11" t="str">
        <f t="shared" si="110"/>
        <v>HFRA</v>
      </c>
      <c r="Y359" s="11"/>
      <c r="Z359" s="21"/>
      <c r="AA359" s="11"/>
      <c r="AB359" s="11"/>
      <c r="AC359" s="21"/>
      <c r="AD359" s="21"/>
      <c r="AE359" s="21"/>
      <c r="AF359" s="11"/>
      <c r="AG359" s="11" t="b">
        <f t="shared" si="111"/>
        <v>0</v>
      </c>
      <c r="AH359" s="11" t="b">
        <f t="shared" si="112"/>
        <v>0</v>
      </c>
      <c r="AI359" s="11" t="b">
        <f t="shared" si="113"/>
        <v>0</v>
      </c>
      <c r="AJ359" s="19">
        <v>2021</v>
      </c>
      <c r="AK359">
        <v>6</v>
      </c>
      <c r="AL359" t="b">
        <v>0</v>
      </c>
      <c r="AM359">
        <f t="shared" si="114"/>
        <v>0</v>
      </c>
      <c r="AN359" t="b">
        <f t="shared" si="115"/>
        <v>0</v>
      </c>
      <c r="AO359" t="b">
        <f t="shared" si="116"/>
        <v>0</v>
      </c>
      <c r="AP359" t="b">
        <f t="shared" si="117"/>
        <v>0</v>
      </c>
      <c r="AQ359" t="str">
        <f t="shared" si="122"/>
        <v>OEIS Non-CAT - Large</v>
      </c>
      <c r="AR359">
        <f t="shared" si="118"/>
        <v>0</v>
      </c>
      <c r="AS359">
        <f t="shared" si="119"/>
        <v>0</v>
      </c>
      <c r="AT359" t="str">
        <f t="shared" si="120"/>
        <v xml:space="preserve">structures &lt;= 100 </v>
      </c>
      <c r="AU359" t="str">
        <f t="shared" si="121"/>
        <v>fatality = 0</v>
      </c>
      <c r="AV359">
        <f t="shared" si="123"/>
        <v>2</v>
      </c>
      <c r="AW359" t="b">
        <v>1</v>
      </c>
      <c r="AX359" t="b">
        <v>0</v>
      </c>
      <c r="AY359" t="b">
        <v>1</v>
      </c>
      <c r="AZ359" t="b">
        <v>1</v>
      </c>
      <c r="BA359" t="b">
        <v>0</v>
      </c>
      <c r="BB359" t="b">
        <v>1</v>
      </c>
      <c r="BC359" t="b">
        <v>1</v>
      </c>
    </row>
    <row r="360" spans="1:55" x14ac:dyDescent="0.2">
      <c r="A360" s="11" t="s">
        <v>251</v>
      </c>
      <c r="B360" s="23"/>
      <c r="C360" t="str">
        <f t="shared" si="107"/>
        <v>20210624-Lava</v>
      </c>
      <c r="D360" s="21" t="s">
        <v>252</v>
      </c>
      <c r="E360" s="21" t="s">
        <v>1534</v>
      </c>
      <c r="F360" s="21"/>
      <c r="G360" s="21"/>
      <c r="H360" s="13">
        <f t="shared" si="108"/>
        <v>202106242035</v>
      </c>
      <c r="I360" s="13">
        <f t="shared" si="109"/>
        <v>202106250835</v>
      </c>
      <c r="J360" s="17">
        <v>44371</v>
      </c>
      <c r="K360" s="15">
        <v>0.85763888888888884</v>
      </c>
      <c r="L360" s="16">
        <v>44371.857638888891</v>
      </c>
      <c r="M360" s="17">
        <v>44442</v>
      </c>
      <c r="N360" s="18" t="s">
        <v>1535</v>
      </c>
      <c r="O360" s="16">
        <v>44442.285416666673</v>
      </c>
      <c r="P360" s="11">
        <v>26409</v>
      </c>
      <c r="Q360" s="21" t="s">
        <v>87</v>
      </c>
      <c r="R360" s="11">
        <v>23</v>
      </c>
      <c r="S360" s="11">
        <v>6</v>
      </c>
      <c r="T360" s="11">
        <v>0</v>
      </c>
      <c r="U360" s="25">
        <v>41.459000000000003</v>
      </c>
      <c r="V360" s="25">
        <v>-122.32899999999999</v>
      </c>
      <c r="W360" s="11"/>
      <c r="X360" s="11" t="str">
        <f t="shared" si="110"/>
        <v>HFRA</v>
      </c>
      <c r="Y360" s="11"/>
      <c r="Z360" s="21"/>
      <c r="AA360" s="11"/>
      <c r="AB360" s="11"/>
      <c r="AC360" s="21"/>
      <c r="AD360" s="21"/>
      <c r="AE360" s="21"/>
      <c r="AF360" s="11"/>
      <c r="AG360" s="11" t="b">
        <f t="shared" si="111"/>
        <v>1</v>
      </c>
      <c r="AH360" s="11" t="b">
        <f t="shared" si="112"/>
        <v>1</v>
      </c>
      <c r="AI360" s="11" t="b">
        <f t="shared" si="113"/>
        <v>0</v>
      </c>
      <c r="AJ360" s="19">
        <v>2021</v>
      </c>
      <c r="AK360">
        <v>6</v>
      </c>
      <c r="AL360" t="b">
        <v>0</v>
      </c>
      <c r="AM360">
        <f t="shared" si="114"/>
        <v>0</v>
      </c>
      <c r="AN360" t="b">
        <f t="shared" si="115"/>
        <v>0</v>
      </c>
      <c r="AO360" t="b">
        <f t="shared" si="116"/>
        <v>0</v>
      </c>
      <c r="AP360" t="b">
        <f t="shared" si="117"/>
        <v>0</v>
      </c>
      <c r="AQ360" t="str">
        <f t="shared" si="122"/>
        <v>OEIS CAT - Large</v>
      </c>
      <c r="AR360">
        <f t="shared" si="118"/>
        <v>1</v>
      </c>
      <c r="AS360">
        <f t="shared" si="119"/>
        <v>0</v>
      </c>
      <c r="AT360" t="str">
        <f t="shared" si="120"/>
        <v xml:space="preserve">structures &lt;= 100 </v>
      </c>
      <c r="AU360" t="str">
        <f t="shared" si="121"/>
        <v>fatality = 0</v>
      </c>
      <c r="AV360">
        <f t="shared" si="123"/>
        <v>23</v>
      </c>
      <c r="AW360" t="b">
        <v>1</v>
      </c>
      <c r="AX360" t="b">
        <v>0</v>
      </c>
      <c r="AY360" t="b">
        <v>1</v>
      </c>
      <c r="AZ360" t="b">
        <v>1</v>
      </c>
      <c r="BA360" t="b">
        <v>0</v>
      </c>
      <c r="BB360" t="b">
        <v>0</v>
      </c>
      <c r="BC360" t="b">
        <v>1</v>
      </c>
    </row>
    <row r="361" spans="1:55" x14ac:dyDescent="0.2">
      <c r="A361" s="11"/>
      <c r="B361" s="17"/>
      <c r="C361" t="str">
        <f t="shared" si="107"/>
        <v>20210625-Henry</v>
      </c>
      <c r="D361" s="21" t="s">
        <v>345</v>
      </c>
      <c r="E361" s="21" t="s">
        <v>1541</v>
      </c>
      <c r="F361" s="21"/>
      <c r="G361" s="21"/>
      <c r="H361" s="13">
        <f t="shared" si="108"/>
        <v>202106251953</v>
      </c>
      <c r="I361" s="13">
        <f t="shared" si="109"/>
        <v>202106260753</v>
      </c>
      <c r="J361" s="17">
        <v>44372</v>
      </c>
      <c r="K361" s="15">
        <v>0.82847222222222228</v>
      </c>
      <c r="L361" s="16">
        <v>44372.828472222223</v>
      </c>
      <c r="M361" s="17">
        <v>44407</v>
      </c>
      <c r="N361" s="18" t="s">
        <v>1542</v>
      </c>
      <c r="O361" s="16">
        <v>44407.407638888893</v>
      </c>
      <c r="P361" s="11">
        <v>1320</v>
      </c>
      <c r="Q361" s="21" t="s">
        <v>87</v>
      </c>
      <c r="R361" s="11"/>
      <c r="S361" s="11"/>
      <c r="T361" s="11"/>
      <c r="U361" s="25">
        <v>38.450469499999997</v>
      </c>
      <c r="V361" s="25">
        <v>-119.7512546</v>
      </c>
      <c r="W361" s="11" t="s">
        <v>73</v>
      </c>
      <c r="X361" s="11" t="str">
        <f t="shared" si="110"/>
        <v>non-HFRA</v>
      </c>
      <c r="Y361" s="11"/>
      <c r="Z361" s="21"/>
      <c r="AA361" s="11"/>
      <c r="AB361" s="11"/>
      <c r="AC361" s="21"/>
      <c r="AD361" s="21"/>
      <c r="AE361" s="21"/>
      <c r="AF361" s="11"/>
      <c r="AG361" s="11" t="b">
        <f t="shared" si="111"/>
        <v>0</v>
      </c>
      <c r="AH361" s="11" t="b">
        <f t="shared" si="112"/>
        <v>0</v>
      </c>
      <c r="AI361" s="11" t="b">
        <f t="shared" si="113"/>
        <v>0</v>
      </c>
      <c r="AJ361" s="19">
        <v>2021</v>
      </c>
      <c r="AK361">
        <v>6</v>
      </c>
      <c r="AL361" t="b">
        <v>0</v>
      </c>
      <c r="AM361">
        <f t="shared" si="114"/>
        <v>0</v>
      </c>
      <c r="AN361" t="b">
        <f t="shared" si="115"/>
        <v>0</v>
      </c>
      <c r="AO361" t="b">
        <f t="shared" si="116"/>
        <v>0</v>
      </c>
      <c r="AP361" t="b">
        <f t="shared" si="117"/>
        <v>0</v>
      </c>
      <c r="AQ361" t="str">
        <f t="shared" si="122"/>
        <v>OEIS Non-CAT - Large</v>
      </c>
      <c r="AR361">
        <f t="shared" si="118"/>
        <v>0</v>
      </c>
      <c r="AS361">
        <f t="shared" si="119"/>
        <v>0</v>
      </c>
      <c r="AT361" t="str">
        <f t="shared" si="120"/>
        <v xml:space="preserve">structures &lt;= 100 </v>
      </c>
      <c r="AU361" t="str">
        <f t="shared" si="121"/>
        <v>fatality = 0</v>
      </c>
      <c r="AV361">
        <f t="shared" si="123"/>
        <v>0</v>
      </c>
      <c r="AW361" t="b">
        <v>0</v>
      </c>
      <c r="AX361" t="b">
        <v>0</v>
      </c>
      <c r="AY361" t="b">
        <v>0</v>
      </c>
      <c r="AZ361" t="b">
        <v>0</v>
      </c>
      <c r="BA361" t="b">
        <v>0</v>
      </c>
      <c r="BB361" t="b">
        <v>0</v>
      </c>
      <c r="BC361" t="b">
        <v>0</v>
      </c>
    </row>
    <row r="362" spans="1:55" x14ac:dyDescent="0.2">
      <c r="A362" s="11"/>
      <c r="B362" s="17"/>
      <c r="C362" t="str">
        <f t="shared" si="107"/>
        <v>20210627-Shell</v>
      </c>
      <c r="D362" s="21" t="s">
        <v>260</v>
      </c>
      <c r="E362" s="21" t="s">
        <v>1543</v>
      </c>
      <c r="F362" s="21"/>
      <c r="G362" s="21"/>
      <c r="H362" s="13">
        <f t="shared" si="108"/>
        <v>202106271307</v>
      </c>
      <c r="I362" s="13">
        <f t="shared" si="109"/>
        <v>202106280107</v>
      </c>
      <c r="J362" s="17">
        <v>44374</v>
      </c>
      <c r="K362" s="15">
        <v>0.54652777777777772</v>
      </c>
      <c r="L362" s="16">
        <v>44374.546527777777</v>
      </c>
      <c r="M362" s="17">
        <v>44377</v>
      </c>
      <c r="N362" s="18" t="s">
        <v>121</v>
      </c>
      <c r="O362" s="16">
        <v>44377.75</v>
      </c>
      <c r="P362" s="11">
        <v>1984</v>
      </c>
      <c r="Q362" s="21" t="s">
        <v>1544</v>
      </c>
      <c r="R362" s="11"/>
      <c r="S362" s="11"/>
      <c r="T362" s="11"/>
      <c r="U362" s="25">
        <v>34.918999999999997</v>
      </c>
      <c r="V362" s="25">
        <v>-118.89100000000001</v>
      </c>
      <c r="W362" s="11" t="s">
        <v>73</v>
      </c>
      <c r="X362" s="11" t="str">
        <f t="shared" si="110"/>
        <v>HFRA</v>
      </c>
      <c r="Y362" s="11"/>
      <c r="Z362" s="21"/>
      <c r="AA362" s="11"/>
      <c r="AB362" s="11"/>
      <c r="AC362" s="21"/>
      <c r="AD362" s="21"/>
      <c r="AE362" s="21"/>
      <c r="AF362" s="11"/>
      <c r="AG362" s="11" t="b">
        <f t="shared" si="111"/>
        <v>0</v>
      </c>
      <c r="AH362" s="11" t="b">
        <f t="shared" si="112"/>
        <v>0</v>
      </c>
      <c r="AI362" s="11" t="b">
        <f t="shared" si="113"/>
        <v>0</v>
      </c>
      <c r="AJ362" s="19">
        <v>2021</v>
      </c>
      <c r="AK362">
        <v>6</v>
      </c>
      <c r="AL362" t="b">
        <v>0</v>
      </c>
      <c r="AM362">
        <f t="shared" si="114"/>
        <v>0</v>
      </c>
      <c r="AN362" t="b">
        <f t="shared" si="115"/>
        <v>0</v>
      </c>
      <c r="AO362" t="b">
        <f t="shared" si="116"/>
        <v>0</v>
      </c>
      <c r="AP362" t="b">
        <f t="shared" si="117"/>
        <v>0</v>
      </c>
      <c r="AQ362" t="str">
        <f t="shared" si="122"/>
        <v>OEIS Non-CAT - Large</v>
      </c>
      <c r="AR362">
        <f t="shared" si="118"/>
        <v>0</v>
      </c>
      <c r="AS362">
        <f t="shared" si="119"/>
        <v>0</v>
      </c>
      <c r="AT362" t="str">
        <f t="shared" si="120"/>
        <v xml:space="preserve">structures &lt;= 100 </v>
      </c>
      <c r="AU362" t="str">
        <f t="shared" si="121"/>
        <v>fatality = 0</v>
      </c>
      <c r="AV362">
        <f t="shared" si="123"/>
        <v>0</v>
      </c>
      <c r="AW362" t="b">
        <v>0</v>
      </c>
      <c r="AX362" t="b">
        <v>0</v>
      </c>
      <c r="AY362" t="b">
        <v>1</v>
      </c>
      <c r="AZ362" t="b">
        <v>1</v>
      </c>
      <c r="BA362" t="b">
        <v>1</v>
      </c>
      <c r="BB362" t="b">
        <v>0</v>
      </c>
      <c r="BC362" t="b">
        <v>1</v>
      </c>
    </row>
    <row r="363" spans="1:55" x14ac:dyDescent="0.2">
      <c r="A363" s="11" t="s">
        <v>251</v>
      </c>
      <c r="B363" s="23"/>
      <c r="C363" t="str">
        <f t="shared" si="107"/>
        <v>20210628-Tennant</v>
      </c>
      <c r="D363" s="21" t="s">
        <v>252</v>
      </c>
      <c r="E363" s="21" t="s">
        <v>1548</v>
      </c>
      <c r="F363" s="21"/>
      <c r="G363" s="21"/>
      <c r="H363" s="13">
        <f t="shared" si="108"/>
        <v>202106281607</v>
      </c>
      <c r="I363" s="13">
        <f t="shared" si="109"/>
        <v>202106290407</v>
      </c>
      <c r="J363" s="17">
        <v>44375</v>
      </c>
      <c r="K363" s="15">
        <v>0.67152777777777772</v>
      </c>
      <c r="L363" s="16">
        <v>44375.671527777777</v>
      </c>
      <c r="M363" s="17">
        <v>44392</v>
      </c>
      <c r="N363" s="18" t="s">
        <v>1549</v>
      </c>
      <c r="O363" s="16">
        <v>44392.675694444442</v>
      </c>
      <c r="P363" s="11">
        <v>10580</v>
      </c>
      <c r="Q363" s="21"/>
      <c r="R363" s="11">
        <v>9</v>
      </c>
      <c r="S363" s="11"/>
      <c r="T363" s="11"/>
      <c r="U363" s="25">
        <v>41.665191</v>
      </c>
      <c r="V363" s="25">
        <v>-122.054254</v>
      </c>
      <c r="W363" s="11" t="s">
        <v>73</v>
      </c>
      <c r="X363" s="11" t="str">
        <f t="shared" si="110"/>
        <v>non-HFRA</v>
      </c>
      <c r="Y363" s="11"/>
      <c r="Z363" s="21"/>
      <c r="AA363" s="11"/>
      <c r="AB363" s="11"/>
      <c r="AC363" s="21"/>
      <c r="AD363" s="21"/>
      <c r="AE363" s="21"/>
      <c r="AF363" s="11"/>
      <c r="AG363" s="11" t="b">
        <f t="shared" si="111"/>
        <v>1</v>
      </c>
      <c r="AH363" s="11" t="b">
        <f t="shared" si="112"/>
        <v>1</v>
      </c>
      <c r="AI363" s="11" t="b">
        <f t="shared" si="113"/>
        <v>0</v>
      </c>
      <c r="AJ363" s="19">
        <v>2021</v>
      </c>
      <c r="AK363">
        <v>6</v>
      </c>
      <c r="AL363" t="b">
        <v>0</v>
      </c>
      <c r="AM363">
        <f t="shared" si="114"/>
        <v>0</v>
      </c>
      <c r="AN363" t="b">
        <f t="shared" si="115"/>
        <v>0</v>
      </c>
      <c r="AO363" t="b">
        <f t="shared" si="116"/>
        <v>0</v>
      </c>
      <c r="AP363" t="b">
        <f t="shared" si="117"/>
        <v>0</v>
      </c>
      <c r="AQ363" t="str">
        <f t="shared" si="122"/>
        <v>OEIS CAT - Large</v>
      </c>
      <c r="AR363">
        <f t="shared" si="118"/>
        <v>1</v>
      </c>
      <c r="AS363">
        <f t="shared" si="119"/>
        <v>0</v>
      </c>
      <c r="AT363" t="str">
        <f t="shared" si="120"/>
        <v xml:space="preserve">structures &lt;= 100 </v>
      </c>
      <c r="AU363" t="str">
        <f t="shared" si="121"/>
        <v>fatality = 0</v>
      </c>
      <c r="AV363">
        <f t="shared" si="123"/>
        <v>9</v>
      </c>
      <c r="AW363" t="b">
        <v>0</v>
      </c>
      <c r="AX363" t="b">
        <v>0</v>
      </c>
      <c r="AY363" t="b">
        <v>0</v>
      </c>
      <c r="AZ363" t="b">
        <v>0</v>
      </c>
      <c r="BA363" t="b">
        <v>0</v>
      </c>
      <c r="BB363" t="b">
        <v>0</v>
      </c>
      <c r="BC363" t="b">
        <v>0</v>
      </c>
    </row>
    <row r="364" spans="1:55" x14ac:dyDescent="0.2">
      <c r="A364" s="11"/>
      <c r="B364" s="17"/>
      <c r="C364" t="str">
        <f t="shared" si="107"/>
        <v>20210630-Salt</v>
      </c>
      <c r="D364" s="21" t="s">
        <v>307</v>
      </c>
      <c r="E364" s="21" t="s">
        <v>1416</v>
      </c>
      <c r="F364" s="21"/>
      <c r="G364" s="21"/>
      <c r="H364" s="13">
        <f t="shared" si="108"/>
        <v>202106301455</v>
      </c>
      <c r="I364" s="13">
        <f t="shared" si="109"/>
        <v>202106310255</v>
      </c>
      <c r="J364" s="17">
        <v>44377</v>
      </c>
      <c r="K364" s="15">
        <v>0.62152777777777779</v>
      </c>
      <c r="L364" s="16">
        <v>44377.621527777781</v>
      </c>
      <c r="M364" s="17">
        <v>44396</v>
      </c>
      <c r="N364" s="18" t="s">
        <v>1552</v>
      </c>
      <c r="O364" s="16">
        <v>44396.365277777782</v>
      </c>
      <c r="P364" s="11">
        <v>12660</v>
      </c>
      <c r="Q364" s="21" t="s">
        <v>1553</v>
      </c>
      <c r="R364" s="11">
        <v>43</v>
      </c>
      <c r="S364" s="11"/>
      <c r="T364" s="11"/>
      <c r="U364" s="25">
        <v>40.860525000000003</v>
      </c>
      <c r="V364" s="25">
        <v>-122.348956</v>
      </c>
      <c r="W364" s="11" t="s">
        <v>88</v>
      </c>
      <c r="X364" s="11" t="str">
        <f t="shared" si="110"/>
        <v>HFRA</v>
      </c>
      <c r="Y364" s="11"/>
      <c r="Z364" s="21"/>
      <c r="AA364" s="11"/>
      <c r="AB364" s="11"/>
      <c r="AC364" s="21"/>
      <c r="AD364" s="21"/>
      <c r="AE364" s="21"/>
      <c r="AF364" s="11"/>
      <c r="AG364" s="11" t="b">
        <f t="shared" si="111"/>
        <v>1</v>
      </c>
      <c r="AH364" s="11" t="b">
        <f t="shared" si="112"/>
        <v>1</v>
      </c>
      <c r="AI364" s="11" t="b">
        <f t="shared" si="113"/>
        <v>0</v>
      </c>
      <c r="AJ364" s="19">
        <v>2021</v>
      </c>
      <c r="AK364">
        <v>6</v>
      </c>
      <c r="AL364" t="b">
        <v>0</v>
      </c>
      <c r="AM364">
        <f t="shared" si="114"/>
        <v>0</v>
      </c>
      <c r="AN364" t="b">
        <f t="shared" si="115"/>
        <v>0</v>
      </c>
      <c r="AO364" t="b">
        <f t="shared" si="116"/>
        <v>0</v>
      </c>
      <c r="AP364" t="b">
        <f t="shared" si="117"/>
        <v>0</v>
      </c>
      <c r="AQ364" t="str">
        <f t="shared" si="122"/>
        <v>OEIS CAT - Large</v>
      </c>
      <c r="AR364">
        <f t="shared" si="118"/>
        <v>1</v>
      </c>
      <c r="AS364">
        <f t="shared" si="119"/>
        <v>0</v>
      </c>
      <c r="AT364" t="str">
        <f t="shared" si="120"/>
        <v xml:space="preserve">structures &lt;= 100 </v>
      </c>
      <c r="AU364" t="str">
        <f t="shared" si="121"/>
        <v>fatality = 0</v>
      </c>
      <c r="AV364">
        <f t="shared" si="123"/>
        <v>43</v>
      </c>
      <c r="AW364" t="b">
        <v>0</v>
      </c>
      <c r="AX364" t="b">
        <v>1</v>
      </c>
      <c r="AY364" t="b">
        <v>1</v>
      </c>
      <c r="AZ364" t="b">
        <v>1</v>
      </c>
      <c r="BA364" t="b">
        <v>0</v>
      </c>
      <c r="BB364" t="b">
        <v>1</v>
      </c>
      <c r="BC364" t="b">
        <v>1</v>
      </c>
    </row>
    <row r="365" spans="1:55" x14ac:dyDescent="0.2">
      <c r="A365" s="11"/>
      <c r="B365" s="17"/>
      <c r="C365" t="str">
        <f t="shared" si="107"/>
        <v>20210703-Main</v>
      </c>
      <c r="D365" s="21" t="s">
        <v>119</v>
      </c>
      <c r="E365" s="21" t="s">
        <v>1558</v>
      </c>
      <c r="F365" s="21"/>
      <c r="G365" s="21"/>
      <c r="H365" s="13">
        <f t="shared" si="108"/>
        <v>202107030800</v>
      </c>
      <c r="I365" s="13">
        <f t="shared" si="109"/>
        <v>202107032000</v>
      </c>
      <c r="J365" s="17">
        <v>44380</v>
      </c>
      <c r="K365" s="15">
        <v>0.33333333333333331</v>
      </c>
      <c r="L365" s="16">
        <v>44380.333333333343</v>
      </c>
      <c r="M365" s="17">
        <v>44381</v>
      </c>
      <c r="N365" s="18" t="s">
        <v>1559</v>
      </c>
      <c r="O365" s="16">
        <v>44381.73541666667</v>
      </c>
      <c r="P365" s="11">
        <v>384</v>
      </c>
      <c r="Q365" s="21"/>
      <c r="R365" s="11"/>
      <c r="S365" s="11"/>
      <c r="T365" s="11"/>
      <c r="U365" s="25">
        <v>36.100070000000002</v>
      </c>
      <c r="V365" s="25">
        <v>-119.017899</v>
      </c>
      <c r="W365" s="11" t="s">
        <v>73</v>
      </c>
      <c r="X365" s="11" t="str">
        <f t="shared" si="110"/>
        <v>non-HFRA</v>
      </c>
      <c r="Y365" s="11"/>
      <c r="Z365" s="21"/>
      <c r="AA365" s="11"/>
      <c r="AB365" s="11"/>
      <c r="AC365" s="21"/>
      <c r="AD365" s="21"/>
      <c r="AE365" s="21"/>
      <c r="AF365" s="11"/>
      <c r="AG365" s="11" t="b">
        <f t="shared" si="111"/>
        <v>0</v>
      </c>
      <c r="AH365" s="11" t="b">
        <f t="shared" si="112"/>
        <v>0</v>
      </c>
      <c r="AI365" s="11" t="b">
        <f t="shared" si="113"/>
        <v>0</v>
      </c>
      <c r="AJ365" s="19">
        <v>2021</v>
      </c>
      <c r="AK365">
        <v>7</v>
      </c>
      <c r="AL365" t="b">
        <v>0</v>
      </c>
      <c r="AM365">
        <f t="shared" si="114"/>
        <v>0</v>
      </c>
      <c r="AN365" t="b">
        <f t="shared" si="115"/>
        <v>0</v>
      </c>
      <c r="AO365" t="b">
        <f t="shared" si="116"/>
        <v>0</v>
      </c>
      <c r="AP365" t="b">
        <f t="shared" si="117"/>
        <v>0</v>
      </c>
      <c r="AQ365" t="str">
        <f t="shared" si="122"/>
        <v>OEIS Non-CAT - Large</v>
      </c>
      <c r="AR365">
        <f t="shared" si="118"/>
        <v>0</v>
      </c>
      <c r="AS365">
        <f t="shared" si="119"/>
        <v>0</v>
      </c>
      <c r="AT365" t="str">
        <f t="shared" si="120"/>
        <v xml:space="preserve">structures &lt;= 100 </v>
      </c>
      <c r="AU365" t="str">
        <f t="shared" si="121"/>
        <v>fatality = 0</v>
      </c>
      <c r="AV365">
        <f t="shared" si="123"/>
        <v>0</v>
      </c>
      <c r="AW365" t="b">
        <v>0</v>
      </c>
      <c r="AX365" t="b">
        <v>0</v>
      </c>
      <c r="AY365" t="b">
        <v>0</v>
      </c>
      <c r="AZ365" t="b">
        <v>0</v>
      </c>
      <c r="BA365" t="b">
        <v>0</v>
      </c>
      <c r="BB365" t="b">
        <v>0</v>
      </c>
      <c r="BC365" t="b">
        <v>0</v>
      </c>
    </row>
    <row r="366" spans="1:55" x14ac:dyDescent="0.2">
      <c r="A366" s="11"/>
      <c r="B366" s="17"/>
      <c r="C366" t="str">
        <f t="shared" si="107"/>
        <v>20210704-Beckwourth Complex</v>
      </c>
      <c r="D366" s="21" t="s">
        <v>571</v>
      </c>
      <c r="E366" s="21" t="s">
        <v>1564</v>
      </c>
      <c r="F366" s="21"/>
      <c r="G366" s="21"/>
      <c r="H366" s="13">
        <f t="shared" si="108"/>
        <v>202107040926</v>
      </c>
      <c r="I366" s="13">
        <f t="shared" si="109"/>
        <v>202107042126</v>
      </c>
      <c r="J366" s="17">
        <v>44381</v>
      </c>
      <c r="K366" s="15">
        <v>0.39305555555555549</v>
      </c>
      <c r="L366" s="16">
        <v>44381.393055555563</v>
      </c>
      <c r="M366" s="17">
        <v>44461</v>
      </c>
      <c r="N366" s="18" t="s">
        <v>1565</v>
      </c>
      <c r="O366" s="16">
        <v>44461.359027777777</v>
      </c>
      <c r="P366" s="11">
        <v>105670</v>
      </c>
      <c r="Q366" s="21"/>
      <c r="R366" s="11">
        <v>148</v>
      </c>
      <c r="S366" s="11">
        <v>23</v>
      </c>
      <c r="T366" s="11"/>
      <c r="U366" s="25">
        <v>39.832030000000003</v>
      </c>
      <c r="V366" s="25">
        <v>-120.3415</v>
      </c>
      <c r="W366" s="11" t="s">
        <v>73</v>
      </c>
      <c r="X366" s="11" t="str">
        <f t="shared" si="110"/>
        <v>non-HFRA</v>
      </c>
      <c r="Y366" s="11"/>
      <c r="Z366" s="21"/>
      <c r="AA366" s="11"/>
      <c r="AB366" s="11"/>
      <c r="AC366" s="21"/>
      <c r="AD366" s="21"/>
      <c r="AE366" s="21"/>
      <c r="AF366" s="32"/>
      <c r="AG366" s="11" t="b">
        <f t="shared" si="111"/>
        <v>1</v>
      </c>
      <c r="AH366" s="11" t="b">
        <f t="shared" si="112"/>
        <v>0</v>
      </c>
      <c r="AI366" s="11" t="b">
        <f t="shared" si="113"/>
        <v>1</v>
      </c>
      <c r="AJ366" s="19">
        <v>2021</v>
      </c>
      <c r="AK366">
        <v>7</v>
      </c>
      <c r="AL366" t="b">
        <v>0</v>
      </c>
      <c r="AM366">
        <f t="shared" si="114"/>
        <v>0</v>
      </c>
      <c r="AN366" t="b">
        <f t="shared" si="115"/>
        <v>0</v>
      </c>
      <c r="AO366" t="b">
        <f t="shared" si="116"/>
        <v>1</v>
      </c>
      <c r="AP366" t="b">
        <f t="shared" si="117"/>
        <v>1</v>
      </c>
      <c r="AQ366" t="str">
        <f t="shared" si="122"/>
        <v>OEIS CAT - Destructive - Non-fatal</v>
      </c>
      <c r="AR366">
        <f t="shared" si="118"/>
        <v>1</v>
      </c>
      <c r="AS366">
        <f t="shared" si="119"/>
        <v>0</v>
      </c>
      <c r="AT366" t="str">
        <f t="shared" si="120"/>
        <v>100 &lt; structures &lt;= 500</v>
      </c>
      <c r="AU366" t="str">
        <f t="shared" si="121"/>
        <v>fatality = 0</v>
      </c>
      <c r="AV366">
        <f t="shared" si="123"/>
        <v>148</v>
      </c>
      <c r="AW366" t="b">
        <v>0</v>
      </c>
      <c r="AX366" t="b">
        <v>0</v>
      </c>
      <c r="AY366" t="b">
        <v>0</v>
      </c>
      <c r="AZ366" t="b">
        <v>0</v>
      </c>
      <c r="BA366" t="b">
        <v>0</v>
      </c>
      <c r="BB366" t="b">
        <v>0</v>
      </c>
      <c r="BC366" t="b">
        <v>0</v>
      </c>
    </row>
    <row r="367" spans="1:55" x14ac:dyDescent="0.2">
      <c r="A367" s="11"/>
      <c r="B367" s="17"/>
      <c r="C367" t="str">
        <f t="shared" si="107"/>
        <v>20210704-Tamarack</v>
      </c>
      <c r="D367" s="21" t="s">
        <v>345</v>
      </c>
      <c r="E367" s="21" t="s">
        <v>1569</v>
      </c>
      <c r="F367" s="21"/>
      <c r="G367" s="21"/>
      <c r="H367" s="13">
        <f t="shared" si="108"/>
        <v>202107041157</v>
      </c>
      <c r="I367" s="13">
        <f t="shared" si="109"/>
        <v>202107042357</v>
      </c>
      <c r="J367" s="17">
        <v>44381</v>
      </c>
      <c r="K367" s="15">
        <v>0.49791666666666667</v>
      </c>
      <c r="L367" s="16">
        <v>44381.497916666667</v>
      </c>
      <c r="M367" s="17">
        <v>44494</v>
      </c>
      <c r="N367" s="18" t="s">
        <v>1570</v>
      </c>
      <c r="O367" s="16">
        <v>44494.927777777782</v>
      </c>
      <c r="P367" s="33">
        <v>68637</v>
      </c>
      <c r="Q367" s="21" t="s">
        <v>87</v>
      </c>
      <c r="R367" s="11">
        <v>25</v>
      </c>
      <c r="S367" s="11">
        <v>7</v>
      </c>
      <c r="T367" s="11"/>
      <c r="U367" s="25">
        <v>38.628004199999999</v>
      </c>
      <c r="V367" s="25">
        <v>-119.8591887</v>
      </c>
      <c r="W367" s="11" t="s">
        <v>73</v>
      </c>
      <c r="X367" s="11" t="str">
        <f t="shared" si="110"/>
        <v>non-HFRA</v>
      </c>
      <c r="Y367" s="11"/>
      <c r="Z367" s="21"/>
      <c r="AA367" s="11"/>
      <c r="AB367" s="11"/>
      <c r="AC367" s="21"/>
      <c r="AD367" s="21"/>
      <c r="AE367" s="21"/>
      <c r="AF367" s="11"/>
      <c r="AG367" s="11" t="b">
        <f t="shared" si="111"/>
        <v>1</v>
      </c>
      <c r="AH367" s="11" t="b">
        <f t="shared" si="112"/>
        <v>1</v>
      </c>
      <c r="AI367" s="11" t="b">
        <f t="shared" si="113"/>
        <v>0</v>
      </c>
      <c r="AJ367" s="19">
        <v>2021</v>
      </c>
      <c r="AK367">
        <v>7</v>
      </c>
      <c r="AL367" t="b">
        <v>0</v>
      </c>
      <c r="AM367">
        <f t="shared" si="114"/>
        <v>0</v>
      </c>
      <c r="AN367" t="b">
        <f t="shared" si="115"/>
        <v>0</v>
      </c>
      <c r="AO367" t="b">
        <f t="shared" si="116"/>
        <v>0</v>
      </c>
      <c r="AP367" t="b">
        <f t="shared" si="117"/>
        <v>0</v>
      </c>
      <c r="AQ367" t="str">
        <f t="shared" si="122"/>
        <v>OEIS CAT - Large</v>
      </c>
      <c r="AR367">
        <f t="shared" si="118"/>
        <v>1</v>
      </c>
      <c r="AS367">
        <f t="shared" si="119"/>
        <v>0</v>
      </c>
      <c r="AT367" t="str">
        <f t="shared" si="120"/>
        <v xml:space="preserve">structures &lt;= 100 </v>
      </c>
      <c r="AU367" t="str">
        <f t="shared" si="121"/>
        <v>fatality = 0</v>
      </c>
      <c r="AV367">
        <f t="shared" si="123"/>
        <v>25</v>
      </c>
      <c r="AW367" t="b">
        <v>0</v>
      </c>
      <c r="AX367" t="b">
        <v>0</v>
      </c>
      <c r="AY367" t="b">
        <v>0</v>
      </c>
      <c r="AZ367" t="b">
        <v>0</v>
      </c>
      <c r="BA367" t="b">
        <v>0</v>
      </c>
      <c r="BB367" t="b">
        <v>0</v>
      </c>
      <c r="BC367" t="b">
        <v>0</v>
      </c>
    </row>
    <row r="368" spans="1:55" x14ac:dyDescent="0.2">
      <c r="A368" s="11"/>
      <c r="B368" s="17"/>
      <c r="C368" t="str">
        <f t="shared" si="107"/>
        <v>20210711-River</v>
      </c>
      <c r="D368" s="21" t="s">
        <v>203</v>
      </c>
      <c r="E368" s="21" t="s">
        <v>952</v>
      </c>
      <c r="F368" s="21"/>
      <c r="G368" s="21"/>
      <c r="H368" s="13">
        <f t="shared" si="108"/>
        <v>202107111410</v>
      </c>
      <c r="I368" s="13">
        <f t="shared" si="109"/>
        <v>202107120210</v>
      </c>
      <c r="J368" s="17">
        <v>44388</v>
      </c>
      <c r="K368" s="15">
        <v>0.59027777777777779</v>
      </c>
      <c r="L368" s="16">
        <v>44388.590277777781</v>
      </c>
      <c r="M368" s="17">
        <v>44396</v>
      </c>
      <c r="N368" s="18" t="s">
        <v>1573</v>
      </c>
      <c r="O368" s="16">
        <v>44396.777083333327</v>
      </c>
      <c r="P368" s="11">
        <v>9656</v>
      </c>
      <c r="Q368" s="21"/>
      <c r="R368" s="11">
        <v>12</v>
      </c>
      <c r="S368" s="11">
        <v>2</v>
      </c>
      <c r="T368" s="11"/>
      <c r="U368" s="25">
        <v>39.088050000000003</v>
      </c>
      <c r="V368" s="25">
        <v>-121.01468</v>
      </c>
      <c r="W368" s="11" t="s">
        <v>88</v>
      </c>
      <c r="X368" s="11" t="str">
        <f t="shared" si="110"/>
        <v>HFRA</v>
      </c>
      <c r="Y368" s="11"/>
      <c r="Z368" s="21"/>
      <c r="AA368" s="11"/>
      <c r="AB368" s="11"/>
      <c r="AC368" s="21"/>
      <c r="AD368" s="21"/>
      <c r="AE368" s="21"/>
      <c r="AF368" s="11"/>
      <c r="AG368" s="11" t="b">
        <f t="shared" si="111"/>
        <v>1</v>
      </c>
      <c r="AH368" s="11" t="b">
        <f t="shared" si="112"/>
        <v>1</v>
      </c>
      <c r="AI368" s="11" t="b">
        <f t="shared" si="113"/>
        <v>0</v>
      </c>
      <c r="AJ368" s="19">
        <v>2021</v>
      </c>
      <c r="AK368">
        <v>7</v>
      </c>
      <c r="AL368" t="b">
        <v>0</v>
      </c>
      <c r="AM368">
        <f t="shared" si="114"/>
        <v>0</v>
      </c>
      <c r="AN368" t="b">
        <f t="shared" si="115"/>
        <v>0</v>
      </c>
      <c r="AO368" t="b">
        <f t="shared" si="116"/>
        <v>0</v>
      </c>
      <c r="AP368" t="b">
        <f t="shared" si="117"/>
        <v>0</v>
      </c>
      <c r="AQ368" t="str">
        <f t="shared" si="122"/>
        <v>OEIS CAT - Large</v>
      </c>
      <c r="AR368">
        <f t="shared" si="118"/>
        <v>1</v>
      </c>
      <c r="AS368">
        <f t="shared" si="119"/>
        <v>0</v>
      </c>
      <c r="AT368" t="str">
        <f t="shared" si="120"/>
        <v xml:space="preserve">structures &lt;= 100 </v>
      </c>
      <c r="AU368" t="str">
        <f t="shared" si="121"/>
        <v>fatality = 0</v>
      </c>
      <c r="AV368">
        <f t="shared" si="123"/>
        <v>12</v>
      </c>
      <c r="AW368" t="b">
        <v>1</v>
      </c>
      <c r="AX368" t="b">
        <v>0</v>
      </c>
      <c r="AY368" t="b">
        <v>1</v>
      </c>
      <c r="AZ368" t="b">
        <v>1</v>
      </c>
      <c r="BA368" t="b">
        <v>0</v>
      </c>
      <c r="BB368" t="b">
        <v>1</v>
      </c>
      <c r="BC368" t="b">
        <v>1</v>
      </c>
    </row>
    <row r="369" spans="1:55" x14ac:dyDescent="0.2">
      <c r="A369" s="11" t="s">
        <v>251</v>
      </c>
      <c r="B369" s="23"/>
      <c r="C369" t="str">
        <f t="shared" si="107"/>
        <v>20210711-Bradley</v>
      </c>
      <c r="D369" s="21" t="s">
        <v>252</v>
      </c>
      <c r="E369" s="21" t="s">
        <v>1577</v>
      </c>
      <c r="F369" s="21"/>
      <c r="G369" s="21"/>
      <c r="H369" s="13">
        <f t="shared" si="108"/>
        <v>202107111508</v>
      </c>
      <c r="I369" s="13">
        <f t="shared" si="109"/>
        <v>202107120308</v>
      </c>
      <c r="J369" s="17">
        <v>44388</v>
      </c>
      <c r="K369" s="15">
        <v>0.63055555555555554</v>
      </c>
      <c r="L369" s="16">
        <v>44388.630555555559</v>
      </c>
      <c r="M369" s="17">
        <v>44392</v>
      </c>
      <c r="N369" s="18" t="s">
        <v>1578</v>
      </c>
      <c r="O369" s="16">
        <v>44392.665972222218</v>
      </c>
      <c r="P369" s="11">
        <v>357</v>
      </c>
      <c r="Q369" s="21"/>
      <c r="R369" s="11"/>
      <c r="S369" s="11"/>
      <c r="T369" s="11"/>
      <c r="U369" s="25">
        <v>41.252719999999997</v>
      </c>
      <c r="V369" s="25">
        <v>-121.82402999999999</v>
      </c>
      <c r="W369" s="11"/>
      <c r="X369" s="11" t="str">
        <f t="shared" si="110"/>
        <v>HFRA</v>
      </c>
      <c r="Y369" s="11"/>
      <c r="Z369" s="21"/>
      <c r="AA369" s="11"/>
      <c r="AB369" s="11"/>
      <c r="AC369" s="21"/>
      <c r="AD369" s="21"/>
      <c r="AE369" s="21"/>
      <c r="AF369" s="11"/>
      <c r="AG369" s="11" t="b">
        <f t="shared" si="111"/>
        <v>0</v>
      </c>
      <c r="AH369" s="11" t="b">
        <f t="shared" si="112"/>
        <v>0</v>
      </c>
      <c r="AI369" s="11" t="b">
        <f t="shared" si="113"/>
        <v>0</v>
      </c>
      <c r="AJ369" s="19">
        <v>2021</v>
      </c>
      <c r="AK369">
        <v>7</v>
      </c>
      <c r="AL369" t="b">
        <v>0</v>
      </c>
      <c r="AM369">
        <f t="shared" si="114"/>
        <v>0</v>
      </c>
      <c r="AN369" t="b">
        <f t="shared" si="115"/>
        <v>0</v>
      </c>
      <c r="AO369" t="b">
        <f t="shared" si="116"/>
        <v>0</v>
      </c>
      <c r="AP369" t="b">
        <f t="shared" si="117"/>
        <v>0</v>
      </c>
      <c r="AQ369" t="str">
        <f t="shared" si="122"/>
        <v>OEIS Non-CAT - Large</v>
      </c>
      <c r="AR369">
        <f t="shared" si="118"/>
        <v>0</v>
      </c>
      <c r="AS369">
        <f t="shared" si="119"/>
        <v>0</v>
      </c>
      <c r="AT369" t="str">
        <f t="shared" si="120"/>
        <v xml:space="preserve">structures &lt;= 100 </v>
      </c>
      <c r="AU369" t="str">
        <f t="shared" si="121"/>
        <v>fatality = 0</v>
      </c>
      <c r="AV369">
        <f t="shared" si="123"/>
        <v>0</v>
      </c>
      <c r="AW369" t="b">
        <v>1</v>
      </c>
      <c r="AX369" t="b">
        <v>0</v>
      </c>
      <c r="AY369" t="b">
        <v>1</v>
      </c>
      <c r="AZ369" t="b">
        <v>1</v>
      </c>
      <c r="BA369" t="b">
        <v>0</v>
      </c>
      <c r="BB369" t="b">
        <v>1</v>
      </c>
      <c r="BC369" t="b">
        <v>1</v>
      </c>
    </row>
    <row r="370" spans="1:55" x14ac:dyDescent="0.2">
      <c r="A370" s="11"/>
      <c r="B370" s="17"/>
      <c r="C370" t="str">
        <f t="shared" si="107"/>
        <v>20210713-Dixie</v>
      </c>
      <c r="D370" s="21" t="s">
        <v>1581</v>
      </c>
      <c r="E370" s="21" t="s">
        <v>1582</v>
      </c>
      <c r="F370" s="21"/>
      <c r="G370" s="21"/>
      <c r="H370" s="13">
        <f t="shared" si="108"/>
        <v>202107131715</v>
      </c>
      <c r="I370" s="13">
        <f t="shared" si="109"/>
        <v>202107140515</v>
      </c>
      <c r="J370" s="17">
        <v>44390</v>
      </c>
      <c r="K370" s="15">
        <v>0.71875</v>
      </c>
      <c r="L370" s="16">
        <v>44390.71875</v>
      </c>
      <c r="M370" s="17">
        <v>44494</v>
      </c>
      <c r="N370" s="18" t="s">
        <v>283</v>
      </c>
      <c r="O370" s="16">
        <v>44494.322916666657</v>
      </c>
      <c r="P370" s="33">
        <v>963309</v>
      </c>
      <c r="Q370" s="21" t="s">
        <v>99</v>
      </c>
      <c r="R370" s="11">
        <v>1329</v>
      </c>
      <c r="S370" s="11">
        <v>95</v>
      </c>
      <c r="T370" s="11">
        <v>1</v>
      </c>
      <c r="U370" s="25">
        <v>39.871305999999997</v>
      </c>
      <c r="V370" s="25">
        <v>-121.389439</v>
      </c>
      <c r="W370" s="11" t="s">
        <v>88</v>
      </c>
      <c r="X370" s="11" t="str">
        <f t="shared" si="110"/>
        <v>HFRA</v>
      </c>
      <c r="Y370" s="11" t="s">
        <v>100</v>
      </c>
      <c r="Z370" s="21" t="s">
        <v>100</v>
      </c>
      <c r="AA370" s="11">
        <v>20211058</v>
      </c>
      <c r="AB370" s="11" t="s">
        <v>1583</v>
      </c>
      <c r="AC370" s="21" t="s">
        <v>1584</v>
      </c>
      <c r="AD370" s="21" t="s">
        <v>1585</v>
      </c>
      <c r="AE370" s="21" t="s">
        <v>1586</v>
      </c>
      <c r="AF370" s="27">
        <v>21584608</v>
      </c>
      <c r="AG370" s="11" t="b">
        <f t="shared" si="111"/>
        <v>1</v>
      </c>
      <c r="AH370" s="11" t="b">
        <f t="shared" si="112"/>
        <v>0</v>
      </c>
      <c r="AI370" s="11" t="b">
        <f t="shared" si="113"/>
        <v>1</v>
      </c>
      <c r="AJ370" s="19">
        <v>2021</v>
      </c>
      <c r="AK370">
        <v>7</v>
      </c>
      <c r="AL370" t="b">
        <v>0</v>
      </c>
      <c r="AM370">
        <f t="shared" si="114"/>
        <v>1</v>
      </c>
      <c r="AN370" t="b">
        <f t="shared" si="115"/>
        <v>1</v>
      </c>
      <c r="AO370" t="b">
        <f t="shared" si="116"/>
        <v>1</v>
      </c>
      <c r="AP370" t="b">
        <f t="shared" si="117"/>
        <v>0</v>
      </c>
      <c r="AQ370" t="str">
        <f t="shared" si="122"/>
        <v>OEIS CAT - Destructive - Fatal</v>
      </c>
      <c r="AR370">
        <f t="shared" si="118"/>
        <v>1</v>
      </c>
      <c r="AS370">
        <f t="shared" si="119"/>
        <v>1</v>
      </c>
      <c r="AT370" t="str">
        <f t="shared" si="120"/>
        <v>structures &gt; 500</v>
      </c>
      <c r="AU370" t="str">
        <f t="shared" si="121"/>
        <v>fatality &gt; 0</v>
      </c>
      <c r="AV370">
        <f t="shared" si="123"/>
        <v>1329</v>
      </c>
      <c r="AW370" t="b">
        <v>1</v>
      </c>
      <c r="AX370" t="b">
        <v>0</v>
      </c>
      <c r="AY370" t="b">
        <v>1</v>
      </c>
      <c r="AZ370" t="b">
        <v>1</v>
      </c>
      <c r="BA370" t="b">
        <v>0</v>
      </c>
      <c r="BB370" t="b">
        <v>1</v>
      </c>
      <c r="BC370" t="b">
        <v>1</v>
      </c>
    </row>
    <row r="371" spans="1:55" x14ac:dyDescent="0.2">
      <c r="A371" s="11"/>
      <c r="B371" s="17"/>
      <c r="C371" t="str">
        <f t="shared" si="107"/>
        <v>20210720-Peak</v>
      </c>
      <c r="D371" s="21" t="s">
        <v>260</v>
      </c>
      <c r="E371" s="21" t="s">
        <v>673</v>
      </c>
      <c r="F371" s="21"/>
      <c r="G371" s="21"/>
      <c r="H371" s="13">
        <f t="shared" si="108"/>
        <v>202107201140</v>
      </c>
      <c r="I371" s="13">
        <f t="shared" si="109"/>
        <v>202107202340</v>
      </c>
      <c r="J371" s="17">
        <v>44397</v>
      </c>
      <c r="K371" s="15">
        <v>0.4861111111111111</v>
      </c>
      <c r="L371" s="16">
        <v>44397.486111111109</v>
      </c>
      <c r="M371" s="17">
        <v>44421</v>
      </c>
      <c r="N371" s="18" t="s">
        <v>1589</v>
      </c>
      <c r="O371" s="16">
        <v>44421.496527777781</v>
      </c>
      <c r="P371" s="11">
        <v>2098</v>
      </c>
      <c r="Q371" s="21"/>
      <c r="R371" s="11">
        <v>1</v>
      </c>
      <c r="S371" s="11"/>
      <c r="T371" s="11"/>
      <c r="U371" s="25">
        <v>35.411529999999999</v>
      </c>
      <c r="V371" s="25">
        <v>-118.46460999999999</v>
      </c>
      <c r="W371" s="11" t="s">
        <v>88</v>
      </c>
      <c r="X371" s="11" t="str">
        <f t="shared" si="110"/>
        <v>HFRA</v>
      </c>
      <c r="Y371" s="11"/>
      <c r="Z371" s="21"/>
      <c r="AA371" s="11"/>
      <c r="AB371" s="11"/>
      <c r="AC371" s="21"/>
      <c r="AD371" s="21"/>
      <c r="AE371" s="21"/>
      <c r="AF371" s="11"/>
      <c r="AG371" s="11" t="b">
        <f t="shared" si="111"/>
        <v>0</v>
      </c>
      <c r="AH371" s="11" t="b">
        <f t="shared" si="112"/>
        <v>0</v>
      </c>
      <c r="AI371" s="11" t="b">
        <f t="shared" si="113"/>
        <v>0</v>
      </c>
      <c r="AJ371" s="19">
        <v>2021</v>
      </c>
      <c r="AK371">
        <v>7</v>
      </c>
      <c r="AL371" t="b">
        <v>0</v>
      </c>
      <c r="AM371">
        <f t="shared" si="114"/>
        <v>0</v>
      </c>
      <c r="AN371" t="b">
        <f t="shared" si="115"/>
        <v>0</v>
      </c>
      <c r="AO371" t="b">
        <f t="shared" si="116"/>
        <v>0</v>
      </c>
      <c r="AP371" t="b">
        <f t="shared" si="117"/>
        <v>0</v>
      </c>
      <c r="AQ371" t="str">
        <f t="shared" si="122"/>
        <v>OEIS Non-CAT - Large</v>
      </c>
      <c r="AR371">
        <f t="shared" si="118"/>
        <v>0</v>
      </c>
      <c r="AS371">
        <f t="shared" si="119"/>
        <v>0</v>
      </c>
      <c r="AT371" t="str">
        <f t="shared" si="120"/>
        <v xml:space="preserve">structures &lt;= 100 </v>
      </c>
      <c r="AU371" t="str">
        <f t="shared" si="121"/>
        <v>fatality = 0</v>
      </c>
      <c r="AV371">
        <f t="shared" si="123"/>
        <v>1</v>
      </c>
      <c r="AW371" t="b">
        <v>1</v>
      </c>
      <c r="AX371" t="b">
        <v>0</v>
      </c>
      <c r="AY371" t="b">
        <v>1</v>
      </c>
      <c r="AZ371" t="b">
        <v>1</v>
      </c>
      <c r="BA371" t="b">
        <v>0</v>
      </c>
      <c r="BB371" t="b">
        <v>1</v>
      </c>
      <c r="BC371" t="b">
        <v>1</v>
      </c>
    </row>
    <row r="372" spans="1:55" x14ac:dyDescent="0.2">
      <c r="A372" s="11"/>
      <c r="C372" t="str">
        <f t="shared" si="107"/>
        <v>20210722-Fly Fire</v>
      </c>
      <c r="D372" t="s">
        <v>571</v>
      </c>
      <c r="E372" s="21" t="s">
        <v>1592</v>
      </c>
      <c r="F372" s="21" t="s">
        <v>1582</v>
      </c>
      <c r="G372" s="21"/>
      <c r="H372" s="13">
        <f t="shared" si="108"/>
        <v>202107221701</v>
      </c>
      <c r="I372" s="13">
        <f t="shared" si="109"/>
        <v>202107230501</v>
      </c>
      <c r="J372" s="34">
        <v>44399</v>
      </c>
      <c r="K372" s="15">
        <v>0.70902777777777781</v>
      </c>
      <c r="L372" s="16">
        <v>44399.709027777782</v>
      </c>
      <c r="M372" s="17"/>
      <c r="N372" s="18"/>
      <c r="O372" s="16"/>
      <c r="P372" s="11">
        <v>4300</v>
      </c>
      <c r="Q372" s="21"/>
      <c r="R372" s="11">
        <v>2</v>
      </c>
      <c r="S372" s="11"/>
      <c r="T372" s="11"/>
      <c r="U372" s="28">
        <v>40.006388000000001</v>
      </c>
      <c r="V372" s="28">
        <v>-120.962447</v>
      </c>
      <c r="W372" s="11" t="s">
        <v>88</v>
      </c>
      <c r="X372" s="11" t="str">
        <f t="shared" si="110"/>
        <v>HFRA</v>
      </c>
      <c r="Y372" s="11" t="s">
        <v>100</v>
      </c>
      <c r="Z372" s="21" t="s">
        <v>100</v>
      </c>
      <c r="AA372" s="11">
        <v>20211113</v>
      </c>
      <c r="AB372" s="11" t="s">
        <v>1593</v>
      </c>
      <c r="AC372" s="21" t="s">
        <v>1594</v>
      </c>
      <c r="AD372" s="21" t="s">
        <v>1595</v>
      </c>
      <c r="AE372" s="21"/>
      <c r="AF372" s="11">
        <v>9103736</v>
      </c>
      <c r="AG372" s="11" t="b">
        <f t="shared" si="111"/>
        <v>0</v>
      </c>
      <c r="AH372" s="11" t="b">
        <f t="shared" si="112"/>
        <v>0</v>
      </c>
      <c r="AI372" s="11" t="b">
        <f t="shared" si="113"/>
        <v>0</v>
      </c>
      <c r="AJ372" s="19">
        <v>2021</v>
      </c>
      <c r="AK372">
        <v>7</v>
      </c>
      <c r="AL372" t="b">
        <v>0</v>
      </c>
      <c r="AM372">
        <f t="shared" si="114"/>
        <v>0</v>
      </c>
      <c r="AN372" t="b">
        <f t="shared" si="115"/>
        <v>0</v>
      </c>
      <c r="AO372" t="b">
        <f t="shared" si="116"/>
        <v>0</v>
      </c>
      <c r="AP372" t="b">
        <f t="shared" si="117"/>
        <v>0</v>
      </c>
      <c r="AQ372" t="str">
        <f t="shared" si="122"/>
        <v>OEIS Non-CAT - Large</v>
      </c>
      <c r="AR372">
        <f t="shared" si="118"/>
        <v>0</v>
      </c>
      <c r="AS372">
        <f t="shared" si="119"/>
        <v>0</v>
      </c>
      <c r="AT372" t="str">
        <f t="shared" si="120"/>
        <v xml:space="preserve">structures &lt;= 100 </v>
      </c>
      <c r="AU372" t="str">
        <f t="shared" si="121"/>
        <v>fatality = 0</v>
      </c>
      <c r="AV372">
        <f t="shared" si="123"/>
        <v>2</v>
      </c>
      <c r="AW372" t="b">
        <v>1</v>
      </c>
      <c r="AX372" t="b">
        <v>0</v>
      </c>
      <c r="AY372" t="b">
        <v>1</v>
      </c>
      <c r="AZ372" t="b">
        <v>1</v>
      </c>
      <c r="BA372" t="b">
        <v>0</v>
      </c>
      <c r="BB372" t="b">
        <v>1</v>
      </c>
      <c r="BC372" t="b">
        <v>1</v>
      </c>
    </row>
    <row r="373" spans="1:55" x14ac:dyDescent="0.2">
      <c r="A373" s="11"/>
      <c r="B373" s="17"/>
      <c r="C373" t="str">
        <f t="shared" si="107"/>
        <v>20210730-Monument</v>
      </c>
      <c r="D373" s="21"/>
      <c r="E373" s="21" t="s">
        <v>1597</v>
      </c>
      <c r="F373" s="21"/>
      <c r="G373" s="21"/>
      <c r="H373" s="13">
        <f t="shared" si="108"/>
        <v>202107301228</v>
      </c>
      <c r="I373" s="13">
        <f t="shared" si="109"/>
        <v>202107310028</v>
      </c>
      <c r="J373" s="17">
        <v>44407</v>
      </c>
      <c r="K373" s="15">
        <v>0.51944444444444449</v>
      </c>
      <c r="L373" s="16">
        <v>44407.519444444442</v>
      </c>
      <c r="M373" s="17">
        <v>44495</v>
      </c>
      <c r="N373" s="18" t="s">
        <v>1598</v>
      </c>
      <c r="O373" s="16">
        <v>44495.552083333343</v>
      </c>
      <c r="P373" s="11">
        <v>223124</v>
      </c>
      <c r="Q373" s="21" t="s">
        <v>87</v>
      </c>
      <c r="R373" s="11">
        <v>52</v>
      </c>
      <c r="S373" s="11">
        <v>3</v>
      </c>
      <c r="T373" s="11"/>
      <c r="U373" s="25">
        <v>40.752000000000002</v>
      </c>
      <c r="V373" s="25">
        <v>-123.337</v>
      </c>
      <c r="W373" s="11" t="s">
        <v>88</v>
      </c>
      <c r="X373" s="11" t="str">
        <f t="shared" si="110"/>
        <v>HFRA</v>
      </c>
      <c r="Y373" s="11"/>
      <c r="Z373" s="21"/>
      <c r="AA373" s="11"/>
      <c r="AB373" s="11"/>
      <c r="AC373" s="21"/>
      <c r="AD373" s="21"/>
      <c r="AE373" s="21"/>
      <c r="AF373" s="11"/>
      <c r="AG373" s="11" t="b">
        <f t="shared" si="111"/>
        <v>1</v>
      </c>
      <c r="AH373" s="11" t="b">
        <f t="shared" si="112"/>
        <v>1</v>
      </c>
      <c r="AI373" s="11" t="b">
        <f t="shared" si="113"/>
        <v>0</v>
      </c>
      <c r="AJ373" s="19">
        <v>2021</v>
      </c>
      <c r="AK373">
        <v>7</v>
      </c>
      <c r="AL373" t="b">
        <v>1</v>
      </c>
      <c r="AM373">
        <f t="shared" si="114"/>
        <v>0</v>
      </c>
      <c r="AN373" t="b">
        <f t="shared" si="115"/>
        <v>0</v>
      </c>
      <c r="AO373" t="b">
        <f t="shared" si="116"/>
        <v>0</v>
      </c>
      <c r="AP373" t="b">
        <f t="shared" si="117"/>
        <v>0</v>
      </c>
      <c r="AQ373" t="str">
        <f t="shared" si="122"/>
        <v>OEIS CAT - Large</v>
      </c>
      <c r="AR373">
        <f t="shared" si="118"/>
        <v>1</v>
      </c>
      <c r="AS373">
        <f t="shared" si="119"/>
        <v>0</v>
      </c>
      <c r="AT373" t="str">
        <f t="shared" si="120"/>
        <v xml:space="preserve">structures &lt;= 100 </v>
      </c>
      <c r="AU373" t="str">
        <f t="shared" si="121"/>
        <v>fatality = 0</v>
      </c>
      <c r="AV373">
        <f t="shared" si="123"/>
        <v>52</v>
      </c>
      <c r="AW373" t="b">
        <v>1</v>
      </c>
      <c r="AX373" t="b">
        <v>0</v>
      </c>
      <c r="AY373" t="b">
        <v>1</v>
      </c>
      <c r="AZ373" t="b">
        <v>1</v>
      </c>
      <c r="BA373" t="b">
        <v>0</v>
      </c>
      <c r="BB373" t="b">
        <v>1</v>
      </c>
      <c r="BC373" t="b">
        <v>1</v>
      </c>
    </row>
    <row r="374" spans="1:55" x14ac:dyDescent="0.2">
      <c r="A374" s="11" t="s">
        <v>251</v>
      </c>
      <c r="B374" s="23"/>
      <c r="C374" t="str">
        <f t="shared" si="107"/>
        <v>20210730-River Complex</v>
      </c>
      <c r="D374" s="21" t="s">
        <v>1602</v>
      </c>
      <c r="E374" s="21" t="s">
        <v>168</v>
      </c>
      <c r="F374" s="21"/>
      <c r="G374" s="21"/>
      <c r="H374" s="13">
        <f t="shared" si="108"/>
        <v>202107301817</v>
      </c>
      <c r="I374" s="13">
        <f t="shared" si="109"/>
        <v>202107310617</v>
      </c>
      <c r="J374" s="17">
        <v>44407</v>
      </c>
      <c r="K374" s="15">
        <v>0.76180555555555551</v>
      </c>
      <c r="L374" s="16">
        <v>44407.761805555558</v>
      </c>
      <c r="M374" s="17">
        <v>44495</v>
      </c>
      <c r="N374" s="18" t="s">
        <v>1603</v>
      </c>
      <c r="O374" s="16">
        <v>44495.551388888889</v>
      </c>
      <c r="P374" s="11">
        <v>199343</v>
      </c>
      <c r="Q374" s="21" t="s">
        <v>87</v>
      </c>
      <c r="R374" s="11">
        <v>122</v>
      </c>
      <c r="S374" s="11">
        <v>2</v>
      </c>
      <c r="T374" s="11"/>
      <c r="U374" s="25">
        <v>41.389000000000003</v>
      </c>
      <c r="V374" s="25">
        <v>-123.057</v>
      </c>
      <c r="W374" s="11" t="s">
        <v>88</v>
      </c>
      <c r="X374" s="11" t="str">
        <f t="shared" si="110"/>
        <v>HFRA</v>
      </c>
      <c r="Y374" s="11"/>
      <c r="Z374" s="21"/>
      <c r="AA374" s="11"/>
      <c r="AB374" s="11"/>
      <c r="AC374" s="21"/>
      <c r="AD374" s="21"/>
      <c r="AE374" s="21"/>
      <c r="AF374" s="11"/>
      <c r="AG374" s="11" t="b">
        <f t="shared" si="111"/>
        <v>1</v>
      </c>
      <c r="AH374" s="11" t="b">
        <f t="shared" si="112"/>
        <v>0</v>
      </c>
      <c r="AI374" s="11" t="b">
        <f t="shared" si="113"/>
        <v>1</v>
      </c>
      <c r="AJ374" s="19">
        <v>2021</v>
      </c>
      <c r="AK374">
        <v>7</v>
      </c>
      <c r="AL374" t="b">
        <v>1</v>
      </c>
      <c r="AM374">
        <f t="shared" si="114"/>
        <v>0</v>
      </c>
      <c r="AN374" t="b">
        <f t="shared" si="115"/>
        <v>0</v>
      </c>
      <c r="AO374" t="b">
        <f t="shared" si="116"/>
        <v>1</v>
      </c>
      <c r="AP374" t="b">
        <f t="shared" si="117"/>
        <v>1</v>
      </c>
      <c r="AQ374" t="str">
        <f t="shared" si="122"/>
        <v>OEIS CAT - Destructive - Non-fatal</v>
      </c>
      <c r="AR374">
        <f t="shared" si="118"/>
        <v>1</v>
      </c>
      <c r="AS374">
        <f t="shared" si="119"/>
        <v>0</v>
      </c>
      <c r="AT374" t="str">
        <f t="shared" si="120"/>
        <v>100 &lt; structures &lt;= 500</v>
      </c>
      <c r="AU374" t="str">
        <f t="shared" si="121"/>
        <v>fatality = 0</v>
      </c>
      <c r="AV374">
        <f t="shared" si="123"/>
        <v>122</v>
      </c>
      <c r="AW374" t="b">
        <v>1</v>
      </c>
      <c r="AX374" t="b">
        <v>0</v>
      </c>
      <c r="AY374" t="b">
        <v>1</v>
      </c>
      <c r="AZ374" t="b">
        <v>1</v>
      </c>
      <c r="BA374" t="b">
        <v>0</v>
      </c>
      <c r="BB374" t="b">
        <v>0</v>
      </c>
      <c r="BC374" t="b">
        <v>1</v>
      </c>
    </row>
    <row r="375" spans="1:55" x14ac:dyDescent="0.2">
      <c r="A375" s="11"/>
      <c r="B375" s="17"/>
      <c r="C375" t="str">
        <f t="shared" si="107"/>
        <v>20210730-Mcfarland</v>
      </c>
      <c r="D375" s="21" t="s">
        <v>1605</v>
      </c>
      <c r="E375" s="21" t="s">
        <v>1606</v>
      </c>
      <c r="F375" s="21"/>
      <c r="G375" s="21"/>
      <c r="H375" s="13">
        <f t="shared" si="108"/>
        <v>202107301844</v>
      </c>
      <c r="I375" s="13">
        <f t="shared" si="109"/>
        <v>202107310644</v>
      </c>
      <c r="J375" s="17">
        <v>44407</v>
      </c>
      <c r="K375" s="15">
        <v>0.78055555555555556</v>
      </c>
      <c r="L375" s="16">
        <v>44407.780555555553</v>
      </c>
      <c r="M375" s="17">
        <v>44455</v>
      </c>
      <c r="N375" s="18" t="s">
        <v>121</v>
      </c>
      <c r="O375" s="16">
        <v>44455.75</v>
      </c>
      <c r="P375" s="11">
        <v>122653</v>
      </c>
      <c r="Q375" s="21" t="s">
        <v>87</v>
      </c>
      <c r="R375" s="11">
        <v>46</v>
      </c>
      <c r="S375" s="11">
        <v>1</v>
      </c>
      <c r="T375" s="11"/>
      <c r="U375" s="25">
        <v>40.35</v>
      </c>
      <c r="V375" s="25">
        <v>-123.03400000000001</v>
      </c>
      <c r="W375" s="11" t="s">
        <v>88</v>
      </c>
      <c r="X375" s="11" t="str">
        <f t="shared" si="110"/>
        <v>HFRA</v>
      </c>
      <c r="Y375" s="11"/>
      <c r="Z375" s="21"/>
      <c r="AA375" s="11"/>
      <c r="AB375" s="11"/>
      <c r="AC375" s="21"/>
      <c r="AD375" s="21"/>
      <c r="AE375" s="21"/>
      <c r="AF375" s="11"/>
      <c r="AG375" s="11" t="b">
        <f t="shared" si="111"/>
        <v>1</v>
      </c>
      <c r="AH375" s="11" t="b">
        <f t="shared" si="112"/>
        <v>1</v>
      </c>
      <c r="AI375" s="11" t="b">
        <f t="shared" si="113"/>
        <v>0</v>
      </c>
      <c r="AJ375" s="19">
        <v>2021</v>
      </c>
      <c r="AK375">
        <v>7</v>
      </c>
      <c r="AL375" t="b">
        <v>0</v>
      </c>
      <c r="AM375">
        <f t="shared" si="114"/>
        <v>0</v>
      </c>
      <c r="AN375" t="b">
        <f t="shared" si="115"/>
        <v>0</v>
      </c>
      <c r="AO375" t="b">
        <f t="shared" si="116"/>
        <v>0</v>
      </c>
      <c r="AP375" t="b">
        <f t="shared" si="117"/>
        <v>0</v>
      </c>
      <c r="AQ375" t="str">
        <f t="shared" si="122"/>
        <v>OEIS CAT - Large</v>
      </c>
      <c r="AR375">
        <f t="shared" si="118"/>
        <v>1</v>
      </c>
      <c r="AS375">
        <f t="shared" si="119"/>
        <v>0</v>
      </c>
      <c r="AT375" t="str">
        <f t="shared" si="120"/>
        <v xml:space="preserve">structures &lt;= 100 </v>
      </c>
      <c r="AU375" t="str">
        <f t="shared" si="121"/>
        <v>fatality = 0</v>
      </c>
      <c r="AV375">
        <f t="shared" si="123"/>
        <v>46</v>
      </c>
      <c r="AW375" t="b">
        <v>1</v>
      </c>
      <c r="AX375" t="b">
        <v>0</v>
      </c>
      <c r="AY375" t="b">
        <v>1</v>
      </c>
      <c r="AZ375" t="b">
        <v>1</v>
      </c>
      <c r="BA375" t="b">
        <v>0</v>
      </c>
      <c r="BB375" t="b">
        <v>1</v>
      </c>
      <c r="BC375" t="b">
        <v>1</v>
      </c>
    </row>
    <row r="376" spans="1:55" x14ac:dyDescent="0.2">
      <c r="A376" s="11"/>
      <c r="B376" s="17"/>
      <c r="C376" t="str">
        <f t="shared" si="107"/>
        <v>20210804-River</v>
      </c>
      <c r="D376" s="35" t="s">
        <v>1611</v>
      </c>
      <c r="E376" s="21" t="s">
        <v>952</v>
      </c>
      <c r="F376" s="21"/>
      <c r="G376" s="21"/>
      <c r="H376" s="13">
        <f t="shared" si="108"/>
        <v>202108040000</v>
      </c>
      <c r="I376" s="13">
        <f t="shared" si="109"/>
        <v>202108041200</v>
      </c>
      <c r="J376" s="17">
        <v>44412</v>
      </c>
      <c r="K376" s="15">
        <v>0</v>
      </c>
      <c r="L376" s="16">
        <v>44412</v>
      </c>
      <c r="M376" s="17">
        <v>44421</v>
      </c>
      <c r="N376" s="18" t="s">
        <v>1612</v>
      </c>
      <c r="O376" s="16">
        <v>44421.82916666667</v>
      </c>
      <c r="P376" s="11">
        <v>2619</v>
      </c>
      <c r="Q376" s="21"/>
      <c r="R376" s="11">
        <v>142</v>
      </c>
      <c r="S376" s="11">
        <v>21</v>
      </c>
      <c r="T376" s="11"/>
      <c r="U376" s="25">
        <v>39.088050000000003</v>
      </c>
      <c r="V376" s="25">
        <v>-121.01468</v>
      </c>
      <c r="W376" s="11" t="s">
        <v>88</v>
      </c>
      <c r="X376" s="11" t="str">
        <f t="shared" si="110"/>
        <v>HFRA</v>
      </c>
      <c r="Y376" s="11"/>
      <c r="Z376" s="21"/>
      <c r="AA376" s="11"/>
      <c r="AB376" s="11"/>
      <c r="AC376" s="21"/>
      <c r="AD376" s="21"/>
      <c r="AE376" s="21"/>
      <c r="AF376" s="32"/>
      <c r="AG376" s="11" t="b">
        <f t="shared" si="111"/>
        <v>0</v>
      </c>
      <c r="AH376" s="11" t="b">
        <f t="shared" si="112"/>
        <v>0</v>
      </c>
      <c r="AI376" s="11" t="b">
        <f t="shared" si="113"/>
        <v>0</v>
      </c>
      <c r="AJ376" s="19">
        <v>2021</v>
      </c>
      <c r="AK376">
        <v>8</v>
      </c>
      <c r="AL376" t="b">
        <v>0</v>
      </c>
      <c r="AM376">
        <f t="shared" si="114"/>
        <v>0</v>
      </c>
      <c r="AN376" t="b">
        <f t="shared" si="115"/>
        <v>0</v>
      </c>
      <c r="AO376" t="b">
        <f t="shared" si="116"/>
        <v>1</v>
      </c>
      <c r="AP376" t="b">
        <f t="shared" si="117"/>
        <v>1</v>
      </c>
      <c r="AQ376" t="str">
        <f t="shared" si="122"/>
        <v>OEIS Non-CAT - Destructive - Non-fatal</v>
      </c>
      <c r="AR376">
        <f t="shared" si="118"/>
        <v>0</v>
      </c>
      <c r="AS376">
        <f t="shared" si="119"/>
        <v>0</v>
      </c>
      <c r="AT376" t="str">
        <f t="shared" si="120"/>
        <v>100 &lt; structures &lt;= 500</v>
      </c>
      <c r="AU376" t="str">
        <f t="shared" si="121"/>
        <v>fatality = 0</v>
      </c>
      <c r="AV376">
        <f t="shared" si="123"/>
        <v>142</v>
      </c>
      <c r="AW376" t="b">
        <v>1</v>
      </c>
      <c r="AX376" t="b">
        <v>0</v>
      </c>
      <c r="AY376" t="b">
        <v>1</v>
      </c>
      <c r="AZ376" t="b">
        <v>1</v>
      </c>
      <c r="BA376" t="b">
        <v>0</v>
      </c>
      <c r="BB376" t="b">
        <v>1</v>
      </c>
      <c r="BC376" t="b">
        <v>1</v>
      </c>
    </row>
    <row r="377" spans="1:55" x14ac:dyDescent="0.2">
      <c r="A377" s="11"/>
      <c r="B377" s="17"/>
      <c r="C377" t="str">
        <f t="shared" si="107"/>
        <v>20210814-Caldor</v>
      </c>
      <c r="D377" s="21" t="s">
        <v>1616</v>
      </c>
      <c r="E377" s="21" t="s">
        <v>1617</v>
      </c>
      <c r="F377" s="21"/>
      <c r="G377" s="21"/>
      <c r="H377" s="13">
        <f t="shared" si="108"/>
        <v>202108141854</v>
      </c>
      <c r="I377" s="13">
        <f t="shared" si="109"/>
        <v>202108150654</v>
      </c>
      <c r="J377" s="17">
        <v>44422</v>
      </c>
      <c r="K377" s="15">
        <v>0.78749999999999998</v>
      </c>
      <c r="L377" s="16">
        <v>44422.787499999999</v>
      </c>
      <c r="M377" s="17">
        <v>44490</v>
      </c>
      <c r="N377" s="18" t="s">
        <v>1618</v>
      </c>
      <c r="O377" s="16">
        <v>44490.345833333333</v>
      </c>
      <c r="P377" s="11">
        <v>221835</v>
      </c>
      <c r="Q377" s="21" t="s">
        <v>186</v>
      </c>
      <c r="R377" s="11">
        <v>1003</v>
      </c>
      <c r="S377" s="11">
        <v>81</v>
      </c>
      <c r="T377" s="11"/>
      <c r="U377" s="25">
        <v>38.585999999999999</v>
      </c>
      <c r="V377" s="25">
        <v>-120.53783300000001</v>
      </c>
      <c r="W377" s="11" t="s">
        <v>88</v>
      </c>
      <c r="X377" s="11" t="str">
        <f t="shared" si="110"/>
        <v>HFRA</v>
      </c>
      <c r="Y377" s="11"/>
      <c r="Z377" s="21"/>
      <c r="AA377" s="11"/>
      <c r="AB377" s="11"/>
      <c r="AC377" s="21"/>
      <c r="AD377" s="21"/>
      <c r="AE377" s="21"/>
      <c r="AF377" s="32"/>
      <c r="AG377" s="11" t="b">
        <f t="shared" si="111"/>
        <v>1</v>
      </c>
      <c r="AH377" s="11" t="b">
        <f t="shared" si="112"/>
        <v>0</v>
      </c>
      <c r="AI377" s="11" t="b">
        <f t="shared" si="113"/>
        <v>1</v>
      </c>
      <c r="AJ377" s="19">
        <v>2021</v>
      </c>
      <c r="AK377">
        <v>8</v>
      </c>
      <c r="AL377" t="b">
        <v>0</v>
      </c>
      <c r="AM377">
        <f t="shared" si="114"/>
        <v>0</v>
      </c>
      <c r="AN377" t="b">
        <f t="shared" si="115"/>
        <v>0</v>
      </c>
      <c r="AO377" t="b">
        <f t="shared" si="116"/>
        <v>1</v>
      </c>
      <c r="AP377" t="b">
        <f t="shared" si="117"/>
        <v>1</v>
      </c>
      <c r="AQ377" t="str">
        <f t="shared" si="122"/>
        <v>OEIS CAT - Destructive - Non-fatal</v>
      </c>
      <c r="AR377">
        <f t="shared" si="118"/>
        <v>1</v>
      </c>
      <c r="AS377">
        <f t="shared" si="119"/>
        <v>1</v>
      </c>
      <c r="AT377" t="str">
        <f t="shared" si="120"/>
        <v>structures &gt; 500</v>
      </c>
      <c r="AU377" t="str">
        <f t="shared" si="121"/>
        <v>fatality = 0</v>
      </c>
      <c r="AV377">
        <f t="shared" si="123"/>
        <v>1003</v>
      </c>
      <c r="AW377" t="b">
        <v>0</v>
      </c>
      <c r="AX377" t="b">
        <v>1</v>
      </c>
      <c r="AY377" t="b">
        <v>1</v>
      </c>
      <c r="AZ377" t="b">
        <v>1</v>
      </c>
      <c r="BA377" t="b">
        <v>0</v>
      </c>
      <c r="BB377" t="b">
        <v>1</v>
      </c>
      <c r="BC377" t="b">
        <v>1</v>
      </c>
    </row>
    <row r="378" spans="1:55" x14ac:dyDescent="0.2">
      <c r="A378" s="11"/>
      <c r="B378" s="17"/>
      <c r="C378" t="str">
        <f t="shared" si="107"/>
        <v>20210816-Walkers</v>
      </c>
      <c r="D378" s="35" t="s">
        <v>119</v>
      </c>
      <c r="E378" s="21" t="s">
        <v>1623</v>
      </c>
      <c r="F378" s="21"/>
      <c r="G378" s="21"/>
      <c r="H378" s="13">
        <f t="shared" si="108"/>
        <v>202108161605</v>
      </c>
      <c r="I378" s="13">
        <f t="shared" si="109"/>
        <v>202108170405</v>
      </c>
      <c r="J378" s="17">
        <v>44424</v>
      </c>
      <c r="K378" s="15">
        <v>0.67013888888888884</v>
      </c>
      <c r="L378" s="16">
        <v>44424.670138888891</v>
      </c>
      <c r="M378" s="17">
        <v>44456</v>
      </c>
      <c r="N378" s="18" t="s">
        <v>1624</v>
      </c>
      <c r="O378" s="16">
        <v>44456.739583333343</v>
      </c>
      <c r="P378" s="11">
        <v>9777</v>
      </c>
      <c r="Q378" s="21" t="s">
        <v>87</v>
      </c>
      <c r="R378" s="11"/>
      <c r="S378" s="11"/>
      <c r="T378" s="11"/>
      <c r="U378" s="25">
        <v>36.268000000000001</v>
      </c>
      <c r="V378" s="25">
        <v>-118.55500000000001</v>
      </c>
      <c r="W378" s="11" t="s">
        <v>88</v>
      </c>
      <c r="X378" s="11" t="str">
        <f t="shared" si="110"/>
        <v>HFRA</v>
      </c>
      <c r="Y378" s="11"/>
      <c r="Z378" s="21"/>
      <c r="AA378" s="11"/>
      <c r="AB378" s="11"/>
      <c r="AC378" s="21"/>
      <c r="AD378" s="21"/>
      <c r="AE378" s="21"/>
      <c r="AF378" s="11"/>
      <c r="AG378" s="11" t="b">
        <f t="shared" si="111"/>
        <v>1</v>
      </c>
      <c r="AH378" s="11" t="b">
        <f t="shared" si="112"/>
        <v>1</v>
      </c>
      <c r="AI378" s="11" t="b">
        <f t="shared" si="113"/>
        <v>0</v>
      </c>
      <c r="AJ378" s="19">
        <v>2021</v>
      </c>
      <c r="AK378">
        <v>8</v>
      </c>
      <c r="AL378" t="b">
        <v>0</v>
      </c>
      <c r="AM378">
        <f t="shared" si="114"/>
        <v>0</v>
      </c>
      <c r="AN378" t="b">
        <f t="shared" si="115"/>
        <v>0</v>
      </c>
      <c r="AO378" t="b">
        <f t="shared" si="116"/>
        <v>0</v>
      </c>
      <c r="AP378" t="b">
        <f t="shared" si="117"/>
        <v>0</v>
      </c>
      <c r="AQ378" t="str">
        <f t="shared" si="122"/>
        <v>OEIS CAT - Large</v>
      </c>
      <c r="AR378">
        <f t="shared" si="118"/>
        <v>1</v>
      </c>
      <c r="AS378">
        <f t="shared" si="119"/>
        <v>0</v>
      </c>
      <c r="AT378" t="str">
        <f t="shared" si="120"/>
        <v xml:space="preserve">structures &lt;= 100 </v>
      </c>
      <c r="AU378" t="str">
        <f t="shared" si="121"/>
        <v>fatality = 0</v>
      </c>
      <c r="AV378">
        <f t="shared" si="123"/>
        <v>0</v>
      </c>
      <c r="AW378" t="b">
        <v>1</v>
      </c>
      <c r="AX378" t="b">
        <v>0</v>
      </c>
      <c r="AY378" t="b">
        <v>1</v>
      </c>
      <c r="AZ378" t="b">
        <v>1</v>
      </c>
      <c r="BA378" t="b">
        <v>0</v>
      </c>
      <c r="BB378" t="b">
        <v>1</v>
      </c>
      <c r="BC378" t="b">
        <v>1</v>
      </c>
    </row>
    <row r="379" spans="1:55" x14ac:dyDescent="0.2">
      <c r="A379" s="11"/>
      <c r="B379" s="17"/>
      <c r="C379" t="str">
        <f t="shared" si="107"/>
        <v>20210818-French</v>
      </c>
      <c r="D379" s="21" t="s">
        <v>260</v>
      </c>
      <c r="E379" s="21" t="s">
        <v>1627</v>
      </c>
      <c r="F379" s="21"/>
      <c r="G379" s="21"/>
      <c r="H379" s="13">
        <f t="shared" si="108"/>
        <v>202108181820</v>
      </c>
      <c r="I379" s="13">
        <f t="shared" si="109"/>
        <v>202108190620</v>
      </c>
      <c r="J379" s="17">
        <v>44426</v>
      </c>
      <c r="K379" s="15">
        <v>0.76388888888888884</v>
      </c>
      <c r="L379" s="16">
        <v>44426.763888888891</v>
      </c>
      <c r="M379" s="17">
        <v>44489</v>
      </c>
      <c r="N379" s="18" t="s">
        <v>556</v>
      </c>
      <c r="O379" s="16">
        <v>44489.501388888893</v>
      </c>
      <c r="P379" s="11">
        <v>26535</v>
      </c>
      <c r="Q379" s="21" t="s">
        <v>438</v>
      </c>
      <c r="R379" s="11">
        <v>17</v>
      </c>
      <c r="S379" s="11"/>
      <c r="T379" s="11">
        <v>1</v>
      </c>
      <c r="U379" s="25">
        <v>35.674925999999999</v>
      </c>
      <c r="V379" s="25">
        <v>-118.501515</v>
      </c>
      <c r="W379" s="11" t="s">
        <v>88</v>
      </c>
      <c r="X379" s="11" t="str">
        <f t="shared" si="110"/>
        <v>HFRA</v>
      </c>
      <c r="Y379" s="11"/>
      <c r="Z379" s="21"/>
      <c r="AA379" s="11"/>
      <c r="AB379" s="11"/>
      <c r="AC379" s="21"/>
      <c r="AD379" s="21"/>
      <c r="AE379" s="21"/>
      <c r="AF379" s="11"/>
      <c r="AG379" s="11" t="b">
        <f t="shared" si="111"/>
        <v>1</v>
      </c>
      <c r="AH379" s="11" t="b">
        <f t="shared" si="112"/>
        <v>1</v>
      </c>
      <c r="AI379" s="11" t="b">
        <f t="shared" si="113"/>
        <v>0</v>
      </c>
      <c r="AJ379" s="19">
        <v>2021</v>
      </c>
      <c r="AK379">
        <v>8</v>
      </c>
      <c r="AL379" t="b">
        <v>0</v>
      </c>
      <c r="AM379">
        <f t="shared" si="114"/>
        <v>1</v>
      </c>
      <c r="AN379" t="b">
        <f t="shared" si="115"/>
        <v>0</v>
      </c>
      <c r="AO379" t="b">
        <f t="shared" si="116"/>
        <v>0</v>
      </c>
      <c r="AP379" t="b">
        <f t="shared" si="117"/>
        <v>0</v>
      </c>
      <c r="AQ379" t="str">
        <f t="shared" si="122"/>
        <v>OEIS CAT - Large</v>
      </c>
      <c r="AR379">
        <f t="shared" si="118"/>
        <v>1</v>
      </c>
      <c r="AS379">
        <f t="shared" si="119"/>
        <v>0</v>
      </c>
      <c r="AT379" t="str">
        <f t="shared" si="120"/>
        <v xml:space="preserve">structures &lt;= 100 </v>
      </c>
      <c r="AU379" t="str">
        <f t="shared" si="121"/>
        <v>fatality &gt; 0</v>
      </c>
      <c r="AV379">
        <f t="shared" si="123"/>
        <v>17</v>
      </c>
      <c r="AW379" t="b">
        <v>0</v>
      </c>
      <c r="AX379" t="b">
        <v>1</v>
      </c>
      <c r="AY379" t="b">
        <v>1</v>
      </c>
      <c r="AZ379" t="b">
        <v>1</v>
      </c>
      <c r="BA379" t="b">
        <v>0</v>
      </c>
      <c r="BB379" t="b">
        <v>1</v>
      </c>
      <c r="BC379" t="b">
        <v>1</v>
      </c>
    </row>
    <row r="380" spans="1:55" x14ac:dyDescent="0.2">
      <c r="A380" s="11" t="s">
        <v>251</v>
      </c>
      <c r="B380" s="23"/>
      <c r="C380" t="str">
        <f t="shared" si="107"/>
        <v>20210825-Airola</v>
      </c>
      <c r="D380" s="21" t="s">
        <v>298</v>
      </c>
      <c r="E380" s="21" t="s">
        <v>1630</v>
      </c>
      <c r="F380" s="21"/>
      <c r="G380" s="21"/>
      <c r="H380" s="13">
        <f t="shared" si="108"/>
        <v>202108251455</v>
      </c>
      <c r="I380" s="13">
        <f t="shared" si="109"/>
        <v>202108260255</v>
      </c>
      <c r="J380" s="17">
        <v>44433</v>
      </c>
      <c r="K380" s="15">
        <v>0.62152777777777779</v>
      </c>
      <c r="L380" s="16">
        <v>44433.621527777781</v>
      </c>
      <c r="M380" s="17">
        <v>44443</v>
      </c>
      <c r="N380" s="18" t="s">
        <v>1631</v>
      </c>
      <c r="O380" s="16">
        <v>44443.299305555563</v>
      </c>
      <c r="P380" s="11">
        <v>639</v>
      </c>
      <c r="Q380" s="21" t="s">
        <v>438</v>
      </c>
      <c r="R380" s="11"/>
      <c r="S380" s="11"/>
      <c r="T380" s="11"/>
      <c r="U380" s="25">
        <v>38.038795</v>
      </c>
      <c r="V380" s="25">
        <v>-120.454797</v>
      </c>
      <c r="W380" s="11"/>
      <c r="X380" s="11" t="str">
        <f t="shared" si="110"/>
        <v>non-HFRA</v>
      </c>
      <c r="Y380" s="11"/>
      <c r="Z380" s="21"/>
      <c r="AA380" s="11"/>
      <c r="AB380" s="11"/>
      <c r="AC380" s="21"/>
      <c r="AD380" s="21"/>
      <c r="AE380" s="21"/>
      <c r="AF380" s="11"/>
      <c r="AG380" s="11" t="b">
        <f t="shared" si="111"/>
        <v>0</v>
      </c>
      <c r="AH380" s="11" t="b">
        <f t="shared" si="112"/>
        <v>0</v>
      </c>
      <c r="AI380" s="11" t="b">
        <f t="shared" si="113"/>
        <v>0</v>
      </c>
      <c r="AJ380" s="19">
        <v>2021</v>
      </c>
      <c r="AK380">
        <v>8</v>
      </c>
      <c r="AL380" t="b">
        <v>0</v>
      </c>
      <c r="AM380">
        <f t="shared" si="114"/>
        <v>0</v>
      </c>
      <c r="AN380" t="b">
        <f t="shared" si="115"/>
        <v>0</v>
      </c>
      <c r="AO380" t="b">
        <f t="shared" si="116"/>
        <v>0</v>
      </c>
      <c r="AP380" t="b">
        <f t="shared" si="117"/>
        <v>0</v>
      </c>
      <c r="AQ380" t="str">
        <f t="shared" si="122"/>
        <v>OEIS Non-CAT - Large</v>
      </c>
      <c r="AR380">
        <f t="shared" si="118"/>
        <v>0</v>
      </c>
      <c r="AS380">
        <f t="shared" si="119"/>
        <v>0</v>
      </c>
      <c r="AT380" t="str">
        <f t="shared" si="120"/>
        <v xml:space="preserve">structures &lt;= 100 </v>
      </c>
      <c r="AU380" t="str">
        <f t="shared" si="121"/>
        <v>fatality = 0</v>
      </c>
      <c r="AV380">
        <f t="shared" si="123"/>
        <v>0</v>
      </c>
      <c r="AW380" t="b">
        <v>0</v>
      </c>
      <c r="AX380" t="b">
        <v>0</v>
      </c>
      <c r="AY380" t="b">
        <v>0</v>
      </c>
      <c r="AZ380" t="b">
        <v>0</v>
      </c>
      <c r="BA380" t="b">
        <v>0</v>
      </c>
      <c r="BB380" t="b">
        <v>1</v>
      </c>
      <c r="BC380" t="b">
        <v>0</v>
      </c>
    </row>
    <row r="381" spans="1:55" x14ac:dyDescent="0.2">
      <c r="A381" s="11"/>
      <c r="B381" s="17"/>
      <c r="C381" t="str">
        <f t="shared" si="107"/>
        <v>20210829-Knob</v>
      </c>
      <c r="D381" s="21" t="s">
        <v>163</v>
      </c>
      <c r="E381" s="21" t="s">
        <v>1636</v>
      </c>
      <c r="F381" s="21"/>
      <c r="G381" s="21"/>
      <c r="H381" s="13">
        <f t="shared" si="108"/>
        <v>202108290800</v>
      </c>
      <c r="I381" s="13">
        <f t="shared" si="109"/>
        <v>202108292000</v>
      </c>
      <c r="J381" s="17">
        <v>44437</v>
      </c>
      <c r="K381" s="15">
        <v>0.33333333333333331</v>
      </c>
      <c r="L381" s="16">
        <v>44437.333333333343</v>
      </c>
      <c r="M381" s="17">
        <v>44452</v>
      </c>
      <c r="N381" s="18" t="s">
        <v>309</v>
      </c>
      <c r="O381" s="16">
        <v>44452.291666666657</v>
      </c>
      <c r="P381" s="11">
        <v>2421</v>
      </c>
      <c r="Q381" s="21" t="s">
        <v>438</v>
      </c>
      <c r="R381" s="11"/>
      <c r="S381" s="11"/>
      <c r="T381" s="11"/>
      <c r="U381" s="25">
        <v>40.865200000000002</v>
      </c>
      <c r="V381" s="25">
        <v>-123.67440000000001</v>
      </c>
      <c r="W381" s="11" t="s">
        <v>88</v>
      </c>
      <c r="X381" s="11" t="str">
        <f t="shared" si="110"/>
        <v>HFRA</v>
      </c>
      <c r="Y381" s="11"/>
      <c r="Z381" s="21"/>
      <c r="AA381" s="11"/>
      <c r="AB381" s="11"/>
      <c r="AC381" s="21"/>
      <c r="AD381" s="21"/>
      <c r="AE381" s="21"/>
      <c r="AF381" s="11"/>
      <c r="AG381" s="11" t="b">
        <f t="shared" si="111"/>
        <v>0</v>
      </c>
      <c r="AH381" s="11" t="b">
        <f t="shared" si="112"/>
        <v>0</v>
      </c>
      <c r="AI381" s="11" t="b">
        <f t="shared" si="113"/>
        <v>0</v>
      </c>
      <c r="AJ381" s="19">
        <v>2021</v>
      </c>
      <c r="AK381">
        <v>8</v>
      </c>
      <c r="AL381" t="b">
        <v>0</v>
      </c>
      <c r="AM381">
        <f t="shared" si="114"/>
        <v>0</v>
      </c>
      <c r="AN381" t="b">
        <f t="shared" si="115"/>
        <v>0</v>
      </c>
      <c r="AO381" t="b">
        <f t="shared" si="116"/>
        <v>0</v>
      </c>
      <c r="AP381" t="b">
        <f t="shared" si="117"/>
        <v>0</v>
      </c>
      <c r="AQ381" t="str">
        <f t="shared" si="122"/>
        <v>OEIS Non-CAT - Large</v>
      </c>
      <c r="AR381">
        <f t="shared" si="118"/>
        <v>0</v>
      </c>
      <c r="AS381">
        <f t="shared" si="119"/>
        <v>0</v>
      </c>
      <c r="AT381" t="str">
        <f t="shared" si="120"/>
        <v xml:space="preserve">structures &lt;= 100 </v>
      </c>
      <c r="AU381" t="str">
        <f t="shared" si="121"/>
        <v>fatality = 0</v>
      </c>
      <c r="AV381">
        <f t="shared" si="123"/>
        <v>0</v>
      </c>
      <c r="AW381" t="b">
        <v>1</v>
      </c>
      <c r="AX381" t="b">
        <v>0</v>
      </c>
      <c r="AY381" t="b">
        <v>1</v>
      </c>
      <c r="AZ381" t="b">
        <v>1</v>
      </c>
      <c r="BA381" t="b">
        <v>0</v>
      </c>
      <c r="BB381" t="b">
        <v>1</v>
      </c>
      <c r="BC381" t="b">
        <v>1</v>
      </c>
    </row>
    <row r="382" spans="1:55" x14ac:dyDescent="0.2">
      <c r="A382" s="11"/>
      <c r="B382" s="17"/>
      <c r="C382" t="str">
        <f t="shared" si="107"/>
        <v>20210905-Bridge</v>
      </c>
      <c r="D382" s="21" t="s">
        <v>269</v>
      </c>
      <c r="E382" s="21" t="s">
        <v>1639</v>
      </c>
      <c r="F382" s="21"/>
      <c r="G382" s="21"/>
      <c r="H382" s="13">
        <f t="shared" si="108"/>
        <v>202109051253</v>
      </c>
      <c r="I382" s="13">
        <f t="shared" si="109"/>
        <v>202109060053</v>
      </c>
      <c r="J382" s="17">
        <v>44444</v>
      </c>
      <c r="K382" s="15">
        <v>0.53680555555555554</v>
      </c>
      <c r="L382" s="16">
        <v>44444.536805555559</v>
      </c>
      <c r="M382" s="17">
        <v>44453</v>
      </c>
      <c r="N382" s="18" t="s">
        <v>1640</v>
      </c>
      <c r="O382" s="16">
        <v>44453.763888888891</v>
      </c>
      <c r="P382" s="11">
        <v>411</v>
      </c>
      <c r="Q382" s="21" t="s">
        <v>186</v>
      </c>
      <c r="R382" s="11"/>
      <c r="S382" s="11"/>
      <c r="T382" s="11"/>
      <c r="U382" s="25">
        <v>38.921239</v>
      </c>
      <c r="V382" s="25">
        <v>-121.036613</v>
      </c>
      <c r="W382" s="11" t="s">
        <v>88</v>
      </c>
      <c r="X382" s="11" t="str">
        <f t="shared" si="110"/>
        <v>HFRA</v>
      </c>
      <c r="Y382" s="11"/>
      <c r="Z382" s="21"/>
      <c r="AA382" s="11"/>
      <c r="AB382" s="11"/>
      <c r="AC382" s="21"/>
      <c r="AD382" s="21"/>
      <c r="AE382" s="21"/>
      <c r="AF382" s="11"/>
      <c r="AG382" s="11" t="b">
        <f t="shared" si="111"/>
        <v>0</v>
      </c>
      <c r="AH382" s="11" t="b">
        <f t="shared" si="112"/>
        <v>0</v>
      </c>
      <c r="AI382" s="11" t="b">
        <f t="shared" si="113"/>
        <v>0</v>
      </c>
      <c r="AJ382" s="19">
        <v>2021</v>
      </c>
      <c r="AK382">
        <v>9</v>
      </c>
      <c r="AL382" t="b">
        <v>0</v>
      </c>
      <c r="AM382">
        <f t="shared" si="114"/>
        <v>0</v>
      </c>
      <c r="AN382" t="b">
        <f t="shared" si="115"/>
        <v>0</v>
      </c>
      <c r="AO382" t="b">
        <f t="shared" si="116"/>
        <v>0</v>
      </c>
      <c r="AP382" t="b">
        <f t="shared" si="117"/>
        <v>0</v>
      </c>
      <c r="AQ382" t="str">
        <f t="shared" si="122"/>
        <v>OEIS Non-CAT - Large</v>
      </c>
      <c r="AR382">
        <f t="shared" si="118"/>
        <v>0</v>
      </c>
      <c r="AS382">
        <f t="shared" si="119"/>
        <v>0</v>
      </c>
      <c r="AT382" t="str">
        <f t="shared" si="120"/>
        <v xml:space="preserve">structures &lt;= 100 </v>
      </c>
      <c r="AU382" t="str">
        <f t="shared" si="121"/>
        <v>fatality = 0</v>
      </c>
      <c r="AV382">
        <f t="shared" si="123"/>
        <v>0</v>
      </c>
      <c r="AW382" t="b">
        <v>1</v>
      </c>
      <c r="AX382" t="b">
        <v>0</v>
      </c>
      <c r="AY382" t="b">
        <v>1</v>
      </c>
      <c r="AZ382" t="b">
        <v>1</v>
      </c>
      <c r="BA382" t="b">
        <v>0</v>
      </c>
      <c r="BB382" t="b">
        <v>1</v>
      </c>
      <c r="BC382" t="b">
        <v>1</v>
      </c>
    </row>
    <row r="383" spans="1:55" x14ac:dyDescent="0.2">
      <c r="A383" s="11"/>
      <c r="B383" s="17"/>
      <c r="C383" t="str">
        <f t="shared" si="107"/>
        <v>20210909-Windy</v>
      </c>
      <c r="D383" s="21" t="s">
        <v>119</v>
      </c>
      <c r="E383" s="21" t="s">
        <v>1643</v>
      </c>
      <c r="F383" s="21"/>
      <c r="G383" s="21"/>
      <c r="H383" s="13">
        <f t="shared" si="108"/>
        <v>202109091200</v>
      </c>
      <c r="I383" s="13">
        <f t="shared" si="109"/>
        <v>202109100000</v>
      </c>
      <c r="J383" s="17">
        <v>44448</v>
      </c>
      <c r="K383" s="15">
        <v>0.5</v>
      </c>
      <c r="L383" s="16">
        <v>44448.5</v>
      </c>
      <c r="M383" s="17">
        <v>44511</v>
      </c>
      <c r="N383" s="18" t="s">
        <v>556</v>
      </c>
      <c r="O383" s="16">
        <v>44511.501388888893</v>
      </c>
      <c r="P383" s="11">
        <v>97554</v>
      </c>
      <c r="Q383" s="21" t="s">
        <v>87</v>
      </c>
      <c r="R383" s="11">
        <v>128</v>
      </c>
      <c r="S383" s="11"/>
      <c r="T383" s="11"/>
      <c r="U383" s="25">
        <v>36.058</v>
      </c>
      <c r="V383" s="25">
        <v>-118.625</v>
      </c>
      <c r="W383" s="11" t="s">
        <v>88</v>
      </c>
      <c r="X383" s="11" t="str">
        <f t="shared" si="110"/>
        <v>HFRA</v>
      </c>
      <c r="Y383" s="11"/>
      <c r="Z383" s="21"/>
      <c r="AA383" s="11"/>
      <c r="AB383" s="11"/>
      <c r="AC383" s="21"/>
      <c r="AD383" s="21"/>
      <c r="AE383" s="21"/>
      <c r="AF383" s="32"/>
      <c r="AG383" s="11" t="b">
        <f t="shared" si="111"/>
        <v>1</v>
      </c>
      <c r="AH383" s="11" t="b">
        <f t="shared" si="112"/>
        <v>0</v>
      </c>
      <c r="AI383" s="11" t="b">
        <f t="shared" si="113"/>
        <v>1</v>
      </c>
      <c r="AJ383" s="19">
        <v>2021</v>
      </c>
      <c r="AK383">
        <v>9</v>
      </c>
      <c r="AL383" t="b">
        <v>0</v>
      </c>
      <c r="AM383">
        <f t="shared" si="114"/>
        <v>0</v>
      </c>
      <c r="AN383" t="b">
        <f t="shared" si="115"/>
        <v>0</v>
      </c>
      <c r="AO383" t="b">
        <f t="shared" si="116"/>
        <v>1</v>
      </c>
      <c r="AP383" t="b">
        <f t="shared" si="117"/>
        <v>1</v>
      </c>
      <c r="AQ383" t="str">
        <f>IF(AN383, "OEIS CAT - Destructive - Fatal", IF(AO383, IF(AG383, "OEIS CAT - Destructive - Non-fatal", "OEIS Non-CAT - Destructive - Non-fatal"), IF(AG383,  "OEIS CAT - Large", "OEIS Non-CAT - Large")))</f>
        <v>OEIS CAT - Destructive - Non-fatal</v>
      </c>
      <c r="AR383">
        <f t="shared" si="118"/>
        <v>1</v>
      </c>
      <c r="AS383">
        <f t="shared" si="119"/>
        <v>0</v>
      </c>
      <c r="AT383" t="str">
        <f t="shared" si="120"/>
        <v>100 &lt; structures &lt;= 500</v>
      </c>
      <c r="AU383" t="str">
        <f t="shared" si="121"/>
        <v>fatality = 0</v>
      </c>
      <c r="AV383">
        <f>IF(R383="",0,  R383)</f>
        <v>128</v>
      </c>
      <c r="AW383" t="b">
        <v>1</v>
      </c>
      <c r="AX383" t="b">
        <v>0</v>
      </c>
      <c r="AY383" t="b">
        <v>1</v>
      </c>
      <c r="AZ383" t="b">
        <v>1</v>
      </c>
      <c r="BA383" t="b">
        <v>0</v>
      </c>
      <c r="BB383" t="b">
        <v>1</v>
      </c>
      <c r="BC383" t="b">
        <v>1</v>
      </c>
    </row>
    <row r="384" spans="1:55" x14ac:dyDescent="0.2">
      <c r="A384" s="11"/>
      <c r="B384" s="17"/>
      <c r="C384" t="str">
        <f t="shared" si="107"/>
        <v>20210910-Knp Complex</v>
      </c>
      <c r="D384" s="21" t="s">
        <v>119</v>
      </c>
      <c r="E384" s="21" t="s">
        <v>1645</v>
      </c>
      <c r="F384" s="21"/>
      <c r="G384" s="21"/>
      <c r="H384" s="13">
        <f t="shared" si="108"/>
        <v>202109100700</v>
      </c>
      <c r="I384" s="13">
        <f t="shared" si="109"/>
        <v>202109101900</v>
      </c>
      <c r="J384" s="17">
        <v>44449</v>
      </c>
      <c r="K384" s="15">
        <v>0.29166666666666669</v>
      </c>
      <c r="L384" s="16">
        <v>44449.291666666657</v>
      </c>
      <c r="M384" s="17">
        <v>44551</v>
      </c>
      <c r="N384" s="18" t="s">
        <v>832</v>
      </c>
      <c r="O384" s="16">
        <v>44551.430555555547</v>
      </c>
      <c r="P384" s="11">
        <v>88184</v>
      </c>
      <c r="Q384" s="21" t="s">
        <v>87</v>
      </c>
      <c r="R384" s="11"/>
      <c r="S384" s="11"/>
      <c r="T384" s="11"/>
      <c r="U384" s="25">
        <v>36.567</v>
      </c>
      <c r="V384" s="25">
        <v>-118.81100000000001</v>
      </c>
      <c r="W384" s="11" t="s">
        <v>88</v>
      </c>
      <c r="X384" s="11" t="str">
        <f t="shared" si="110"/>
        <v>HFRA</v>
      </c>
      <c r="Y384" s="11"/>
      <c r="Z384" s="21"/>
      <c r="AA384" s="11"/>
      <c r="AB384" s="11"/>
      <c r="AC384" s="21"/>
      <c r="AD384" s="21"/>
      <c r="AE384" s="21"/>
      <c r="AF384" s="11"/>
      <c r="AG384" s="11" t="b">
        <f t="shared" si="111"/>
        <v>1</v>
      </c>
      <c r="AH384" s="11" t="b">
        <f t="shared" si="112"/>
        <v>1</v>
      </c>
      <c r="AI384" s="11" t="b">
        <f t="shared" si="113"/>
        <v>0</v>
      </c>
      <c r="AJ384" s="19">
        <v>2021</v>
      </c>
      <c r="AK384">
        <v>9</v>
      </c>
      <c r="AL384" t="b">
        <v>0</v>
      </c>
      <c r="AM384">
        <f t="shared" si="114"/>
        <v>0</v>
      </c>
      <c r="AN384" t="b">
        <f t="shared" si="115"/>
        <v>0</v>
      </c>
      <c r="AO384" t="b">
        <f t="shared" si="116"/>
        <v>0</v>
      </c>
      <c r="AP384" t="b">
        <f t="shared" si="117"/>
        <v>0</v>
      </c>
      <c r="AQ384" t="str">
        <f t="shared" ref="AQ384:AQ411" si="124">IF(AN384, "OEIS CAT - Destructive - Fatal", IF(AO384, IF(AG384, "OEIS CAT - Destructive - Non-fatal", "OEIS Non-CAT - Destructive - Non-fatal"), IF(AG384, "OEIS CAT - Large", "OEIS Non-CAT - Large")))</f>
        <v>OEIS CAT - Large</v>
      </c>
      <c r="AR384">
        <f t="shared" si="118"/>
        <v>1</v>
      </c>
      <c r="AS384">
        <f t="shared" si="119"/>
        <v>0</v>
      </c>
      <c r="AT384" t="str">
        <f t="shared" si="120"/>
        <v xml:space="preserve">structures &lt;= 100 </v>
      </c>
      <c r="AU384" t="str">
        <f t="shared" si="121"/>
        <v>fatality = 0</v>
      </c>
      <c r="AV384">
        <f t="shared" ref="AV384:AV410" si="125">IF(R384="",0, R384)</f>
        <v>0</v>
      </c>
      <c r="AW384" t="b">
        <v>1</v>
      </c>
      <c r="AX384" t="b">
        <v>0</v>
      </c>
      <c r="AY384" t="b">
        <v>1</v>
      </c>
      <c r="AZ384" t="b">
        <v>1</v>
      </c>
      <c r="BA384" t="b">
        <v>0</v>
      </c>
      <c r="BB384" t="b">
        <v>1</v>
      </c>
      <c r="BC384" t="b">
        <v>1</v>
      </c>
    </row>
    <row r="385" spans="1:55" x14ac:dyDescent="0.2">
      <c r="A385" s="11"/>
      <c r="B385" s="17"/>
      <c r="C385" t="str">
        <f t="shared" si="107"/>
        <v>20210910-KNP Complex</v>
      </c>
      <c r="D385" s="21" t="s">
        <v>169</v>
      </c>
      <c r="E385" s="21" t="s">
        <v>1648</v>
      </c>
      <c r="F385" s="21"/>
      <c r="G385" s="21"/>
      <c r="H385" s="13">
        <f t="shared" si="108"/>
        <v>202109100700</v>
      </c>
      <c r="I385" s="13">
        <f t="shared" si="109"/>
        <v>202109101900</v>
      </c>
      <c r="J385" s="17">
        <v>44449</v>
      </c>
      <c r="K385" s="15">
        <v>0.29166666666666669</v>
      </c>
      <c r="L385" s="16">
        <v>44449.291666666657</v>
      </c>
      <c r="M385" s="17">
        <v>44551</v>
      </c>
      <c r="N385" s="18" t="s">
        <v>832</v>
      </c>
      <c r="O385" s="16">
        <v>44551.430555555547</v>
      </c>
      <c r="P385" s="33">
        <v>88307</v>
      </c>
      <c r="Q385" s="21" t="s">
        <v>87</v>
      </c>
      <c r="R385" s="11">
        <v>4</v>
      </c>
      <c r="S385" s="11">
        <v>1</v>
      </c>
      <c r="T385" s="11"/>
      <c r="U385" s="25">
        <v>36.567</v>
      </c>
      <c r="V385" s="25">
        <v>-118.81100000000001</v>
      </c>
      <c r="W385" s="11" t="s">
        <v>88</v>
      </c>
      <c r="X385" s="11" t="str">
        <f t="shared" si="110"/>
        <v>HFRA</v>
      </c>
      <c r="Y385" s="11"/>
      <c r="Z385" s="21"/>
      <c r="AA385" s="11"/>
      <c r="AB385" s="11"/>
      <c r="AC385" s="21"/>
      <c r="AD385" s="21"/>
      <c r="AE385" s="21"/>
      <c r="AF385" s="11"/>
      <c r="AG385" s="11" t="b">
        <f t="shared" si="111"/>
        <v>1</v>
      </c>
      <c r="AH385" s="11" t="b">
        <f t="shared" si="112"/>
        <v>1</v>
      </c>
      <c r="AI385" s="11" t="b">
        <f t="shared" si="113"/>
        <v>0</v>
      </c>
      <c r="AJ385" s="19">
        <v>2021</v>
      </c>
      <c r="AK385">
        <v>9</v>
      </c>
      <c r="AL385" t="b">
        <v>0</v>
      </c>
      <c r="AM385">
        <f t="shared" si="114"/>
        <v>0</v>
      </c>
      <c r="AN385" t="b">
        <f t="shared" si="115"/>
        <v>0</v>
      </c>
      <c r="AO385" t="b">
        <f t="shared" si="116"/>
        <v>0</v>
      </c>
      <c r="AP385" t="b">
        <f t="shared" si="117"/>
        <v>0</v>
      </c>
      <c r="AQ385" t="str">
        <f t="shared" si="124"/>
        <v>OEIS CAT - Large</v>
      </c>
      <c r="AR385">
        <f t="shared" si="118"/>
        <v>1</v>
      </c>
      <c r="AS385">
        <f t="shared" si="119"/>
        <v>0</v>
      </c>
      <c r="AT385" t="str">
        <f t="shared" si="120"/>
        <v xml:space="preserve">structures &lt;= 100 </v>
      </c>
      <c r="AU385" t="str">
        <f t="shared" si="121"/>
        <v>fatality = 0</v>
      </c>
      <c r="AV385">
        <f t="shared" si="125"/>
        <v>4</v>
      </c>
      <c r="AW385" t="b">
        <v>1</v>
      </c>
      <c r="AX385" t="b">
        <v>0</v>
      </c>
      <c r="AY385" t="b">
        <v>1</v>
      </c>
      <c r="AZ385" t="b">
        <v>1</v>
      </c>
      <c r="BA385" t="b">
        <v>0</v>
      </c>
      <c r="BB385" t="b">
        <v>1</v>
      </c>
      <c r="BC385" t="b">
        <v>1</v>
      </c>
    </row>
    <row r="386" spans="1:55" x14ac:dyDescent="0.2">
      <c r="A386" s="11"/>
      <c r="B386" s="17"/>
      <c r="C386" t="str">
        <f t="shared" ref="C386:C410" si="126">LEFT(H386,8)&amp;"-"&amp;E386</f>
        <v>20210922-Fawn</v>
      </c>
      <c r="D386" s="21" t="s">
        <v>307</v>
      </c>
      <c r="E386" s="21" t="s">
        <v>1649</v>
      </c>
      <c r="F386" s="21"/>
      <c r="G386" s="21"/>
      <c r="H386" s="13">
        <f t="shared" ref="H386:H411" si="127">YEAR(L386)*10^8+MONTH(L386)*10^6+DAY(L386)*10^4+HOUR(L386)*100+MINUTE(L386)</f>
        <v>202109221645</v>
      </c>
      <c r="I386" s="13">
        <f t="shared" ref="I386:I411" si="128">IF(HOUR(L386)&lt;12, YEAR(L386)*10^8+MONTH(L386)*10^6+DAY(L386)*10^4+(HOUR(L386)+12)*10^2 + MINUTE(L386), YEAR(L386)*10^8+MONTH(L386)*10^6+(DAY(L386)+1)*10^4+(HOUR(L386)-12)*10^2+MINUTE(L386))</f>
        <v>202109230445</v>
      </c>
      <c r="J386" s="17">
        <v>44461</v>
      </c>
      <c r="K386" s="15">
        <v>0.69791666666666663</v>
      </c>
      <c r="L386" s="16">
        <v>44461.697916666657</v>
      </c>
      <c r="M386" s="17">
        <v>44471</v>
      </c>
      <c r="N386" s="18" t="s">
        <v>1650</v>
      </c>
      <c r="O386" s="16">
        <v>44471.786805555559</v>
      </c>
      <c r="P386" s="11">
        <v>8578</v>
      </c>
      <c r="Q386" s="21"/>
      <c r="R386" s="11">
        <v>185</v>
      </c>
      <c r="S386" s="11">
        <v>26</v>
      </c>
      <c r="T386" s="11"/>
      <c r="U386" s="25">
        <v>40.729810999999998</v>
      </c>
      <c r="V386" s="25">
        <v>-122.320243</v>
      </c>
      <c r="W386" s="11" t="s">
        <v>88</v>
      </c>
      <c r="X386" s="11" t="str">
        <f t="shared" ref="X386:X410" si="129">IF(OR(ISNUMBER(FIND("Redwood Valley", E386)), AZ386, BC386), "HFRA", "non-HFRA")</f>
        <v>HFRA</v>
      </c>
      <c r="Y386" s="11"/>
      <c r="Z386" s="21"/>
      <c r="AA386" s="11"/>
      <c r="AB386" s="11"/>
      <c r="AC386" s="21"/>
      <c r="AD386" s="21"/>
      <c r="AE386" s="21"/>
      <c r="AF386" s="32"/>
      <c r="AG386" s="11" t="b">
        <f t="shared" ref="AG386:AG411" si="130">OR(AND(P386&gt;5000, P386&lt;&gt;""), AND(R386&gt;500, R386&lt;&gt;""), AND(T386&gt;0, T386&lt;&gt;""))</f>
        <v>1</v>
      </c>
      <c r="AH386" s="11" t="b">
        <f t="shared" ref="AH386:AH411" si="131">AND(OR(R386="", R386&lt;100),OR(AND(P386&gt;5000,P386&lt;&gt;""),AND(T386&gt;0,T386&lt;&gt;"")))</f>
        <v>0</v>
      </c>
      <c r="AI386" s="11" t="b">
        <f t="shared" ref="AI386:AI411" si="132">AND(AG386,AH386=FALSE)</f>
        <v>1</v>
      </c>
      <c r="AJ386" s="19">
        <v>2021</v>
      </c>
      <c r="AK386">
        <v>9</v>
      </c>
      <c r="AL386" t="b">
        <v>0</v>
      </c>
      <c r="AM386">
        <f t="shared" ref="AM386:AM411" si="133">IF(AND(T386&gt;0, T386&lt;&gt;""),1,0)</f>
        <v>0</v>
      </c>
      <c r="AN386" t="b">
        <f t="shared" ref="AN386:AN411" si="134">AND(AO386,AND(T386&gt;0,T386&lt;&gt;""))</f>
        <v>0</v>
      </c>
      <c r="AO386" t="b">
        <f t="shared" ref="AO386:AO411" si="135">AND(R386&gt;100, R386&lt;&gt;"")</f>
        <v>1</v>
      </c>
      <c r="AP386" t="b">
        <f t="shared" ref="AP386:AP411" si="136">AND(NOT(AN386),AO386)</f>
        <v>1</v>
      </c>
      <c r="AQ386" t="str">
        <f t="shared" si="124"/>
        <v>OEIS CAT - Destructive - Non-fatal</v>
      </c>
      <c r="AR386">
        <f t="shared" ref="AR386:AR411" si="137">IF(AND(P386&lt;&gt;"", P386&gt;5000),1,0)</f>
        <v>1</v>
      </c>
      <c r="AS386">
        <f t="shared" ref="AS386:AS411" si="138">IF(AND(R386&lt;&gt;"", R386&gt;500),1,0)</f>
        <v>0</v>
      </c>
      <c r="AT386" t="str">
        <f t="shared" ref="AT386:AT411" si="139">IF(OR(R386="", R386&lt;=100),"structures &lt;= 100 ", IF(R386&gt;500, "structures &gt; 500", "100 &lt; structures &lt;= 500"))</f>
        <v>100 &lt; structures &lt;= 500</v>
      </c>
      <c r="AU386" t="str">
        <f t="shared" ref="AU386:AU411" si="140">IF(AND(T386&gt;0, T386&lt;&gt;""),"fatality &gt; 0", "fatality = 0")</f>
        <v>fatality = 0</v>
      </c>
      <c r="AV386">
        <f t="shared" si="125"/>
        <v>185</v>
      </c>
      <c r="AW386" t="b">
        <v>1</v>
      </c>
      <c r="AX386" t="b">
        <v>0</v>
      </c>
      <c r="AY386" t="b">
        <v>1</v>
      </c>
      <c r="AZ386" t="b">
        <v>1</v>
      </c>
      <c r="BA386" t="b">
        <v>0</v>
      </c>
      <c r="BB386" t="b">
        <v>1</v>
      </c>
      <c r="BC386" t="b">
        <v>1</v>
      </c>
    </row>
    <row r="387" spans="1:55" x14ac:dyDescent="0.2">
      <c r="A387" s="11"/>
      <c r="B387" s="17" t="s">
        <v>1652</v>
      </c>
      <c r="C387" t="str">
        <f t="shared" si="126"/>
        <v>20211011-Alisal</v>
      </c>
      <c r="D387" s="21" t="s">
        <v>257</v>
      </c>
      <c r="E387" s="21" t="s">
        <v>1653</v>
      </c>
      <c r="F387" s="21"/>
      <c r="G387" s="21"/>
      <c r="H387" s="13">
        <f t="shared" si="127"/>
        <v>202110111430</v>
      </c>
      <c r="I387" s="13">
        <f t="shared" si="128"/>
        <v>202110120230</v>
      </c>
      <c r="J387" s="17">
        <v>44480</v>
      </c>
      <c r="K387" s="15">
        <v>0.60416666666666663</v>
      </c>
      <c r="L387" s="16">
        <v>44480.604166666657</v>
      </c>
      <c r="M387" s="17">
        <v>44520</v>
      </c>
      <c r="N387" s="18" t="s">
        <v>1654</v>
      </c>
      <c r="O387" s="16">
        <v>44520.356944444437</v>
      </c>
      <c r="P387" s="11">
        <v>16970</v>
      </c>
      <c r="Q387" s="21" t="s">
        <v>186</v>
      </c>
      <c r="R387" s="11">
        <v>12</v>
      </c>
      <c r="S387" s="11"/>
      <c r="T387" s="11"/>
      <c r="U387" s="25">
        <v>34.552999999999997</v>
      </c>
      <c r="V387" s="25">
        <v>-120.136</v>
      </c>
      <c r="W387" s="11" t="s">
        <v>88</v>
      </c>
      <c r="X387" s="11" t="str">
        <f t="shared" si="129"/>
        <v>HFRA</v>
      </c>
      <c r="Y387" s="11"/>
      <c r="Z387" s="21"/>
      <c r="AA387" s="11"/>
      <c r="AB387" s="11"/>
      <c r="AC387" s="21"/>
      <c r="AD387" s="21"/>
      <c r="AE387" s="21"/>
      <c r="AF387" s="11"/>
      <c r="AG387" s="11" t="b">
        <f t="shared" si="130"/>
        <v>1</v>
      </c>
      <c r="AH387" s="11" t="b">
        <f t="shared" si="131"/>
        <v>1</v>
      </c>
      <c r="AI387" s="11" t="b">
        <f t="shared" si="132"/>
        <v>0</v>
      </c>
      <c r="AJ387" s="19">
        <v>2021</v>
      </c>
      <c r="AK387">
        <v>10</v>
      </c>
      <c r="AL387" t="b">
        <v>0</v>
      </c>
      <c r="AM387">
        <f t="shared" si="133"/>
        <v>0</v>
      </c>
      <c r="AN387" t="b">
        <f t="shared" si="134"/>
        <v>0</v>
      </c>
      <c r="AO387" t="b">
        <f t="shared" si="135"/>
        <v>0</v>
      </c>
      <c r="AP387" t="b">
        <f t="shared" si="136"/>
        <v>0</v>
      </c>
      <c r="AQ387" t="str">
        <f t="shared" si="124"/>
        <v>OEIS CAT - Large</v>
      </c>
      <c r="AR387">
        <f t="shared" si="137"/>
        <v>1</v>
      </c>
      <c r="AS387">
        <f t="shared" si="138"/>
        <v>0</v>
      </c>
      <c r="AT387" t="str">
        <f t="shared" si="139"/>
        <v xml:space="preserve">structures &lt;= 100 </v>
      </c>
      <c r="AU387" t="str">
        <f t="shared" si="140"/>
        <v>fatality = 0</v>
      </c>
      <c r="AV387">
        <f t="shared" si="125"/>
        <v>12</v>
      </c>
      <c r="AW387" t="b">
        <v>1</v>
      </c>
      <c r="AX387" t="b">
        <v>0</v>
      </c>
      <c r="AY387" t="b">
        <v>1</v>
      </c>
      <c r="AZ387" t="b">
        <v>1</v>
      </c>
      <c r="BA387" t="b">
        <v>0</v>
      </c>
      <c r="BB387" t="b">
        <v>1</v>
      </c>
      <c r="BC387" t="b">
        <v>1</v>
      </c>
    </row>
    <row r="388" spans="1:55" x14ac:dyDescent="0.2">
      <c r="A388" s="11"/>
      <c r="B388" s="17"/>
      <c r="C388" t="str">
        <f t="shared" si="126"/>
        <v>20211011-Kettle</v>
      </c>
      <c r="D388" s="21" t="s">
        <v>529</v>
      </c>
      <c r="E388" s="21" t="s">
        <v>1659</v>
      </c>
      <c r="F388" s="21"/>
      <c r="G388" s="21"/>
      <c r="H388" s="13">
        <f t="shared" si="127"/>
        <v>202110111843</v>
      </c>
      <c r="I388" s="13">
        <f t="shared" si="128"/>
        <v>202110120643</v>
      </c>
      <c r="J388" s="17">
        <v>44480</v>
      </c>
      <c r="K388" s="15">
        <v>0.77986111111111112</v>
      </c>
      <c r="L388" s="16">
        <v>44480.779861111107</v>
      </c>
      <c r="M388" s="17">
        <v>44481</v>
      </c>
      <c r="N388" s="18" t="s">
        <v>1660</v>
      </c>
      <c r="O388" s="16">
        <v>44481.323611111111</v>
      </c>
      <c r="P388" s="11">
        <v>447</v>
      </c>
      <c r="Q388" s="21" t="s">
        <v>99</v>
      </c>
      <c r="R388" s="11"/>
      <c r="S388" s="11"/>
      <c r="T388" s="11"/>
      <c r="U388" s="25">
        <v>35.983649</v>
      </c>
      <c r="V388" s="25">
        <v>-119.960099</v>
      </c>
      <c r="W388" s="11" t="s">
        <v>73</v>
      </c>
      <c r="X388" s="11" t="str">
        <f t="shared" si="129"/>
        <v>non-HFRA</v>
      </c>
      <c r="Y388" s="11" t="s">
        <v>100</v>
      </c>
      <c r="Z388" s="21" t="s">
        <v>100</v>
      </c>
      <c r="AA388" s="11">
        <v>20211776</v>
      </c>
      <c r="AB388" s="11"/>
      <c r="AC388" s="21" t="s">
        <v>1661</v>
      </c>
      <c r="AD388" s="21" t="s">
        <v>1662</v>
      </c>
      <c r="AE388" s="21"/>
      <c r="AF388" s="11">
        <v>91785</v>
      </c>
      <c r="AG388" s="11" t="b">
        <f t="shared" si="130"/>
        <v>0</v>
      </c>
      <c r="AH388" s="11" t="b">
        <f t="shared" si="131"/>
        <v>0</v>
      </c>
      <c r="AI388" s="11" t="b">
        <f t="shared" si="132"/>
        <v>0</v>
      </c>
      <c r="AJ388" s="19">
        <v>2021</v>
      </c>
      <c r="AK388">
        <v>10</v>
      </c>
      <c r="AL388" t="b">
        <v>1</v>
      </c>
      <c r="AM388">
        <f t="shared" si="133"/>
        <v>0</v>
      </c>
      <c r="AN388" t="b">
        <f t="shared" si="134"/>
        <v>0</v>
      </c>
      <c r="AO388" t="b">
        <f t="shared" si="135"/>
        <v>0</v>
      </c>
      <c r="AP388" t="b">
        <f t="shared" si="136"/>
        <v>0</v>
      </c>
      <c r="AQ388" t="str">
        <f t="shared" si="124"/>
        <v>OEIS Non-CAT - Large</v>
      </c>
      <c r="AR388">
        <f t="shared" si="137"/>
        <v>0</v>
      </c>
      <c r="AS388">
        <f t="shared" si="138"/>
        <v>0</v>
      </c>
      <c r="AT388" t="str">
        <f t="shared" si="139"/>
        <v xml:space="preserve">structures &lt;= 100 </v>
      </c>
      <c r="AU388" t="str">
        <f t="shared" si="140"/>
        <v>fatality = 0</v>
      </c>
      <c r="AV388">
        <f t="shared" si="125"/>
        <v>0</v>
      </c>
      <c r="AW388" t="b">
        <v>0</v>
      </c>
      <c r="AX388" t="b">
        <v>0</v>
      </c>
      <c r="AY388" t="b">
        <v>0</v>
      </c>
      <c r="AZ388" t="b">
        <v>0</v>
      </c>
      <c r="BA388" t="b">
        <v>0</v>
      </c>
      <c r="BB388" t="b">
        <v>0</v>
      </c>
      <c r="BC388" t="b">
        <v>0</v>
      </c>
    </row>
    <row r="389" spans="1:55" x14ac:dyDescent="0.2">
      <c r="A389" s="11"/>
      <c r="B389" s="11"/>
      <c r="C389" t="str">
        <f t="shared" si="126"/>
        <v>20220121-Colorado</v>
      </c>
      <c r="D389" t="s">
        <v>218</v>
      </c>
      <c r="E389" s="21" t="s">
        <v>1666</v>
      </c>
      <c r="F389" s="21"/>
      <c r="G389" s="21"/>
      <c r="H389" s="13">
        <f t="shared" si="127"/>
        <v>202201211719</v>
      </c>
      <c r="I389" s="13">
        <f t="shared" si="128"/>
        <v>202201220519</v>
      </c>
      <c r="J389" s="17">
        <v>44582</v>
      </c>
      <c r="K389" s="15">
        <v>0.72152777777777777</v>
      </c>
      <c r="L389" s="16">
        <v>44582.72152777778</v>
      </c>
      <c r="M389" s="17"/>
      <c r="N389" s="18"/>
      <c r="O389" s="16"/>
      <c r="P389" s="11">
        <v>687</v>
      </c>
      <c r="Q389" s="21" t="s">
        <v>1667</v>
      </c>
      <c r="R389" s="11">
        <v>1</v>
      </c>
      <c r="S389" s="11"/>
      <c r="T389" s="11"/>
      <c r="U389" s="25">
        <v>36.396461000000002</v>
      </c>
      <c r="V389" s="25">
        <v>-121.880533</v>
      </c>
      <c r="W389" s="11" t="s">
        <v>88</v>
      </c>
      <c r="X389" s="11" t="str">
        <f t="shared" si="129"/>
        <v>HFRA</v>
      </c>
      <c r="Y389" s="11"/>
      <c r="Z389" s="21"/>
      <c r="AA389" s="11"/>
      <c r="AB389" s="11"/>
      <c r="AC389" s="21"/>
      <c r="AD389" s="21"/>
      <c r="AE389" s="21"/>
      <c r="AF389" s="11"/>
      <c r="AG389" s="11" t="b">
        <f t="shared" si="130"/>
        <v>0</v>
      </c>
      <c r="AH389" s="11" t="b">
        <f t="shared" si="131"/>
        <v>0</v>
      </c>
      <c r="AI389" s="11" t="b">
        <f t="shared" si="132"/>
        <v>0</v>
      </c>
      <c r="AJ389" s="19">
        <v>2022</v>
      </c>
      <c r="AK389">
        <v>1</v>
      </c>
      <c r="AL389" t="b">
        <v>0</v>
      </c>
      <c r="AM389">
        <f t="shared" si="133"/>
        <v>0</v>
      </c>
      <c r="AN389" t="b">
        <f t="shared" si="134"/>
        <v>0</v>
      </c>
      <c r="AO389" t="b">
        <f t="shared" si="135"/>
        <v>0</v>
      </c>
      <c r="AP389" t="b">
        <f t="shared" si="136"/>
        <v>0</v>
      </c>
      <c r="AQ389" t="str">
        <f t="shared" si="124"/>
        <v>OEIS Non-CAT - Large</v>
      </c>
      <c r="AR389">
        <f t="shared" si="137"/>
        <v>0</v>
      </c>
      <c r="AS389">
        <f t="shared" si="138"/>
        <v>0</v>
      </c>
      <c r="AT389" t="str">
        <f t="shared" si="139"/>
        <v xml:space="preserve">structures &lt;= 100 </v>
      </c>
      <c r="AU389" t="str">
        <f t="shared" si="140"/>
        <v>fatality = 0</v>
      </c>
      <c r="AV389">
        <f t="shared" si="125"/>
        <v>1</v>
      </c>
      <c r="AW389" t="b">
        <v>0</v>
      </c>
      <c r="AX389" t="b">
        <v>1</v>
      </c>
      <c r="AY389" t="b">
        <v>1</v>
      </c>
      <c r="AZ389" t="b">
        <v>1</v>
      </c>
      <c r="BA389" t="b">
        <v>0</v>
      </c>
      <c r="BB389" t="b">
        <v>1</v>
      </c>
      <c r="BC389" t="b">
        <v>1</v>
      </c>
    </row>
    <row r="390" spans="1:55" x14ac:dyDescent="0.2">
      <c r="A390" s="11"/>
      <c r="B390" s="11"/>
      <c r="C390" t="str">
        <f t="shared" si="126"/>
        <v>20220519-Edmonston</v>
      </c>
      <c r="D390" t="s">
        <v>260</v>
      </c>
      <c r="E390" s="21" t="s">
        <v>1670</v>
      </c>
      <c r="F390" s="21"/>
      <c r="G390" s="21"/>
      <c r="H390" s="13">
        <f t="shared" si="127"/>
        <v>202205191615</v>
      </c>
      <c r="I390" s="13">
        <f t="shared" si="128"/>
        <v>202205200415</v>
      </c>
      <c r="J390" s="17">
        <v>44700</v>
      </c>
      <c r="K390" s="15">
        <v>0.67708333333333337</v>
      </c>
      <c r="L390" s="16">
        <v>44700.677083333343</v>
      </c>
      <c r="M390" s="17"/>
      <c r="N390" s="18"/>
      <c r="O390" s="16"/>
      <c r="P390" s="11">
        <v>682</v>
      </c>
      <c r="Q390" s="21"/>
      <c r="R390" s="11"/>
      <c r="S390" s="11"/>
      <c r="T390" s="11"/>
      <c r="U390" s="25">
        <v>34.935583000000001</v>
      </c>
      <c r="V390" s="25">
        <v>-118.87388900000001</v>
      </c>
      <c r="W390" s="11" t="s">
        <v>73</v>
      </c>
      <c r="X390" s="11" t="str">
        <f t="shared" si="129"/>
        <v>non-HFRA</v>
      </c>
      <c r="Y390" s="11" t="s">
        <v>100</v>
      </c>
      <c r="Z390" s="21"/>
      <c r="AA390">
        <v>20220634</v>
      </c>
      <c r="AB390" s="11"/>
      <c r="AC390" s="21" t="s">
        <v>1671</v>
      </c>
      <c r="AD390" t="s">
        <v>1672</v>
      </c>
      <c r="AE390" s="21"/>
      <c r="AF390" s="11">
        <v>11264</v>
      </c>
      <c r="AG390" s="11" t="b">
        <f t="shared" si="130"/>
        <v>0</v>
      </c>
      <c r="AH390" s="11" t="b">
        <f t="shared" si="131"/>
        <v>0</v>
      </c>
      <c r="AI390" s="11" t="b">
        <f t="shared" si="132"/>
        <v>0</v>
      </c>
      <c r="AJ390" s="19">
        <v>2022</v>
      </c>
      <c r="AK390">
        <v>5</v>
      </c>
      <c r="AL390" t="b">
        <v>0</v>
      </c>
      <c r="AM390">
        <f t="shared" si="133"/>
        <v>0</v>
      </c>
      <c r="AN390" t="b">
        <f t="shared" si="134"/>
        <v>0</v>
      </c>
      <c r="AO390" t="b">
        <f t="shared" si="135"/>
        <v>0</v>
      </c>
      <c r="AP390" t="b">
        <f t="shared" si="136"/>
        <v>0</v>
      </c>
      <c r="AQ390" t="str">
        <f t="shared" si="124"/>
        <v>OEIS Non-CAT - Large</v>
      </c>
      <c r="AR390">
        <f t="shared" si="137"/>
        <v>0</v>
      </c>
      <c r="AS390">
        <f t="shared" si="138"/>
        <v>0</v>
      </c>
      <c r="AT390" t="str">
        <f t="shared" si="139"/>
        <v xml:space="preserve">structures &lt;= 100 </v>
      </c>
      <c r="AU390" t="str">
        <f t="shared" si="140"/>
        <v>fatality = 0</v>
      </c>
      <c r="AV390">
        <f t="shared" si="125"/>
        <v>0</v>
      </c>
      <c r="AW390" t="b">
        <v>0</v>
      </c>
      <c r="AX390" t="b">
        <v>0</v>
      </c>
      <c r="AY390" t="b">
        <v>0</v>
      </c>
      <c r="AZ390" t="b">
        <v>0</v>
      </c>
      <c r="BA390" t="b">
        <v>0</v>
      </c>
      <c r="BB390" t="b">
        <v>0</v>
      </c>
      <c r="BC390" t="b">
        <v>0</v>
      </c>
    </row>
    <row r="391" spans="1:55" x14ac:dyDescent="0.2">
      <c r="A391" s="11"/>
      <c r="B391" s="11"/>
      <c r="C391" t="str">
        <f t="shared" si="126"/>
        <v xml:space="preserve">20220524-River </v>
      </c>
      <c r="D391" t="s">
        <v>1325</v>
      </c>
      <c r="E391" s="21" t="s">
        <v>1676</v>
      </c>
      <c r="F391" s="21"/>
      <c r="G391" s="21"/>
      <c r="H391" s="13">
        <f t="shared" si="127"/>
        <v>202205241330</v>
      </c>
      <c r="I391" s="13">
        <f t="shared" si="128"/>
        <v>202205250130</v>
      </c>
      <c r="J391" s="17">
        <v>44705</v>
      </c>
      <c r="K391" s="15">
        <v>0.5625</v>
      </c>
      <c r="L391" s="16">
        <v>44705.5625</v>
      </c>
      <c r="M391" s="17">
        <v>44709</v>
      </c>
      <c r="N391" s="18"/>
      <c r="O391" s="16"/>
      <c r="P391" s="11">
        <v>595</v>
      </c>
      <c r="Q391" s="21"/>
      <c r="R391" s="11"/>
      <c r="S391" s="11"/>
      <c r="T391" s="11"/>
      <c r="U391" s="25">
        <v>39.233394799999999</v>
      </c>
      <c r="V391" s="25">
        <v>-122.0246463</v>
      </c>
      <c r="W391" s="11" t="s">
        <v>73</v>
      </c>
      <c r="X391" s="11" t="str">
        <f t="shared" si="129"/>
        <v>non-HFRA</v>
      </c>
      <c r="Y391" s="11"/>
      <c r="Z391" s="21"/>
      <c r="AA391" s="11"/>
      <c r="AB391" s="11"/>
      <c r="AC391" s="21"/>
      <c r="AD391" s="21"/>
      <c r="AE391" s="21"/>
      <c r="AF391" s="11"/>
      <c r="AG391" s="11" t="b">
        <f t="shared" si="130"/>
        <v>0</v>
      </c>
      <c r="AH391" s="11" t="b">
        <f t="shared" si="131"/>
        <v>0</v>
      </c>
      <c r="AI391" s="11" t="b">
        <f t="shared" si="132"/>
        <v>0</v>
      </c>
      <c r="AJ391" s="19">
        <v>2022</v>
      </c>
      <c r="AK391">
        <v>5</v>
      </c>
      <c r="AL391" t="b">
        <v>1</v>
      </c>
      <c r="AM391">
        <f t="shared" si="133"/>
        <v>0</v>
      </c>
      <c r="AN391" t="b">
        <f t="shared" si="134"/>
        <v>0</v>
      </c>
      <c r="AO391" t="b">
        <f t="shared" si="135"/>
        <v>0</v>
      </c>
      <c r="AP391" t="b">
        <f t="shared" si="136"/>
        <v>0</v>
      </c>
      <c r="AQ391" t="str">
        <f t="shared" si="124"/>
        <v>OEIS Non-CAT - Large</v>
      </c>
      <c r="AR391">
        <f t="shared" si="137"/>
        <v>0</v>
      </c>
      <c r="AS391">
        <f t="shared" si="138"/>
        <v>0</v>
      </c>
      <c r="AT391" t="str">
        <f t="shared" si="139"/>
        <v xml:space="preserve">structures &lt;= 100 </v>
      </c>
      <c r="AU391" t="str">
        <f t="shared" si="140"/>
        <v>fatality = 0</v>
      </c>
      <c r="AV391">
        <f t="shared" si="125"/>
        <v>0</v>
      </c>
      <c r="AW391" t="b">
        <v>0</v>
      </c>
      <c r="AX391" t="b">
        <v>0</v>
      </c>
      <c r="AY391" t="b">
        <v>0</v>
      </c>
      <c r="AZ391" t="b">
        <v>0</v>
      </c>
      <c r="BA391" t="b">
        <v>0</v>
      </c>
      <c r="BB391" t="b">
        <v>0</v>
      </c>
      <c r="BC391" t="b">
        <v>0</v>
      </c>
    </row>
    <row r="392" spans="1:55" x14ac:dyDescent="0.2">
      <c r="A392" s="11"/>
      <c r="B392" s="11"/>
      <c r="C392" t="str">
        <f t="shared" si="126"/>
        <v>20220531-Old</v>
      </c>
      <c r="D392" t="s">
        <v>128</v>
      </c>
      <c r="E392" s="21" t="s">
        <v>1677</v>
      </c>
      <c r="F392" s="21"/>
      <c r="G392" s="21"/>
      <c r="H392" s="13">
        <f t="shared" si="127"/>
        <v>202205311535</v>
      </c>
      <c r="I392" s="13">
        <f t="shared" si="128"/>
        <v>202205320335</v>
      </c>
      <c r="J392" s="17">
        <v>44712</v>
      </c>
      <c r="K392" s="15">
        <v>0.64930555555555558</v>
      </c>
      <c r="L392" s="16">
        <v>44712.649305555547</v>
      </c>
      <c r="M392" s="17">
        <v>44717</v>
      </c>
      <c r="N392" s="18" t="s">
        <v>1678</v>
      </c>
      <c r="O392" s="16">
        <v>44717.668749999997</v>
      </c>
      <c r="P392" s="11">
        <v>570</v>
      </c>
      <c r="Q392" s="21"/>
      <c r="R392" s="11"/>
      <c r="S392" s="11"/>
      <c r="T392" s="11"/>
      <c r="U392" s="25">
        <v>38.370077999999999</v>
      </c>
      <c r="V392" s="25">
        <v>-122.27041699999999</v>
      </c>
      <c r="W392" s="11" t="s">
        <v>88</v>
      </c>
      <c r="X392" s="11" t="str">
        <f t="shared" si="129"/>
        <v>HFRA</v>
      </c>
      <c r="Y392" s="11" t="s">
        <v>100</v>
      </c>
      <c r="Z392" s="21"/>
      <c r="AA392">
        <v>20220725</v>
      </c>
      <c r="AB392" s="11" t="s">
        <v>1679</v>
      </c>
      <c r="AC392" s="21" t="s">
        <v>1680</v>
      </c>
      <c r="AD392" s="21" t="s">
        <v>1681</v>
      </c>
      <c r="AE392" s="21"/>
      <c r="AF392">
        <v>16066</v>
      </c>
      <c r="AG392" s="11" t="b">
        <f t="shared" si="130"/>
        <v>0</v>
      </c>
      <c r="AH392" s="11" t="b">
        <f t="shared" si="131"/>
        <v>0</v>
      </c>
      <c r="AI392" s="11" t="b">
        <f t="shared" si="132"/>
        <v>0</v>
      </c>
      <c r="AJ392" s="19">
        <v>2022</v>
      </c>
      <c r="AK392">
        <v>5</v>
      </c>
      <c r="AL392" t="b">
        <v>0</v>
      </c>
      <c r="AM392">
        <f t="shared" si="133"/>
        <v>0</v>
      </c>
      <c r="AN392" t="b">
        <f t="shared" si="134"/>
        <v>0</v>
      </c>
      <c r="AO392" t="b">
        <f t="shared" si="135"/>
        <v>0</v>
      </c>
      <c r="AP392" t="b">
        <f t="shared" si="136"/>
        <v>0</v>
      </c>
      <c r="AQ392" t="str">
        <f t="shared" si="124"/>
        <v>OEIS Non-CAT - Large</v>
      </c>
      <c r="AR392">
        <f t="shared" si="137"/>
        <v>0</v>
      </c>
      <c r="AS392">
        <f t="shared" si="138"/>
        <v>0</v>
      </c>
      <c r="AT392" t="str">
        <f t="shared" si="139"/>
        <v xml:space="preserve">structures &lt;= 100 </v>
      </c>
      <c r="AU392" t="str">
        <f t="shared" si="140"/>
        <v>fatality = 0</v>
      </c>
      <c r="AV392">
        <f t="shared" si="125"/>
        <v>0</v>
      </c>
      <c r="AW392" t="b">
        <v>1</v>
      </c>
      <c r="AX392" t="b">
        <v>0</v>
      </c>
      <c r="AY392" t="b">
        <v>1</v>
      </c>
      <c r="AZ392" t="b">
        <v>1</v>
      </c>
      <c r="BA392" t="b">
        <v>0</v>
      </c>
      <c r="BB392" t="b">
        <v>1</v>
      </c>
      <c r="BC392" t="b">
        <v>1</v>
      </c>
    </row>
    <row r="393" spans="1:55" x14ac:dyDescent="0.2">
      <c r="A393" s="11"/>
      <c r="B393" s="11"/>
      <c r="C393" t="str">
        <f t="shared" si="126"/>
        <v>20220611-Plant</v>
      </c>
      <c r="D393" t="s">
        <v>260</v>
      </c>
      <c r="E393" s="21" t="s">
        <v>1685</v>
      </c>
      <c r="F393" s="21"/>
      <c r="G393" s="21"/>
      <c r="H393" s="13">
        <f t="shared" si="127"/>
        <v>202206110249</v>
      </c>
      <c r="I393" s="13">
        <f t="shared" si="128"/>
        <v>202206111449</v>
      </c>
      <c r="J393" s="17">
        <v>44723</v>
      </c>
      <c r="K393" s="15">
        <v>0.1173611111111111</v>
      </c>
      <c r="L393" s="16">
        <v>44723.117361111108</v>
      </c>
      <c r="M393" s="17">
        <v>44726</v>
      </c>
      <c r="N393" s="18" t="s">
        <v>176</v>
      </c>
      <c r="O393" s="16">
        <v>44726.791666666657</v>
      </c>
      <c r="P393" s="11">
        <v>517</v>
      </c>
      <c r="Q393" s="21"/>
      <c r="R393" s="11"/>
      <c r="S393" s="11"/>
      <c r="T393" s="11"/>
      <c r="U393" s="25">
        <v>34.932404200000001</v>
      </c>
      <c r="V393" s="25">
        <v>-118.92538089999999</v>
      </c>
      <c r="W393" s="11" t="s">
        <v>73</v>
      </c>
      <c r="X393" s="11" t="str">
        <f t="shared" si="129"/>
        <v>non-HFRA</v>
      </c>
      <c r="Y393" s="11"/>
      <c r="Z393" s="21"/>
      <c r="AA393" s="11"/>
      <c r="AB393" s="11"/>
      <c r="AC393" s="21"/>
      <c r="AD393" s="21"/>
      <c r="AE393" s="21"/>
      <c r="AF393" s="11"/>
      <c r="AG393" s="11" t="b">
        <f t="shared" si="130"/>
        <v>0</v>
      </c>
      <c r="AH393" s="11" t="b">
        <f t="shared" si="131"/>
        <v>0</v>
      </c>
      <c r="AI393" s="11" t="b">
        <f t="shared" si="132"/>
        <v>0</v>
      </c>
      <c r="AJ393" s="19">
        <v>2022</v>
      </c>
      <c r="AK393">
        <v>6</v>
      </c>
      <c r="AL393" t="b">
        <v>0</v>
      </c>
      <c r="AM393">
        <f t="shared" si="133"/>
        <v>0</v>
      </c>
      <c r="AN393" t="b">
        <f t="shared" si="134"/>
        <v>0</v>
      </c>
      <c r="AO393" t="b">
        <f t="shared" si="135"/>
        <v>0</v>
      </c>
      <c r="AP393" t="b">
        <f t="shared" si="136"/>
        <v>0</v>
      </c>
      <c r="AQ393" t="str">
        <f t="shared" si="124"/>
        <v>OEIS Non-CAT - Large</v>
      </c>
      <c r="AR393">
        <f t="shared" si="137"/>
        <v>0</v>
      </c>
      <c r="AS393">
        <f t="shared" si="138"/>
        <v>0</v>
      </c>
      <c r="AT393" t="str">
        <f t="shared" si="139"/>
        <v xml:space="preserve">structures &lt;= 100 </v>
      </c>
      <c r="AU393" t="str">
        <f t="shared" si="140"/>
        <v>fatality = 0</v>
      </c>
      <c r="AV393">
        <f t="shared" si="125"/>
        <v>0</v>
      </c>
      <c r="AW393" t="b">
        <v>0</v>
      </c>
      <c r="AX393" t="b">
        <v>0</v>
      </c>
      <c r="AY393" t="b">
        <v>0</v>
      </c>
      <c r="AZ393" t="b">
        <v>0</v>
      </c>
      <c r="BA393" t="b">
        <v>0</v>
      </c>
      <c r="BB393" t="b">
        <v>0</v>
      </c>
      <c r="BC393" t="b">
        <v>0</v>
      </c>
    </row>
    <row r="394" spans="1:55" x14ac:dyDescent="0.2">
      <c r="A394" s="11"/>
      <c r="B394" s="11"/>
      <c r="C394" t="str">
        <f t="shared" si="126"/>
        <v>20220613-Rancho</v>
      </c>
      <c r="D394" t="s">
        <v>281</v>
      </c>
      <c r="E394" s="21" t="s">
        <v>277</v>
      </c>
      <c r="F394" s="21"/>
      <c r="G394" s="21"/>
      <c r="H394" s="13">
        <f t="shared" si="127"/>
        <v>202206131616</v>
      </c>
      <c r="I394" s="13">
        <f t="shared" si="128"/>
        <v>202206140416</v>
      </c>
      <c r="J394" s="17">
        <v>44725</v>
      </c>
      <c r="K394" s="15">
        <v>0.67777777777777781</v>
      </c>
      <c r="L394" s="16">
        <v>44725.677777777782</v>
      </c>
      <c r="M394" s="17">
        <v>44731</v>
      </c>
      <c r="N394" s="18" t="s">
        <v>1690</v>
      </c>
      <c r="O394" s="16">
        <v>44731.584027777782</v>
      </c>
      <c r="P394" s="11">
        <v>593</v>
      </c>
      <c r="Q394" s="21"/>
      <c r="R394" s="11"/>
      <c r="S394" s="11"/>
      <c r="T394" s="11"/>
      <c r="U394" s="25">
        <v>40.009189999999997</v>
      </c>
      <c r="V394" s="25">
        <v>-122.45621</v>
      </c>
      <c r="W394" s="11" t="s">
        <v>88</v>
      </c>
      <c r="X394" s="11" t="str">
        <f t="shared" si="129"/>
        <v>HFRA</v>
      </c>
      <c r="Y394" s="11"/>
      <c r="Z394" s="21"/>
      <c r="AA394" s="11"/>
      <c r="AB394" s="11"/>
      <c r="AC394" s="21"/>
      <c r="AD394" s="21"/>
      <c r="AE394" s="21"/>
      <c r="AF394" s="11"/>
      <c r="AG394" s="11" t="b">
        <f t="shared" si="130"/>
        <v>0</v>
      </c>
      <c r="AH394" s="11" t="b">
        <f t="shared" si="131"/>
        <v>0</v>
      </c>
      <c r="AI394" s="11" t="b">
        <f t="shared" si="132"/>
        <v>0</v>
      </c>
      <c r="AJ394" s="19">
        <v>2022</v>
      </c>
      <c r="AK394">
        <v>6</v>
      </c>
      <c r="AL394" t="b">
        <v>0</v>
      </c>
      <c r="AM394">
        <f t="shared" si="133"/>
        <v>0</v>
      </c>
      <c r="AN394" t="b">
        <f t="shared" si="134"/>
        <v>0</v>
      </c>
      <c r="AO394" t="b">
        <f t="shared" si="135"/>
        <v>0</v>
      </c>
      <c r="AP394" t="b">
        <f t="shared" si="136"/>
        <v>0</v>
      </c>
      <c r="AQ394" t="str">
        <f t="shared" si="124"/>
        <v>OEIS Non-CAT - Large</v>
      </c>
      <c r="AR394">
        <f t="shared" si="137"/>
        <v>0</v>
      </c>
      <c r="AS394">
        <f t="shared" si="138"/>
        <v>0</v>
      </c>
      <c r="AT394" t="str">
        <f t="shared" si="139"/>
        <v xml:space="preserve">structures &lt;= 100 </v>
      </c>
      <c r="AU394" t="str">
        <f t="shared" si="140"/>
        <v>fatality = 0</v>
      </c>
      <c r="AV394">
        <f t="shared" si="125"/>
        <v>0</v>
      </c>
      <c r="AW394" t="b">
        <v>1</v>
      </c>
      <c r="AX394" t="b">
        <v>0</v>
      </c>
      <c r="AY394" t="b">
        <v>1</v>
      </c>
      <c r="AZ394" t="b">
        <v>1</v>
      </c>
      <c r="BA394" t="b">
        <v>0</v>
      </c>
      <c r="BB394" t="b">
        <v>1</v>
      </c>
      <c r="BC394" t="b">
        <v>1</v>
      </c>
    </row>
    <row r="395" spans="1:55" x14ac:dyDescent="0.2">
      <c r="A395" s="11"/>
      <c r="B395" s="11"/>
      <c r="C395" t="str">
        <f t="shared" si="126"/>
        <v xml:space="preserve">20220622-Thunder </v>
      </c>
      <c r="D395" t="s">
        <v>260</v>
      </c>
      <c r="E395" s="21" t="s">
        <v>1694</v>
      </c>
      <c r="F395" s="21"/>
      <c r="G395" s="21"/>
      <c r="H395" s="13">
        <f t="shared" si="127"/>
        <v>202206221841</v>
      </c>
      <c r="I395" s="13">
        <f t="shared" si="128"/>
        <v>202206230641</v>
      </c>
      <c r="J395" s="17">
        <v>44734</v>
      </c>
      <c r="K395" s="15">
        <v>0.77847222222222223</v>
      </c>
      <c r="L395" s="16">
        <v>44734.77847222222</v>
      </c>
      <c r="M395" s="17">
        <v>44739</v>
      </c>
      <c r="N395" s="18"/>
      <c r="O395" s="16"/>
      <c r="P395" s="11">
        <v>2500</v>
      </c>
      <c r="Q395" s="21" t="s">
        <v>1695</v>
      </c>
      <c r="R395" s="11"/>
      <c r="S395" s="11"/>
      <c r="T395" s="11"/>
      <c r="U395" s="25">
        <v>34.936618000000003</v>
      </c>
      <c r="V395" s="25">
        <v>-118.88944600000001</v>
      </c>
      <c r="W395" s="11" t="s">
        <v>73</v>
      </c>
      <c r="X395" s="11" t="str">
        <f t="shared" si="129"/>
        <v>non-HFRA</v>
      </c>
      <c r="Y395" s="11"/>
      <c r="Z395" s="21"/>
      <c r="AA395" s="11"/>
      <c r="AB395" s="11"/>
      <c r="AC395" s="21"/>
      <c r="AD395" s="21"/>
      <c r="AE395" s="21"/>
      <c r="AF395" s="11"/>
      <c r="AG395" s="11" t="b">
        <f t="shared" si="130"/>
        <v>0</v>
      </c>
      <c r="AH395" s="11" t="b">
        <f t="shared" si="131"/>
        <v>0</v>
      </c>
      <c r="AI395" s="11" t="b">
        <f t="shared" si="132"/>
        <v>0</v>
      </c>
      <c r="AJ395" s="19">
        <v>2022</v>
      </c>
      <c r="AK395">
        <v>6</v>
      </c>
      <c r="AL395" t="b">
        <v>0</v>
      </c>
      <c r="AM395">
        <f t="shared" si="133"/>
        <v>0</v>
      </c>
      <c r="AN395" t="b">
        <f t="shared" si="134"/>
        <v>0</v>
      </c>
      <c r="AO395" t="b">
        <f t="shared" si="135"/>
        <v>0</v>
      </c>
      <c r="AP395" t="b">
        <f t="shared" si="136"/>
        <v>0</v>
      </c>
      <c r="AQ395" t="str">
        <f t="shared" si="124"/>
        <v>OEIS Non-CAT - Large</v>
      </c>
      <c r="AR395">
        <f t="shared" si="137"/>
        <v>0</v>
      </c>
      <c r="AS395">
        <f t="shared" si="138"/>
        <v>0</v>
      </c>
      <c r="AT395" t="str">
        <f t="shared" si="139"/>
        <v xml:space="preserve">structures &lt;= 100 </v>
      </c>
      <c r="AU395" t="str">
        <f t="shared" si="140"/>
        <v>fatality = 0</v>
      </c>
      <c r="AV395">
        <f t="shared" si="125"/>
        <v>0</v>
      </c>
      <c r="AW395" t="b">
        <v>0</v>
      </c>
      <c r="AX395" t="b">
        <v>0</v>
      </c>
      <c r="AY395" t="b">
        <v>0</v>
      </c>
      <c r="AZ395" t="b">
        <v>0</v>
      </c>
      <c r="BA395" t="b">
        <v>0</v>
      </c>
      <c r="BB395" t="b">
        <v>0</v>
      </c>
      <c r="BC395" t="b">
        <v>0</v>
      </c>
    </row>
    <row r="396" spans="1:55" x14ac:dyDescent="0.2">
      <c r="A396" s="11"/>
      <c r="B396" s="11"/>
      <c r="C396" t="str">
        <f t="shared" si="126"/>
        <v>20220623-Tesla</v>
      </c>
      <c r="D396" t="s">
        <v>78</v>
      </c>
      <c r="E396" s="21" t="s">
        <v>193</v>
      </c>
      <c r="F396" s="21"/>
      <c r="G396" s="21"/>
      <c r="H396" s="13">
        <f t="shared" si="127"/>
        <v>202206231739</v>
      </c>
      <c r="I396" s="13">
        <f t="shared" si="128"/>
        <v>202206240539</v>
      </c>
      <c r="J396" s="17">
        <v>44735</v>
      </c>
      <c r="K396" s="15">
        <v>0.73541666666666672</v>
      </c>
      <c r="L396" s="16">
        <v>44735.73541666667</v>
      </c>
      <c r="M396" s="17"/>
      <c r="N396" s="18"/>
      <c r="O396" s="16"/>
      <c r="P396" s="11">
        <v>524</v>
      </c>
      <c r="Q396" s="21"/>
      <c r="R396" s="11"/>
      <c r="S396" s="11"/>
      <c r="T396" s="11"/>
      <c r="U396" s="25">
        <v>37.365651999999997</v>
      </c>
      <c r="V396" s="25">
        <v>-121.55608599999999</v>
      </c>
      <c r="W396" s="11" t="s">
        <v>88</v>
      </c>
      <c r="X396" s="11" t="str">
        <f t="shared" si="129"/>
        <v>HFRA</v>
      </c>
      <c r="Y396" s="11"/>
      <c r="Z396" s="21"/>
      <c r="AB396" s="11"/>
      <c r="AC396" s="21"/>
      <c r="AD396" s="21"/>
      <c r="AE396" s="21"/>
      <c r="AG396" s="11" t="b">
        <f t="shared" si="130"/>
        <v>0</v>
      </c>
      <c r="AH396" s="11" t="b">
        <f t="shared" si="131"/>
        <v>0</v>
      </c>
      <c r="AI396" s="11" t="b">
        <f t="shared" si="132"/>
        <v>0</v>
      </c>
      <c r="AJ396" s="19">
        <v>2022</v>
      </c>
      <c r="AK396">
        <v>6</v>
      </c>
      <c r="AL396" t="b">
        <v>0</v>
      </c>
      <c r="AM396">
        <f t="shared" si="133"/>
        <v>0</v>
      </c>
      <c r="AN396" t="b">
        <f t="shared" si="134"/>
        <v>0</v>
      </c>
      <c r="AO396" t="b">
        <f t="shared" si="135"/>
        <v>0</v>
      </c>
      <c r="AP396" t="b">
        <f t="shared" si="136"/>
        <v>0</v>
      </c>
      <c r="AQ396" t="str">
        <f t="shared" si="124"/>
        <v>OEIS Non-CAT - Large</v>
      </c>
      <c r="AR396">
        <f t="shared" si="137"/>
        <v>0</v>
      </c>
      <c r="AS396">
        <f t="shared" si="138"/>
        <v>0</v>
      </c>
      <c r="AT396" t="str">
        <f t="shared" si="139"/>
        <v xml:space="preserve">structures &lt;= 100 </v>
      </c>
      <c r="AU396" t="str">
        <f t="shared" si="140"/>
        <v>fatality = 0</v>
      </c>
      <c r="AV396">
        <f t="shared" si="125"/>
        <v>0</v>
      </c>
      <c r="AW396" t="b">
        <v>1</v>
      </c>
      <c r="AX396" t="b">
        <v>0</v>
      </c>
      <c r="AY396" t="b">
        <v>1</v>
      </c>
      <c r="AZ396" t="b">
        <v>1</v>
      </c>
      <c r="BA396" t="b">
        <v>0</v>
      </c>
      <c r="BB396" t="b">
        <v>1</v>
      </c>
      <c r="BC396" t="b">
        <v>1</v>
      </c>
    </row>
    <row r="397" spans="1:55" x14ac:dyDescent="0.2">
      <c r="A397" s="11"/>
      <c r="B397" s="11"/>
      <c r="C397" t="str">
        <f t="shared" si="126"/>
        <v>20220623-Romero</v>
      </c>
      <c r="D397" t="s">
        <v>69</v>
      </c>
      <c r="E397" s="21" t="s">
        <v>1701</v>
      </c>
      <c r="F397" s="21"/>
      <c r="G397" s="21"/>
      <c r="H397" s="13">
        <f t="shared" si="127"/>
        <v>202206231834</v>
      </c>
      <c r="I397" s="13">
        <f t="shared" si="128"/>
        <v>202206240634</v>
      </c>
      <c r="J397" s="17">
        <v>44735</v>
      </c>
      <c r="K397" s="15">
        <v>0.77361111111111114</v>
      </c>
      <c r="L397" s="16">
        <v>44735.773611111108</v>
      </c>
      <c r="M397" s="17">
        <v>44736</v>
      </c>
      <c r="N397" s="18" t="s">
        <v>1702</v>
      </c>
      <c r="O397" s="16">
        <v>44736.309027777781</v>
      </c>
      <c r="P397" s="11">
        <v>422</v>
      </c>
      <c r="Q397" s="21"/>
      <c r="R397" s="11"/>
      <c r="S397" s="11"/>
      <c r="T397" s="11"/>
      <c r="U397" s="25">
        <v>38.426189999999998</v>
      </c>
      <c r="V397" s="25">
        <v>-121.97785</v>
      </c>
      <c r="W397" s="11" t="s">
        <v>73</v>
      </c>
      <c r="X397" s="11" t="str">
        <f t="shared" si="129"/>
        <v>non-HFRA</v>
      </c>
      <c r="Y397" s="11" t="s">
        <v>100</v>
      </c>
      <c r="Z397" s="21"/>
      <c r="AA397">
        <v>20220961</v>
      </c>
      <c r="AB397" s="11"/>
      <c r="AC397" s="21" t="s">
        <v>1703</v>
      </c>
      <c r="AD397" s="21"/>
      <c r="AE397" s="21"/>
      <c r="AF397" s="11">
        <v>2997</v>
      </c>
      <c r="AG397" s="11" t="b">
        <f t="shared" si="130"/>
        <v>0</v>
      </c>
      <c r="AH397" s="11" t="b">
        <f t="shared" si="131"/>
        <v>0</v>
      </c>
      <c r="AI397" s="11" t="b">
        <f t="shared" si="132"/>
        <v>0</v>
      </c>
      <c r="AJ397" s="19">
        <v>2022</v>
      </c>
      <c r="AK397">
        <v>6</v>
      </c>
      <c r="AL397" t="b">
        <v>0</v>
      </c>
      <c r="AM397">
        <f t="shared" si="133"/>
        <v>0</v>
      </c>
      <c r="AN397" t="b">
        <f t="shared" si="134"/>
        <v>0</v>
      </c>
      <c r="AO397" t="b">
        <f t="shared" si="135"/>
        <v>0</v>
      </c>
      <c r="AP397" t="b">
        <f t="shared" si="136"/>
        <v>0</v>
      </c>
      <c r="AQ397" t="str">
        <f t="shared" si="124"/>
        <v>OEIS Non-CAT - Large</v>
      </c>
      <c r="AR397">
        <f t="shared" si="137"/>
        <v>0</v>
      </c>
      <c r="AS397">
        <f t="shared" si="138"/>
        <v>0</v>
      </c>
      <c r="AT397" t="str">
        <f t="shared" si="139"/>
        <v xml:space="preserve">structures &lt;= 100 </v>
      </c>
      <c r="AU397" t="str">
        <f t="shared" si="140"/>
        <v>fatality = 0</v>
      </c>
      <c r="AV397">
        <f t="shared" si="125"/>
        <v>0</v>
      </c>
      <c r="AW397" t="b">
        <v>0</v>
      </c>
      <c r="AX397" t="b">
        <v>0</v>
      </c>
      <c r="AY397" t="b">
        <v>0</v>
      </c>
      <c r="AZ397" t="b">
        <v>0</v>
      </c>
      <c r="BA397" t="b">
        <v>0</v>
      </c>
      <c r="BB397" t="b">
        <v>0</v>
      </c>
      <c r="BC397" t="b">
        <v>0</v>
      </c>
    </row>
    <row r="398" spans="1:55" x14ac:dyDescent="0.2">
      <c r="A398" s="11"/>
      <c r="B398" s="11"/>
      <c r="C398" t="str">
        <f t="shared" si="126"/>
        <v>20220628-Camino</v>
      </c>
      <c r="D398" t="s">
        <v>103</v>
      </c>
      <c r="E398" s="21" t="s">
        <v>1708</v>
      </c>
      <c r="F398" s="21"/>
      <c r="G398" s="21"/>
      <c r="H398" s="13">
        <f t="shared" si="127"/>
        <v>202206281157</v>
      </c>
      <c r="I398" s="13">
        <f t="shared" si="128"/>
        <v>202206282357</v>
      </c>
      <c r="J398" s="17">
        <v>44740</v>
      </c>
      <c r="K398" s="15">
        <v>0.49791666666666667</v>
      </c>
      <c r="L398" s="16">
        <v>44740.497916666667</v>
      </c>
      <c r="M398" s="17"/>
      <c r="N398" s="18"/>
      <c r="O398" s="16"/>
      <c r="P398" s="11">
        <v>387</v>
      </c>
      <c r="Q398" s="21"/>
      <c r="R398" s="11"/>
      <c r="S398" s="11"/>
      <c r="T398" s="11"/>
      <c r="U398" s="25">
        <v>35.136141000000002</v>
      </c>
      <c r="V398" s="25">
        <v>-120.437395</v>
      </c>
      <c r="W398" s="11" t="s">
        <v>88</v>
      </c>
      <c r="X398" s="11" t="str">
        <f t="shared" si="129"/>
        <v>HFRA</v>
      </c>
      <c r="Y398" s="11"/>
      <c r="Z398" s="21"/>
      <c r="AA398" s="11"/>
      <c r="AB398" s="11"/>
      <c r="AC398" s="21"/>
      <c r="AD398" s="21"/>
      <c r="AE398" s="21"/>
      <c r="AF398" s="11"/>
      <c r="AG398" s="11" t="b">
        <f t="shared" si="130"/>
        <v>0</v>
      </c>
      <c r="AH398" s="11" t="b">
        <f t="shared" si="131"/>
        <v>0</v>
      </c>
      <c r="AI398" s="11" t="b">
        <f t="shared" si="132"/>
        <v>0</v>
      </c>
      <c r="AJ398" s="19">
        <v>2022</v>
      </c>
      <c r="AK398">
        <v>6</v>
      </c>
      <c r="AL398" t="b">
        <v>0</v>
      </c>
      <c r="AM398">
        <f t="shared" si="133"/>
        <v>0</v>
      </c>
      <c r="AN398" t="b">
        <f t="shared" si="134"/>
        <v>0</v>
      </c>
      <c r="AO398" t="b">
        <f t="shared" si="135"/>
        <v>0</v>
      </c>
      <c r="AP398" t="b">
        <f t="shared" si="136"/>
        <v>0</v>
      </c>
      <c r="AQ398" t="str">
        <f t="shared" si="124"/>
        <v>OEIS Non-CAT - Large</v>
      </c>
      <c r="AR398">
        <f t="shared" si="137"/>
        <v>0</v>
      </c>
      <c r="AS398">
        <f t="shared" si="138"/>
        <v>0</v>
      </c>
      <c r="AT398" t="str">
        <f t="shared" si="139"/>
        <v xml:space="preserve">structures &lt;= 100 </v>
      </c>
      <c r="AU398" t="str">
        <f t="shared" si="140"/>
        <v>fatality = 0</v>
      </c>
      <c r="AV398">
        <f t="shared" si="125"/>
        <v>0</v>
      </c>
      <c r="AW398" t="b">
        <v>0</v>
      </c>
      <c r="AX398" t="b">
        <v>1</v>
      </c>
      <c r="AY398" t="b">
        <v>1</v>
      </c>
      <c r="AZ398" t="b">
        <v>1</v>
      </c>
      <c r="BA398" t="b">
        <v>0</v>
      </c>
      <c r="BB398" t="b">
        <v>1</v>
      </c>
      <c r="BC398" t="b">
        <v>1</v>
      </c>
    </row>
    <row r="399" spans="1:55" x14ac:dyDescent="0.2">
      <c r="A399" s="11"/>
      <c r="B399" s="11"/>
      <c r="C399" t="str">
        <f t="shared" si="126"/>
        <v xml:space="preserve">20220628-Burrows </v>
      </c>
      <c r="D399" t="s">
        <v>853</v>
      </c>
      <c r="E399" s="21" t="s">
        <v>1711</v>
      </c>
      <c r="F399" s="21"/>
      <c r="G399" s="21"/>
      <c r="H399" s="13">
        <f t="shared" si="127"/>
        <v>202206281309</v>
      </c>
      <c r="I399" s="13">
        <f t="shared" si="128"/>
        <v>202206290109</v>
      </c>
      <c r="J399" s="17">
        <v>44740</v>
      </c>
      <c r="K399" s="15">
        <v>0.54791666666666672</v>
      </c>
      <c r="L399" s="16">
        <v>44740.54791666667</v>
      </c>
      <c r="M399" s="17"/>
      <c r="N399" s="18"/>
      <c r="O399" s="16"/>
      <c r="P399" s="11">
        <v>317</v>
      </c>
      <c r="Q399" s="21"/>
      <c r="R399" s="11"/>
      <c r="S399" s="11"/>
      <c r="T399" s="11"/>
      <c r="U399" s="25">
        <v>39.713372</v>
      </c>
      <c r="V399" s="25">
        <v>-122.55002</v>
      </c>
      <c r="W399" s="11" t="s">
        <v>73</v>
      </c>
      <c r="X399" s="11" t="str">
        <f t="shared" si="129"/>
        <v>non-HFRA</v>
      </c>
      <c r="Y399" s="11"/>
      <c r="Z399" s="21"/>
      <c r="AA399" s="11"/>
      <c r="AB399" s="11"/>
      <c r="AC399" s="21"/>
      <c r="AD399" s="21"/>
      <c r="AE399" s="21"/>
      <c r="AF399" s="11"/>
      <c r="AG399" s="11" t="b">
        <f t="shared" si="130"/>
        <v>0</v>
      </c>
      <c r="AH399" s="11" t="b">
        <f t="shared" si="131"/>
        <v>0</v>
      </c>
      <c r="AI399" s="11" t="b">
        <f t="shared" si="132"/>
        <v>0</v>
      </c>
      <c r="AJ399" s="19">
        <v>2022</v>
      </c>
      <c r="AK399">
        <v>6</v>
      </c>
      <c r="AL399" t="b">
        <v>0</v>
      </c>
      <c r="AM399">
        <f t="shared" si="133"/>
        <v>0</v>
      </c>
      <c r="AN399" t="b">
        <f t="shared" si="134"/>
        <v>0</v>
      </c>
      <c r="AO399" t="b">
        <f t="shared" si="135"/>
        <v>0</v>
      </c>
      <c r="AP399" t="b">
        <f t="shared" si="136"/>
        <v>0</v>
      </c>
      <c r="AQ399" t="str">
        <f t="shared" si="124"/>
        <v>OEIS Non-CAT - Large</v>
      </c>
      <c r="AR399">
        <f t="shared" si="137"/>
        <v>0</v>
      </c>
      <c r="AS399">
        <f t="shared" si="138"/>
        <v>0</v>
      </c>
      <c r="AT399" t="str">
        <f t="shared" si="139"/>
        <v xml:space="preserve">structures &lt;= 100 </v>
      </c>
      <c r="AU399" t="str">
        <f t="shared" si="140"/>
        <v>fatality = 0</v>
      </c>
      <c r="AV399">
        <f t="shared" si="125"/>
        <v>0</v>
      </c>
      <c r="AW399" t="b">
        <v>0</v>
      </c>
      <c r="AX399" t="b">
        <v>0</v>
      </c>
      <c r="AY399" t="b">
        <v>0</v>
      </c>
      <c r="AZ399" t="b">
        <v>0</v>
      </c>
      <c r="BA399" t="b">
        <v>0</v>
      </c>
      <c r="BB399" t="b">
        <v>0</v>
      </c>
      <c r="BC399" t="b">
        <v>0</v>
      </c>
    </row>
    <row r="400" spans="1:55" x14ac:dyDescent="0.2">
      <c r="A400" s="11"/>
      <c r="B400" s="11"/>
      <c r="C400" t="str">
        <f t="shared" si="126"/>
        <v>20220628-Rices</v>
      </c>
      <c r="D400" t="s">
        <v>138</v>
      </c>
      <c r="E400" s="21" t="s">
        <v>1715</v>
      </c>
      <c r="F400" s="21"/>
      <c r="G400" s="21"/>
      <c r="H400" s="13">
        <f t="shared" si="127"/>
        <v>202206281400</v>
      </c>
      <c r="I400" s="13">
        <f t="shared" si="128"/>
        <v>202206290200</v>
      </c>
      <c r="J400" s="17">
        <v>44740</v>
      </c>
      <c r="K400" s="15">
        <v>0.58333333333333337</v>
      </c>
      <c r="L400" s="16">
        <v>44740.583333333343</v>
      </c>
      <c r="M400" s="17"/>
      <c r="N400" s="18"/>
      <c r="O400" s="16"/>
      <c r="P400" s="11">
        <v>904</v>
      </c>
      <c r="Q400" s="21"/>
      <c r="R400" s="11">
        <v>1</v>
      </c>
      <c r="S400" s="11"/>
      <c r="T400" s="11"/>
      <c r="U400" s="25">
        <v>39.299880000000002</v>
      </c>
      <c r="V400" s="25">
        <v>-121.189233</v>
      </c>
      <c r="W400" s="11" t="s">
        <v>88</v>
      </c>
      <c r="X400" s="11" t="str">
        <f t="shared" si="129"/>
        <v>HFRA</v>
      </c>
      <c r="Y400" s="11"/>
      <c r="Z400" s="21"/>
      <c r="AA400" s="11"/>
      <c r="AB400" s="11"/>
      <c r="AC400" s="21"/>
      <c r="AD400" s="21"/>
      <c r="AE400" s="21"/>
      <c r="AF400" s="11"/>
      <c r="AG400" s="11" t="b">
        <f t="shared" si="130"/>
        <v>0</v>
      </c>
      <c r="AH400" s="11" t="b">
        <f t="shared" si="131"/>
        <v>0</v>
      </c>
      <c r="AI400" s="11" t="b">
        <f t="shared" si="132"/>
        <v>0</v>
      </c>
      <c r="AJ400" s="19">
        <v>2022</v>
      </c>
      <c r="AK400">
        <v>6</v>
      </c>
      <c r="AL400" t="b">
        <v>0</v>
      </c>
      <c r="AM400">
        <f t="shared" si="133"/>
        <v>0</v>
      </c>
      <c r="AN400" t="b">
        <f t="shared" si="134"/>
        <v>0</v>
      </c>
      <c r="AO400" t="b">
        <f t="shared" si="135"/>
        <v>0</v>
      </c>
      <c r="AP400" t="b">
        <f t="shared" si="136"/>
        <v>0</v>
      </c>
      <c r="AQ400" t="str">
        <f t="shared" si="124"/>
        <v>OEIS Non-CAT - Large</v>
      </c>
      <c r="AR400">
        <f t="shared" si="137"/>
        <v>0</v>
      </c>
      <c r="AS400">
        <f t="shared" si="138"/>
        <v>0</v>
      </c>
      <c r="AT400" t="str">
        <f t="shared" si="139"/>
        <v xml:space="preserve">structures &lt;= 100 </v>
      </c>
      <c r="AU400" t="str">
        <f t="shared" si="140"/>
        <v>fatality = 0</v>
      </c>
      <c r="AV400">
        <f t="shared" si="125"/>
        <v>1</v>
      </c>
      <c r="AW400" t="b">
        <v>1</v>
      </c>
      <c r="AX400" t="b">
        <v>0</v>
      </c>
      <c r="AY400" t="b">
        <v>1</v>
      </c>
      <c r="AZ400" t="b">
        <v>1</v>
      </c>
      <c r="BA400" t="b">
        <v>0</v>
      </c>
      <c r="BB400" t="b">
        <v>1</v>
      </c>
      <c r="BC400" t="b">
        <v>1</v>
      </c>
    </row>
    <row r="401" spans="1:55" x14ac:dyDescent="0.2">
      <c r="A401" s="11"/>
      <c r="B401" s="11"/>
      <c r="C401" t="str">
        <f t="shared" si="126"/>
        <v>20220704-Electra</v>
      </c>
      <c r="D401" s="21" t="s">
        <v>1720</v>
      </c>
      <c r="E401" s="21" t="s">
        <v>1721</v>
      </c>
      <c r="F401" s="21"/>
      <c r="G401" s="21"/>
      <c r="H401" s="13">
        <f t="shared" si="127"/>
        <v>202207041842</v>
      </c>
      <c r="I401" s="13">
        <f t="shared" si="128"/>
        <v>202207050642</v>
      </c>
      <c r="J401" s="17">
        <v>44746</v>
      </c>
      <c r="K401" s="15">
        <v>0.77916666666666667</v>
      </c>
      <c r="L401" s="16">
        <v>44746.779166666667</v>
      </c>
      <c r="M401" s="17">
        <v>44770</v>
      </c>
      <c r="N401" s="18"/>
      <c r="O401" s="16"/>
      <c r="P401" s="11">
        <v>4478</v>
      </c>
      <c r="Q401" s="21" t="s">
        <v>1722</v>
      </c>
      <c r="R401" s="11"/>
      <c r="S401" s="11"/>
      <c r="T401" s="11"/>
      <c r="U401" s="25">
        <v>38.334802000000003</v>
      </c>
      <c r="V401" s="25">
        <v>-120.665415</v>
      </c>
      <c r="W401" s="11" t="s">
        <v>88</v>
      </c>
      <c r="X401" s="11" t="str">
        <f t="shared" si="129"/>
        <v>HFRA</v>
      </c>
      <c r="Y401" s="11"/>
      <c r="Z401" s="21"/>
      <c r="AA401" s="11"/>
      <c r="AB401" s="11"/>
      <c r="AC401" s="21"/>
      <c r="AD401" s="21"/>
      <c r="AE401" s="21"/>
      <c r="AF401" s="11"/>
      <c r="AG401" s="11" t="b">
        <f t="shared" si="130"/>
        <v>0</v>
      </c>
      <c r="AH401" s="11" t="b">
        <f t="shared" si="131"/>
        <v>0</v>
      </c>
      <c r="AI401" s="11" t="b">
        <f t="shared" si="132"/>
        <v>0</v>
      </c>
      <c r="AJ401" s="19">
        <v>2022</v>
      </c>
      <c r="AK401">
        <v>7</v>
      </c>
      <c r="AL401" t="b">
        <v>0</v>
      </c>
      <c r="AM401">
        <f t="shared" si="133"/>
        <v>0</v>
      </c>
      <c r="AN401" t="b">
        <f t="shared" si="134"/>
        <v>0</v>
      </c>
      <c r="AO401" t="b">
        <f t="shared" si="135"/>
        <v>0</v>
      </c>
      <c r="AP401" t="b">
        <f t="shared" si="136"/>
        <v>0</v>
      </c>
      <c r="AQ401" t="str">
        <f t="shared" si="124"/>
        <v>OEIS Non-CAT - Large</v>
      </c>
      <c r="AR401">
        <f t="shared" si="137"/>
        <v>0</v>
      </c>
      <c r="AS401">
        <f t="shared" si="138"/>
        <v>0</v>
      </c>
      <c r="AT401" t="str">
        <f t="shared" si="139"/>
        <v xml:space="preserve">structures &lt;= 100 </v>
      </c>
      <c r="AU401" t="str">
        <f t="shared" si="140"/>
        <v>fatality = 0</v>
      </c>
      <c r="AV401">
        <f t="shared" si="125"/>
        <v>0</v>
      </c>
      <c r="AW401" t="b">
        <v>1</v>
      </c>
      <c r="AX401" t="b">
        <v>1</v>
      </c>
      <c r="AY401" t="b">
        <v>1</v>
      </c>
      <c r="AZ401" t="b">
        <v>1</v>
      </c>
      <c r="BA401" t="b">
        <v>0</v>
      </c>
      <c r="BB401" t="b">
        <v>1</v>
      </c>
      <c r="BC401" t="b">
        <v>1</v>
      </c>
    </row>
    <row r="402" spans="1:55" x14ac:dyDescent="0.2">
      <c r="A402" s="11"/>
      <c r="B402" s="11"/>
      <c r="C402" t="str">
        <f t="shared" si="126"/>
        <v>20220707-Washburn</v>
      </c>
      <c r="D402" s="21" t="s">
        <v>203</v>
      </c>
      <c r="E402" s="21" t="s">
        <v>1725</v>
      </c>
      <c r="F402" s="21"/>
      <c r="G402" s="21"/>
      <c r="H402" s="13">
        <f t="shared" si="127"/>
        <v>202207071413</v>
      </c>
      <c r="I402" s="13">
        <f t="shared" si="128"/>
        <v>202207080213</v>
      </c>
      <c r="J402" s="17">
        <v>44749</v>
      </c>
      <c r="K402" s="15">
        <v>0.59236111111111112</v>
      </c>
      <c r="L402" s="16">
        <v>44749.592361111107</v>
      </c>
      <c r="M402" s="17">
        <v>44772</v>
      </c>
      <c r="N402" s="18"/>
      <c r="O402" s="16"/>
      <c r="P402" s="11">
        <v>4886</v>
      </c>
      <c r="Q402" s="21" t="s">
        <v>1726</v>
      </c>
      <c r="R402" s="11"/>
      <c r="S402" s="11"/>
      <c r="T402" s="11"/>
      <c r="U402" s="25">
        <v>37.499000000000002</v>
      </c>
      <c r="V402" s="25">
        <v>-119.614</v>
      </c>
      <c r="W402" s="11" t="s">
        <v>88</v>
      </c>
      <c r="X402" s="11" t="str">
        <f t="shared" si="129"/>
        <v>HFRA</v>
      </c>
      <c r="Y402" s="11"/>
      <c r="Z402" s="21"/>
      <c r="AA402" s="11"/>
      <c r="AB402" s="11"/>
      <c r="AC402" s="21"/>
      <c r="AD402" s="21"/>
      <c r="AE402" s="21"/>
      <c r="AF402" s="11"/>
      <c r="AG402" s="11" t="b">
        <f t="shared" si="130"/>
        <v>0</v>
      </c>
      <c r="AH402" s="11" t="b">
        <f t="shared" si="131"/>
        <v>0</v>
      </c>
      <c r="AI402" s="11" t="b">
        <f t="shared" si="132"/>
        <v>0</v>
      </c>
      <c r="AJ402" s="19">
        <v>2022</v>
      </c>
      <c r="AK402">
        <v>7</v>
      </c>
      <c r="AL402" t="b">
        <v>0</v>
      </c>
      <c r="AM402">
        <f t="shared" si="133"/>
        <v>0</v>
      </c>
      <c r="AN402" t="b">
        <f t="shared" si="134"/>
        <v>0</v>
      </c>
      <c r="AO402" t="b">
        <f t="shared" si="135"/>
        <v>0</v>
      </c>
      <c r="AP402" t="b">
        <f t="shared" si="136"/>
        <v>0</v>
      </c>
      <c r="AQ402" t="str">
        <f t="shared" si="124"/>
        <v>OEIS Non-CAT - Large</v>
      </c>
      <c r="AR402">
        <f t="shared" si="137"/>
        <v>0</v>
      </c>
      <c r="AS402">
        <f t="shared" si="138"/>
        <v>0</v>
      </c>
      <c r="AT402" t="str">
        <f t="shared" si="139"/>
        <v xml:space="preserve">structures &lt;= 100 </v>
      </c>
      <c r="AU402" t="str">
        <f t="shared" si="140"/>
        <v>fatality = 0</v>
      </c>
      <c r="AV402">
        <f t="shared" si="125"/>
        <v>0</v>
      </c>
      <c r="AW402" t="b">
        <v>1</v>
      </c>
      <c r="AX402" t="b">
        <v>0</v>
      </c>
      <c r="AY402" t="b">
        <v>1</v>
      </c>
      <c r="AZ402" t="b">
        <v>1</v>
      </c>
      <c r="BA402" t="b">
        <v>0</v>
      </c>
      <c r="BB402" t="b">
        <v>1</v>
      </c>
      <c r="BC402" t="b">
        <v>1</v>
      </c>
    </row>
    <row r="403" spans="1:55" x14ac:dyDescent="0.2">
      <c r="A403" s="11"/>
      <c r="B403" s="11"/>
      <c r="C403" t="str">
        <f t="shared" si="126"/>
        <v>20220714-Peter</v>
      </c>
      <c r="D403" s="21" t="s">
        <v>307</v>
      </c>
      <c r="E403" s="21" t="s">
        <v>1728</v>
      </c>
      <c r="F403" s="21"/>
      <c r="G403" s="21"/>
      <c r="H403" s="13">
        <f t="shared" si="127"/>
        <v>202207141656</v>
      </c>
      <c r="I403" s="13">
        <f t="shared" si="128"/>
        <v>202207150456</v>
      </c>
      <c r="J403" s="17">
        <v>44756</v>
      </c>
      <c r="K403" s="15">
        <v>0.7055555555555556</v>
      </c>
      <c r="L403" s="16">
        <v>44756.705555555563</v>
      </c>
      <c r="M403" s="17">
        <v>44761</v>
      </c>
      <c r="N403" s="18"/>
      <c r="O403" s="16"/>
      <c r="P403" s="11">
        <v>304</v>
      </c>
      <c r="Q403" s="21"/>
      <c r="R403" s="11">
        <v>16</v>
      </c>
      <c r="S403" s="11"/>
      <c r="T403" s="11"/>
      <c r="U403" s="25">
        <v>40.4411992</v>
      </c>
      <c r="V403" s="25">
        <v>-122.31823129999999</v>
      </c>
      <c r="W403" s="11" t="s">
        <v>88</v>
      </c>
      <c r="X403" s="11" t="str">
        <f t="shared" si="129"/>
        <v>HFRA</v>
      </c>
      <c r="Y403" s="11"/>
      <c r="Z403" s="21"/>
      <c r="AA403" s="11"/>
      <c r="AB403" s="11"/>
      <c r="AC403" s="21"/>
      <c r="AD403" s="21"/>
      <c r="AE403" s="21"/>
      <c r="AF403" s="11"/>
      <c r="AG403" s="11" t="b">
        <f t="shared" si="130"/>
        <v>0</v>
      </c>
      <c r="AH403" s="11" t="b">
        <f t="shared" si="131"/>
        <v>0</v>
      </c>
      <c r="AI403" s="11" t="b">
        <f t="shared" si="132"/>
        <v>0</v>
      </c>
      <c r="AJ403" s="19">
        <v>2022</v>
      </c>
      <c r="AK403">
        <v>7</v>
      </c>
      <c r="AL403" t="b">
        <v>0</v>
      </c>
      <c r="AM403">
        <f t="shared" si="133"/>
        <v>0</v>
      </c>
      <c r="AN403" t="b">
        <f t="shared" si="134"/>
        <v>0</v>
      </c>
      <c r="AO403" t="b">
        <f t="shared" si="135"/>
        <v>0</v>
      </c>
      <c r="AP403" t="b">
        <f t="shared" si="136"/>
        <v>0</v>
      </c>
      <c r="AQ403" t="str">
        <f t="shared" si="124"/>
        <v>OEIS Non-CAT - Large</v>
      </c>
      <c r="AR403">
        <f t="shared" si="137"/>
        <v>0</v>
      </c>
      <c r="AS403">
        <f t="shared" si="138"/>
        <v>0</v>
      </c>
      <c r="AT403" t="str">
        <f t="shared" si="139"/>
        <v xml:space="preserve">structures &lt;= 100 </v>
      </c>
      <c r="AU403" t="str">
        <f t="shared" si="140"/>
        <v>fatality = 0</v>
      </c>
      <c r="AV403">
        <f t="shared" si="125"/>
        <v>16</v>
      </c>
      <c r="AW403" t="b">
        <v>1</v>
      </c>
      <c r="AX403" t="b">
        <v>0</v>
      </c>
      <c r="AY403" t="b">
        <v>1</v>
      </c>
      <c r="AZ403" t="b">
        <v>1</v>
      </c>
      <c r="BA403" t="b">
        <v>0</v>
      </c>
      <c r="BB403" t="b">
        <v>1</v>
      </c>
      <c r="BC403" t="b">
        <v>1</v>
      </c>
    </row>
    <row r="404" spans="1:55" x14ac:dyDescent="0.2">
      <c r="A404" s="11"/>
      <c r="B404" s="11"/>
      <c r="C404" t="str">
        <f t="shared" si="126"/>
        <v>20220718-Agua</v>
      </c>
      <c r="D404" s="21" t="s">
        <v>203</v>
      </c>
      <c r="E404" s="21" t="s">
        <v>1733</v>
      </c>
      <c r="F404" s="21"/>
      <c r="G404" s="21"/>
      <c r="H404" s="13">
        <f t="shared" si="127"/>
        <v>202207181313</v>
      </c>
      <c r="I404" s="13">
        <f t="shared" si="128"/>
        <v>202207190113</v>
      </c>
      <c r="J404" s="17">
        <v>44760</v>
      </c>
      <c r="K404" s="15">
        <v>0.55069444444444449</v>
      </c>
      <c r="L404" s="16">
        <v>44760.550694444442</v>
      </c>
      <c r="M404" s="17"/>
      <c r="N404" s="18"/>
      <c r="O404" s="16"/>
      <c r="P404" s="11">
        <v>421</v>
      </c>
      <c r="Q404" s="21" t="s">
        <v>72</v>
      </c>
      <c r="R404" s="11"/>
      <c r="S404" s="11"/>
      <c r="T404" s="11"/>
      <c r="U404" s="25">
        <v>37.481701000000001</v>
      </c>
      <c r="V404" s="25">
        <v>-120.02106999999999</v>
      </c>
      <c r="W404" s="11" t="s">
        <v>88</v>
      </c>
      <c r="X404" s="11" t="str">
        <f t="shared" si="129"/>
        <v>HFRA</v>
      </c>
      <c r="Y404" s="11"/>
      <c r="Z404" s="21"/>
      <c r="AA404" s="11"/>
      <c r="AB404" s="11"/>
      <c r="AC404" s="21"/>
      <c r="AD404" s="21"/>
      <c r="AE404" s="21"/>
      <c r="AF404" s="11"/>
      <c r="AG404" s="11" t="b">
        <f t="shared" si="130"/>
        <v>0</v>
      </c>
      <c r="AH404" s="11" t="b">
        <f t="shared" si="131"/>
        <v>0</v>
      </c>
      <c r="AI404" s="11" t="b">
        <f t="shared" si="132"/>
        <v>0</v>
      </c>
      <c r="AJ404" s="19">
        <v>2022</v>
      </c>
      <c r="AK404">
        <v>7</v>
      </c>
      <c r="AL404" t="b">
        <v>0</v>
      </c>
      <c r="AM404">
        <f t="shared" si="133"/>
        <v>0</v>
      </c>
      <c r="AN404" t="b">
        <f t="shared" si="134"/>
        <v>0</v>
      </c>
      <c r="AO404" t="b">
        <f t="shared" si="135"/>
        <v>0</v>
      </c>
      <c r="AP404" t="b">
        <f t="shared" si="136"/>
        <v>0</v>
      </c>
      <c r="AQ404" t="str">
        <f t="shared" si="124"/>
        <v>OEIS Non-CAT - Large</v>
      </c>
      <c r="AR404">
        <f t="shared" si="137"/>
        <v>0</v>
      </c>
      <c r="AS404">
        <f t="shared" si="138"/>
        <v>0</v>
      </c>
      <c r="AT404" t="str">
        <f t="shared" si="139"/>
        <v xml:space="preserve">structures &lt;= 100 </v>
      </c>
      <c r="AU404" t="str">
        <f t="shared" si="140"/>
        <v>fatality = 0</v>
      </c>
      <c r="AV404">
        <f t="shared" si="125"/>
        <v>0</v>
      </c>
      <c r="AW404" t="b">
        <v>1</v>
      </c>
      <c r="AX404" t="b">
        <v>0</v>
      </c>
      <c r="AY404" t="b">
        <v>1</v>
      </c>
      <c r="AZ404" t="b">
        <v>1</v>
      </c>
      <c r="BA404" t="b">
        <v>0</v>
      </c>
      <c r="BB404" t="b">
        <v>1</v>
      </c>
      <c r="BC404" t="b">
        <v>1</v>
      </c>
    </row>
    <row r="405" spans="1:55" x14ac:dyDescent="0.2">
      <c r="A405" s="11"/>
      <c r="B405" s="11"/>
      <c r="C405" t="str">
        <f t="shared" si="126"/>
        <v>20220722-Oak</v>
      </c>
      <c r="D405" s="21" t="s">
        <v>203</v>
      </c>
      <c r="E405" s="21" t="s">
        <v>1034</v>
      </c>
      <c r="F405" s="21"/>
      <c r="G405" s="21"/>
      <c r="H405" s="13">
        <f t="shared" si="127"/>
        <v>202207221410</v>
      </c>
      <c r="I405" s="13">
        <f t="shared" si="128"/>
        <v>202207230210</v>
      </c>
      <c r="J405" s="17">
        <v>44764</v>
      </c>
      <c r="K405" s="15">
        <v>0.59027777777777779</v>
      </c>
      <c r="L405" s="16">
        <v>44764.590277777781</v>
      </c>
      <c r="M405" s="17">
        <v>44783</v>
      </c>
      <c r="N405" s="18"/>
      <c r="O405" s="16"/>
      <c r="P405" s="11">
        <v>19244</v>
      </c>
      <c r="Q405" s="21"/>
      <c r="R405" s="11">
        <v>193</v>
      </c>
      <c r="S405" s="11"/>
      <c r="T405" s="11"/>
      <c r="U405" s="25">
        <v>37.5509366</v>
      </c>
      <c r="V405" s="25">
        <v>-119.9234728</v>
      </c>
      <c r="W405" s="11" t="s">
        <v>88</v>
      </c>
      <c r="X405" s="11" t="str">
        <f t="shared" si="129"/>
        <v>HFRA</v>
      </c>
      <c r="Y405" s="11"/>
      <c r="Z405" s="21"/>
      <c r="AA405" s="11"/>
      <c r="AB405" s="11"/>
      <c r="AC405" s="21"/>
      <c r="AD405" s="21"/>
      <c r="AE405" s="21"/>
      <c r="AF405" s="32"/>
      <c r="AG405" s="11" t="b">
        <f t="shared" si="130"/>
        <v>1</v>
      </c>
      <c r="AH405" s="11" t="b">
        <f t="shared" si="131"/>
        <v>0</v>
      </c>
      <c r="AI405" s="11" t="b">
        <f t="shared" si="132"/>
        <v>1</v>
      </c>
      <c r="AJ405" s="19">
        <v>2022</v>
      </c>
      <c r="AK405">
        <v>7</v>
      </c>
      <c r="AL405" t="b">
        <v>0</v>
      </c>
      <c r="AM405">
        <f t="shared" si="133"/>
        <v>0</v>
      </c>
      <c r="AN405" t="b">
        <f t="shared" si="134"/>
        <v>0</v>
      </c>
      <c r="AO405" t="b">
        <f t="shared" si="135"/>
        <v>1</v>
      </c>
      <c r="AP405" t="b">
        <f t="shared" si="136"/>
        <v>1</v>
      </c>
      <c r="AQ405" t="str">
        <f t="shared" si="124"/>
        <v>OEIS CAT - Destructive - Non-fatal</v>
      </c>
      <c r="AR405">
        <f t="shared" si="137"/>
        <v>1</v>
      </c>
      <c r="AS405">
        <f t="shared" si="138"/>
        <v>0</v>
      </c>
      <c r="AT405" t="str">
        <f t="shared" si="139"/>
        <v>100 &lt; structures &lt;= 500</v>
      </c>
      <c r="AU405" t="str">
        <f t="shared" si="140"/>
        <v>fatality = 0</v>
      </c>
      <c r="AV405">
        <f t="shared" si="125"/>
        <v>193</v>
      </c>
      <c r="AW405" t="b">
        <v>0</v>
      </c>
      <c r="AX405" t="b">
        <v>1</v>
      </c>
      <c r="AY405" t="b">
        <v>1</v>
      </c>
      <c r="AZ405" t="b">
        <v>1</v>
      </c>
      <c r="BA405" t="b">
        <v>0</v>
      </c>
      <c r="BB405" t="b">
        <v>1</v>
      </c>
      <c r="BC405" t="b">
        <v>1</v>
      </c>
    </row>
    <row r="406" spans="1:55" x14ac:dyDescent="0.2">
      <c r="A406" s="11"/>
      <c r="B406" t="s">
        <v>1740</v>
      </c>
      <c r="C406" t="str">
        <f t="shared" si="126"/>
        <v>20220804-Red</v>
      </c>
      <c r="D406" s="21" t="s">
        <v>203</v>
      </c>
      <c r="E406" s="21" t="s">
        <v>591</v>
      </c>
      <c r="F406" s="21"/>
      <c r="G406" s="21"/>
      <c r="H406" s="13">
        <f t="shared" si="127"/>
        <v>202208041200</v>
      </c>
      <c r="I406" s="13">
        <f t="shared" si="128"/>
        <v>202208050000</v>
      </c>
      <c r="J406" s="17">
        <v>44777</v>
      </c>
      <c r="K406" s="15">
        <v>0.5</v>
      </c>
      <c r="L406" s="16">
        <v>44777.5</v>
      </c>
      <c r="M406" s="17">
        <v>44832</v>
      </c>
      <c r="N406" s="18"/>
      <c r="O406" s="16"/>
      <c r="P406" s="33">
        <v>8364</v>
      </c>
      <c r="Q406" s="21" t="s">
        <v>87</v>
      </c>
      <c r="R406" s="11"/>
      <c r="S406" s="11"/>
      <c r="T406" s="11"/>
      <c r="U406" s="25">
        <v>37.661000000000001</v>
      </c>
      <c r="V406" s="25">
        <v>-119.471</v>
      </c>
      <c r="W406" s="11" t="s">
        <v>73</v>
      </c>
      <c r="X406" s="11" t="str">
        <f t="shared" si="129"/>
        <v>non-HFRA</v>
      </c>
      <c r="Y406" s="11"/>
      <c r="Z406" s="21"/>
      <c r="AA406" s="11"/>
      <c r="AB406" s="11"/>
      <c r="AC406" s="21"/>
      <c r="AD406" s="21"/>
      <c r="AE406" s="21"/>
      <c r="AF406" s="11"/>
      <c r="AG406" s="11" t="b">
        <f t="shared" si="130"/>
        <v>1</v>
      </c>
      <c r="AH406" s="11" t="b">
        <f t="shared" si="131"/>
        <v>1</v>
      </c>
      <c r="AI406" s="11" t="b">
        <f t="shared" si="132"/>
        <v>0</v>
      </c>
      <c r="AJ406" s="19">
        <v>2022</v>
      </c>
      <c r="AK406">
        <v>8</v>
      </c>
      <c r="AL406" t="b">
        <v>0</v>
      </c>
      <c r="AM406">
        <f t="shared" si="133"/>
        <v>0</v>
      </c>
      <c r="AN406" t="b">
        <f t="shared" si="134"/>
        <v>0</v>
      </c>
      <c r="AO406" t="b">
        <f t="shared" si="135"/>
        <v>0</v>
      </c>
      <c r="AP406" t="b">
        <f t="shared" si="136"/>
        <v>0</v>
      </c>
      <c r="AQ406" t="str">
        <f t="shared" si="124"/>
        <v>OEIS CAT - Large</v>
      </c>
      <c r="AR406">
        <f t="shared" si="137"/>
        <v>1</v>
      </c>
      <c r="AS406">
        <f t="shared" si="138"/>
        <v>0</v>
      </c>
      <c r="AT406" t="str">
        <f t="shared" si="139"/>
        <v xml:space="preserve">structures &lt;= 100 </v>
      </c>
      <c r="AU406" t="str">
        <f t="shared" si="140"/>
        <v>fatality = 0</v>
      </c>
      <c r="AV406">
        <f t="shared" si="125"/>
        <v>0</v>
      </c>
      <c r="AW406" t="b">
        <v>0</v>
      </c>
      <c r="AX406" t="b">
        <v>0</v>
      </c>
      <c r="AY406" t="b">
        <v>0</v>
      </c>
      <c r="AZ406" t="b">
        <v>0</v>
      </c>
      <c r="BA406" t="b">
        <v>0</v>
      </c>
      <c r="BB406" t="b">
        <v>0</v>
      </c>
      <c r="BC406" t="b">
        <v>0</v>
      </c>
    </row>
    <row r="407" spans="1:55" x14ac:dyDescent="0.2">
      <c r="A407" s="11"/>
      <c r="B407" s="11"/>
      <c r="C407" t="str">
        <f t="shared" si="126"/>
        <v>20220805-Six Rivers Lightning Complex</v>
      </c>
      <c r="D407" s="21" t="s">
        <v>1743</v>
      </c>
      <c r="E407" s="21" t="s">
        <v>1744</v>
      </c>
      <c r="F407" s="21"/>
      <c r="G407" s="21"/>
      <c r="H407" s="13">
        <f t="shared" si="127"/>
        <v>202208052144</v>
      </c>
      <c r="I407" s="13">
        <f t="shared" si="128"/>
        <v>202208060944</v>
      </c>
      <c r="J407" s="17">
        <v>44778</v>
      </c>
      <c r="K407" s="15">
        <v>0.90555555555555556</v>
      </c>
      <c r="L407" s="16">
        <v>44778.905555555553</v>
      </c>
      <c r="M407" s="17">
        <v>44868</v>
      </c>
      <c r="N407" s="18"/>
      <c r="O407" s="16"/>
      <c r="P407" s="33">
        <v>41596</v>
      </c>
      <c r="Q407" s="21" t="s">
        <v>87</v>
      </c>
      <c r="R407" s="11">
        <v>8</v>
      </c>
      <c r="S407" s="11"/>
      <c r="T407" s="11"/>
      <c r="U407" s="25">
        <v>40.926956799999999</v>
      </c>
      <c r="V407" s="25">
        <v>-123.5862017</v>
      </c>
      <c r="W407" s="11" t="s">
        <v>88</v>
      </c>
      <c r="X407" s="11" t="str">
        <f t="shared" si="129"/>
        <v>HFRA</v>
      </c>
      <c r="Y407" s="11"/>
      <c r="Z407" s="21"/>
      <c r="AA407" s="11"/>
      <c r="AB407" s="11"/>
      <c r="AC407" s="21"/>
      <c r="AD407" s="21"/>
      <c r="AE407" s="21"/>
      <c r="AF407" s="11"/>
      <c r="AG407" s="11" t="b">
        <f t="shared" si="130"/>
        <v>1</v>
      </c>
      <c r="AH407" s="11" t="b">
        <f t="shared" si="131"/>
        <v>1</v>
      </c>
      <c r="AI407" s="11" t="b">
        <f t="shared" si="132"/>
        <v>0</v>
      </c>
      <c r="AJ407" s="19">
        <v>2022</v>
      </c>
      <c r="AK407">
        <v>8</v>
      </c>
      <c r="AL407" t="b">
        <v>0</v>
      </c>
      <c r="AM407">
        <f t="shared" si="133"/>
        <v>0</v>
      </c>
      <c r="AN407" t="b">
        <f t="shared" si="134"/>
        <v>0</v>
      </c>
      <c r="AO407" t="b">
        <f t="shared" si="135"/>
        <v>0</v>
      </c>
      <c r="AP407" t="b">
        <f t="shared" si="136"/>
        <v>0</v>
      </c>
      <c r="AQ407" t="str">
        <f t="shared" si="124"/>
        <v>OEIS CAT - Large</v>
      </c>
      <c r="AR407">
        <f t="shared" si="137"/>
        <v>1</v>
      </c>
      <c r="AS407">
        <f t="shared" si="138"/>
        <v>0</v>
      </c>
      <c r="AT407" t="str">
        <f t="shared" si="139"/>
        <v xml:space="preserve">structures &lt;= 100 </v>
      </c>
      <c r="AU407" t="str">
        <f t="shared" si="140"/>
        <v>fatality = 0</v>
      </c>
      <c r="AV407">
        <f t="shared" si="125"/>
        <v>8</v>
      </c>
      <c r="AW407" t="b">
        <v>1</v>
      </c>
      <c r="AX407" t="b">
        <v>0</v>
      </c>
      <c r="AY407" t="b">
        <v>1</v>
      </c>
      <c r="AZ407" t="b">
        <v>1</v>
      </c>
      <c r="BA407" t="b">
        <v>0</v>
      </c>
      <c r="BB407" t="b">
        <v>1</v>
      </c>
      <c r="BC407" t="b">
        <v>1</v>
      </c>
    </row>
    <row r="408" spans="1:55" x14ac:dyDescent="0.2">
      <c r="A408" s="11"/>
      <c r="B408" s="11"/>
      <c r="C408" t="str">
        <f t="shared" si="126"/>
        <v>20220808-Rodgers</v>
      </c>
      <c r="D408" s="21" t="s">
        <v>409</v>
      </c>
      <c r="E408" s="21" t="s">
        <v>1749</v>
      </c>
      <c r="F408" s="21"/>
      <c r="G408" s="21"/>
      <c r="H408" s="13">
        <f t="shared" si="127"/>
        <v>202208081009</v>
      </c>
      <c r="I408" s="13">
        <f t="shared" si="128"/>
        <v>202208082209</v>
      </c>
      <c r="J408" s="17">
        <v>44781</v>
      </c>
      <c r="K408" s="15">
        <v>0.42291666666666672</v>
      </c>
      <c r="L408" s="16">
        <v>44781.42291666667</v>
      </c>
      <c r="M408" s="17">
        <v>44830</v>
      </c>
      <c r="N408" s="18"/>
      <c r="O408" s="16"/>
      <c r="P408" s="33">
        <v>2790</v>
      </c>
      <c r="Q408" s="21" t="s">
        <v>87</v>
      </c>
      <c r="R408" s="11"/>
      <c r="S408" s="11"/>
      <c r="T408" s="11"/>
      <c r="U408" s="25">
        <v>37.954000000000001</v>
      </c>
      <c r="V408" s="25">
        <v>-119.55200000000001</v>
      </c>
      <c r="W408" s="11" t="s">
        <v>88</v>
      </c>
      <c r="X408" s="11" t="str">
        <f t="shared" si="129"/>
        <v>HFRA</v>
      </c>
      <c r="Y408" s="11"/>
      <c r="Z408" s="21"/>
      <c r="AA408" s="11"/>
      <c r="AB408" s="11"/>
      <c r="AC408" s="21"/>
      <c r="AD408" s="21"/>
      <c r="AE408" s="21"/>
      <c r="AF408" s="11"/>
      <c r="AG408" s="11" t="b">
        <f t="shared" si="130"/>
        <v>0</v>
      </c>
      <c r="AH408" s="11" t="b">
        <f t="shared" si="131"/>
        <v>0</v>
      </c>
      <c r="AI408" s="11" t="b">
        <f t="shared" si="132"/>
        <v>0</v>
      </c>
      <c r="AJ408" s="19">
        <v>2022</v>
      </c>
      <c r="AK408">
        <v>8</v>
      </c>
      <c r="AL408" t="b">
        <v>0</v>
      </c>
      <c r="AM408">
        <f t="shared" si="133"/>
        <v>0</v>
      </c>
      <c r="AN408" t="b">
        <f t="shared" si="134"/>
        <v>0</v>
      </c>
      <c r="AO408" t="b">
        <f t="shared" si="135"/>
        <v>0</v>
      </c>
      <c r="AP408" t="b">
        <f t="shared" si="136"/>
        <v>0</v>
      </c>
      <c r="AQ408" t="str">
        <f t="shared" si="124"/>
        <v>OEIS Non-CAT - Large</v>
      </c>
      <c r="AR408">
        <f t="shared" si="137"/>
        <v>0</v>
      </c>
      <c r="AS408">
        <f t="shared" si="138"/>
        <v>0</v>
      </c>
      <c r="AT408" t="str">
        <f t="shared" si="139"/>
        <v xml:space="preserve">structures &lt;= 100 </v>
      </c>
      <c r="AU408" t="str">
        <f t="shared" si="140"/>
        <v>fatality = 0</v>
      </c>
      <c r="AV408">
        <f t="shared" si="125"/>
        <v>0</v>
      </c>
      <c r="AW408" t="b">
        <v>1</v>
      </c>
      <c r="AX408" t="b">
        <v>0</v>
      </c>
      <c r="AY408" t="b">
        <v>1</v>
      </c>
      <c r="AZ408" t="b">
        <v>1</v>
      </c>
      <c r="BA408" t="b">
        <v>0</v>
      </c>
      <c r="BB408" t="b">
        <v>1</v>
      </c>
      <c r="BC408" t="b">
        <v>1</v>
      </c>
    </row>
    <row r="409" spans="1:55" x14ac:dyDescent="0.2">
      <c r="A409" s="11"/>
      <c r="B409" s="11"/>
      <c r="C409" t="str">
        <f t="shared" si="126"/>
        <v>20220906-Mosquito</v>
      </c>
      <c r="D409" s="21" t="s">
        <v>1752</v>
      </c>
      <c r="E409" s="21" t="s">
        <v>1753</v>
      </c>
      <c r="F409" s="21"/>
      <c r="G409" s="21"/>
      <c r="H409" s="13">
        <f t="shared" si="127"/>
        <v>202209061800</v>
      </c>
      <c r="I409" s="13">
        <f t="shared" si="128"/>
        <v>202209070600</v>
      </c>
      <c r="J409" s="17">
        <v>44810</v>
      </c>
      <c r="K409" s="15">
        <v>0.75</v>
      </c>
      <c r="L409" s="16">
        <v>44810.75</v>
      </c>
      <c r="M409" s="17">
        <v>44861</v>
      </c>
      <c r="N409" s="18"/>
      <c r="O409" s="16"/>
      <c r="P409" s="11">
        <v>76788</v>
      </c>
      <c r="Q409" s="21" t="s">
        <v>99</v>
      </c>
      <c r="R409" s="11">
        <v>78</v>
      </c>
      <c r="S409" s="11"/>
      <c r="T409" s="11"/>
      <c r="U409" s="25">
        <v>39.00591</v>
      </c>
      <c r="V409" s="25">
        <v>-120.74469999999999</v>
      </c>
      <c r="W409" s="11" t="s">
        <v>88</v>
      </c>
      <c r="X409" s="11" t="str">
        <f t="shared" si="129"/>
        <v>HFRA</v>
      </c>
      <c r="Y409" s="11" t="s">
        <v>100</v>
      </c>
      <c r="Z409" s="21"/>
      <c r="AA409">
        <v>20221563</v>
      </c>
      <c r="AB409" s="11" t="s">
        <v>1754</v>
      </c>
      <c r="AC409" s="21" t="s">
        <v>1755</v>
      </c>
      <c r="AD409" t="s">
        <v>1756</v>
      </c>
      <c r="AE409" s="21"/>
      <c r="AF409">
        <v>1150842</v>
      </c>
      <c r="AG409" s="11" t="b">
        <f t="shared" si="130"/>
        <v>1</v>
      </c>
      <c r="AH409" s="11" t="b">
        <f t="shared" si="131"/>
        <v>1</v>
      </c>
      <c r="AI409" s="11" t="b">
        <f t="shared" si="132"/>
        <v>0</v>
      </c>
      <c r="AJ409" s="19">
        <v>2022</v>
      </c>
      <c r="AK409">
        <v>9</v>
      </c>
      <c r="AL409" t="b">
        <v>0</v>
      </c>
      <c r="AM409">
        <f t="shared" si="133"/>
        <v>0</v>
      </c>
      <c r="AN409" t="b">
        <f t="shared" si="134"/>
        <v>0</v>
      </c>
      <c r="AO409" t="b">
        <f t="shared" si="135"/>
        <v>0</v>
      </c>
      <c r="AP409" t="b">
        <f t="shared" si="136"/>
        <v>0</v>
      </c>
      <c r="AQ409" t="str">
        <f t="shared" si="124"/>
        <v>OEIS CAT - Large</v>
      </c>
      <c r="AR409">
        <f t="shared" si="137"/>
        <v>1</v>
      </c>
      <c r="AS409">
        <f t="shared" si="138"/>
        <v>0</v>
      </c>
      <c r="AT409" t="str">
        <f t="shared" si="139"/>
        <v xml:space="preserve">structures &lt;= 100 </v>
      </c>
      <c r="AU409" t="str">
        <f t="shared" si="140"/>
        <v>fatality = 0</v>
      </c>
      <c r="AV409">
        <f t="shared" si="125"/>
        <v>78</v>
      </c>
      <c r="AW409" t="b">
        <v>0</v>
      </c>
      <c r="AX409" t="b">
        <v>1</v>
      </c>
      <c r="AY409" t="b">
        <v>1</v>
      </c>
      <c r="AZ409" t="b">
        <v>1</v>
      </c>
      <c r="BA409" t="b">
        <v>0</v>
      </c>
      <c r="BB409" t="b">
        <v>1</v>
      </c>
      <c r="BC409" t="b">
        <v>1</v>
      </c>
    </row>
    <row r="410" spans="1:55" x14ac:dyDescent="0.2">
      <c r="A410" s="11"/>
      <c r="B410" s="11"/>
      <c r="C410" t="str">
        <f t="shared" si="126"/>
        <v>20220907-Fork</v>
      </c>
      <c r="D410" s="21" t="s">
        <v>91</v>
      </c>
      <c r="E410" s="21" t="s">
        <v>1465</v>
      </c>
      <c r="F410" s="21"/>
      <c r="G410" s="21"/>
      <c r="H410" s="13">
        <f t="shared" si="127"/>
        <v>202209071530</v>
      </c>
      <c r="I410" s="13">
        <f t="shared" si="128"/>
        <v>202209080330</v>
      </c>
      <c r="J410" s="17">
        <v>44811</v>
      </c>
      <c r="K410" s="15">
        <v>0.64583333333333337</v>
      </c>
      <c r="L410" s="16">
        <v>44811.645833333343</v>
      </c>
      <c r="M410" s="17">
        <v>44817</v>
      </c>
      <c r="N410" s="18"/>
      <c r="O410" s="16"/>
      <c r="P410" s="11">
        <v>819</v>
      </c>
      <c r="Q410" s="21" t="s">
        <v>72</v>
      </c>
      <c r="R410" s="11">
        <v>43</v>
      </c>
      <c r="S410" s="11"/>
      <c r="T410" s="11"/>
      <c r="U410" s="25">
        <v>37.219450000000002</v>
      </c>
      <c r="V410" s="25">
        <v>-119.50881</v>
      </c>
      <c r="W410" s="11" t="s">
        <v>88</v>
      </c>
      <c r="X410" s="11" t="str">
        <f t="shared" si="129"/>
        <v>HFRA</v>
      </c>
      <c r="Y410" s="11"/>
      <c r="Z410" s="21"/>
      <c r="AA410" s="11"/>
      <c r="AB410" s="11"/>
      <c r="AC410" s="21"/>
      <c r="AD410" s="21"/>
      <c r="AE410" s="21"/>
      <c r="AF410" s="11"/>
      <c r="AG410" s="11" t="b">
        <f t="shared" si="130"/>
        <v>0</v>
      </c>
      <c r="AH410" s="11" t="b">
        <f t="shared" si="131"/>
        <v>0</v>
      </c>
      <c r="AI410" s="11" t="b">
        <f t="shared" si="132"/>
        <v>0</v>
      </c>
      <c r="AJ410" s="19">
        <v>2022</v>
      </c>
      <c r="AK410">
        <v>9</v>
      </c>
      <c r="AL410" t="b">
        <v>0</v>
      </c>
      <c r="AM410">
        <f t="shared" si="133"/>
        <v>0</v>
      </c>
      <c r="AN410" t="b">
        <f t="shared" si="134"/>
        <v>0</v>
      </c>
      <c r="AO410" t="b">
        <f t="shared" si="135"/>
        <v>0</v>
      </c>
      <c r="AP410" t="b">
        <f t="shared" si="136"/>
        <v>0</v>
      </c>
      <c r="AQ410" t="str">
        <f t="shared" si="124"/>
        <v>OEIS Non-CAT - Large</v>
      </c>
      <c r="AR410">
        <f t="shared" si="137"/>
        <v>0</v>
      </c>
      <c r="AS410">
        <f t="shared" si="138"/>
        <v>0</v>
      </c>
      <c r="AT410" t="str">
        <f t="shared" si="139"/>
        <v xml:space="preserve">structures &lt;= 100 </v>
      </c>
      <c r="AU410" t="str">
        <f t="shared" si="140"/>
        <v>fatality = 0</v>
      </c>
      <c r="AV410">
        <f t="shared" si="125"/>
        <v>43</v>
      </c>
      <c r="AW410" t="b">
        <v>1</v>
      </c>
      <c r="AX410" t="b">
        <v>0</v>
      </c>
      <c r="AY410" t="b">
        <v>1</v>
      </c>
      <c r="AZ410" t="b">
        <v>1</v>
      </c>
      <c r="BA410" t="b">
        <v>0</v>
      </c>
      <c r="BB410" t="b">
        <v>1</v>
      </c>
      <c r="BC410" t="b">
        <v>1</v>
      </c>
    </row>
    <row r="411" spans="1:55" x14ac:dyDescent="0.2">
      <c r="C411" t="s">
        <v>1765</v>
      </c>
      <c r="D411" s="21" t="s">
        <v>1325</v>
      </c>
      <c r="E411" s="21" t="s">
        <v>1326</v>
      </c>
      <c r="H411" s="13">
        <f t="shared" si="127"/>
        <v>202406171339</v>
      </c>
      <c r="I411" s="13">
        <f t="shared" si="128"/>
        <v>202406180139</v>
      </c>
      <c r="J411" s="34">
        <v>45460</v>
      </c>
      <c r="K411" s="37">
        <v>0.56874999999999998</v>
      </c>
      <c r="L411" s="36">
        <v>45460.568749999999</v>
      </c>
      <c r="M411" s="38">
        <v>45471</v>
      </c>
      <c r="P411" s="33">
        <v>19195</v>
      </c>
      <c r="Q411" s="21" t="s">
        <v>99</v>
      </c>
      <c r="T411">
        <v>0</v>
      </c>
      <c r="U411">
        <v>39.316459999999999</v>
      </c>
      <c r="V411">
        <v>-122.46934</v>
      </c>
      <c r="Y411" t="s">
        <v>100</v>
      </c>
      <c r="AG411" s="11" t="b">
        <f t="shared" si="130"/>
        <v>1</v>
      </c>
      <c r="AH411" s="11" t="b">
        <f t="shared" si="131"/>
        <v>1</v>
      </c>
      <c r="AI411" s="11" t="b">
        <f t="shared" si="132"/>
        <v>0</v>
      </c>
      <c r="AJ411" s="19">
        <v>2024</v>
      </c>
      <c r="AK411">
        <v>6</v>
      </c>
      <c r="AM411">
        <f t="shared" si="133"/>
        <v>0</v>
      </c>
      <c r="AN411" t="b">
        <f t="shared" si="134"/>
        <v>0</v>
      </c>
      <c r="AO411" t="b">
        <f t="shared" si="135"/>
        <v>0</v>
      </c>
      <c r="AP411" t="b">
        <f t="shared" si="136"/>
        <v>0</v>
      </c>
      <c r="AQ411" t="str">
        <f t="shared" si="124"/>
        <v>OEIS CAT - Large</v>
      </c>
      <c r="AR411">
        <f t="shared" si="137"/>
        <v>1</v>
      </c>
      <c r="AS411">
        <f t="shared" si="138"/>
        <v>0</v>
      </c>
      <c r="AT411" t="str">
        <f t="shared" si="139"/>
        <v xml:space="preserve">structures &lt;= 100 </v>
      </c>
      <c r="AU411" t="str">
        <f t="shared" si="140"/>
        <v>fatality = 0</v>
      </c>
      <c r="AV411">
        <f>IF(R411="",0, R411 )</f>
        <v>0</v>
      </c>
    </row>
    <row r="417" spans="18:18" x14ac:dyDescent="0.2">
      <c r="R417">
        <f>SUM(R2:R99)</f>
        <v>4000</v>
      </c>
    </row>
    <row r="418" spans="18:18" x14ac:dyDescent="0.2">
      <c r="R418">
        <f>SUM(R100:R198)</f>
        <v>9858</v>
      </c>
    </row>
    <row r="419" spans="18:18" x14ac:dyDescent="0.2">
      <c r="R419">
        <f>SUM(R198:R299)</f>
        <v>21341</v>
      </c>
    </row>
    <row r="420" spans="18:18" x14ac:dyDescent="0.2">
      <c r="R420">
        <f>SUM(R300:R411)</f>
        <v>12579</v>
      </c>
    </row>
    <row r="422" spans="18:18" x14ac:dyDescent="0.2">
      <c r="R422">
        <f>SUM(R417:R420)</f>
        <v>47778</v>
      </c>
    </row>
  </sheetData>
  <autoFilter ref="A1:BE410" xr:uid="{00000000-0009-0000-0000-000004000000}"/>
  <pageMargins left="0.7" right="0.7" top="0.75" bottom="0.75" header="0.3" footer="0.3"/>
  <pageSetup orientation="portrait"/>
  <headerFooter>
    <oddFooter>&amp;C&amp;"Calibri"&amp;12 &amp;K000000_x000D_# Public</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62"/>
  <sheetViews>
    <sheetView workbookViewId="0">
      <selection activeCell="N72" sqref="N72"/>
    </sheetView>
  </sheetViews>
  <sheetFormatPr baseColWidth="10" defaultRowHeight="15" x14ac:dyDescent="0.2"/>
  <cols>
    <col min="1" max="1" width="20.83203125" bestFit="1" customWidth="1"/>
    <col min="2" max="2" width="24" bestFit="1" customWidth="1"/>
    <col min="3" max="3" width="12.83203125" bestFit="1" customWidth="1"/>
    <col min="4" max="5" width="10.6640625" bestFit="1" customWidth="1"/>
    <col min="6" max="7" width="15.1640625" customWidth="1"/>
    <col min="8" max="9" width="16.33203125" customWidth="1"/>
    <col min="10" max="276" width="15.1640625" bestFit="1" customWidth="1"/>
    <col min="277" max="277" width="15.6640625" bestFit="1" customWidth="1"/>
    <col min="278" max="278" width="16.33203125" bestFit="1" customWidth="1"/>
  </cols>
  <sheetData>
    <row r="2" spans="1:4" x14ac:dyDescent="0.2">
      <c r="A2" s="41" t="s">
        <v>24</v>
      </c>
      <c r="B2" t="s">
        <v>2198</v>
      </c>
    </row>
    <row r="3" spans="1:4" x14ac:dyDescent="0.2">
      <c r="A3" s="41" t="s">
        <v>16</v>
      </c>
      <c r="B3" t="s">
        <v>2199</v>
      </c>
    </row>
    <row r="4" spans="1:4" x14ac:dyDescent="0.2">
      <c r="A4" s="41" t="s">
        <v>68</v>
      </c>
      <c r="B4" t="s">
        <v>2199</v>
      </c>
    </row>
    <row r="6" spans="1:4" x14ac:dyDescent="0.2">
      <c r="A6" s="41" t="s">
        <v>2189</v>
      </c>
      <c r="B6" t="s">
        <v>2228</v>
      </c>
      <c r="C6" t="s">
        <v>2191</v>
      </c>
      <c r="D6" t="s">
        <v>2229</v>
      </c>
    </row>
    <row r="7" spans="1:4" x14ac:dyDescent="0.2">
      <c r="A7" s="42" t="s">
        <v>2211</v>
      </c>
      <c r="B7">
        <v>417</v>
      </c>
      <c r="C7">
        <v>780443</v>
      </c>
      <c r="D7">
        <v>940</v>
      </c>
    </row>
    <row r="8" spans="1:4" x14ac:dyDescent="0.2">
      <c r="A8" s="42" t="s">
        <v>2212</v>
      </c>
      <c r="B8">
        <v>6121</v>
      </c>
      <c r="C8">
        <v>1420876</v>
      </c>
      <c r="D8">
        <v>6458</v>
      </c>
    </row>
    <row r="9" spans="1:4" x14ac:dyDescent="0.2">
      <c r="A9" s="42" t="s">
        <v>2213</v>
      </c>
      <c r="B9">
        <v>1168</v>
      </c>
      <c r="C9">
        <v>1162010</v>
      </c>
      <c r="D9">
        <v>6617</v>
      </c>
    </row>
    <row r="10" spans="1:4" x14ac:dyDescent="0.2">
      <c r="A10" s="42" t="s">
        <v>2214</v>
      </c>
      <c r="B10">
        <v>38</v>
      </c>
      <c r="C10">
        <v>99143</v>
      </c>
      <c r="D10">
        <v>1571</v>
      </c>
    </row>
    <row r="11" spans="1:4" x14ac:dyDescent="0.2">
      <c r="A11" s="42" t="s">
        <v>2215</v>
      </c>
      <c r="B11">
        <v>1827</v>
      </c>
      <c r="C11">
        <v>445367</v>
      </c>
      <c r="D11">
        <v>1062</v>
      </c>
    </row>
    <row r="12" spans="1:4" x14ac:dyDescent="0.2">
      <c r="A12" s="42" t="s">
        <v>2220</v>
      </c>
      <c r="B12">
        <v>13</v>
      </c>
      <c r="C12">
        <v>21942</v>
      </c>
      <c r="D12">
        <v>436</v>
      </c>
    </row>
    <row r="13" spans="1:4" x14ac:dyDescent="0.2">
      <c r="A13" s="42" t="s">
        <v>2221</v>
      </c>
      <c r="B13">
        <v>0</v>
      </c>
      <c r="C13">
        <v>7000</v>
      </c>
      <c r="D13">
        <v>12</v>
      </c>
    </row>
    <row r="14" spans="1:4" x14ac:dyDescent="0.2">
      <c r="A14" s="42" t="s">
        <v>2222</v>
      </c>
      <c r="C14">
        <v>3126</v>
      </c>
      <c r="D14">
        <v>395</v>
      </c>
    </row>
    <row r="15" spans="1:4" x14ac:dyDescent="0.2">
      <c r="A15" s="42" t="s">
        <v>2197</v>
      </c>
      <c r="B15">
        <v>9584</v>
      </c>
      <c r="C15">
        <v>3939907</v>
      </c>
      <c r="D15">
        <v>17491</v>
      </c>
    </row>
    <row r="18" spans="4:16" x14ac:dyDescent="0.2">
      <c r="D18" t="s">
        <v>24</v>
      </c>
      <c r="E18" t="s">
        <v>100</v>
      </c>
      <c r="K18" t="s">
        <v>24</v>
      </c>
      <c r="L18" t="s">
        <v>2198</v>
      </c>
    </row>
    <row r="19" spans="4:16" x14ac:dyDescent="0.2">
      <c r="D19" t="s">
        <v>62</v>
      </c>
      <c r="E19" t="s">
        <v>2199</v>
      </c>
      <c r="K19" t="s">
        <v>62</v>
      </c>
      <c r="L19" t="s">
        <v>2199</v>
      </c>
    </row>
    <row r="20" spans="4:16" x14ac:dyDescent="0.2">
      <c r="D20" t="s">
        <v>16</v>
      </c>
      <c r="E20" t="s">
        <v>2199</v>
      </c>
      <c r="K20" t="s">
        <v>16</v>
      </c>
      <c r="L20" t="s">
        <v>2199</v>
      </c>
    </row>
    <row r="22" spans="4:16" x14ac:dyDescent="0.2">
      <c r="D22" t="s">
        <v>2189</v>
      </c>
      <c r="E22" t="s">
        <v>2223</v>
      </c>
      <c r="F22" t="s">
        <v>2191</v>
      </c>
      <c r="G22" t="s">
        <v>2201</v>
      </c>
      <c r="H22" t="s">
        <v>2204</v>
      </c>
      <c r="I22" t="s">
        <v>2205</v>
      </c>
      <c r="K22" t="s">
        <v>2189</v>
      </c>
      <c r="L22" t="s">
        <v>2223</v>
      </c>
      <c r="M22" t="s">
        <v>2191</v>
      </c>
      <c r="N22" t="s">
        <v>2201</v>
      </c>
      <c r="O22" t="s">
        <v>2204</v>
      </c>
      <c r="P22" t="s">
        <v>2205</v>
      </c>
    </row>
    <row r="23" spans="4:16" x14ac:dyDescent="0.2">
      <c r="D23" t="s">
        <v>2211</v>
      </c>
      <c r="E23">
        <v>5</v>
      </c>
      <c r="F23">
        <v>38974</v>
      </c>
      <c r="G23" s="43">
        <f t="shared" ref="G23:G31" si="0">IF(E23&lt;&gt;0,F23/E23,0)</f>
        <v>7794.8</v>
      </c>
      <c r="H23">
        <v>602</v>
      </c>
      <c r="I23" s="43">
        <f t="shared" ref="I23:I31" si="1">IF(G23&lt;&gt;0,H23/$E23,0)</f>
        <v>120.4</v>
      </c>
      <c r="K23" t="s">
        <v>2211</v>
      </c>
      <c r="L23">
        <v>26</v>
      </c>
      <c r="M23">
        <v>978000</v>
      </c>
      <c r="N23" s="43">
        <f t="shared" ref="N23:N31" si="2">IF(L23&lt;&gt;0,M23/L23,0)</f>
        <v>37615.384615384617</v>
      </c>
      <c r="O23">
        <v>3656</v>
      </c>
      <c r="P23" s="43">
        <f t="shared" ref="P23:P31" si="3">IF(N23&lt;&gt;0,O23/$L23,0)</f>
        <v>140.61538461538461</v>
      </c>
    </row>
    <row r="24" spans="4:16" x14ac:dyDescent="0.2">
      <c r="D24" t="s">
        <v>2212</v>
      </c>
      <c r="E24">
        <v>7</v>
      </c>
      <c r="F24">
        <v>103167</v>
      </c>
      <c r="G24" s="43">
        <f t="shared" si="0"/>
        <v>14738.142857142857</v>
      </c>
      <c r="H24">
        <v>93</v>
      </c>
      <c r="I24" s="43">
        <f t="shared" si="1"/>
        <v>13.285714285714286</v>
      </c>
      <c r="K24" t="s">
        <v>2212</v>
      </c>
      <c r="L24">
        <v>74</v>
      </c>
      <c r="M24">
        <v>795748</v>
      </c>
      <c r="N24" s="43">
        <f t="shared" si="2"/>
        <v>10753.351351351352</v>
      </c>
      <c r="O24">
        <v>3790</v>
      </c>
      <c r="P24" s="43">
        <f t="shared" si="3"/>
        <v>51.216216216216218</v>
      </c>
    </row>
    <row r="25" spans="4:16" x14ac:dyDescent="0.2">
      <c r="D25" t="s">
        <v>2213</v>
      </c>
      <c r="E25">
        <v>12</v>
      </c>
      <c r="F25">
        <v>374311</v>
      </c>
      <c r="G25" s="43">
        <f t="shared" si="0"/>
        <v>31192.583333333332</v>
      </c>
      <c r="H25">
        <v>1953</v>
      </c>
      <c r="I25" s="43">
        <f t="shared" si="1"/>
        <v>162.75</v>
      </c>
      <c r="K25" t="s">
        <v>2213</v>
      </c>
      <c r="L25">
        <v>46</v>
      </c>
      <c r="M25">
        <v>429544</v>
      </c>
      <c r="N25" s="43">
        <f t="shared" si="2"/>
        <v>9337.9130434782601</v>
      </c>
      <c r="O25">
        <v>450</v>
      </c>
      <c r="P25" s="43">
        <f t="shared" si="3"/>
        <v>9.7826086956521738</v>
      </c>
    </row>
    <row r="26" spans="4:16" x14ac:dyDescent="0.2">
      <c r="D26" t="s">
        <v>2214</v>
      </c>
      <c r="E26">
        <v>8</v>
      </c>
      <c r="F26">
        <v>211205</v>
      </c>
      <c r="G26" s="43">
        <f t="shared" si="0"/>
        <v>26400.625</v>
      </c>
      <c r="H26">
        <v>6082</v>
      </c>
      <c r="I26" s="43">
        <f t="shared" si="1"/>
        <v>760.25</v>
      </c>
      <c r="K26" t="s">
        <v>2214</v>
      </c>
      <c r="L26">
        <v>15</v>
      </c>
      <c r="M26">
        <v>57811</v>
      </c>
      <c r="N26" s="43">
        <f t="shared" si="2"/>
        <v>3854.0666666666666</v>
      </c>
      <c r="O26">
        <v>64</v>
      </c>
      <c r="P26" s="43">
        <f t="shared" si="3"/>
        <v>4.2666666666666666</v>
      </c>
    </row>
    <row r="27" spans="4:16" x14ac:dyDescent="0.2">
      <c r="D27" t="s">
        <v>2215</v>
      </c>
      <c r="E27">
        <v>5</v>
      </c>
      <c r="F27">
        <v>215875</v>
      </c>
      <c r="G27" s="43">
        <f t="shared" si="0"/>
        <v>43175</v>
      </c>
      <c r="H27">
        <v>20159</v>
      </c>
      <c r="I27" s="43">
        <f t="shared" si="1"/>
        <v>4031.8</v>
      </c>
      <c r="K27" t="s">
        <v>2215</v>
      </c>
      <c r="L27">
        <v>6</v>
      </c>
      <c r="M27">
        <v>95109</v>
      </c>
      <c r="N27" s="43">
        <f t="shared" si="2"/>
        <v>15851.5</v>
      </c>
      <c r="O27">
        <v>316</v>
      </c>
      <c r="P27" s="43">
        <f t="shared" si="3"/>
        <v>52.666666666666664</v>
      </c>
    </row>
    <row r="28" spans="4:16" x14ac:dyDescent="0.2">
      <c r="D28" t="s">
        <v>2220</v>
      </c>
      <c r="E28">
        <v>0</v>
      </c>
      <c r="F28">
        <v>0</v>
      </c>
      <c r="G28" s="43">
        <f t="shared" si="0"/>
        <v>0</v>
      </c>
      <c r="H28">
        <v>0</v>
      </c>
      <c r="I28" s="43">
        <f t="shared" si="1"/>
        <v>0</v>
      </c>
      <c r="K28" t="s">
        <v>2220</v>
      </c>
      <c r="L28">
        <v>3</v>
      </c>
      <c r="M28">
        <v>5738</v>
      </c>
      <c r="N28" s="43">
        <f t="shared" si="2"/>
        <v>1912.6666666666667</v>
      </c>
      <c r="O28">
        <v>0</v>
      </c>
      <c r="P28" s="43">
        <f t="shared" si="3"/>
        <v>0</v>
      </c>
    </row>
    <row r="29" spans="4:16" x14ac:dyDescent="0.2">
      <c r="D29" t="s">
        <v>2224</v>
      </c>
      <c r="E29">
        <v>0</v>
      </c>
      <c r="F29">
        <v>0</v>
      </c>
      <c r="G29" s="43">
        <f t="shared" si="0"/>
        <v>0</v>
      </c>
      <c r="H29">
        <v>0</v>
      </c>
      <c r="I29" s="43">
        <f t="shared" si="1"/>
        <v>0</v>
      </c>
      <c r="K29" t="s">
        <v>2224</v>
      </c>
      <c r="L29">
        <v>0</v>
      </c>
      <c r="M29">
        <v>0</v>
      </c>
      <c r="N29" s="43">
        <f t="shared" si="2"/>
        <v>0</v>
      </c>
      <c r="O29">
        <v>0</v>
      </c>
      <c r="P29" s="43">
        <f t="shared" si="3"/>
        <v>0</v>
      </c>
    </row>
    <row r="30" spans="4:16" x14ac:dyDescent="0.2">
      <c r="D30" t="s">
        <v>2221</v>
      </c>
      <c r="E30">
        <v>1</v>
      </c>
      <c r="F30">
        <v>77758</v>
      </c>
      <c r="G30" s="43">
        <f t="shared" si="0"/>
        <v>77758</v>
      </c>
      <c r="H30">
        <v>374</v>
      </c>
      <c r="I30" s="43">
        <f t="shared" si="1"/>
        <v>374</v>
      </c>
      <c r="K30" t="s">
        <v>2221</v>
      </c>
      <c r="L30">
        <v>0</v>
      </c>
      <c r="M30">
        <v>0</v>
      </c>
      <c r="N30" s="43">
        <f t="shared" si="2"/>
        <v>0</v>
      </c>
      <c r="O30">
        <v>0</v>
      </c>
      <c r="P30" s="43">
        <f t="shared" si="3"/>
        <v>0</v>
      </c>
    </row>
    <row r="31" spans="4:16" x14ac:dyDescent="0.2">
      <c r="D31" t="s">
        <v>2197</v>
      </c>
      <c r="E31" s="45">
        <v>38</v>
      </c>
      <c r="F31" s="45">
        <v>1021290</v>
      </c>
      <c r="G31" s="45">
        <f t="shared" si="0"/>
        <v>26876.052631578947</v>
      </c>
      <c r="H31" s="45">
        <v>29263</v>
      </c>
      <c r="I31" s="45">
        <f t="shared" si="1"/>
        <v>770.07894736842104</v>
      </c>
      <c r="J31" s="45"/>
      <c r="K31" s="45" t="s">
        <v>2197</v>
      </c>
      <c r="L31" s="45">
        <v>170</v>
      </c>
      <c r="M31" s="45">
        <v>2361950</v>
      </c>
      <c r="N31" s="47">
        <f t="shared" si="2"/>
        <v>13893.823529411764</v>
      </c>
      <c r="O31" s="45">
        <v>8276</v>
      </c>
      <c r="P31" s="45">
        <f t="shared" si="3"/>
        <v>48.682352941176468</v>
      </c>
    </row>
    <row r="32" spans="4:16" x14ac:dyDescent="0.2">
      <c r="G32" s="43"/>
      <c r="I32" s="43"/>
    </row>
    <row r="33" spans="4:16" x14ac:dyDescent="0.2">
      <c r="G33" s="43"/>
      <c r="I33" s="43"/>
    </row>
    <row r="34" spans="4:16" x14ac:dyDescent="0.2">
      <c r="D34" t="s">
        <v>24</v>
      </c>
      <c r="E34" t="s">
        <v>100</v>
      </c>
      <c r="G34" s="43"/>
      <c r="I34" s="43"/>
      <c r="K34" t="s">
        <v>24</v>
      </c>
      <c r="L34" t="s">
        <v>2198</v>
      </c>
    </row>
    <row r="35" spans="4:16" x14ac:dyDescent="0.2">
      <c r="D35" t="s">
        <v>16</v>
      </c>
      <c r="E35" t="s">
        <v>2199</v>
      </c>
      <c r="G35" s="43"/>
      <c r="I35" s="43"/>
      <c r="K35" t="s">
        <v>16</v>
      </c>
      <c r="L35" t="s">
        <v>2199</v>
      </c>
    </row>
    <row r="36" spans="4:16" x14ac:dyDescent="0.2">
      <c r="D36" t="s">
        <v>68</v>
      </c>
      <c r="E36" t="s">
        <v>2199</v>
      </c>
      <c r="G36" s="43"/>
      <c r="I36" s="43"/>
      <c r="K36" t="s">
        <v>68</v>
      </c>
      <c r="L36" t="s">
        <v>2199</v>
      </c>
    </row>
    <row r="37" spans="4:16" x14ac:dyDescent="0.2">
      <c r="G37" s="43"/>
      <c r="I37" s="43"/>
    </row>
    <row r="38" spans="4:16" x14ac:dyDescent="0.2">
      <c r="D38" t="s">
        <v>2189</v>
      </c>
      <c r="E38" t="s">
        <v>2200</v>
      </c>
      <c r="F38" t="s">
        <v>2191</v>
      </c>
      <c r="G38" s="43" t="s">
        <v>2201</v>
      </c>
      <c r="H38" t="s">
        <v>2204</v>
      </c>
      <c r="I38" s="43" t="s">
        <v>2205</v>
      </c>
      <c r="K38" t="s">
        <v>2189</v>
      </c>
      <c r="L38" t="s">
        <v>2200</v>
      </c>
      <c r="M38" t="s">
        <v>2191</v>
      </c>
      <c r="N38" t="s">
        <v>2201</v>
      </c>
      <c r="O38" t="s">
        <v>2204</v>
      </c>
      <c r="P38" t="s">
        <v>2205</v>
      </c>
    </row>
    <row r="39" spans="4:16" x14ac:dyDescent="0.2">
      <c r="D39" t="s">
        <v>2211</v>
      </c>
      <c r="E39">
        <v>3</v>
      </c>
      <c r="F39">
        <v>3948</v>
      </c>
      <c r="G39" s="43">
        <f t="shared" ref="G39:G48" si="4">IF(E39&lt;&gt;0,F39/E39,0)</f>
        <v>1316</v>
      </c>
      <c r="H39">
        <v>213</v>
      </c>
      <c r="I39" s="43">
        <f t="shared" ref="I39:I48" si="5">IF(G39&lt;&gt;0,H39/$E39,0)</f>
        <v>71</v>
      </c>
      <c r="K39" t="s">
        <v>2211</v>
      </c>
      <c r="L39">
        <v>22</v>
      </c>
      <c r="M39">
        <v>780443</v>
      </c>
      <c r="N39" s="43">
        <f t="shared" ref="N39:N48" si="6">IF(L39&lt;&gt;0,M39/L39,0)</f>
        <v>35474.681818181816</v>
      </c>
      <c r="O39">
        <v>417</v>
      </c>
      <c r="P39" s="43">
        <f t="shared" ref="P39:P48" si="7">IF(N39&lt;&gt;0,O39/$L39,0)</f>
        <v>18.954545454545453</v>
      </c>
    </row>
    <row r="40" spans="4:16" x14ac:dyDescent="0.2">
      <c r="D40" t="s">
        <v>2212</v>
      </c>
      <c r="E40">
        <v>16</v>
      </c>
      <c r="F40">
        <v>197149</v>
      </c>
      <c r="G40" s="43">
        <f t="shared" si="4"/>
        <v>12321.8125</v>
      </c>
      <c r="H40">
        <v>1153</v>
      </c>
      <c r="I40" s="43">
        <f t="shared" si="5"/>
        <v>72.0625</v>
      </c>
      <c r="K40" t="s">
        <v>2212</v>
      </c>
      <c r="L40">
        <v>130</v>
      </c>
      <c r="M40">
        <v>1420876</v>
      </c>
      <c r="N40" s="43">
        <f t="shared" si="6"/>
        <v>10929.815384615385</v>
      </c>
      <c r="O40">
        <v>6121</v>
      </c>
      <c r="P40" s="43">
        <f t="shared" si="7"/>
        <v>47.084615384615383</v>
      </c>
    </row>
    <row r="41" spans="4:16" x14ac:dyDescent="0.2">
      <c r="D41" t="s">
        <v>2213</v>
      </c>
      <c r="E41">
        <v>16</v>
      </c>
      <c r="F41">
        <v>1242495</v>
      </c>
      <c r="G41" s="43">
        <f t="shared" si="4"/>
        <v>77655.9375</v>
      </c>
      <c r="H41">
        <v>4755</v>
      </c>
      <c r="I41" s="43">
        <f t="shared" si="5"/>
        <v>297.1875</v>
      </c>
      <c r="K41" t="s">
        <v>2213</v>
      </c>
      <c r="L41">
        <v>86</v>
      </c>
      <c r="M41">
        <v>1162010</v>
      </c>
      <c r="N41" s="43">
        <f t="shared" si="6"/>
        <v>13511.744186046511</v>
      </c>
      <c r="O41">
        <v>1168</v>
      </c>
      <c r="P41" s="43">
        <f t="shared" si="7"/>
        <v>13.581395348837209</v>
      </c>
    </row>
    <row r="42" spans="4:16" x14ac:dyDescent="0.2">
      <c r="D42" t="s">
        <v>2214</v>
      </c>
      <c r="E42">
        <v>10</v>
      </c>
      <c r="F42">
        <v>223113</v>
      </c>
      <c r="G42" s="43">
        <f t="shared" si="4"/>
        <v>22311.3</v>
      </c>
      <c r="H42">
        <v>6082</v>
      </c>
      <c r="I42" s="43">
        <f t="shared" si="5"/>
        <v>608.20000000000005</v>
      </c>
      <c r="K42" t="s">
        <v>2214</v>
      </c>
      <c r="L42">
        <v>25</v>
      </c>
      <c r="M42">
        <v>99143</v>
      </c>
      <c r="N42" s="43">
        <f t="shared" si="6"/>
        <v>3965.72</v>
      </c>
      <c r="O42">
        <v>38</v>
      </c>
      <c r="P42" s="43">
        <f t="shared" si="7"/>
        <v>1.52</v>
      </c>
    </row>
    <row r="43" spans="4:16" x14ac:dyDescent="0.2">
      <c r="D43" t="s">
        <v>2215</v>
      </c>
      <c r="E43">
        <v>6</v>
      </c>
      <c r="F43">
        <v>377047</v>
      </c>
      <c r="G43" s="43">
        <f t="shared" si="4"/>
        <v>62841.166666666664</v>
      </c>
      <c r="H43">
        <v>38963</v>
      </c>
      <c r="I43" s="43">
        <f t="shared" si="5"/>
        <v>6493.833333333333</v>
      </c>
      <c r="K43" t="s">
        <v>2215</v>
      </c>
      <c r="L43">
        <v>9</v>
      </c>
      <c r="M43">
        <v>445367</v>
      </c>
      <c r="N43" s="43">
        <f t="shared" si="6"/>
        <v>49485.222222222219</v>
      </c>
      <c r="O43">
        <v>1827</v>
      </c>
      <c r="P43" s="43">
        <f t="shared" si="7"/>
        <v>203</v>
      </c>
    </row>
    <row r="44" spans="4:16" x14ac:dyDescent="0.2">
      <c r="D44" t="s">
        <v>2220</v>
      </c>
      <c r="E44">
        <v>2</v>
      </c>
      <c r="F44">
        <v>2847</v>
      </c>
      <c r="G44" s="43">
        <f t="shared" si="4"/>
        <v>1423.5</v>
      </c>
      <c r="H44">
        <v>0</v>
      </c>
      <c r="I44" s="43">
        <f t="shared" si="5"/>
        <v>0</v>
      </c>
      <c r="K44" t="s">
        <v>2220</v>
      </c>
      <c r="L44">
        <v>5</v>
      </c>
      <c r="M44">
        <v>21942</v>
      </c>
      <c r="N44" s="43">
        <f t="shared" si="6"/>
        <v>4388.3999999999996</v>
      </c>
      <c r="O44">
        <v>13</v>
      </c>
      <c r="P44" s="43">
        <f t="shared" si="7"/>
        <v>2.6</v>
      </c>
    </row>
    <row r="45" spans="4:16" x14ac:dyDescent="0.2">
      <c r="D45" t="s">
        <v>2224</v>
      </c>
      <c r="E45">
        <v>2</v>
      </c>
      <c r="F45">
        <v>290310</v>
      </c>
      <c r="G45" s="43">
        <f t="shared" si="4"/>
        <v>145155</v>
      </c>
      <c r="H45">
        <v>1069</v>
      </c>
      <c r="I45" s="43">
        <f t="shared" si="5"/>
        <v>534.5</v>
      </c>
      <c r="K45" t="s">
        <v>2224</v>
      </c>
      <c r="L45">
        <v>0</v>
      </c>
      <c r="M45">
        <v>0</v>
      </c>
      <c r="N45" s="43">
        <f t="shared" si="6"/>
        <v>0</v>
      </c>
      <c r="O45">
        <v>0</v>
      </c>
      <c r="P45" s="43">
        <f t="shared" si="7"/>
        <v>0</v>
      </c>
    </row>
    <row r="46" spans="4:16" x14ac:dyDescent="0.2">
      <c r="D46" t="s">
        <v>2221</v>
      </c>
      <c r="E46">
        <v>1</v>
      </c>
      <c r="F46">
        <v>77758</v>
      </c>
      <c r="G46" s="43">
        <f t="shared" si="4"/>
        <v>77758</v>
      </c>
      <c r="H46">
        <v>374</v>
      </c>
      <c r="I46" s="43">
        <f t="shared" si="5"/>
        <v>374</v>
      </c>
      <c r="K46" t="s">
        <v>2221</v>
      </c>
      <c r="L46">
        <v>1</v>
      </c>
      <c r="M46">
        <v>7000</v>
      </c>
      <c r="N46" s="43">
        <f t="shared" si="6"/>
        <v>7000</v>
      </c>
      <c r="O46">
        <v>0</v>
      </c>
      <c r="P46" s="43">
        <f t="shared" si="7"/>
        <v>0</v>
      </c>
    </row>
    <row r="47" spans="4:16" x14ac:dyDescent="0.2">
      <c r="D47" t="s">
        <v>2222</v>
      </c>
      <c r="E47">
        <v>0</v>
      </c>
      <c r="F47">
        <v>0</v>
      </c>
      <c r="G47" s="43">
        <f t="shared" si="4"/>
        <v>0</v>
      </c>
      <c r="H47">
        <v>0</v>
      </c>
      <c r="I47" s="43">
        <f t="shared" si="5"/>
        <v>0</v>
      </c>
      <c r="K47" t="s">
        <v>2222</v>
      </c>
      <c r="L47">
        <v>1</v>
      </c>
      <c r="M47">
        <v>3126</v>
      </c>
      <c r="N47" s="43">
        <f t="shared" si="6"/>
        <v>3126</v>
      </c>
      <c r="O47">
        <v>0</v>
      </c>
      <c r="P47" s="43">
        <f t="shared" si="7"/>
        <v>0</v>
      </c>
    </row>
    <row r="48" spans="4:16" x14ac:dyDescent="0.2">
      <c r="D48" t="s">
        <v>2197</v>
      </c>
      <c r="E48">
        <v>56</v>
      </c>
      <c r="F48" s="45">
        <v>2414667</v>
      </c>
      <c r="G48" s="45">
        <f t="shared" si="4"/>
        <v>43119.053571428572</v>
      </c>
      <c r="H48" s="45">
        <v>52609</v>
      </c>
      <c r="I48" s="45">
        <f t="shared" si="5"/>
        <v>939.44642857142856</v>
      </c>
      <c r="J48" s="45"/>
      <c r="K48" s="45" t="s">
        <v>2197</v>
      </c>
      <c r="L48" s="45">
        <v>279</v>
      </c>
      <c r="M48" s="45">
        <v>3939907</v>
      </c>
      <c r="N48" s="47">
        <f t="shared" si="6"/>
        <v>14121.530465949822</v>
      </c>
      <c r="O48" s="45">
        <v>9584</v>
      </c>
      <c r="P48" s="43">
        <f t="shared" si="7"/>
        <v>34.351254480286741</v>
      </c>
    </row>
    <row r="49" spans="4:16" x14ac:dyDescent="0.2">
      <c r="N49" s="43"/>
    </row>
    <row r="51" spans="4:16" x14ac:dyDescent="0.2">
      <c r="D51" t="s">
        <v>24</v>
      </c>
      <c r="E51" t="s">
        <v>100</v>
      </c>
      <c r="G51" s="43"/>
      <c r="I51" s="43"/>
      <c r="K51" t="s">
        <v>24</v>
      </c>
      <c r="L51" t="s">
        <v>2198</v>
      </c>
    </row>
    <row r="52" spans="4:16" x14ac:dyDescent="0.2">
      <c r="D52" t="s">
        <v>16</v>
      </c>
      <c r="E52" t="s">
        <v>2199</v>
      </c>
      <c r="G52" s="43"/>
      <c r="I52" s="43"/>
      <c r="K52" t="s">
        <v>16</v>
      </c>
      <c r="L52" t="s">
        <v>2199</v>
      </c>
    </row>
    <row r="53" spans="4:16" x14ac:dyDescent="0.2">
      <c r="D53" t="s">
        <v>68</v>
      </c>
      <c r="E53" t="s">
        <v>2199</v>
      </c>
      <c r="G53" s="43"/>
      <c r="I53" s="43"/>
      <c r="K53" t="s">
        <v>68</v>
      </c>
      <c r="L53" t="s">
        <v>2199</v>
      </c>
    </row>
    <row r="54" spans="4:16" x14ac:dyDescent="0.2">
      <c r="G54" s="43"/>
      <c r="I54" s="43"/>
    </row>
    <row r="55" spans="4:16" x14ac:dyDescent="0.2">
      <c r="D55" t="s">
        <v>2189</v>
      </c>
      <c r="E55" t="s">
        <v>2200</v>
      </c>
      <c r="F55" t="s">
        <v>2191</v>
      </c>
      <c r="G55" s="43" t="s">
        <v>2201</v>
      </c>
      <c r="H55" t="s">
        <v>2204</v>
      </c>
      <c r="I55" s="43" t="s">
        <v>2205</v>
      </c>
      <c r="K55" t="s">
        <v>2189</v>
      </c>
      <c r="L55" t="s">
        <v>2200</v>
      </c>
      <c r="M55" t="s">
        <v>2191</v>
      </c>
      <c r="N55" t="s">
        <v>2201</v>
      </c>
      <c r="O55" t="s">
        <v>2204</v>
      </c>
      <c r="P55" t="s">
        <v>2205</v>
      </c>
    </row>
    <row r="56" spans="4:16" x14ac:dyDescent="0.2">
      <c r="D56" t="s">
        <v>2211</v>
      </c>
      <c r="E56">
        <v>3</v>
      </c>
      <c r="F56">
        <v>3948</v>
      </c>
      <c r="G56" s="43">
        <f t="shared" ref="G56:G62" si="8">IF(E56&lt;&gt;0,F56/E56,0)</f>
        <v>1316</v>
      </c>
      <c r="H56">
        <v>213</v>
      </c>
      <c r="I56" s="43">
        <f t="shared" ref="I56:I62" si="9">IF(G56&lt;&gt;0,H56/$E56,0)</f>
        <v>71</v>
      </c>
      <c r="K56" t="s">
        <v>2211</v>
      </c>
      <c r="L56">
        <v>22</v>
      </c>
      <c r="M56">
        <v>780443</v>
      </c>
      <c r="N56" s="43">
        <f t="shared" ref="N56:N62" si="10">IF(L56&lt;&gt;0,M56/L56,0)</f>
        <v>35474.681818181816</v>
      </c>
      <c r="O56">
        <v>417</v>
      </c>
      <c r="P56" s="43">
        <f t="shared" ref="P56:P62" si="11">IF(N56&lt;&gt;0,O56/$L56,0)</f>
        <v>18.954545454545453</v>
      </c>
    </row>
    <row r="57" spans="4:16" x14ac:dyDescent="0.2">
      <c r="D57" t="s">
        <v>2212</v>
      </c>
      <c r="E57">
        <v>16</v>
      </c>
      <c r="F57">
        <v>197149</v>
      </c>
      <c r="G57" s="43">
        <f t="shared" si="8"/>
        <v>12321.8125</v>
      </c>
      <c r="H57">
        <v>1153</v>
      </c>
      <c r="I57" s="43">
        <f t="shared" si="9"/>
        <v>72.0625</v>
      </c>
      <c r="K57" t="s">
        <v>2212</v>
      </c>
      <c r="L57">
        <v>130</v>
      </c>
      <c r="M57">
        <v>1420876</v>
      </c>
      <c r="N57" s="43">
        <f t="shared" si="10"/>
        <v>10929.815384615385</v>
      </c>
      <c r="O57">
        <v>6121</v>
      </c>
      <c r="P57" s="43">
        <f t="shared" si="11"/>
        <v>47.084615384615383</v>
      </c>
    </row>
    <row r="58" spans="4:16" x14ac:dyDescent="0.2">
      <c r="D58" t="s">
        <v>2213</v>
      </c>
      <c r="E58">
        <v>16</v>
      </c>
      <c r="F58">
        <v>1242495</v>
      </c>
      <c r="G58" s="43">
        <f t="shared" si="8"/>
        <v>77655.9375</v>
      </c>
      <c r="H58">
        <v>4755</v>
      </c>
      <c r="I58" s="43">
        <f t="shared" si="9"/>
        <v>297.1875</v>
      </c>
      <c r="K58" t="s">
        <v>2213</v>
      </c>
      <c r="L58">
        <v>86</v>
      </c>
      <c r="M58">
        <v>1162010</v>
      </c>
      <c r="N58" s="43">
        <f t="shared" si="10"/>
        <v>13511.744186046511</v>
      </c>
      <c r="O58">
        <v>1168</v>
      </c>
      <c r="P58" s="43">
        <f t="shared" si="11"/>
        <v>13.581395348837209</v>
      </c>
    </row>
    <row r="59" spans="4:16" x14ac:dyDescent="0.2">
      <c r="D59" t="s">
        <v>2214</v>
      </c>
      <c r="E59">
        <v>10</v>
      </c>
      <c r="F59">
        <v>223113</v>
      </c>
      <c r="G59" s="43">
        <f t="shared" si="8"/>
        <v>22311.3</v>
      </c>
      <c r="H59">
        <v>6082</v>
      </c>
      <c r="I59" s="43">
        <f t="shared" si="9"/>
        <v>608.20000000000005</v>
      </c>
      <c r="K59" t="s">
        <v>2214</v>
      </c>
      <c r="L59">
        <v>25</v>
      </c>
      <c r="M59">
        <v>99143</v>
      </c>
      <c r="N59" s="43">
        <f t="shared" si="10"/>
        <v>3965.72</v>
      </c>
      <c r="O59">
        <v>38</v>
      </c>
      <c r="P59" s="43">
        <f t="shared" si="11"/>
        <v>1.52</v>
      </c>
    </row>
    <row r="60" spans="4:16" x14ac:dyDescent="0.2">
      <c r="D60" t="s">
        <v>2215</v>
      </c>
      <c r="E60">
        <v>6</v>
      </c>
      <c r="F60">
        <v>377047</v>
      </c>
      <c r="G60" s="43">
        <f t="shared" si="8"/>
        <v>62841.166666666664</v>
      </c>
      <c r="H60">
        <v>38963</v>
      </c>
      <c r="I60" s="43">
        <f t="shared" si="9"/>
        <v>6493.833333333333</v>
      </c>
      <c r="K60" t="s">
        <v>2215</v>
      </c>
      <c r="L60">
        <v>9</v>
      </c>
      <c r="M60">
        <v>445367</v>
      </c>
      <c r="N60" s="43">
        <f t="shared" si="10"/>
        <v>49485.222222222219</v>
      </c>
      <c r="O60">
        <v>1827</v>
      </c>
      <c r="P60" s="43">
        <f t="shared" si="11"/>
        <v>203</v>
      </c>
    </row>
    <row r="61" spans="4:16" x14ac:dyDescent="0.2">
      <c r="D61" t="s">
        <v>2216</v>
      </c>
      <c r="E61">
        <v>5</v>
      </c>
      <c r="F61">
        <f>SUM(F44:F47)</f>
        <v>370915</v>
      </c>
      <c r="G61" s="43">
        <f t="shared" si="8"/>
        <v>74183</v>
      </c>
      <c r="H61">
        <f>SUM(H44:H47)</f>
        <v>1443</v>
      </c>
      <c r="I61" s="43">
        <f t="shared" si="9"/>
        <v>288.60000000000002</v>
      </c>
      <c r="K61" t="s">
        <v>2220</v>
      </c>
      <c r="L61">
        <f>SUM(L44:L47)</f>
        <v>7</v>
      </c>
      <c r="M61">
        <f>SUM(M44:M47)</f>
        <v>32068</v>
      </c>
      <c r="N61" s="43">
        <f t="shared" si="10"/>
        <v>4581.1428571428569</v>
      </c>
      <c r="O61">
        <f>SUM(O44:O47)</f>
        <v>13</v>
      </c>
      <c r="P61" s="43">
        <f t="shared" si="11"/>
        <v>1.8571428571428572</v>
      </c>
    </row>
    <row r="62" spans="4:16" x14ac:dyDescent="0.2">
      <c r="D62" t="s">
        <v>2197</v>
      </c>
      <c r="E62">
        <v>56</v>
      </c>
      <c r="F62" s="45">
        <v>2414667</v>
      </c>
      <c r="G62" s="45">
        <f t="shared" si="8"/>
        <v>43119.053571428572</v>
      </c>
      <c r="H62" s="45">
        <v>52609</v>
      </c>
      <c r="I62" s="45">
        <f t="shared" si="9"/>
        <v>939.44642857142856</v>
      </c>
      <c r="K62" s="45" t="s">
        <v>2197</v>
      </c>
      <c r="L62" s="45">
        <v>279</v>
      </c>
      <c r="M62" s="45">
        <v>3939907</v>
      </c>
      <c r="N62" s="47">
        <f t="shared" si="10"/>
        <v>14121.530465949822</v>
      </c>
      <c r="O62" s="45">
        <v>9584</v>
      </c>
      <c r="P62" s="43">
        <f t="shared" si="11"/>
        <v>34.351254480286741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12"/>
  <sheetViews>
    <sheetView workbookViewId="0">
      <selection activeCell="B2" sqref="B2:C3"/>
    </sheetView>
  </sheetViews>
  <sheetFormatPr baseColWidth="10" defaultColWidth="8.83203125" defaultRowHeight="15" x14ac:dyDescent="0.2"/>
  <sheetData>
    <row r="2" spans="2:7" x14ac:dyDescent="0.2">
      <c r="B2" s="50" t="s">
        <v>2230</v>
      </c>
      <c r="C2" s="50" t="s">
        <v>2231</v>
      </c>
    </row>
    <row r="3" spans="2:7" x14ac:dyDescent="0.2">
      <c r="B3">
        <v>0.2201582387340901</v>
      </c>
      <c r="C3">
        <v>1.572328545856639E-2</v>
      </c>
    </row>
    <row r="6" spans="2:7" x14ac:dyDescent="0.2">
      <c r="B6" s="50" t="s">
        <v>2232</v>
      </c>
      <c r="C6" s="50" t="s">
        <v>2233</v>
      </c>
      <c r="D6" s="50" t="s">
        <v>2234</v>
      </c>
      <c r="E6" s="50" t="s">
        <v>2232</v>
      </c>
      <c r="F6" s="50" t="s">
        <v>2235</v>
      </c>
      <c r="G6" s="50" t="s">
        <v>2236</v>
      </c>
    </row>
    <row r="7" spans="2:7" ht="18" x14ac:dyDescent="0.2">
      <c r="B7">
        <v>1</v>
      </c>
      <c r="C7" s="55" t="s">
        <v>2268</v>
      </c>
      <c r="D7" s="55" t="s">
        <v>2268</v>
      </c>
      <c r="E7">
        <v>1</v>
      </c>
      <c r="F7">
        <v>1.8163054695562431</v>
      </c>
      <c r="G7">
        <v>0.17775367691294561</v>
      </c>
    </row>
    <row r="8" spans="2:7" x14ac:dyDescent="0.2">
      <c r="B8">
        <v>2</v>
      </c>
      <c r="C8">
        <v>2.724523218302028</v>
      </c>
      <c r="D8">
        <v>9.8817626219243962E-2</v>
      </c>
      <c r="E8">
        <v>2</v>
      </c>
      <c r="F8">
        <v>2.4818835969860191</v>
      </c>
      <c r="G8">
        <v>0.115164258841988</v>
      </c>
    </row>
    <row r="9" spans="2:7" x14ac:dyDescent="0.2">
      <c r="B9">
        <v>3</v>
      </c>
      <c r="C9">
        <v>2.024079950354446E-5</v>
      </c>
      <c r="D9">
        <v>0.99641034733797484</v>
      </c>
      <c r="E9">
        <v>3</v>
      </c>
      <c r="F9">
        <v>2.0235132236589309E-5</v>
      </c>
      <c r="G9">
        <v>0.99641084990722562</v>
      </c>
    </row>
    <row r="10" spans="2:7" x14ac:dyDescent="0.2">
      <c r="B10">
        <v>4</v>
      </c>
      <c r="C10">
        <v>3.6890467432615068</v>
      </c>
      <c r="D10">
        <v>5.4770910512632942E-2</v>
      </c>
      <c r="E10">
        <v>4</v>
      </c>
      <c r="F10">
        <v>4.3789621111602539</v>
      </c>
      <c r="G10">
        <v>3.6385146594030332E-2</v>
      </c>
    </row>
    <row r="11" spans="2:7" x14ac:dyDescent="0.2">
      <c r="B11">
        <v>5</v>
      </c>
      <c r="C11">
        <v>3.9233598785209511</v>
      </c>
      <c r="D11">
        <v>4.7619619118882628E-2</v>
      </c>
      <c r="E11">
        <v>5</v>
      </c>
      <c r="F11">
        <v>5.0870842264031113</v>
      </c>
      <c r="G11">
        <v>2.4104686939436959E-2</v>
      </c>
    </row>
    <row r="12" spans="2:7" x14ac:dyDescent="0.2">
      <c r="B12">
        <v>6</v>
      </c>
      <c r="C12">
        <v>4.604325532880968</v>
      </c>
      <c r="D12">
        <v>3.1891395727815901E-2</v>
      </c>
      <c r="E12">
        <v>6</v>
      </c>
      <c r="F12">
        <v>6.1114981080151356</v>
      </c>
      <c r="G12">
        <v>1.3430524187942239E-2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CalFire_Weather</vt:lpstr>
      <vt:lpstr>CalFireWeatherFixed</vt:lpstr>
      <vt:lpstr>Stat_6 Fixed</vt:lpstr>
      <vt:lpstr>Stat_6 bin</vt:lpstr>
      <vt:lpstr>CalFire_Large</vt:lpstr>
      <vt:lpstr>Stat_9 bin</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Mitchell</dc:creator>
  <cp:lastModifiedBy>Joseph Mitchell</cp:lastModifiedBy>
  <dcterms:created xsi:type="dcterms:W3CDTF">2025-04-15T20:04:43Z</dcterms:created>
  <dcterms:modified xsi:type="dcterms:W3CDTF">2025-05-17T23:01:01Z</dcterms:modified>
</cp:coreProperties>
</file>