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filterPrivacy="1"/>
  <xr:revisionPtr revIDLastSave="0" documentId="8_{C693A3A7-ED77-4C44-A8B6-182C146E3C0C}" xr6:coauthVersionLast="47" xr6:coauthVersionMax="47" xr10:uidLastSave="{00000000-0000-0000-0000-000000000000}"/>
  <bookViews>
    <workbookView xWindow="0" yWindow="500" windowWidth="35840" windowHeight="20800" activeTab="3" xr2:uid="{7B8C7050-B001-4F54-851F-03C875A35E1E}"/>
  </bookViews>
  <sheets>
    <sheet name="Summary" sheetId="3" r:id="rId1"/>
    <sheet name="Analysis" sheetId="1" r:id="rId2"/>
    <sheet name="Plots" sheetId="6" r:id="rId3"/>
    <sheet name="SigRecent" sheetId="5" r:id="rId4"/>
    <sheet name="XtraLogStruct" sheetId="7" r:id="rId5"/>
    <sheet name="reference" sheetId="2" r:id="rId6"/>
  </sheets>
  <definedNames>
    <definedName name="_xlnm._FilterDatabase" localSheetId="1" hidden="1">Analysis!$B$1:$N$43</definedName>
  </definedNames>
  <calcPr calcId="191028"/>
  <pivotCaches>
    <pivotCache cacheId="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5" l="1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J33" i="5"/>
  <c r="L33" i="5" s="1"/>
  <c r="H33" i="5"/>
  <c r="I33" i="5" s="1"/>
  <c r="P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I45" i="1"/>
  <c r="K45" i="1" s="1"/>
  <c r="H45" i="1"/>
  <c r="M2" i="1" s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N5" i="1"/>
  <c r="N2" i="1" l="1"/>
  <c r="G7" i="3" s="1"/>
  <c r="N33" i="5"/>
  <c r="Q5" i="5"/>
  <c r="Q2" i="5"/>
  <c r="Q4" i="5"/>
  <c r="Q6" i="5" s="1"/>
  <c r="N4" i="1"/>
  <c r="N6" i="1" s="1"/>
</calcChain>
</file>

<file path=xl/sharedStrings.xml><?xml version="1.0" encoding="utf-8"?>
<sst xmlns="http://schemas.openxmlformats.org/spreadsheetml/2006/main" count="279" uniqueCount="117">
  <si>
    <t>Status</t>
  </si>
  <si>
    <t>DRAFT</t>
  </si>
  <si>
    <t>Last Update</t>
  </si>
  <si>
    <t>Metric</t>
  </si>
  <si>
    <t>Assumed Value</t>
  </si>
  <si>
    <t>Source</t>
  </si>
  <si>
    <t>Fatalities/Structures Destroyed</t>
  </si>
  <si>
    <t>SME assumption based on a review of historical Wildfires in California.</t>
  </si>
  <si>
    <t>Reference</t>
  </si>
  <si>
    <t>Name</t>
  </si>
  <si>
    <t>County</t>
  </si>
  <si>
    <t>Acres</t>
  </si>
  <si>
    <t>Hectares</t>
  </si>
  <si>
    <t>Start date</t>
  </si>
  <si>
    <t>Structures</t>
  </si>
  <si>
    <t>Deaths</t>
  </si>
  <si>
    <t>Notes</t>
  </si>
  <si>
    <t>structures/acre</t>
  </si>
  <si>
    <t>Fatalities/structure</t>
  </si>
  <si>
    <t>Wikipedia</t>
  </si>
  <si>
    <t>August Complex</t>
  </si>
  <si>
    <t>Glenn, Lake, Mendocino, Tehama, Trinity, Shasta</t>
  </si>
  <si>
    <t>avg</t>
  </si>
  <si>
    <t>Dixie</t>
  </si>
  <si>
    <t>Butte, Lassen, Plumas, Shasta, Tehama</t>
  </si>
  <si>
    <t>Largest single-source wildfire in California history.[56]</t>
  </si>
  <si>
    <t>Mendocino Complex</t>
  </si>
  <si>
    <t>Mendocino, Lake, Colusa, Glenn</t>
  </si>
  <si>
    <t>total Fatalities</t>
  </si>
  <si>
    <t>Park</t>
  </si>
  <si>
    <t>Butte, Plumas, Shasta, Tehama</t>
  </si>
  <si>
    <t>Largest caused by arson.</t>
  </si>
  <si>
    <t>total Structures</t>
  </si>
  <si>
    <t>SCU Lightning Complex</t>
  </si>
  <si>
    <t>Santa Clara, Alameda, Contra Costa, San Joaquin, Merced, Stanislaus</t>
  </si>
  <si>
    <t>Ratio</t>
  </si>
  <si>
    <t>Creek</t>
  </si>
  <si>
    <t>Fresno, Madera</t>
  </si>
  <si>
    <t>LNU Lightning Complex</t>
  </si>
  <si>
    <t>Colusa, Lake, Napa, Sonoma, Solano, Yolo</t>
  </si>
  <si>
    <t>North Complex</t>
  </si>
  <si>
    <t>Plumas, Butte</t>
  </si>
  <si>
    <t>Santiago Canyon</t>
  </si>
  <si>
    <t>Orange, Riverside, San Diego</t>
  </si>
  <si>
    <t>September 1889</t>
  </si>
  <si>
    <t>The fire dates before 1932, when reliable fire records began.</t>
  </si>
  <si>
    <t>Thomas</t>
  </si>
  <si>
    <t>Ventura, Santa Barbara</t>
  </si>
  <si>
    <t>2 direct, 22 indirect deaths were caused by the Montecito mudslides</t>
  </si>
  <si>
    <t>Cedar</t>
  </si>
  <si>
    <t>San Diego</t>
  </si>
  <si>
    <t>Rush</t>
  </si>
  <si>
    <t>Lassen</t>
  </si>
  <si>
    <r>
      <t>This fire burned an additional 43,666 acres (17,671.0 ha) in Nevada, for a total of 315,577 acres (127,709.5 ha).</t>
    </r>
    <r>
      <rPr>
        <vertAlign val="superscript"/>
        <sz val="8"/>
        <color theme="1"/>
        <rFont val="Aptos Narrow"/>
        <family val="2"/>
        <scheme val="minor"/>
      </rPr>
      <t>[58][59]</t>
    </r>
  </si>
  <si>
    <t>Rim</t>
  </si>
  <si>
    <t>Tuolumne</t>
  </si>
  <si>
    <t>Zaca</t>
  </si>
  <si>
    <t>Santa Barbara</t>
  </si>
  <si>
    <t>Carr</t>
  </si>
  <si>
    <t>Shasta, Trinity</t>
  </si>
  <si>
    <t>Monument</t>
  </si>
  <si>
    <t>Trinity</t>
  </si>
  <si>
    <t>Caldor</t>
  </si>
  <si>
    <t>El Dorado, Amador, Alpine</t>
  </si>
  <si>
    <t>Matilija</t>
  </si>
  <si>
    <t>Ventura</t>
  </si>
  <si>
    <t>River Complex</t>
  </si>
  <si>
    <t>Siskiyou, Trinity</t>
  </si>
  <si>
    <t>Witch</t>
  </si>
  <si>
    <r>
      <t>Camp</t>
    </r>
    <r>
      <rPr>
        <vertAlign val="superscript"/>
        <sz val="8"/>
        <color theme="1"/>
        <rFont val="Aptos Narrow"/>
        <family val="2"/>
        <scheme val="minor"/>
      </rPr>
      <t>[61][62][63]</t>
    </r>
  </si>
  <si>
    <t>Butte</t>
  </si>
  <si>
    <r>
      <t>Town of Paradise destroyed</t>
    </r>
    <r>
      <rPr>
        <vertAlign val="superscript"/>
        <sz val="8"/>
        <color theme="1"/>
        <rFont val="Aptos Narrow"/>
        <family val="2"/>
        <scheme val="minor"/>
      </rPr>
      <t>[65]</t>
    </r>
  </si>
  <si>
    <t>Iron Alps Complex</t>
  </si>
  <si>
    <t>Woolsey</t>
  </si>
  <si>
    <t>Ventura, Los Angeles</t>
  </si>
  <si>
    <t>Old</t>
  </si>
  <si>
    <t>San Bernardino</t>
  </si>
  <si>
    <t>Harris</t>
  </si>
  <si>
    <t>CZU Lightning Complex</t>
  </si>
  <si>
    <t>Santa Cruz, San Mateo</t>
  </si>
  <si>
    <t>Valley</t>
  </si>
  <si>
    <t>Lake, Napa, Sonoma</t>
  </si>
  <si>
    <t>Amador, Calaveras</t>
  </si>
  <si>
    <t>Glass</t>
  </si>
  <si>
    <t>Napa, Sonoma</t>
  </si>
  <si>
    <t>Nuns</t>
  </si>
  <si>
    <t>Sonoma</t>
  </si>
  <si>
    <t>Atlas</t>
  </si>
  <si>
    <t>Napa, Solano</t>
  </si>
  <si>
    <t>Inaja</t>
  </si>
  <si>
    <t>Tubbs</t>
  </si>
  <si>
    <t>Redwood Valley</t>
  </si>
  <si>
    <t>Mendocino</t>
  </si>
  <si>
    <t>Jones</t>
  </si>
  <si>
    <t>Shasta</t>
  </si>
  <si>
    <t>Canyon</t>
  </si>
  <si>
    <t>Los Angeles</t>
  </si>
  <si>
    <t>Hauser Creek</t>
  </si>
  <si>
    <t>Loop</t>
  </si>
  <si>
    <t>All deaths were members of the El Cariso Hotshots</t>
  </si>
  <si>
    <t>Tunnel</t>
  </si>
  <si>
    <t>Alameda</t>
  </si>
  <si>
    <t>Decker</t>
  </si>
  <si>
    <t>Riverside</t>
  </si>
  <si>
    <t>Rattlesnake</t>
  </si>
  <si>
    <t>Glenn</t>
  </si>
  <si>
    <t>All deaths were firefighters trying to outrun the fire</t>
  </si>
  <si>
    <t>Griffith Park</t>
  </si>
  <si>
    <t>Deaths were RFC workers fighting the fire</t>
  </si>
  <si>
    <t>https://en.wikipedia.org/wiki/List_of_California_wildfires</t>
  </si>
  <si>
    <t>Deaths/Structure</t>
  </si>
  <si>
    <t>SUMS</t>
  </si>
  <si>
    <t>Sum of Structures</t>
  </si>
  <si>
    <t>LogStruct</t>
  </si>
  <si>
    <t>LogDeaths</t>
  </si>
  <si>
    <t>RMSDeaths</t>
  </si>
  <si>
    <t>Log Structures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</si>
</sst>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0"/>
    <numFmt numFmtId="176" formatCode="0.00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vertAlign val="superscript"/>
      <sz val="8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FF0000"/>
      <name val="Calibri"/>
      <family val="2"/>
    </font>
    <font>
      <b/>
      <sz val="11"/>
      <color rgb="FF141414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10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vertical="center" wrapText="1"/>
    </xf>
    <xf numFmtId="0" fontId="5" fillId="0" borderId="0" xfId="2" applyAlignment="1">
      <alignment vertical="center" wrapText="1"/>
    </xf>
    <xf numFmtId="3" fontId="2" fillId="0" borderId="0" xfId="0" applyNumberFormat="1" applyFont="1" applyAlignment="1">
      <alignment horizontal="right" vertical="center" wrapText="1"/>
    </xf>
    <xf numFmtId="17" fontId="2" fillId="0" borderId="0" xfId="0" applyNumberFormat="1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14" fontId="6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/>
    <xf numFmtId="0" fontId="7" fillId="3" borderId="0" xfId="0" applyFont="1" applyFill="1" applyAlignment="1">
      <alignment vertical="center"/>
    </xf>
    <xf numFmtId="0" fontId="9" fillId="0" borderId="2" xfId="0" applyFont="1" applyBorder="1" applyAlignment="1">
      <alignment vertical="center" wrapText="1"/>
    </xf>
    <xf numFmtId="165" fontId="0" fillId="3" borderId="2" xfId="3" applyNumberFormat="1" applyFont="1" applyFill="1" applyBorder="1" applyAlignment="1">
      <alignment horizontal="center" vertical="center"/>
    </xf>
    <xf numFmtId="0" fontId="5" fillId="0" borderId="0" xfId="2"/>
    <xf numFmtId="0" fontId="8" fillId="4" borderId="2" xfId="0" applyFont="1" applyFill="1" applyBorder="1" applyAlignment="1">
      <alignment horizontal="center" vertical="center" wrapText="1" readingOrder="1"/>
    </xf>
    <xf numFmtId="0" fontId="8" fillId="4" borderId="2" xfId="0" applyFont="1" applyFill="1" applyBorder="1" applyAlignment="1">
      <alignment horizontal="center" vertical="center" wrapText="1" readingOrder="1"/>
    </xf>
    <xf numFmtId="0" fontId="9" fillId="3" borderId="2" xfId="0" applyFont="1" applyFill="1" applyBorder="1" applyAlignment="1">
      <alignment horizontal="left" vertical="center" wrapText="1"/>
    </xf>
    <xf numFmtId="0" fontId="0" fillId="0" borderId="0" xfId="0" applyNumberFormat="1"/>
    <xf numFmtId="176" fontId="2" fillId="0" borderId="0" xfId="0" applyNumberFormat="1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176" fontId="10" fillId="0" borderId="0" xfId="0" applyNumberFormat="1" applyFont="1" applyAlignment="1">
      <alignment vertical="center" wrapText="1"/>
    </xf>
  </cellXfs>
  <cellStyles count="4">
    <cellStyle name="Comma" xfId="1" builtinId="3"/>
    <cellStyle name="Currency" xfId="3" builtinId="4"/>
    <cellStyle name="Hyperlink" xfId="2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85725</xdr:rowOff>
    </xdr:from>
    <xdr:to>
      <xdr:col>2</xdr:col>
      <xdr:colOff>549647</xdr:colOff>
      <xdr:row>3</xdr:row>
      <xdr:rowOff>74295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C62DBE-F5ED-4EC3-AAE1-5594D4F06E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87630"/>
          <a:ext cx="1494527" cy="52959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805.471589699075" createdVersion="8" refreshedVersion="8" minRefreshableVersion="3" recordCount="30" xr:uid="{559186D9-4E60-1E43-B4F4-FC4EF0C2BCCD}">
  <cacheSource type="worksheet">
    <worksheetSource ref="E1:N31" sheet="SigRecent"/>
  </cacheSource>
  <cacheFields count="7">
    <cacheField name="Acres" numFmtId="3">
      <sharedItems containsSemiMixedTypes="0" containsString="0" containsNumber="1" containsInteger="1" minValue="1600" maxValue="1032648"/>
    </cacheField>
    <cacheField name="Hectares" numFmtId="0">
      <sharedItems containsSemiMixedTypes="0" containsString="0" containsNumber="1" containsInteger="1" minValue="650" maxValue="417898"/>
    </cacheField>
    <cacheField name="Start date" numFmtId="17">
      <sharedItems containsSemiMixedTypes="0" containsNonDate="0" containsDate="1" containsString="0" minDate="1991-10-01T00:00:00" maxDate="2024-07-02T00:00:00"/>
    </cacheField>
    <cacheField name="Structures" numFmtId="0">
      <sharedItems containsSemiMixedTypes="0" containsString="0" containsNumber="1" containsInteger="1" minValue="50" maxValue="18804"/>
    </cacheField>
    <cacheField name="Deaths" numFmtId="0">
      <sharedItems containsSemiMixedTypes="0" containsString="0" containsNumber="1" containsInteger="1" minValue="0" maxValue="85"/>
    </cacheField>
    <cacheField name="Notes" numFmtId="0">
      <sharedItems containsBlank="1"/>
    </cacheField>
    <cacheField name="Deaths/Structure" numFmtId="0">
      <sharedItems containsSemiMixedTypes="0" containsString="0" containsNumber="1" minValue="0" maxValue="2.1636876763875823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032648"/>
    <n v="417898"/>
    <d v="2020-08-01T00:00:00"/>
    <n v="935"/>
    <n v="1"/>
    <m/>
    <n v="1.0695187165775401E-3"/>
  </r>
  <r>
    <n v="963309"/>
    <n v="389837"/>
    <d v="2021-07-01T00:00:00"/>
    <n v="1329"/>
    <n v="1"/>
    <s v="Largest single-source wildfire in California history.[56]"/>
    <n v="7.5244544770504136E-4"/>
  </r>
  <r>
    <n v="459123"/>
    <n v="185800"/>
    <d v="2018-07-01T00:00:00"/>
    <n v="280"/>
    <n v="1"/>
    <m/>
    <n v="3.5714285714285713E-3"/>
  </r>
  <r>
    <n v="429401"/>
    <n v="173772"/>
    <d v="2024-07-01T00:00:00"/>
    <n v="637"/>
    <n v="0"/>
    <s v="Largest caused by arson."/>
    <n v="0"/>
  </r>
  <r>
    <n v="396624"/>
    <n v="160508"/>
    <d v="2020-08-01T00:00:00"/>
    <n v="222"/>
    <n v="0"/>
    <m/>
    <n v="0"/>
  </r>
  <r>
    <n v="379895"/>
    <n v="153738"/>
    <d v="2020-09-01T00:00:00"/>
    <n v="856"/>
    <n v="0"/>
    <m/>
    <n v="0"/>
  </r>
  <r>
    <n v="363220"/>
    <n v="146990"/>
    <d v="2020-08-01T00:00:00"/>
    <n v="1491"/>
    <n v="6"/>
    <m/>
    <n v="4.0241448692152921E-3"/>
  </r>
  <r>
    <n v="318935"/>
    <n v="129068"/>
    <d v="2020-08-01T00:00:00"/>
    <n v="2352"/>
    <n v="15"/>
    <m/>
    <n v="6.3775510204081634E-3"/>
  </r>
  <r>
    <n v="281893"/>
    <n v="114078"/>
    <d v="2017-12-01T00:00:00"/>
    <n v="1063"/>
    <n v="23"/>
    <s v="2 direct, 22 indirect deaths were caused by the Montecito mudslides"/>
    <n v="2.1636876763875823E-2"/>
  </r>
  <r>
    <n v="273246"/>
    <n v="110579"/>
    <d v="2003-10-01T00:00:00"/>
    <n v="2820"/>
    <n v="15"/>
    <m/>
    <n v="5.3191489361702126E-3"/>
  </r>
  <r>
    <n v="257314"/>
    <n v="104131"/>
    <d v="2013-08-01T00:00:00"/>
    <n v="112"/>
    <n v="0"/>
    <m/>
    <n v="0"/>
  </r>
  <r>
    <n v="229651"/>
    <n v="92936"/>
    <d v="2018-07-01T00:00:00"/>
    <n v="1614"/>
    <n v="8"/>
    <m/>
    <n v="4.9566294919454771E-3"/>
  </r>
  <r>
    <n v="223124"/>
    <n v="90295"/>
    <d v="2021-07-01T00:00:00"/>
    <n v="50"/>
    <n v="0"/>
    <m/>
    <n v="0"/>
  </r>
  <r>
    <n v="221835"/>
    <n v="89773"/>
    <d v="2021-08-01T00:00:00"/>
    <n v="1003"/>
    <n v="1"/>
    <m/>
    <n v="9.9700897308075765E-4"/>
  </r>
  <r>
    <n v="199343"/>
    <n v="80671"/>
    <d v="2021-07-01T00:00:00"/>
    <n v="122"/>
    <n v="0"/>
    <m/>
    <n v="0"/>
  </r>
  <r>
    <n v="197990"/>
    <n v="80120"/>
    <d v="2007-10-01T00:00:00"/>
    <n v="1650"/>
    <n v="2"/>
    <m/>
    <n v="1.2121212121212121E-3"/>
  </r>
  <r>
    <n v="153336"/>
    <n v="62050"/>
    <d v="2018-11-01T00:00:00"/>
    <n v="18804"/>
    <n v="85"/>
    <s v="Town of Paradise destroyed[65]"/>
    <n v="4.5203148266326314E-3"/>
  </r>
  <r>
    <n v="96949"/>
    <n v="39234"/>
    <d v="2018-11-01T00:00:00"/>
    <n v="1643"/>
    <n v="3"/>
    <m/>
    <n v="1.8259281801582471E-3"/>
  </r>
  <r>
    <n v="91281"/>
    <n v="36940"/>
    <d v="2003-10-01T00:00:00"/>
    <n v="1003"/>
    <n v="6"/>
    <m/>
    <n v="5.9820538384845467E-3"/>
  </r>
  <r>
    <n v="90440"/>
    <n v="36600"/>
    <d v="2007-10-01T00:00:00"/>
    <n v="548"/>
    <n v="8"/>
    <m/>
    <n v="1.4598540145985401E-2"/>
  </r>
  <r>
    <n v="86509"/>
    <n v="35009"/>
    <d v="2020-08-01T00:00:00"/>
    <n v="1490"/>
    <n v="1"/>
    <m/>
    <n v="6.711409395973154E-4"/>
  </r>
  <r>
    <n v="76067"/>
    <n v="30783"/>
    <d v="2015-09-01T00:00:00"/>
    <n v="1955"/>
    <n v="4"/>
    <m/>
    <n v="2.0460358056265983E-3"/>
  </r>
  <r>
    <n v="70868"/>
    <n v="28679"/>
    <d v="2015-09-01T00:00:00"/>
    <n v="965"/>
    <n v="2"/>
    <m/>
    <n v="2.0725388601036268E-3"/>
  </r>
  <r>
    <n v="67484"/>
    <n v="27310"/>
    <d v="2020-09-01T00:00:00"/>
    <n v="1520"/>
    <n v="0"/>
    <m/>
    <n v="0"/>
  </r>
  <r>
    <n v="54382"/>
    <n v="22008"/>
    <d v="2017-10-01T00:00:00"/>
    <n v="1355"/>
    <n v="3"/>
    <m/>
    <n v="2.2140221402214021E-3"/>
  </r>
  <r>
    <n v="51624"/>
    <n v="20891"/>
    <d v="2017-10-01T00:00:00"/>
    <n v="781"/>
    <n v="6"/>
    <m/>
    <n v="7.6824583866837385E-3"/>
  </r>
  <r>
    <n v="36807"/>
    <n v="14895"/>
    <d v="2017-10-01T00:00:00"/>
    <n v="5643"/>
    <n v="22"/>
    <m/>
    <n v="3.8986354775828458E-3"/>
  </r>
  <r>
    <n v="36523"/>
    <n v="14780"/>
    <d v="2017-10-01T00:00:00"/>
    <n v="544"/>
    <n v="9"/>
    <m/>
    <n v="1.6544117647058824E-2"/>
  </r>
  <r>
    <n v="26200"/>
    <n v="10600"/>
    <d v="1999-10-01T00:00:00"/>
    <n v="954"/>
    <n v="1"/>
    <m/>
    <n v="1.0482180293501049E-3"/>
  </r>
  <r>
    <n v="1600"/>
    <n v="650"/>
    <d v="1991-10-01T00:00:00"/>
    <n v="2900"/>
    <n v="25"/>
    <m/>
    <n v="8.6206896551724137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377CA4-F85A-6848-AC2E-B97321FB8365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2" firstHeaderRow="1" firstDataRow="1" firstDataCol="0"/>
  <pivotFields count="7">
    <pivotField numFmtId="3" showAll="0"/>
    <pivotField showAll="0"/>
    <pivotField numFmtId="17" showAll="0"/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Sum of Structur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Lassen_County,_California" TargetMode="External"/><Relationship Id="rId18" Type="http://schemas.openxmlformats.org/officeDocument/2006/relationships/hyperlink" Target="https://en.wikipedia.org/wiki/Carr_Fire" TargetMode="External"/><Relationship Id="rId26" Type="http://schemas.openxmlformats.org/officeDocument/2006/relationships/hyperlink" Target="https://en.wikipedia.org/wiki/San_Diego_County,_California" TargetMode="External"/><Relationship Id="rId39" Type="http://schemas.openxmlformats.org/officeDocument/2006/relationships/hyperlink" Target="https://en.wikipedia.org/wiki/Mendocino_County,_California" TargetMode="External"/><Relationship Id="rId21" Type="http://schemas.openxmlformats.org/officeDocument/2006/relationships/hyperlink" Target="https://en.wikipedia.org/wiki/Caldor_Fire" TargetMode="External"/><Relationship Id="rId34" Type="http://schemas.openxmlformats.org/officeDocument/2006/relationships/hyperlink" Target="https://en.wikipedia.org/wiki/San_Diego_County,_California" TargetMode="External"/><Relationship Id="rId42" Type="http://schemas.openxmlformats.org/officeDocument/2006/relationships/hyperlink" Target="https://en.wikipedia.org/wiki/Los_Angeles_County,_California" TargetMode="External"/><Relationship Id="rId47" Type="http://schemas.openxmlformats.org/officeDocument/2006/relationships/hyperlink" Target="https://en.wikipedia.org/wiki/Oakland_firestorm_of_1991" TargetMode="External"/><Relationship Id="rId50" Type="http://schemas.openxmlformats.org/officeDocument/2006/relationships/hyperlink" Target="https://en.wikipedia.org/wiki/Woolsey_Fire" TargetMode="External"/><Relationship Id="rId55" Type="http://schemas.openxmlformats.org/officeDocument/2006/relationships/hyperlink" Target="https://en.wikipedia.org/wiki/Sonoma_County,_California" TargetMode="External"/><Relationship Id="rId7" Type="http://schemas.openxmlformats.org/officeDocument/2006/relationships/hyperlink" Target="https://en.wikipedia.org/wiki/Creek_Fire_(2020)" TargetMode="External"/><Relationship Id="rId2" Type="http://schemas.openxmlformats.org/officeDocument/2006/relationships/hyperlink" Target="https://en.wikipedia.org/wiki/Dixie_Fire" TargetMode="External"/><Relationship Id="rId16" Type="http://schemas.openxmlformats.org/officeDocument/2006/relationships/hyperlink" Target="https://en.wikipedia.org/wiki/Zaca_Fire" TargetMode="External"/><Relationship Id="rId29" Type="http://schemas.openxmlformats.org/officeDocument/2006/relationships/hyperlink" Target="https://en.wikipedia.org/wiki/Reconstruction_Finance_Corporation" TargetMode="External"/><Relationship Id="rId11" Type="http://schemas.openxmlformats.org/officeDocument/2006/relationships/hyperlink" Target="https://en.wikipedia.org/wiki/San_Diego_County,_California" TargetMode="External"/><Relationship Id="rId24" Type="http://schemas.openxmlformats.org/officeDocument/2006/relationships/hyperlink" Target="https://en.wikipedia.org/wiki/River_Complex_2021_fires" TargetMode="External"/><Relationship Id="rId32" Type="http://schemas.openxmlformats.org/officeDocument/2006/relationships/hyperlink" Target="https://en.wikipedia.org/wiki/Loop_Fire" TargetMode="External"/><Relationship Id="rId37" Type="http://schemas.openxmlformats.org/officeDocument/2006/relationships/hyperlink" Target="https://en.wikipedia.org/wiki/Trinity_County,_California" TargetMode="External"/><Relationship Id="rId40" Type="http://schemas.openxmlformats.org/officeDocument/2006/relationships/hyperlink" Target="https://en.wikipedia.org/wiki/Harris_Fire" TargetMode="External"/><Relationship Id="rId45" Type="http://schemas.openxmlformats.org/officeDocument/2006/relationships/hyperlink" Target="https://en.wikipedia.org/wiki/Butte_County,_California" TargetMode="External"/><Relationship Id="rId53" Type="http://schemas.openxmlformats.org/officeDocument/2006/relationships/hyperlink" Target="https://en.wikipedia.org/wiki/CZU_Lightning_Complex" TargetMode="External"/><Relationship Id="rId58" Type="http://schemas.openxmlformats.org/officeDocument/2006/relationships/hyperlink" Target="https://en.wikipedia.org/wiki/San_Bernardino_County,_California" TargetMode="External"/><Relationship Id="rId5" Type="http://schemas.openxmlformats.org/officeDocument/2006/relationships/hyperlink" Target="https://en.wikipedia.org/wiki/Park_Fire" TargetMode="External"/><Relationship Id="rId61" Type="http://schemas.openxmlformats.org/officeDocument/2006/relationships/hyperlink" Target="https://en.wikipedia.org/wiki/Shasta_County,_California" TargetMode="External"/><Relationship Id="rId19" Type="http://schemas.openxmlformats.org/officeDocument/2006/relationships/hyperlink" Target="https://en.wikipedia.org/wiki/Monument_Fire" TargetMode="External"/><Relationship Id="rId14" Type="http://schemas.openxmlformats.org/officeDocument/2006/relationships/hyperlink" Target="https://en.wikipedia.org/wiki/Rim_Fire" TargetMode="External"/><Relationship Id="rId22" Type="http://schemas.openxmlformats.org/officeDocument/2006/relationships/hyperlink" Target="https://en.wikipedia.org/wiki/Matilija_Fire" TargetMode="External"/><Relationship Id="rId27" Type="http://schemas.openxmlformats.org/officeDocument/2006/relationships/hyperlink" Target="https://en.wikipedia.org/wiki/1933_Griffith_Park_fire" TargetMode="External"/><Relationship Id="rId30" Type="http://schemas.openxmlformats.org/officeDocument/2006/relationships/hyperlink" Target="https://en.wikipedia.org/wiki/Rattlesnake_Fire" TargetMode="External"/><Relationship Id="rId35" Type="http://schemas.openxmlformats.org/officeDocument/2006/relationships/hyperlink" Target="https://en.wikipedia.org/wiki/San_Diego_County,_California" TargetMode="External"/><Relationship Id="rId43" Type="http://schemas.openxmlformats.org/officeDocument/2006/relationships/hyperlink" Target="https://en.wikipedia.org/wiki/Atlas_Fire" TargetMode="External"/><Relationship Id="rId48" Type="http://schemas.openxmlformats.org/officeDocument/2006/relationships/hyperlink" Target="https://en.wikipedia.org/wiki/Alameda_County,_California" TargetMode="External"/><Relationship Id="rId56" Type="http://schemas.openxmlformats.org/officeDocument/2006/relationships/hyperlink" Target="https://en.wikipedia.org/wiki/Thomas_Fire" TargetMode="External"/><Relationship Id="rId8" Type="http://schemas.openxmlformats.org/officeDocument/2006/relationships/hyperlink" Target="https://en.wikipedia.org/wiki/North_Complex_Fire" TargetMode="External"/><Relationship Id="rId51" Type="http://schemas.openxmlformats.org/officeDocument/2006/relationships/hyperlink" Target="https://en.wikipedia.org/wiki/Glass_Fire" TargetMode="External"/><Relationship Id="rId3" Type="http://schemas.openxmlformats.org/officeDocument/2006/relationships/hyperlink" Target="https://en.wikipedia.org/wiki/List_of_California_wildfires" TargetMode="External"/><Relationship Id="rId12" Type="http://schemas.openxmlformats.org/officeDocument/2006/relationships/hyperlink" Target="https://en.wikipedia.org/wiki/Rush_Fire" TargetMode="External"/><Relationship Id="rId17" Type="http://schemas.openxmlformats.org/officeDocument/2006/relationships/hyperlink" Target="https://en.wikipedia.org/wiki/Santa_Barbara_County,_California" TargetMode="External"/><Relationship Id="rId25" Type="http://schemas.openxmlformats.org/officeDocument/2006/relationships/hyperlink" Target="https://en.wikipedia.org/wiki/Witch_Fire" TargetMode="External"/><Relationship Id="rId33" Type="http://schemas.openxmlformats.org/officeDocument/2006/relationships/hyperlink" Target="https://en.wikipedia.org/wiki/Los_Angeles_County,_California" TargetMode="External"/><Relationship Id="rId38" Type="http://schemas.openxmlformats.org/officeDocument/2006/relationships/hyperlink" Target="https://en.wikipedia.org/wiki/October_2017_Northern_California_wildfires" TargetMode="External"/><Relationship Id="rId46" Type="http://schemas.openxmlformats.org/officeDocument/2006/relationships/hyperlink" Target="https://en.wikipedia.org/wiki/Tubbs_Fire" TargetMode="External"/><Relationship Id="rId59" Type="http://schemas.openxmlformats.org/officeDocument/2006/relationships/hyperlink" Target="https://en.wikipedia.org/wiki/Butte_Fire" TargetMode="External"/><Relationship Id="rId20" Type="http://schemas.openxmlformats.org/officeDocument/2006/relationships/hyperlink" Target="https://en.wikipedia.org/wiki/Trinity_County,_California" TargetMode="External"/><Relationship Id="rId41" Type="http://schemas.openxmlformats.org/officeDocument/2006/relationships/hyperlink" Target="https://en.wikipedia.org/wiki/San_Diego_County,_California" TargetMode="External"/><Relationship Id="rId54" Type="http://schemas.openxmlformats.org/officeDocument/2006/relationships/hyperlink" Target="https://en.wikipedia.org/wiki/October_2017_Northern_California_wildfires" TargetMode="External"/><Relationship Id="rId62" Type="http://schemas.openxmlformats.org/officeDocument/2006/relationships/printerSettings" Target="../printerSettings/printerSettings2.bin"/><Relationship Id="rId1" Type="http://schemas.openxmlformats.org/officeDocument/2006/relationships/hyperlink" Target="https://en.wikipedia.org/wiki/August_Complex_fire" TargetMode="External"/><Relationship Id="rId6" Type="http://schemas.openxmlformats.org/officeDocument/2006/relationships/hyperlink" Target="https://en.wikipedia.org/wiki/SCU_Lightning_Complex_fires" TargetMode="External"/><Relationship Id="rId15" Type="http://schemas.openxmlformats.org/officeDocument/2006/relationships/hyperlink" Target="https://en.wikipedia.org/wiki/Tuolumne_County,_California" TargetMode="External"/><Relationship Id="rId23" Type="http://schemas.openxmlformats.org/officeDocument/2006/relationships/hyperlink" Target="https://en.wikipedia.org/wiki/Ventura_County,_California" TargetMode="External"/><Relationship Id="rId28" Type="http://schemas.openxmlformats.org/officeDocument/2006/relationships/hyperlink" Target="https://en.wikipedia.org/wiki/Los_Angeles" TargetMode="External"/><Relationship Id="rId36" Type="http://schemas.openxmlformats.org/officeDocument/2006/relationships/hyperlink" Target="https://en.wikipedia.org/wiki/2008_California_wildfires" TargetMode="External"/><Relationship Id="rId49" Type="http://schemas.openxmlformats.org/officeDocument/2006/relationships/hyperlink" Target="https://en.wikipedia.org/wiki/Valley_Fire" TargetMode="External"/><Relationship Id="rId57" Type="http://schemas.openxmlformats.org/officeDocument/2006/relationships/hyperlink" Target="https://en.wikipedia.org/wiki/Old_Fire" TargetMode="External"/><Relationship Id="rId10" Type="http://schemas.openxmlformats.org/officeDocument/2006/relationships/hyperlink" Target="https://en.wikipedia.org/wiki/Cedar_Fire" TargetMode="External"/><Relationship Id="rId31" Type="http://schemas.openxmlformats.org/officeDocument/2006/relationships/hyperlink" Target="https://en.wikipedia.org/wiki/Glenn_County,_California" TargetMode="External"/><Relationship Id="rId44" Type="http://schemas.openxmlformats.org/officeDocument/2006/relationships/hyperlink" Target="https://en.wikipedia.org/wiki/Riverside_County,_California" TargetMode="External"/><Relationship Id="rId52" Type="http://schemas.openxmlformats.org/officeDocument/2006/relationships/hyperlink" Target="https://en.wikipedia.org/wiki/LNU_Lightning_Complex_fires" TargetMode="External"/><Relationship Id="rId60" Type="http://schemas.openxmlformats.org/officeDocument/2006/relationships/hyperlink" Target="https://en.wikipedia.org/wiki/Jones_Fire_(1999)" TargetMode="External"/><Relationship Id="rId4" Type="http://schemas.openxmlformats.org/officeDocument/2006/relationships/hyperlink" Target="https://en.wikipedia.org/wiki/Mendocino_Complex_Fire" TargetMode="External"/><Relationship Id="rId9" Type="http://schemas.openxmlformats.org/officeDocument/2006/relationships/hyperlink" Target="https://en.wikipedia.org/wiki/Santiago_Canyon_Fir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Rim_Fire" TargetMode="External"/><Relationship Id="rId18" Type="http://schemas.openxmlformats.org/officeDocument/2006/relationships/hyperlink" Target="https://en.wikipedia.org/wiki/Caldor_Fire" TargetMode="External"/><Relationship Id="rId26" Type="http://schemas.openxmlformats.org/officeDocument/2006/relationships/hyperlink" Target="https://en.wikipedia.org/wiki/Valley_Fire" TargetMode="External"/><Relationship Id="rId39" Type="http://schemas.openxmlformats.org/officeDocument/2006/relationships/hyperlink" Target="https://en.wikipedia.org/wiki/Shasta_County,_California" TargetMode="External"/><Relationship Id="rId21" Type="http://schemas.openxmlformats.org/officeDocument/2006/relationships/hyperlink" Target="https://en.wikipedia.org/wiki/San_Diego_County,_California" TargetMode="External"/><Relationship Id="rId34" Type="http://schemas.openxmlformats.org/officeDocument/2006/relationships/hyperlink" Target="https://en.wikipedia.org/wiki/Butte_Fire" TargetMode="External"/><Relationship Id="rId7" Type="http://schemas.openxmlformats.org/officeDocument/2006/relationships/hyperlink" Target="https://en.wikipedia.org/wiki/Creek_Fire_(2020)" TargetMode="External"/><Relationship Id="rId2" Type="http://schemas.openxmlformats.org/officeDocument/2006/relationships/hyperlink" Target="https://en.wikipedia.org/wiki/Dixie_Fire" TargetMode="External"/><Relationship Id="rId16" Type="http://schemas.openxmlformats.org/officeDocument/2006/relationships/hyperlink" Target="https://en.wikipedia.org/wiki/Monument_Fire" TargetMode="External"/><Relationship Id="rId20" Type="http://schemas.openxmlformats.org/officeDocument/2006/relationships/hyperlink" Target="https://en.wikipedia.org/wiki/Witch_Fire" TargetMode="External"/><Relationship Id="rId29" Type="http://schemas.openxmlformats.org/officeDocument/2006/relationships/hyperlink" Target="https://en.wikipedia.org/wiki/CZU_Lightning_Complex" TargetMode="External"/><Relationship Id="rId41" Type="http://schemas.openxmlformats.org/officeDocument/2006/relationships/hyperlink" Target="https://en.wikipedia.org/wiki/Alameda_County,_California" TargetMode="External"/><Relationship Id="rId1" Type="http://schemas.openxmlformats.org/officeDocument/2006/relationships/hyperlink" Target="https://en.wikipedia.org/wiki/August_Complex_fire" TargetMode="External"/><Relationship Id="rId6" Type="http://schemas.openxmlformats.org/officeDocument/2006/relationships/hyperlink" Target="https://en.wikipedia.org/wiki/SCU_Lightning_Complex_fires" TargetMode="External"/><Relationship Id="rId11" Type="http://schemas.openxmlformats.org/officeDocument/2006/relationships/hyperlink" Target="https://en.wikipedia.org/wiki/San_Diego_County,_California" TargetMode="External"/><Relationship Id="rId24" Type="http://schemas.openxmlformats.org/officeDocument/2006/relationships/hyperlink" Target="https://en.wikipedia.org/wiki/San_Diego_County,_California" TargetMode="External"/><Relationship Id="rId32" Type="http://schemas.openxmlformats.org/officeDocument/2006/relationships/hyperlink" Target="https://en.wikipedia.org/wiki/Old_Fire" TargetMode="External"/><Relationship Id="rId37" Type="http://schemas.openxmlformats.org/officeDocument/2006/relationships/hyperlink" Target="https://en.wikipedia.org/wiki/Tubbs_Fire" TargetMode="External"/><Relationship Id="rId40" Type="http://schemas.openxmlformats.org/officeDocument/2006/relationships/hyperlink" Target="https://en.wikipedia.org/wiki/Oakland_firestorm_of_1991" TargetMode="External"/><Relationship Id="rId5" Type="http://schemas.openxmlformats.org/officeDocument/2006/relationships/hyperlink" Target="https://en.wikipedia.org/wiki/Park_Fire" TargetMode="External"/><Relationship Id="rId15" Type="http://schemas.openxmlformats.org/officeDocument/2006/relationships/hyperlink" Target="https://en.wikipedia.org/wiki/Carr_Fire" TargetMode="External"/><Relationship Id="rId23" Type="http://schemas.openxmlformats.org/officeDocument/2006/relationships/hyperlink" Target="https://en.wikipedia.org/wiki/Harris_Fire" TargetMode="External"/><Relationship Id="rId28" Type="http://schemas.openxmlformats.org/officeDocument/2006/relationships/hyperlink" Target="https://en.wikipedia.org/wiki/Glass_Fire" TargetMode="External"/><Relationship Id="rId36" Type="http://schemas.openxmlformats.org/officeDocument/2006/relationships/hyperlink" Target="https://en.wikipedia.org/wiki/Mendocino_County,_California" TargetMode="External"/><Relationship Id="rId10" Type="http://schemas.openxmlformats.org/officeDocument/2006/relationships/hyperlink" Target="https://en.wikipedia.org/wiki/Cedar_Fire" TargetMode="External"/><Relationship Id="rId19" Type="http://schemas.openxmlformats.org/officeDocument/2006/relationships/hyperlink" Target="https://en.wikipedia.org/wiki/River_Complex_2021_fires" TargetMode="External"/><Relationship Id="rId31" Type="http://schemas.openxmlformats.org/officeDocument/2006/relationships/hyperlink" Target="https://en.wikipedia.org/wiki/Sonoma_County,_California" TargetMode="External"/><Relationship Id="rId4" Type="http://schemas.openxmlformats.org/officeDocument/2006/relationships/hyperlink" Target="https://en.wikipedia.org/wiki/Mendocino_Complex_Fire" TargetMode="External"/><Relationship Id="rId9" Type="http://schemas.openxmlformats.org/officeDocument/2006/relationships/hyperlink" Target="https://en.wikipedia.org/wiki/LNU_Lightning_Complex_fires" TargetMode="External"/><Relationship Id="rId14" Type="http://schemas.openxmlformats.org/officeDocument/2006/relationships/hyperlink" Target="https://en.wikipedia.org/wiki/Tuolumne_County,_California" TargetMode="External"/><Relationship Id="rId22" Type="http://schemas.openxmlformats.org/officeDocument/2006/relationships/hyperlink" Target="https://en.wikipedia.org/wiki/Butte_County,_California" TargetMode="External"/><Relationship Id="rId27" Type="http://schemas.openxmlformats.org/officeDocument/2006/relationships/hyperlink" Target="https://en.wikipedia.org/wiki/Woolsey_Fire" TargetMode="External"/><Relationship Id="rId30" Type="http://schemas.openxmlformats.org/officeDocument/2006/relationships/hyperlink" Target="https://en.wikipedia.org/wiki/October_2017_Northern_California_wildfires" TargetMode="External"/><Relationship Id="rId35" Type="http://schemas.openxmlformats.org/officeDocument/2006/relationships/hyperlink" Target="https://en.wikipedia.org/wiki/October_2017_Northern_California_wildfires" TargetMode="External"/><Relationship Id="rId8" Type="http://schemas.openxmlformats.org/officeDocument/2006/relationships/hyperlink" Target="https://en.wikipedia.org/wiki/North_Complex_Fire" TargetMode="External"/><Relationship Id="rId3" Type="http://schemas.openxmlformats.org/officeDocument/2006/relationships/hyperlink" Target="https://en.wikipedia.org/wiki/List_of_California_wildfires" TargetMode="External"/><Relationship Id="rId12" Type="http://schemas.openxmlformats.org/officeDocument/2006/relationships/hyperlink" Target="https://en.wikipedia.org/wiki/Thomas_Fire" TargetMode="External"/><Relationship Id="rId17" Type="http://schemas.openxmlformats.org/officeDocument/2006/relationships/hyperlink" Target="https://en.wikipedia.org/wiki/Trinity_County,_California" TargetMode="External"/><Relationship Id="rId25" Type="http://schemas.openxmlformats.org/officeDocument/2006/relationships/hyperlink" Target="https://en.wikipedia.org/wiki/Atlas_Fire" TargetMode="External"/><Relationship Id="rId33" Type="http://schemas.openxmlformats.org/officeDocument/2006/relationships/hyperlink" Target="https://en.wikipedia.org/wiki/San_Bernardino_County,_California" TargetMode="External"/><Relationship Id="rId38" Type="http://schemas.openxmlformats.org/officeDocument/2006/relationships/hyperlink" Target="https://en.wikipedia.org/wiki/Jones_Fire_(1999)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en.wikipedia.org/wiki/List_of_California_wildfir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6FCA-6EF6-4C50-98E2-DA2F92DC1D0A}">
  <dimension ref="D1:H7"/>
  <sheetViews>
    <sheetView workbookViewId="0">
      <selection activeCell="P15" sqref="P15"/>
    </sheetView>
  </sheetViews>
  <sheetFormatPr baseColWidth="10" defaultColWidth="8.83203125" defaultRowHeight="15" x14ac:dyDescent="0.2"/>
  <cols>
    <col min="1" max="5" width="8.83203125" style="10"/>
    <col min="6" max="6" width="9.33203125" style="10" bestFit="1" customWidth="1"/>
    <col min="7" max="7" width="20.5" style="10" customWidth="1"/>
    <col min="8" max="8" width="67.5" style="10" customWidth="1"/>
    <col min="9" max="16384" width="8.83203125" style="10"/>
  </cols>
  <sheetData>
    <row r="1" spans="4:8" x14ac:dyDescent="0.2">
      <c r="E1" s="11" t="s">
        <v>0</v>
      </c>
      <c r="F1" s="12" t="s">
        <v>1</v>
      </c>
      <c r="G1" s="12"/>
    </row>
    <row r="2" spans="4:8" ht="19" x14ac:dyDescent="0.2">
      <c r="E2" s="11" t="s">
        <v>2</v>
      </c>
      <c r="F2" s="13">
        <v>45719</v>
      </c>
      <c r="G2" s="13"/>
      <c r="H2" s="16"/>
    </row>
    <row r="3" spans="4:8" x14ac:dyDescent="0.2">
      <c r="F3" s="14"/>
      <c r="G3" s="14"/>
    </row>
    <row r="4" spans="4:8" s="15" customFormat="1" x14ac:dyDescent="0.2"/>
    <row r="6" spans="4:8" ht="16" x14ac:dyDescent="0.2">
      <c r="D6" s="21" t="s">
        <v>3</v>
      </c>
      <c r="E6" s="21"/>
      <c r="F6" s="21"/>
      <c r="G6" s="20" t="s">
        <v>4</v>
      </c>
      <c r="H6" s="20" t="s">
        <v>5</v>
      </c>
    </row>
    <row r="7" spans="4:8" ht="16" x14ac:dyDescent="0.2">
      <c r="D7" s="22" t="s">
        <v>6</v>
      </c>
      <c r="E7" s="22"/>
      <c r="F7" s="22"/>
      <c r="G7" s="18">
        <f>+Analysis!N2</f>
        <v>5.7367282997219894E-3</v>
      </c>
      <c r="H7" s="17" t="s">
        <v>7</v>
      </c>
    </row>
  </sheetData>
  <mergeCells count="2">
    <mergeCell ref="D6:F6"/>
    <mergeCell ref="D7:F7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CFDAF-96ED-481B-AE6C-0EEB4E2A0F42}">
  <dimension ref="A1:P45"/>
  <sheetViews>
    <sheetView workbookViewId="0">
      <pane ySplit="1" topLeftCell="A4" activePane="bottomLeft" state="frozen"/>
      <selection pane="bottomLeft" activeCell="N6" sqref="N6"/>
    </sheetView>
  </sheetViews>
  <sheetFormatPr baseColWidth="10" defaultColWidth="8.83203125" defaultRowHeight="15" x14ac:dyDescent="0.2"/>
  <cols>
    <col min="1" max="1" width="18.6640625" customWidth="1"/>
    <col min="2" max="2" width="3" bestFit="1" customWidth="1"/>
    <col min="3" max="3" width="22.1640625" customWidth="1"/>
    <col min="4" max="4" width="54" bestFit="1" customWidth="1"/>
    <col min="5" max="5" width="13.6640625" customWidth="1"/>
    <col min="7" max="7" width="11.5" customWidth="1"/>
    <col min="10" max="10" width="44.5" customWidth="1"/>
    <col min="11" max="11" width="22.1640625" customWidth="1"/>
    <col min="12" max="12" width="12.83203125" bestFit="1" customWidth="1"/>
    <col min="13" max="13" width="16.6640625" customWidth="1"/>
    <col min="14" max="14" width="17.6640625" customWidth="1"/>
    <col min="15" max="15" width="15.6640625" customWidth="1"/>
    <col min="16" max="16" width="15.5" customWidth="1"/>
  </cols>
  <sheetData>
    <row r="1" spans="1:16" x14ac:dyDescent="0.2">
      <c r="A1" t="s">
        <v>8</v>
      </c>
      <c r="B1" s="6"/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110</v>
      </c>
      <c r="L1" s="6"/>
      <c r="M1" s="6" t="s">
        <v>17</v>
      </c>
      <c r="N1" s="6" t="s">
        <v>18</v>
      </c>
      <c r="O1" s="6"/>
      <c r="P1" s="6"/>
    </row>
    <row r="2" spans="1:16" ht="16" x14ac:dyDescent="0.2">
      <c r="A2" t="s">
        <v>19</v>
      </c>
      <c r="B2" s="1">
        <v>1</v>
      </c>
      <c r="C2" s="2" t="s">
        <v>20</v>
      </c>
      <c r="D2" s="1" t="s">
        <v>21</v>
      </c>
      <c r="E2" s="3">
        <v>1032648</v>
      </c>
      <c r="F2" s="3">
        <v>417898</v>
      </c>
      <c r="G2" s="4">
        <v>44044</v>
      </c>
      <c r="H2" s="1">
        <v>935</v>
      </c>
      <c r="I2" s="1">
        <v>1</v>
      </c>
      <c r="J2" s="1"/>
      <c r="K2" s="1">
        <f>IF(H2&lt;&gt;0,I2/H2,0)</f>
        <v>1.0695187165775401E-3</v>
      </c>
      <c r="L2" s="8" t="s">
        <v>22</v>
      </c>
      <c r="M2" s="9">
        <f>SUM(H:H)/SUM(E:E)</f>
        <v>1.3505282680626675E-2</v>
      </c>
      <c r="N2" s="9">
        <f>SUM(I:I)/SUM(H:H)</f>
        <v>5.7367282997219894E-3</v>
      </c>
    </row>
    <row r="3" spans="1:16" ht="16" x14ac:dyDescent="0.2">
      <c r="A3" t="s">
        <v>19</v>
      </c>
      <c r="B3" s="1">
        <v>2</v>
      </c>
      <c r="C3" s="2" t="s">
        <v>23</v>
      </c>
      <c r="D3" s="1" t="s">
        <v>24</v>
      </c>
      <c r="E3" s="3">
        <v>963309</v>
      </c>
      <c r="F3" s="3">
        <v>389837</v>
      </c>
      <c r="G3" s="4">
        <v>44378</v>
      </c>
      <c r="H3" s="5">
        <v>1329</v>
      </c>
      <c r="I3" s="1">
        <v>1</v>
      </c>
      <c r="J3" s="2" t="s">
        <v>25</v>
      </c>
      <c r="K3" s="1">
        <f t="shared" ref="K3:K43" si="0">IF(H3&lt;&gt;0,I3/H3,0)</f>
        <v>7.5244544770504136E-4</v>
      </c>
    </row>
    <row r="4" spans="1:16" ht="16" x14ac:dyDescent="0.2">
      <c r="A4" t="s">
        <v>19</v>
      </c>
      <c r="B4" s="1">
        <v>3</v>
      </c>
      <c r="C4" s="2" t="s">
        <v>26</v>
      </c>
      <c r="D4" s="1" t="s">
        <v>27</v>
      </c>
      <c r="E4" s="3">
        <v>459123</v>
      </c>
      <c r="F4" s="3">
        <v>185800</v>
      </c>
      <c r="G4" s="4">
        <v>43282</v>
      </c>
      <c r="H4" s="1">
        <v>280</v>
      </c>
      <c r="I4" s="1">
        <v>1</v>
      </c>
      <c r="J4" s="1"/>
      <c r="K4" s="1">
        <f t="shared" si="0"/>
        <v>3.5714285714285713E-3</v>
      </c>
      <c r="M4" t="s">
        <v>28</v>
      </c>
      <c r="N4">
        <f>+SUM(I:I)</f>
        <v>650</v>
      </c>
    </row>
    <row r="5" spans="1:16" ht="16" x14ac:dyDescent="0.2">
      <c r="A5" t="s">
        <v>19</v>
      </c>
      <c r="B5" s="1">
        <v>4</v>
      </c>
      <c r="C5" s="2" t="s">
        <v>29</v>
      </c>
      <c r="D5" s="1" t="s">
        <v>30</v>
      </c>
      <c r="E5" s="3">
        <v>429401</v>
      </c>
      <c r="F5" s="3">
        <v>173772</v>
      </c>
      <c r="G5" s="4">
        <v>45474</v>
      </c>
      <c r="H5" s="1">
        <v>637</v>
      </c>
      <c r="I5" s="1">
        <v>0</v>
      </c>
      <c r="J5" s="1" t="s">
        <v>31</v>
      </c>
      <c r="K5" s="1">
        <f t="shared" si="0"/>
        <v>0</v>
      </c>
      <c r="M5" t="s">
        <v>32</v>
      </c>
      <c r="N5">
        <f>SUM(H:H)</f>
        <v>113305</v>
      </c>
    </row>
    <row r="6" spans="1:16" ht="16" x14ac:dyDescent="0.2">
      <c r="A6" t="s">
        <v>19</v>
      </c>
      <c r="B6" s="1">
        <v>5</v>
      </c>
      <c r="C6" s="2" t="s">
        <v>33</v>
      </c>
      <c r="D6" s="1" t="s">
        <v>34</v>
      </c>
      <c r="E6" s="3">
        <v>396624</v>
      </c>
      <c r="F6" s="3">
        <v>160508</v>
      </c>
      <c r="G6" s="4">
        <v>44044</v>
      </c>
      <c r="H6" s="1">
        <v>222</v>
      </c>
      <c r="I6" s="1">
        <v>0</v>
      </c>
      <c r="J6" s="1"/>
      <c r="K6" s="1">
        <f t="shared" si="0"/>
        <v>0</v>
      </c>
      <c r="M6" t="s">
        <v>35</v>
      </c>
      <c r="N6">
        <f>+N4/N5</f>
        <v>5.7367282997219894E-3</v>
      </c>
    </row>
    <row r="7" spans="1:16" ht="16" x14ac:dyDescent="0.2">
      <c r="A7" t="s">
        <v>19</v>
      </c>
      <c r="B7" s="1">
        <v>6</v>
      </c>
      <c r="C7" s="2" t="s">
        <v>36</v>
      </c>
      <c r="D7" s="1" t="s">
        <v>37</v>
      </c>
      <c r="E7" s="3">
        <v>379895</v>
      </c>
      <c r="F7" s="3">
        <v>153738</v>
      </c>
      <c r="G7" s="4">
        <v>44075</v>
      </c>
      <c r="H7" s="1">
        <v>856</v>
      </c>
      <c r="I7" s="1">
        <v>0</v>
      </c>
      <c r="J7" s="1"/>
      <c r="K7" s="1">
        <f t="shared" si="0"/>
        <v>0</v>
      </c>
    </row>
    <row r="8" spans="1:16" ht="16" x14ac:dyDescent="0.2">
      <c r="A8" t="s">
        <v>19</v>
      </c>
      <c r="B8" s="1">
        <v>11</v>
      </c>
      <c r="C8" s="2" t="s">
        <v>38</v>
      </c>
      <c r="D8" s="1" t="s">
        <v>39</v>
      </c>
      <c r="E8" s="3">
        <v>363220</v>
      </c>
      <c r="F8" s="3">
        <v>146990</v>
      </c>
      <c r="G8" s="4">
        <v>44044</v>
      </c>
      <c r="H8" s="5">
        <v>1491</v>
      </c>
      <c r="I8" s="1">
        <v>6</v>
      </c>
      <c r="J8" s="1"/>
      <c r="K8" s="1">
        <f t="shared" si="0"/>
        <v>4.0241448692152921E-3</v>
      </c>
    </row>
    <row r="9" spans="1:16" ht="16" x14ac:dyDescent="0.2">
      <c r="A9" t="s">
        <v>19</v>
      </c>
      <c r="B9" s="1">
        <v>8</v>
      </c>
      <c r="C9" s="2" t="s">
        <v>40</v>
      </c>
      <c r="D9" s="1" t="s">
        <v>41</v>
      </c>
      <c r="E9" s="3">
        <v>318935</v>
      </c>
      <c r="F9" s="3">
        <v>129068</v>
      </c>
      <c r="G9" s="4">
        <v>44044</v>
      </c>
      <c r="H9" s="5">
        <v>2352</v>
      </c>
      <c r="I9" s="1">
        <v>15</v>
      </c>
      <c r="J9" s="1"/>
      <c r="K9" s="1">
        <f t="shared" si="0"/>
        <v>6.3775510204081634E-3</v>
      </c>
    </row>
    <row r="10" spans="1:16" ht="30" x14ac:dyDescent="0.2">
      <c r="A10" t="s">
        <v>19</v>
      </c>
      <c r="B10" s="1">
        <v>9</v>
      </c>
      <c r="C10" s="2" t="s">
        <v>42</v>
      </c>
      <c r="D10" s="1" t="s">
        <v>43</v>
      </c>
      <c r="E10" s="3">
        <v>300000</v>
      </c>
      <c r="F10" s="3">
        <v>120000</v>
      </c>
      <c r="G10" s="1" t="s">
        <v>44</v>
      </c>
      <c r="H10" s="1">
        <v>0</v>
      </c>
      <c r="I10" s="1">
        <v>0</v>
      </c>
      <c r="J10" s="1" t="s">
        <v>45</v>
      </c>
      <c r="K10" s="1">
        <f t="shared" si="0"/>
        <v>0</v>
      </c>
    </row>
    <row r="11" spans="1:16" ht="30" x14ac:dyDescent="0.2">
      <c r="A11" t="s">
        <v>19</v>
      </c>
      <c r="B11" s="1">
        <v>15</v>
      </c>
      <c r="C11" s="2" t="s">
        <v>46</v>
      </c>
      <c r="D11" s="1" t="s">
        <v>47</v>
      </c>
      <c r="E11" s="3">
        <v>281893</v>
      </c>
      <c r="F11" s="3">
        <v>114078</v>
      </c>
      <c r="G11" s="4">
        <v>43070</v>
      </c>
      <c r="H11" s="5">
        <v>1063</v>
      </c>
      <c r="I11" s="1">
        <v>23</v>
      </c>
      <c r="J11" s="1" t="s">
        <v>48</v>
      </c>
      <c r="K11" s="1">
        <f t="shared" si="0"/>
        <v>2.1636876763875823E-2</v>
      </c>
    </row>
    <row r="12" spans="1:16" ht="16" x14ac:dyDescent="0.2">
      <c r="A12" t="s">
        <v>19</v>
      </c>
      <c r="B12" s="1">
        <v>11</v>
      </c>
      <c r="C12" s="2" t="s">
        <v>49</v>
      </c>
      <c r="D12" s="2" t="s">
        <v>50</v>
      </c>
      <c r="E12" s="3">
        <v>273246</v>
      </c>
      <c r="F12" s="3">
        <v>110579</v>
      </c>
      <c r="G12" s="4">
        <v>37895</v>
      </c>
      <c r="H12" s="5">
        <v>2820</v>
      </c>
      <c r="I12" s="1">
        <v>15</v>
      </c>
      <c r="J12" s="1"/>
      <c r="K12" s="1">
        <f t="shared" si="0"/>
        <v>5.3191489361702126E-3</v>
      </c>
    </row>
    <row r="13" spans="1:16" ht="30" x14ac:dyDescent="0.2">
      <c r="A13" t="s">
        <v>19</v>
      </c>
      <c r="B13" s="1">
        <v>12</v>
      </c>
      <c r="C13" s="2" t="s">
        <v>51</v>
      </c>
      <c r="D13" s="2" t="s">
        <v>52</v>
      </c>
      <c r="E13" s="3">
        <v>271911</v>
      </c>
      <c r="F13" s="3">
        <v>110038</v>
      </c>
      <c r="G13" s="4">
        <v>41122</v>
      </c>
      <c r="H13" s="1">
        <v>0</v>
      </c>
      <c r="I13" s="1">
        <v>0</v>
      </c>
      <c r="J13" s="1" t="s">
        <v>53</v>
      </c>
      <c r="K13" s="1">
        <f t="shared" si="0"/>
        <v>0</v>
      </c>
    </row>
    <row r="14" spans="1:16" ht="16" x14ac:dyDescent="0.2">
      <c r="A14" t="s">
        <v>19</v>
      </c>
      <c r="B14" s="1">
        <v>13</v>
      </c>
      <c r="C14" s="2" t="s">
        <v>54</v>
      </c>
      <c r="D14" s="2" t="s">
        <v>55</v>
      </c>
      <c r="E14" s="3">
        <v>257314</v>
      </c>
      <c r="F14" s="3">
        <v>104131</v>
      </c>
      <c r="G14" s="4">
        <v>41487</v>
      </c>
      <c r="H14" s="1">
        <v>112</v>
      </c>
      <c r="I14" s="1">
        <v>0</v>
      </c>
      <c r="J14" s="1"/>
      <c r="K14" s="1">
        <f t="shared" si="0"/>
        <v>0</v>
      </c>
    </row>
    <row r="15" spans="1:16" ht="16" x14ac:dyDescent="0.2">
      <c r="A15" t="s">
        <v>19</v>
      </c>
      <c r="B15" s="1">
        <v>14</v>
      </c>
      <c r="C15" s="2" t="s">
        <v>56</v>
      </c>
      <c r="D15" s="2" t="s">
        <v>57</v>
      </c>
      <c r="E15" s="3">
        <v>240207</v>
      </c>
      <c r="F15" s="3">
        <v>97208</v>
      </c>
      <c r="G15" s="4">
        <v>39264</v>
      </c>
      <c r="H15" s="1">
        <v>1</v>
      </c>
      <c r="I15" s="1">
        <v>0</v>
      </c>
      <c r="J15" s="1"/>
      <c r="K15" s="1">
        <f t="shared" si="0"/>
        <v>0</v>
      </c>
    </row>
    <row r="16" spans="1:16" ht="16" x14ac:dyDescent="0.2">
      <c r="A16" t="s">
        <v>19</v>
      </c>
      <c r="B16" s="1">
        <v>15</v>
      </c>
      <c r="C16" s="2" t="s">
        <v>58</v>
      </c>
      <c r="D16" s="1" t="s">
        <v>59</v>
      </c>
      <c r="E16" s="3">
        <v>229651</v>
      </c>
      <c r="F16" s="3">
        <v>92936</v>
      </c>
      <c r="G16" s="4">
        <v>43282</v>
      </c>
      <c r="H16" s="5">
        <v>1614</v>
      </c>
      <c r="I16" s="1">
        <v>8</v>
      </c>
      <c r="J16" s="1"/>
      <c r="K16" s="1">
        <f t="shared" si="0"/>
        <v>4.9566294919454771E-3</v>
      </c>
    </row>
    <row r="17" spans="1:11" ht="16" x14ac:dyDescent="0.2">
      <c r="A17" t="s">
        <v>19</v>
      </c>
      <c r="B17" s="1">
        <v>16</v>
      </c>
      <c r="C17" s="2" t="s">
        <v>60</v>
      </c>
      <c r="D17" s="2" t="s">
        <v>61</v>
      </c>
      <c r="E17" s="3">
        <v>223124</v>
      </c>
      <c r="F17" s="3">
        <v>90295</v>
      </c>
      <c r="G17" s="4">
        <v>44378</v>
      </c>
      <c r="H17" s="1">
        <v>50</v>
      </c>
      <c r="I17" s="1">
        <v>0</v>
      </c>
      <c r="J17" s="1"/>
      <c r="K17" s="1">
        <f t="shared" si="0"/>
        <v>0</v>
      </c>
    </row>
    <row r="18" spans="1:11" ht="16" x14ac:dyDescent="0.2">
      <c r="A18" t="s">
        <v>19</v>
      </c>
      <c r="B18" s="1">
        <v>17</v>
      </c>
      <c r="C18" s="2" t="s">
        <v>62</v>
      </c>
      <c r="D18" s="1" t="s">
        <v>63</v>
      </c>
      <c r="E18" s="3">
        <v>221835</v>
      </c>
      <c r="F18" s="3">
        <v>89773</v>
      </c>
      <c r="G18" s="4">
        <v>44409</v>
      </c>
      <c r="H18" s="5">
        <v>1003</v>
      </c>
      <c r="I18" s="1">
        <v>1</v>
      </c>
      <c r="J18" s="1"/>
      <c r="K18" s="1">
        <f t="shared" si="0"/>
        <v>9.9700897308075765E-4</v>
      </c>
    </row>
    <row r="19" spans="1:11" ht="16" x14ac:dyDescent="0.2">
      <c r="A19" t="s">
        <v>19</v>
      </c>
      <c r="B19" s="1">
        <v>18</v>
      </c>
      <c r="C19" s="2" t="s">
        <v>64</v>
      </c>
      <c r="D19" s="2" t="s">
        <v>65</v>
      </c>
      <c r="E19" s="3">
        <v>220000</v>
      </c>
      <c r="F19" s="3">
        <v>89000</v>
      </c>
      <c r="G19" s="4">
        <v>11933</v>
      </c>
      <c r="H19" s="1">
        <v>0</v>
      </c>
      <c r="I19" s="1">
        <v>0</v>
      </c>
      <c r="J19" s="1"/>
      <c r="K19" s="1">
        <f t="shared" si="0"/>
        <v>0</v>
      </c>
    </row>
    <row r="20" spans="1:11" ht="16" x14ac:dyDescent="0.2">
      <c r="A20" t="s">
        <v>19</v>
      </c>
      <c r="B20" s="1">
        <v>19</v>
      </c>
      <c r="C20" s="2" t="s">
        <v>66</v>
      </c>
      <c r="D20" s="1" t="s">
        <v>67</v>
      </c>
      <c r="E20" s="3">
        <v>199343</v>
      </c>
      <c r="F20" s="3">
        <v>80671</v>
      </c>
      <c r="G20" s="4">
        <v>44378</v>
      </c>
      <c r="H20" s="1">
        <v>122</v>
      </c>
      <c r="I20" s="1">
        <v>0</v>
      </c>
      <c r="J20" s="1"/>
      <c r="K20" s="1">
        <f t="shared" si="0"/>
        <v>0</v>
      </c>
    </row>
    <row r="21" spans="1:11" ht="16" x14ac:dyDescent="0.2">
      <c r="A21" t="s">
        <v>19</v>
      </c>
      <c r="B21" s="1">
        <v>20</v>
      </c>
      <c r="C21" s="2" t="s">
        <v>68</v>
      </c>
      <c r="D21" s="2" t="s">
        <v>50</v>
      </c>
      <c r="E21" s="3">
        <v>197990</v>
      </c>
      <c r="F21" s="3">
        <v>80120</v>
      </c>
      <c r="G21" s="4">
        <v>39356</v>
      </c>
      <c r="H21" s="5">
        <v>1650</v>
      </c>
      <c r="I21" s="1">
        <v>2</v>
      </c>
      <c r="J21" s="1"/>
      <c r="K21" s="1">
        <f t="shared" si="0"/>
        <v>1.2121212121212121E-3</v>
      </c>
    </row>
    <row r="22" spans="1:11" ht="16" x14ac:dyDescent="0.2">
      <c r="A22" t="s">
        <v>19</v>
      </c>
      <c r="B22" s="1">
        <v>1</v>
      </c>
      <c r="C22" s="1" t="s">
        <v>69</v>
      </c>
      <c r="D22" s="2" t="s">
        <v>70</v>
      </c>
      <c r="E22" s="3">
        <v>153336</v>
      </c>
      <c r="F22" s="3">
        <v>62050</v>
      </c>
      <c r="G22" s="4">
        <v>43405</v>
      </c>
      <c r="H22" s="5">
        <v>18804</v>
      </c>
      <c r="I22" s="1">
        <v>85</v>
      </c>
      <c r="J22" s="1" t="s">
        <v>71</v>
      </c>
      <c r="K22" s="1">
        <f t="shared" si="0"/>
        <v>4.5203148266326314E-3</v>
      </c>
    </row>
    <row r="23" spans="1:11" ht="16" x14ac:dyDescent="0.2">
      <c r="A23" t="s">
        <v>19</v>
      </c>
      <c r="B23" s="1">
        <v>12</v>
      </c>
      <c r="C23" s="2" t="s">
        <v>72</v>
      </c>
      <c r="D23" s="2" t="s">
        <v>61</v>
      </c>
      <c r="E23" s="3">
        <v>105855</v>
      </c>
      <c r="F23" s="3">
        <v>42838</v>
      </c>
      <c r="G23" s="4">
        <v>39661</v>
      </c>
      <c r="H23" s="1">
        <v>10</v>
      </c>
      <c r="I23" s="1">
        <v>10</v>
      </c>
      <c r="J23" s="1"/>
      <c r="K23" s="1">
        <f t="shared" si="0"/>
        <v>1</v>
      </c>
    </row>
    <row r="24" spans="1:11" ht="16" x14ac:dyDescent="0.2">
      <c r="A24" t="s">
        <v>19</v>
      </c>
      <c r="B24" s="1">
        <v>8</v>
      </c>
      <c r="C24" s="2" t="s">
        <v>73</v>
      </c>
      <c r="D24" s="1" t="s">
        <v>74</v>
      </c>
      <c r="E24" s="3">
        <v>96949</v>
      </c>
      <c r="F24" s="3">
        <v>39234</v>
      </c>
      <c r="G24" s="4">
        <v>43405</v>
      </c>
      <c r="H24" s="5">
        <v>1643</v>
      </c>
      <c r="I24" s="1">
        <v>3</v>
      </c>
      <c r="J24" s="1"/>
      <c r="K24" s="1">
        <f t="shared" si="0"/>
        <v>1.8259281801582471E-3</v>
      </c>
    </row>
    <row r="25" spans="1:11" ht="16" x14ac:dyDescent="0.2">
      <c r="A25" t="s">
        <v>19</v>
      </c>
      <c r="B25" s="1">
        <v>17</v>
      </c>
      <c r="C25" s="2" t="s">
        <v>75</v>
      </c>
      <c r="D25" s="2" t="s">
        <v>76</v>
      </c>
      <c r="E25" s="3">
        <v>91281</v>
      </c>
      <c r="F25" s="3">
        <v>36940</v>
      </c>
      <c r="G25" s="4">
        <v>37895</v>
      </c>
      <c r="H25" s="5">
        <v>1003</v>
      </c>
      <c r="I25" s="1">
        <v>6</v>
      </c>
      <c r="J25" s="1"/>
      <c r="K25" s="1">
        <f t="shared" si="0"/>
        <v>5.9820538384845467E-3</v>
      </c>
    </row>
    <row r="26" spans="1:11" ht="16" x14ac:dyDescent="0.2">
      <c r="A26" t="s">
        <v>19</v>
      </c>
      <c r="B26" s="1">
        <v>14</v>
      </c>
      <c r="C26" s="2" t="s">
        <v>77</v>
      </c>
      <c r="D26" s="2" t="s">
        <v>50</v>
      </c>
      <c r="E26" s="3">
        <v>90440</v>
      </c>
      <c r="F26" s="3">
        <v>36600</v>
      </c>
      <c r="G26" s="4">
        <v>39356</v>
      </c>
      <c r="H26" s="1">
        <v>548</v>
      </c>
      <c r="I26" s="1">
        <v>8</v>
      </c>
      <c r="J26" s="1"/>
      <c r="K26" s="1">
        <f t="shared" si="0"/>
        <v>1.4598540145985401E-2</v>
      </c>
    </row>
    <row r="27" spans="1:11" ht="16" x14ac:dyDescent="0.2">
      <c r="A27" t="s">
        <v>19</v>
      </c>
      <c r="B27" s="1">
        <v>12</v>
      </c>
      <c r="C27" s="2" t="s">
        <v>78</v>
      </c>
      <c r="D27" s="1" t="s">
        <v>79</v>
      </c>
      <c r="E27" s="3">
        <v>86509</v>
      </c>
      <c r="F27" s="3">
        <v>35009</v>
      </c>
      <c r="G27" s="4">
        <v>44044</v>
      </c>
      <c r="H27" s="5">
        <v>1490</v>
      </c>
      <c r="I27" s="1">
        <v>1</v>
      </c>
      <c r="J27" s="1"/>
      <c r="K27" s="1">
        <f t="shared" si="0"/>
        <v>6.711409395973154E-4</v>
      </c>
    </row>
    <row r="28" spans="1:11" ht="16" x14ac:dyDescent="0.2">
      <c r="A28" t="s">
        <v>19</v>
      </c>
      <c r="B28" s="1">
        <v>6</v>
      </c>
      <c r="C28" s="2" t="s">
        <v>80</v>
      </c>
      <c r="D28" s="1" t="s">
        <v>81</v>
      </c>
      <c r="E28" s="3">
        <v>76067</v>
      </c>
      <c r="F28" s="3">
        <v>30783</v>
      </c>
      <c r="G28" s="4">
        <v>42248</v>
      </c>
      <c r="H28" s="5">
        <v>1955</v>
      </c>
      <c r="I28" s="1">
        <v>4</v>
      </c>
      <c r="J28" s="1"/>
      <c r="K28" s="1">
        <f t="shared" si="0"/>
        <v>2.0460358056265983E-3</v>
      </c>
    </row>
    <row r="29" spans="1:11" ht="16" x14ac:dyDescent="0.2">
      <c r="A29" t="s">
        <v>19</v>
      </c>
      <c r="B29" s="1">
        <v>18</v>
      </c>
      <c r="C29" s="2" t="s">
        <v>70</v>
      </c>
      <c r="D29" s="1" t="s">
        <v>82</v>
      </c>
      <c r="E29" s="3">
        <v>70868</v>
      </c>
      <c r="F29" s="3">
        <v>28679</v>
      </c>
      <c r="G29" s="4">
        <v>42248</v>
      </c>
      <c r="H29" s="1">
        <v>965</v>
      </c>
      <c r="I29" s="1">
        <v>2</v>
      </c>
      <c r="J29" s="1"/>
      <c r="K29" s="1">
        <f t="shared" si="0"/>
        <v>2.0725388601036268E-3</v>
      </c>
    </row>
    <row r="30" spans="1:11" ht="16" x14ac:dyDescent="0.2">
      <c r="A30" t="s">
        <v>19</v>
      </c>
      <c r="B30" s="1">
        <v>10</v>
      </c>
      <c r="C30" s="2" t="s">
        <v>83</v>
      </c>
      <c r="D30" s="1" t="s">
        <v>84</v>
      </c>
      <c r="E30" s="3">
        <v>67484</v>
      </c>
      <c r="F30" s="3">
        <v>27310</v>
      </c>
      <c r="G30" s="4">
        <v>44075</v>
      </c>
      <c r="H30" s="5">
        <v>1520</v>
      </c>
      <c r="I30" s="1">
        <v>0</v>
      </c>
      <c r="J30" s="1"/>
      <c r="K30" s="1">
        <f t="shared" si="0"/>
        <v>0</v>
      </c>
    </row>
    <row r="31" spans="1:11" ht="16" x14ac:dyDescent="0.2">
      <c r="A31" t="s">
        <v>19</v>
      </c>
      <c r="B31" s="1">
        <v>13</v>
      </c>
      <c r="C31" s="2" t="s">
        <v>85</v>
      </c>
      <c r="D31" s="2" t="s">
        <v>86</v>
      </c>
      <c r="E31" s="3">
        <v>54382</v>
      </c>
      <c r="F31" s="3">
        <v>22008</v>
      </c>
      <c r="G31" s="4">
        <v>43009</v>
      </c>
      <c r="H31" s="5">
        <v>1355</v>
      </c>
      <c r="I31" s="1">
        <v>3</v>
      </c>
      <c r="J31" s="1"/>
      <c r="K31" s="1">
        <f t="shared" si="0"/>
        <v>2.2140221402214021E-3</v>
      </c>
    </row>
    <row r="32" spans="1:11" ht="16" x14ac:dyDescent="0.2">
      <c r="A32" t="s">
        <v>19</v>
      </c>
      <c r="B32" s="1">
        <v>18</v>
      </c>
      <c r="C32" s="2" t="s">
        <v>87</v>
      </c>
      <c r="D32" s="1" t="s">
        <v>88</v>
      </c>
      <c r="E32" s="3">
        <v>51624</v>
      </c>
      <c r="F32" s="3">
        <v>20891</v>
      </c>
      <c r="G32" s="4">
        <v>43009</v>
      </c>
      <c r="H32" s="1">
        <v>781</v>
      </c>
      <c r="I32" s="1">
        <v>6</v>
      </c>
      <c r="J32" s="1"/>
      <c r="K32" s="1">
        <f t="shared" si="0"/>
        <v>7.6824583866837385E-3</v>
      </c>
    </row>
    <row r="33" spans="1:11" ht="16" x14ac:dyDescent="0.2">
      <c r="A33" t="s">
        <v>19</v>
      </c>
      <c r="B33" s="1">
        <v>11</v>
      </c>
      <c r="C33" s="1" t="s">
        <v>89</v>
      </c>
      <c r="D33" s="2" t="s">
        <v>50</v>
      </c>
      <c r="E33" s="3">
        <v>43904</v>
      </c>
      <c r="F33" s="3">
        <v>17767</v>
      </c>
      <c r="G33" s="4">
        <v>20760</v>
      </c>
      <c r="H33" s="1">
        <v>0</v>
      </c>
      <c r="I33" s="1">
        <v>11</v>
      </c>
      <c r="J33" s="1"/>
      <c r="K33" s="1">
        <f t="shared" si="0"/>
        <v>0</v>
      </c>
    </row>
    <row r="34" spans="1:11" ht="16" x14ac:dyDescent="0.2">
      <c r="A34" t="s">
        <v>19</v>
      </c>
      <c r="B34" s="1">
        <v>2</v>
      </c>
      <c r="C34" s="2" t="s">
        <v>90</v>
      </c>
      <c r="D34" s="1" t="s">
        <v>84</v>
      </c>
      <c r="E34" s="3">
        <v>36807</v>
      </c>
      <c r="F34" s="3">
        <v>14895</v>
      </c>
      <c r="G34" s="4">
        <v>43009</v>
      </c>
      <c r="H34" s="5">
        <v>5643</v>
      </c>
      <c r="I34" s="1">
        <v>22</v>
      </c>
      <c r="J34" s="1"/>
      <c r="K34" s="1">
        <f t="shared" si="0"/>
        <v>3.8986354775828458E-3</v>
      </c>
    </row>
    <row r="35" spans="1:11" ht="16" x14ac:dyDescent="0.2">
      <c r="A35" t="s">
        <v>19</v>
      </c>
      <c r="B35" s="1">
        <v>13</v>
      </c>
      <c r="C35" s="2" t="s">
        <v>91</v>
      </c>
      <c r="D35" s="2" t="s">
        <v>92</v>
      </c>
      <c r="E35" s="3">
        <v>36523</v>
      </c>
      <c r="F35" s="3">
        <v>14780</v>
      </c>
      <c r="G35" s="4">
        <v>43009</v>
      </c>
      <c r="H35" s="1">
        <v>544</v>
      </c>
      <c r="I35" s="1">
        <v>9</v>
      </c>
      <c r="J35" s="1"/>
      <c r="K35" s="1">
        <f t="shared" si="0"/>
        <v>1.6544117647058824E-2</v>
      </c>
    </row>
    <row r="36" spans="1:11" ht="16" x14ac:dyDescent="0.2">
      <c r="A36" t="s">
        <v>19</v>
      </c>
      <c r="B36" s="1">
        <v>19</v>
      </c>
      <c r="C36" s="2" t="s">
        <v>93</v>
      </c>
      <c r="D36" s="2" t="s">
        <v>94</v>
      </c>
      <c r="E36" s="3">
        <v>26200</v>
      </c>
      <c r="F36" s="3">
        <v>10600</v>
      </c>
      <c r="G36" s="4">
        <v>36434</v>
      </c>
      <c r="H36" s="1">
        <v>954</v>
      </c>
      <c r="I36" s="1">
        <v>1</v>
      </c>
      <c r="J36" s="1"/>
      <c r="K36" s="1">
        <f t="shared" si="0"/>
        <v>1.0482180293501049E-3</v>
      </c>
    </row>
    <row r="37" spans="1:11" ht="16" x14ac:dyDescent="0.2">
      <c r="A37" t="s">
        <v>19</v>
      </c>
      <c r="B37" s="1">
        <v>15</v>
      </c>
      <c r="C37" s="1" t="s">
        <v>95</v>
      </c>
      <c r="D37" s="2" t="s">
        <v>96</v>
      </c>
      <c r="E37" s="3">
        <v>22197</v>
      </c>
      <c r="F37" s="3">
        <v>8983</v>
      </c>
      <c r="G37" s="4">
        <v>25051</v>
      </c>
      <c r="H37" s="1">
        <v>0</v>
      </c>
      <c r="I37" s="1">
        <v>8</v>
      </c>
      <c r="J37" s="1"/>
      <c r="K37" s="1">
        <f t="shared" si="0"/>
        <v>0</v>
      </c>
    </row>
    <row r="38" spans="1:11" ht="16" x14ac:dyDescent="0.2">
      <c r="A38" t="s">
        <v>19</v>
      </c>
      <c r="B38" s="1">
        <v>10</v>
      </c>
      <c r="C38" s="1" t="s">
        <v>97</v>
      </c>
      <c r="D38" s="2" t="s">
        <v>50</v>
      </c>
      <c r="E38" s="3">
        <v>13145</v>
      </c>
      <c r="F38" s="3">
        <v>5320</v>
      </c>
      <c r="G38" s="4">
        <v>15980</v>
      </c>
      <c r="H38" s="1">
        <v>0</v>
      </c>
      <c r="I38" s="1">
        <v>11</v>
      </c>
      <c r="J38" s="1"/>
      <c r="K38" s="1">
        <f t="shared" si="0"/>
        <v>0</v>
      </c>
    </row>
    <row r="39" spans="1:11" ht="16" x14ac:dyDescent="0.2">
      <c r="A39" t="s">
        <v>19</v>
      </c>
      <c r="B39" s="1">
        <v>9</v>
      </c>
      <c r="C39" s="2" t="s">
        <v>98</v>
      </c>
      <c r="D39" s="2" t="s">
        <v>96</v>
      </c>
      <c r="E39" s="3">
        <v>2028</v>
      </c>
      <c r="F39" s="7">
        <v>821</v>
      </c>
      <c r="G39" s="4">
        <v>24412</v>
      </c>
      <c r="H39" s="1">
        <v>0</v>
      </c>
      <c r="I39" s="1">
        <v>12</v>
      </c>
      <c r="J39" s="1" t="s">
        <v>99</v>
      </c>
      <c r="K39" s="1">
        <f t="shared" si="0"/>
        <v>0</v>
      </c>
    </row>
    <row r="40" spans="1:11" ht="16" x14ac:dyDescent="0.2">
      <c r="A40" t="s">
        <v>19</v>
      </c>
      <c r="B40" s="1">
        <v>3</v>
      </c>
      <c r="C40" s="2" t="s">
        <v>100</v>
      </c>
      <c r="D40" s="2" t="s">
        <v>101</v>
      </c>
      <c r="E40" s="3">
        <v>1600</v>
      </c>
      <c r="F40" s="7">
        <v>650</v>
      </c>
      <c r="G40" s="4">
        <v>33512</v>
      </c>
      <c r="H40" s="5">
        <v>2900</v>
      </c>
      <c r="I40" s="1">
        <v>25</v>
      </c>
      <c r="J40" s="1"/>
      <c r="K40" s="1">
        <f t="shared" si="0"/>
        <v>8.6206896551724137E-3</v>
      </c>
    </row>
    <row r="41" spans="1:11" ht="16" x14ac:dyDescent="0.2">
      <c r="A41" t="s">
        <v>19</v>
      </c>
      <c r="B41" s="1">
        <v>20</v>
      </c>
      <c r="C41" s="1" t="s">
        <v>102</v>
      </c>
      <c r="D41" s="2" t="s">
        <v>103</v>
      </c>
      <c r="E41" s="3">
        <v>1425</v>
      </c>
      <c r="F41" s="7">
        <v>577</v>
      </c>
      <c r="G41" s="4">
        <v>21763</v>
      </c>
      <c r="H41" s="1">
        <v>1</v>
      </c>
      <c r="I41" s="1">
        <v>6</v>
      </c>
      <c r="J41" s="1"/>
      <c r="K41" s="1">
        <f t="shared" si="0"/>
        <v>6</v>
      </c>
    </row>
    <row r="42" spans="1:11" ht="16" x14ac:dyDescent="0.2">
      <c r="A42" t="s">
        <v>19</v>
      </c>
      <c r="B42" s="1">
        <v>8</v>
      </c>
      <c r="C42" s="2" t="s">
        <v>104</v>
      </c>
      <c r="D42" s="2" t="s">
        <v>105</v>
      </c>
      <c r="E42" s="3">
        <v>1340</v>
      </c>
      <c r="F42" s="7">
        <v>540</v>
      </c>
      <c r="G42" s="4">
        <v>19541</v>
      </c>
      <c r="H42" s="1">
        <v>0</v>
      </c>
      <c r="I42" s="1">
        <v>15</v>
      </c>
      <c r="J42" s="1" t="s">
        <v>106</v>
      </c>
      <c r="K42" s="1">
        <f t="shared" si="0"/>
        <v>0</v>
      </c>
    </row>
    <row r="43" spans="1:11" ht="16" x14ac:dyDescent="0.2">
      <c r="A43" t="s">
        <v>19</v>
      </c>
      <c r="B43" s="1">
        <v>2</v>
      </c>
      <c r="C43" s="2" t="s">
        <v>107</v>
      </c>
      <c r="D43" s="2" t="s">
        <v>96</v>
      </c>
      <c r="E43" s="7">
        <v>47</v>
      </c>
      <c r="F43" s="7">
        <v>19</v>
      </c>
      <c r="G43" s="4">
        <v>12328</v>
      </c>
      <c r="H43" s="1">
        <v>0</v>
      </c>
      <c r="I43" s="1">
        <v>29</v>
      </c>
      <c r="J43" s="2" t="s">
        <v>108</v>
      </c>
      <c r="K43" s="1">
        <f t="shared" si="0"/>
        <v>0</v>
      </c>
    </row>
    <row r="45" spans="1:11" x14ac:dyDescent="0.2">
      <c r="G45" t="s">
        <v>111</v>
      </c>
      <c r="H45">
        <f>SUM(H2:H40)</f>
        <v>56652</v>
      </c>
      <c r="I45">
        <f>SUM(I2:I40)</f>
        <v>300</v>
      </c>
      <c r="K45" s="1">
        <f>I45/H45</f>
        <v>5.2954882440160982E-3</v>
      </c>
    </row>
  </sheetData>
  <autoFilter ref="B1:N43" xr:uid="{4F0CFDAF-96ED-481B-AE6C-0EEB4E2A0F42}"/>
  <conditionalFormatting sqref="C1:C1048576">
    <cfRule type="duplicateValues" dxfId="1" priority="2"/>
  </conditionalFormatting>
  <hyperlinks>
    <hyperlink ref="C2" r:id="rId1" tooltip="August Complex fire" display="https://en.wikipedia.org/wiki/August_Complex_fire" xr:uid="{A6B242B3-FBB6-4B64-9809-5650C3545456}"/>
    <hyperlink ref="C3" r:id="rId2" tooltip="Dixie Fire" display="https://en.wikipedia.org/wiki/Dixie_Fire" xr:uid="{B52F9F75-0C38-4BDB-9BEF-409EE692B70A}"/>
    <hyperlink ref="J3" r:id="rId3" location="cite_note-56" display="https://en.wikipedia.org/wiki/List_of_California_wildfires - cite_note-56" xr:uid="{D14DA914-E7DE-48A4-925F-D8AC110D393D}"/>
    <hyperlink ref="C4" r:id="rId4" tooltip="Mendocino Complex Fire" display="https://en.wikipedia.org/wiki/Mendocino_Complex_Fire" xr:uid="{0C7AB4D0-F641-4996-AC4E-A2CB3EE71BBB}"/>
    <hyperlink ref="C5" r:id="rId5" tooltip="Park Fire" display="https://en.wikipedia.org/wiki/Park_Fire" xr:uid="{1A6DB027-0667-45B1-9D7E-393BA4AB15D8}"/>
    <hyperlink ref="C6" r:id="rId6" tooltip="SCU Lightning Complex fires" display="https://en.wikipedia.org/wiki/SCU_Lightning_Complex_fires" xr:uid="{A9078854-64C7-47C3-B608-95EE5F7D6DA1}"/>
    <hyperlink ref="C7" r:id="rId7" tooltip="Creek Fire (2020)" display="https://en.wikipedia.org/wiki/Creek_Fire_(2020)" xr:uid="{DE819CCE-5A5D-45A2-A355-3D4F8A662008}"/>
    <hyperlink ref="C9" r:id="rId8" tooltip="North Complex Fire" display="https://en.wikipedia.org/wiki/North_Complex_Fire" xr:uid="{0D16524F-CBF5-4BD1-80AE-350E97F49476}"/>
    <hyperlink ref="C10" r:id="rId9" tooltip="Santiago Canyon Fire" display="https://en.wikipedia.org/wiki/Santiago_Canyon_Fire" xr:uid="{C86FEE1F-D11F-4613-A6F1-D4F5F1DFE5F3}"/>
    <hyperlink ref="C12" r:id="rId10" tooltip="Cedar Fire" display="https://en.wikipedia.org/wiki/Cedar_Fire" xr:uid="{94C1AFEB-4FB0-45D9-BD88-4F92F1E46EF9}"/>
    <hyperlink ref="D12" r:id="rId11" tooltip="San Diego County, California" display="https://en.wikipedia.org/wiki/San_Diego_County,_California" xr:uid="{C98B24E7-8B6B-4739-B840-A29338CFEB2A}"/>
    <hyperlink ref="C13" r:id="rId12" tooltip="Rush Fire" display="https://en.wikipedia.org/wiki/Rush_Fire" xr:uid="{18E1080E-6B7E-4D14-A459-A01F1E5BD223}"/>
    <hyperlink ref="D13" r:id="rId13" tooltip="Lassen County, California" display="https://en.wikipedia.org/wiki/Lassen_County,_California" xr:uid="{AF45988A-8E2E-4BE5-9E41-4A78ADE2EA96}"/>
    <hyperlink ref="C14" r:id="rId14" tooltip="Rim Fire" display="https://en.wikipedia.org/wiki/Rim_Fire" xr:uid="{4FF32653-C76F-401B-B6D0-046B025E51A2}"/>
    <hyperlink ref="D14" r:id="rId15" tooltip="Tuolumne County, California" display="https://en.wikipedia.org/wiki/Tuolumne_County,_California" xr:uid="{5087F4F2-BD9F-4F98-A919-BCF409CAEECD}"/>
    <hyperlink ref="C15" r:id="rId16" tooltip="Zaca Fire" display="https://en.wikipedia.org/wiki/Zaca_Fire" xr:uid="{C5D6A3C9-4ECD-4475-948A-8FC69E77A26C}"/>
    <hyperlink ref="D15" r:id="rId17" tooltip="Santa Barbara County, California" display="https://en.wikipedia.org/wiki/Santa_Barbara_County,_California" xr:uid="{43E99930-CE78-4B8B-A052-FF1F49BA7316}"/>
    <hyperlink ref="C16" r:id="rId18" tooltip="Carr Fire" display="https://en.wikipedia.org/wiki/Carr_Fire" xr:uid="{26A0124F-AF1A-4CDD-BD92-A51354DEE69E}"/>
    <hyperlink ref="C17" r:id="rId19" tooltip="Monument Fire" display="https://en.wikipedia.org/wiki/Monument_Fire" xr:uid="{57FD0A94-2118-4924-92D9-E5BD71D49373}"/>
    <hyperlink ref="D17" r:id="rId20" tooltip="Trinity County, California" display="https://en.wikipedia.org/wiki/Trinity_County,_California" xr:uid="{3B79CB49-D789-4654-B504-9845207F6BD6}"/>
    <hyperlink ref="C18" r:id="rId21" tooltip="Caldor Fire" display="https://en.wikipedia.org/wiki/Caldor_Fire" xr:uid="{1E296AC7-C9EE-43EF-BE0D-C4ADCCB8FB67}"/>
    <hyperlink ref="C19" r:id="rId22" tooltip="Matilija Fire" display="https://en.wikipedia.org/wiki/Matilija_Fire" xr:uid="{398BA076-BAA6-41D3-8D64-71BED46033C3}"/>
    <hyperlink ref="D19" r:id="rId23" tooltip="Ventura County, California" display="https://en.wikipedia.org/wiki/Ventura_County,_California" xr:uid="{F061356A-0103-4654-A939-E346F1475FFB}"/>
    <hyperlink ref="C20" r:id="rId24" tooltip="River Complex 2021 fires" display="https://en.wikipedia.org/wiki/River_Complex_2021_fires" xr:uid="{58C259AE-453E-45D8-985B-8D66B7BC1EEE}"/>
    <hyperlink ref="C21" r:id="rId25" tooltip="Witch Fire" display="https://en.wikipedia.org/wiki/Witch_Fire" xr:uid="{D70CDFD4-FD75-48FE-8A08-6D46C2CED42E}"/>
    <hyperlink ref="D21" r:id="rId26" tooltip="San Diego County, California" display="https://en.wikipedia.org/wiki/San_Diego_County,_California" xr:uid="{09B67808-34F8-4585-854D-AD87A27F2549}"/>
    <hyperlink ref="C43" r:id="rId27" tooltip="1933 Griffith Park fire" display="https://en.wikipedia.org/wiki/1933_Griffith_Park_fire" xr:uid="{45749DD7-4A9D-4ACC-90D1-2729F8042373}"/>
    <hyperlink ref="D43" r:id="rId28" tooltip="Los Angeles" display="https://en.wikipedia.org/wiki/Los_Angeles" xr:uid="{224DF0F1-114C-49FB-8E6B-9163035DA0C0}"/>
    <hyperlink ref="J43" r:id="rId29" tooltip="Reconstruction Finance Corporation" display="https://en.wikipedia.org/wiki/Reconstruction_Finance_Corporation" xr:uid="{BEF28250-9BA4-45F6-83A1-E149EAEC5724}"/>
    <hyperlink ref="C42" r:id="rId30" tooltip="Rattlesnake Fire" display="https://en.wikipedia.org/wiki/Rattlesnake_Fire" xr:uid="{6B1C3239-6E5F-42E2-B958-334B0B6ABF19}"/>
    <hyperlink ref="D42" r:id="rId31" tooltip="Glenn County, California" display="https://en.wikipedia.org/wiki/Glenn_County,_California" xr:uid="{87D4C7AD-E828-4F57-A66F-90520397BD60}"/>
    <hyperlink ref="C39" r:id="rId32" tooltip="Loop Fire" display="https://en.wikipedia.org/wiki/Loop_Fire" xr:uid="{C9D969B8-2AF7-48B4-A6BE-DF672ADC1268}"/>
    <hyperlink ref="D39" r:id="rId33" tooltip="Los Angeles County, California" display="https://en.wikipedia.org/wiki/Los_Angeles_County,_California" xr:uid="{0D0D78E4-1992-4B2C-88D2-4026F140B8F3}"/>
    <hyperlink ref="D38" r:id="rId34" tooltip="San Diego County, California" display="https://en.wikipedia.org/wiki/San_Diego_County,_California" xr:uid="{97107C8A-3EBB-464A-B1C0-A24D562C30CD}"/>
    <hyperlink ref="D33" r:id="rId35" tooltip="San Diego County, California" display="https://en.wikipedia.org/wiki/San_Diego_County,_California" xr:uid="{AC20511B-F1AA-4D59-BF83-34D0965811D3}"/>
    <hyperlink ref="C23" r:id="rId36" location="Fires" tooltip="2008 California wildfires" display="https://en.wikipedia.org/wiki/2008_California_wildfires - Fires" xr:uid="{E5344C68-1F27-46D3-BC4E-DF09D8D722D7}"/>
    <hyperlink ref="D23" r:id="rId37" tooltip="Trinity County, California" display="https://en.wikipedia.org/wiki/Trinity_County,_California" xr:uid="{52966435-BCBB-4B93-949F-340F20436CD3}"/>
    <hyperlink ref="C35" r:id="rId38" location="Fires" tooltip="October 2017 Northern California wildfires" display="https://en.wikipedia.org/wiki/October_2017_Northern_California_wildfires - Fires" xr:uid="{A28B7B20-2E53-422D-AD23-7CB8281F28EB}"/>
    <hyperlink ref="D35" r:id="rId39" tooltip="Mendocino County, California" display="https://en.wikipedia.org/wiki/Mendocino_County,_California" xr:uid="{7576B446-14D3-4EA5-9C3C-391F30D973A1}"/>
    <hyperlink ref="C26" r:id="rId40" tooltip="Harris Fire" display="https://en.wikipedia.org/wiki/Harris_Fire" xr:uid="{E4717522-B7AC-4DE1-AE27-DF1D14AB6006}"/>
    <hyperlink ref="D26" r:id="rId41" tooltip="San Diego County, California" display="https://en.wikipedia.org/wiki/San_Diego_County,_California" xr:uid="{12C6EC9A-CE21-4439-B487-0C02C9F3E5AC}"/>
    <hyperlink ref="D37" r:id="rId42" tooltip="Los Angeles County, California" display="https://en.wikipedia.org/wiki/Los_Angeles_County,_California" xr:uid="{9C72F77F-80C5-442B-858F-4375A284DDDC}"/>
    <hyperlink ref="C32" r:id="rId43" tooltip="Atlas Fire" display="https://en.wikipedia.org/wiki/Atlas_Fire" xr:uid="{B1420BE7-0975-4D1D-88C6-2E44C20E568E}"/>
    <hyperlink ref="D41" r:id="rId44" tooltip="Riverside County, California" display="https://en.wikipedia.org/wiki/Riverside_County,_California" xr:uid="{D9428F3A-580C-461B-BE61-56ABEEE00561}"/>
    <hyperlink ref="D22" r:id="rId45" tooltip="Butte County, California" display="https://en.wikipedia.org/wiki/Butte_County,_California" xr:uid="{DF2BE166-688D-44CD-B73C-B2014710FDD2}"/>
    <hyperlink ref="C34" r:id="rId46" tooltip="Tubbs Fire" display="https://en.wikipedia.org/wiki/Tubbs_Fire" xr:uid="{5EA709F4-E30C-452F-A412-A28430D32157}"/>
    <hyperlink ref="C40" r:id="rId47" tooltip="Oakland firestorm of 1991" display="https://en.wikipedia.org/wiki/Oakland_firestorm_of_1991" xr:uid="{25F3E3F4-E8BE-4B79-BCC6-3A078AEEF17C}"/>
    <hyperlink ref="D40" r:id="rId48" tooltip="Alameda County, California" display="https://en.wikipedia.org/wiki/Alameda_County,_California" xr:uid="{A6220FFC-0A00-48F3-A87E-92EABF2F17FB}"/>
    <hyperlink ref="C28" r:id="rId49" tooltip="Valley Fire" display="https://en.wikipedia.org/wiki/Valley_Fire" xr:uid="{C1AA7638-07AC-46D5-A4C3-22EAC11506A2}"/>
    <hyperlink ref="C24" r:id="rId50" tooltip="Woolsey Fire" display="https://en.wikipedia.org/wiki/Woolsey_Fire" xr:uid="{09DE8401-E046-4532-9794-8D2459F78CBB}"/>
    <hyperlink ref="C30" r:id="rId51" tooltip="Glass Fire" display="https://en.wikipedia.org/wiki/Glass_Fire" xr:uid="{6C0C7F7B-A89A-4ABF-AD98-2FAC0F714CBF}"/>
    <hyperlink ref="C8" r:id="rId52" tooltip="LNU Lightning Complex fires" display="https://en.wikipedia.org/wiki/LNU_Lightning_Complex_fires" xr:uid="{9FAB046E-3D64-4D1D-BFD1-2286A6FA30DF}"/>
    <hyperlink ref="C27" r:id="rId53" tooltip="CZU Lightning Complex" display="https://en.wikipedia.org/wiki/CZU_Lightning_Complex" xr:uid="{65F16BEC-E7B3-4FED-A74C-044902A69AB2}"/>
    <hyperlink ref="C31" r:id="rId54" location="Nuns_Fire" tooltip="October 2017 Northern California wildfires" display="https://en.wikipedia.org/wiki/October_2017_Northern_California_wildfires - Nuns_Fire" xr:uid="{3268E513-1A34-406A-B657-D06CA01F4699}"/>
    <hyperlink ref="D31" r:id="rId55" tooltip="Sonoma County, California" display="https://en.wikipedia.org/wiki/Sonoma_County,_California" xr:uid="{19E70693-4029-4981-9A66-FA1AEA870D1A}"/>
    <hyperlink ref="C11" r:id="rId56" tooltip="Thomas Fire" display="https://en.wikipedia.org/wiki/Thomas_Fire" xr:uid="{AA46CD26-A8E8-4FF4-B49F-DBF96EEC740B}"/>
    <hyperlink ref="C25" r:id="rId57" tooltip="Old Fire" display="https://en.wikipedia.org/wiki/Old_Fire" xr:uid="{44AAAD19-2D31-4D0E-88F5-B30A13F68901}"/>
    <hyperlink ref="D25" r:id="rId58" tooltip="San Bernardino County, California" display="https://en.wikipedia.org/wiki/San_Bernardino_County,_California" xr:uid="{009F7A25-79BF-4D67-B885-73DC1413263B}"/>
    <hyperlink ref="C29" r:id="rId59" tooltip="Butte Fire" display="https://en.wikipedia.org/wiki/Butte_Fire" xr:uid="{E204AE7A-F160-443C-BA90-E4E97D3CF3EE}"/>
    <hyperlink ref="C36" r:id="rId60" tooltip="Jones Fire (1999)" display="https://en.wikipedia.org/wiki/Jones_Fire_(1999)" xr:uid="{DFC61212-6D77-4D74-9203-FAF704937979}"/>
    <hyperlink ref="D36" r:id="rId61" tooltip="Shasta County, California" display="https://en.wikipedia.org/wiki/Shasta_County,_California" xr:uid="{552C64D3-792F-42E0-8E78-B74BA663292B}"/>
  </hyperlinks>
  <pageMargins left="0.7" right="0.7" top="0.75" bottom="0.75" header="0.3" footer="0.3"/>
  <pageSetup orientation="portrait" horizontalDpi="1200" verticalDpi="1200" r:id="rId6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F6F72-6EEA-514E-81B9-40F30BFD899D}">
  <dimension ref="A1:A2"/>
  <sheetViews>
    <sheetView workbookViewId="0"/>
  </sheetViews>
  <sheetFormatPr baseColWidth="10" defaultRowHeight="15" x14ac:dyDescent="0.2"/>
  <cols>
    <col min="1" max="1" width="15.1640625" bestFit="1" customWidth="1"/>
  </cols>
  <sheetData>
    <row r="1" spans="1:1" x14ac:dyDescent="0.2">
      <c r="A1" t="s">
        <v>112</v>
      </c>
    </row>
    <row r="2" spans="1:1" x14ac:dyDescent="0.2">
      <c r="A2" s="23">
        <v>56641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F63A3-0B75-F24A-B3DF-417817660DA3}">
  <dimension ref="A1:S33"/>
  <sheetViews>
    <sheetView tabSelected="1" workbookViewId="0">
      <selection activeCell="N1" sqref="N1:N31"/>
    </sheetView>
  </sheetViews>
  <sheetFormatPr baseColWidth="10" defaultColWidth="8.83203125" defaultRowHeight="15" x14ac:dyDescent="0.2"/>
  <cols>
    <col min="1" max="1" width="18.6640625" customWidth="1"/>
    <col min="2" max="2" width="3" bestFit="1" customWidth="1"/>
    <col min="3" max="3" width="22.1640625" customWidth="1"/>
    <col min="4" max="4" width="54" bestFit="1" customWidth="1"/>
    <col min="5" max="5" width="13.6640625" customWidth="1"/>
    <col min="7" max="7" width="11.5" customWidth="1"/>
    <col min="9" max="9" width="10.83203125" bestFit="1" customWidth="1"/>
    <col min="13" max="13" width="44.5" customWidth="1"/>
    <col min="14" max="14" width="22.1640625" customWidth="1"/>
    <col min="15" max="15" width="12.83203125" bestFit="1" customWidth="1"/>
    <col min="16" max="16" width="16.6640625" customWidth="1"/>
    <col min="17" max="17" width="17.6640625" customWidth="1"/>
    <col min="18" max="18" width="15.6640625" customWidth="1"/>
    <col min="19" max="19" width="15.5" customWidth="1"/>
  </cols>
  <sheetData>
    <row r="1" spans="1:19" ht="30" x14ac:dyDescent="0.2">
      <c r="A1" t="s">
        <v>8</v>
      </c>
      <c r="B1" s="6"/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113</v>
      </c>
      <c r="J1" s="6" t="s">
        <v>15</v>
      </c>
      <c r="K1" s="6" t="s">
        <v>115</v>
      </c>
      <c r="L1" s="6" t="s">
        <v>114</v>
      </c>
      <c r="M1" s="6" t="s">
        <v>16</v>
      </c>
      <c r="N1" s="6" t="s">
        <v>110</v>
      </c>
      <c r="O1" s="6"/>
      <c r="P1" s="6" t="s">
        <v>17</v>
      </c>
      <c r="Q1" s="6" t="s">
        <v>18</v>
      </c>
      <c r="R1" s="6"/>
      <c r="S1" s="6"/>
    </row>
    <row r="2" spans="1:19" ht="16" x14ac:dyDescent="0.2">
      <c r="A2" t="s">
        <v>19</v>
      </c>
      <c r="B2" s="1">
        <v>1</v>
      </c>
      <c r="C2" s="2" t="s">
        <v>20</v>
      </c>
      <c r="D2" s="1" t="s">
        <v>21</v>
      </c>
      <c r="E2" s="3">
        <v>1032648</v>
      </c>
      <c r="F2" s="3">
        <v>417898</v>
      </c>
      <c r="G2" s="4">
        <v>44044</v>
      </c>
      <c r="H2" s="1">
        <v>935</v>
      </c>
      <c r="I2" s="24">
        <f>LOG10(H2)</f>
        <v>2.9708116108725178</v>
      </c>
      <c r="J2" s="1">
        <v>1</v>
      </c>
      <c r="K2" s="1">
        <f>SQRT(J2)</f>
        <v>1</v>
      </c>
      <c r="L2">
        <f>IF(J2&lt;&gt;0,LOG(J2),-1)</f>
        <v>0</v>
      </c>
      <c r="M2" s="1"/>
      <c r="N2" s="1">
        <f>IF(H2&lt;&gt;0,J2/H2,0)</f>
        <v>1.0695187165775401E-3</v>
      </c>
      <c r="O2" s="8" t="s">
        <v>22</v>
      </c>
      <c r="P2" s="9">
        <f>SUM(H:H)/SUM(E:E)</f>
        <v>1.5804686101567034E-2</v>
      </c>
      <c r="Q2" s="9">
        <f>SUM(J:J)/SUM(H:H)</f>
        <v>4.3784537702371076E-3</v>
      </c>
    </row>
    <row r="3" spans="1:19" ht="16" x14ac:dyDescent="0.2">
      <c r="A3" t="s">
        <v>19</v>
      </c>
      <c r="B3" s="1">
        <v>2</v>
      </c>
      <c r="C3" s="2" t="s">
        <v>23</v>
      </c>
      <c r="D3" s="1" t="s">
        <v>24</v>
      </c>
      <c r="E3" s="3">
        <v>963309</v>
      </c>
      <c r="F3" s="3">
        <v>389837</v>
      </c>
      <c r="G3" s="4">
        <v>44378</v>
      </c>
      <c r="H3" s="5">
        <v>1329</v>
      </c>
      <c r="I3" s="24">
        <f t="shared" ref="I3:I33" si="0">LOG10(H3)</f>
        <v>3.1235249809427321</v>
      </c>
      <c r="J3" s="1">
        <v>1</v>
      </c>
      <c r="K3" s="1">
        <f t="shared" ref="K3:K31" si="1">SQRT(J3)</f>
        <v>1</v>
      </c>
      <c r="L3">
        <f t="shared" ref="L3:L33" si="2">IF(J3&lt;&gt;0,LOG(J3),-1)</f>
        <v>0</v>
      </c>
      <c r="M3" s="2" t="s">
        <v>25</v>
      </c>
      <c r="N3" s="1">
        <f>IF(H3&lt;&gt;0,J3/H3,0)</f>
        <v>7.5244544770504136E-4</v>
      </c>
    </row>
    <row r="4" spans="1:19" ht="16" x14ac:dyDescent="0.2">
      <c r="A4" t="s">
        <v>19</v>
      </c>
      <c r="B4" s="1">
        <v>3</v>
      </c>
      <c r="C4" s="2" t="s">
        <v>26</v>
      </c>
      <c r="D4" s="1" t="s">
        <v>27</v>
      </c>
      <c r="E4" s="3">
        <v>459123</v>
      </c>
      <c r="F4" s="3">
        <v>185800</v>
      </c>
      <c r="G4" s="4">
        <v>43282</v>
      </c>
      <c r="H4" s="1">
        <v>280</v>
      </c>
      <c r="I4" s="24">
        <f t="shared" si="0"/>
        <v>2.4471580313422194</v>
      </c>
      <c r="J4" s="1">
        <v>1</v>
      </c>
      <c r="K4" s="1">
        <f t="shared" si="1"/>
        <v>1</v>
      </c>
      <c r="L4">
        <f t="shared" si="2"/>
        <v>0</v>
      </c>
      <c r="M4" s="1"/>
      <c r="N4" s="1">
        <f>IF(H4&lt;&gt;0,J4/H4,0)</f>
        <v>3.5714285714285713E-3</v>
      </c>
      <c r="P4" t="s">
        <v>28</v>
      </c>
      <c r="Q4">
        <f>+SUM(J:J)</f>
        <v>496</v>
      </c>
    </row>
    <row r="5" spans="1:19" ht="16" x14ac:dyDescent="0.2">
      <c r="A5" t="s">
        <v>19</v>
      </c>
      <c r="B5" s="1">
        <v>4</v>
      </c>
      <c r="C5" s="2" t="s">
        <v>29</v>
      </c>
      <c r="D5" s="1" t="s">
        <v>30</v>
      </c>
      <c r="E5" s="3">
        <v>429401</v>
      </c>
      <c r="F5" s="3">
        <v>173772</v>
      </c>
      <c r="G5" s="4">
        <v>45474</v>
      </c>
      <c r="H5" s="1">
        <v>637</v>
      </c>
      <c r="I5" s="24">
        <f t="shared" si="0"/>
        <v>2.8041394323353503</v>
      </c>
      <c r="J5" s="1">
        <v>0</v>
      </c>
      <c r="K5" s="1">
        <f t="shared" si="1"/>
        <v>0</v>
      </c>
      <c r="L5">
        <f t="shared" si="2"/>
        <v>-1</v>
      </c>
      <c r="M5" s="1" t="s">
        <v>31</v>
      </c>
      <c r="N5" s="1">
        <f>IF(H5&lt;&gt;0,J5/H5,0)</f>
        <v>0</v>
      </c>
      <c r="P5" t="s">
        <v>32</v>
      </c>
      <c r="Q5">
        <f>SUM(H:H)</f>
        <v>113282</v>
      </c>
    </row>
    <row r="6" spans="1:19" ht="16" x14ac:dyDescent="0.2">
      <c r="A6" t="s">
        <v>19</v>
      </c>
      <c r="B6" s="1">
        <v>5</v>
      </c>
      <c r="C6" s="2" t="s">
        <v>33</v>
      </c>
      <c r="D6" s="1" t="s">
        <v>34</v>
      </c>
      <c r="E6" s="3">
        <v>396624</v>
      </c>
      <c r="F6" s="3">
        <v>160508</v>
      </c>
      <c r="G6" s="4">
        <v>44044</v>
      </c>
      <c r="H6" s="1">
        <v>222</v>
      </c>
      <c r="I6" s="24">
        <f t="shared" si="0"/>
        <v>2.3463529744506388</v>
      </c>
      <c r="J6" s="1">
        <v>0</v>
      </c>
      <c r="K6" s="1">
        <f t="shared" si="1"/>
        <v>0</v>
      </c>
      <c r="L6">
        <f t="shared" si="2"/>
        <v>-1</v>
      </c>
      <c r="M6" s="1"/>
      <c r="N6" s="1">
        <f>IF(H6&lt;&gt;0,J6/H6,0)</f>
        <v>0</v>
      </c>
      <c r="P6" t="s">
        <v>35</v>
      </c>
      <c r="Q6">
        <f>+Q4/Q5</f>
        <v>4.3784537702371076E-3</v>
      </c>
    </row>
    <row r="7" spans="1:19" ht="16" x14ac:dyDescent="0.2">
      <c r="A7" t="s">
        <v>19</v>
      </c>
      <c r="B7" s="1">
        <v>6</v>
      </c>
      <c r="C7" s="2" t="s">
        <v>36</v>
      </c>
      <c r="D7" s="1" t="s">
        <v>37</v>
      </c>
      <c r="E7" s="3">
        <v>379895</v>
      </c>
      <c r="F7" s="3">
        <v>153738</v>
      </c>
      <c r="G7" s="4">
        <v>44075</v>
      </c>
      <c r="H7" s="1">
        <v>856</v>
      </c>
      <c r="I7" s="24">
        <f t="shared" si="0"/>
        <v>2.932473764677153</v>
      </c>
      <c r="J7" s="1">
        <v>0</v>
      </c>
      <c r="K7" s="1">
        <f t="shared" si="1"/>
        <v>0</v>
      </c>
      <c r="L7">
        <f t="shared" si="2"/>
        <v>-1</v>
      </c>
      <c r="M7" s="1"/>
      <c r="N7" s="1">
        <f>IF(H7&lt;&gt;0,J7/H7,0)</f>
        <v>0</v>
      </c>
    </row>
    <row r="8" spans="1:19" ht="16" x14ac:dyDescent="0.2">
      <c r="A8" t="s">
        <v>19</v>
      </c>
      <c r="B8" s="1">
        <v>11</v>
      </c>
      <c r="C8" s="2" t="s">
        <v>38</v>
      </c>
      <c r="D8" s="1" t="s">
        <v>39</v>
      </c>
      <c r="E8" s="3">
        <v>363220</v>
      </c>
      <c r="F8" s="3">
        <v>146990</v>
      </c>
      <c r="G8" s="4">
        <v>44044</v>
      </c>
      <c r="H8" s="5">
        <v>1491</v>
      </c>
      <c r="I8" s="24">
        <f t="shared" si="0"/>
        <v>3.1734776434529945</v>
      </c>
      <c r="J8" s="1">
        <v>6</v>
      </c>
      <c r="K8" s="1">
        <f t="shared" si="1"/>
        <v>2.4494897427831779</v>
      </c>
      <c r="L8">
        <f t="shared" si="2"/>
        <v>0.77815125038364363</v>
      </c>
      <c r="M8" s="1"/>
      <c r="N8" s="1">
        <f>IF(H8&lt;&gt;0,J8/H8,0)</f>
        <v>4.0241448692152921E-3</v>
      </c>
    </row>
    <row r="9" spans="1:19" ht="16" x14ac:dyDescent="0.2">
      <c r="A9" t="s">
        <v>19</v>
      </c>
      <c r="B9" s="1">
        <v>8</v>
      </c>
      <c r="C9" s="2" t="s">
        <v>40</v>
      </c>
      <c r="D9" s="1" t="s">
        <v>41</v>
      </c>
      <c r="E9" s="3">
        <v>318935</v>
      </c>
      <c r="F9" s="3">
        <v>129068</v>
      </c>
      <c r="G9" s="4">
        <v>44044</v>
      </c>
      <c r="H9" s="5">
        <v>2352</v>
      </c>
      <c r="I9" s="24">
        <f t="shared" si="0"/>
        <v>3.371437317404101</v>
      </c>
      <c r="J9" s="1">
        <v>15</v>
      </c>
      <c r="K9" s="1">
        <f t="shared" si="1"/>
        <v>3.872983346207417</v>
      </c>
      <c r="L9">
        <f t="shared" si="2"/>
        <v>1.1760912590556813</v>
      </c>
      <c r="M9" s="1"/>
      <c r="N9" s="1">
        <f>IF(H9&lt;&gt;0,J9/H9,0)</f>
        <v>6.3775510204081634E-3</v>
      </c>
    </row>
    <row r="10" spans="1:19" ht="30" x14ac:dyDescent="0.2">
      <c r="A10" t="s">
        <v>19</v>
      </c>
      <c r="B10" s="1">
        <v>15</v>
      </c>
      <c r="C10" s="2" t="s">
        <v>46</v>
      </c>
      <c r="D10" s="1" t="s">
        <v>47</v>
      </c>
      <c r="E10" s="3">
        <v>281893</v>
      </c>
      <c r="F10" s="3">
        <v>114078</v>
      </c>
      <c r="G10" s="4">
        <v>43070</v>
      </c>
      <c r="H10" s="5">
        <v>1063</v>
      </c>
      <c r="I10" s="24">
        <f t="shared" si="0"/>
        <v>3.0265332645232967</v>
      </c>
      <c r="J10" s="1">
        <v>23</v>
      </c>
      <c r="K10" s="1">
        <f t="shared" si="1"/>
        <v>4.7958315233127191</v>
      </c>
      <c r="L10">
        <f t="shared" si="2"/>
        <v>1.3617278360175928</v>
      </c>
      <c r="M10" s="1" t="s">
        <v>48</v>
      </c>
      <c r="N10" s="1">
        <f>IF(H10&lt;&gt;0,J10/H10,0)</f>
        <v>2.1636876763875823E-2</v>
      </c>
    </row>
    <row r="11" spans="1:19" ht="16" x14ac:dyDescent="0.2">
      <c r="A11" t="s">
        <v>19</v>
      </c>
      <c r="B11" s="1">
        <v>11</v>
      </c>
      <c r="C11" s="2" t="s">
        <v>49</v>
      </c>
      <c r="D11" s="2" t="s">
        <v>50</v>
      </c>
      <c r="E11" s="3">
        <v>273246</v>
      </c>
      <c r="F11" s="3">
        <v>110579</v>
      </c>
      <c r="G11" s="4">
        <v>37895</v>
      </c>
      <c r="H11" s="5">
        <v>2820</v>
      </c>
      <c r="I11" s="24">
        <f t="shared" si="0"/>
        <v>3.4502491083193609</v>
      </c>
      <c r="J11" s="1">
        <v>15</v>
      </c>
      <c r="K11" s="1">
        <f t="shared" si="1"/>
        <v>3.872983346207417</v>
      </c>
      <c r="L11">
        <f t="shared" si="2"/>
        <v>1.1760912590556813</v>
      </c>
      <c r="M11" s="1"/>
      <c r="N11" s="1">
        <f>IF(H11&lt;&gt;0,J11/H11,0)</f>
        <v>5.3191489361702126E-3</v>
      </c>
    </row>
    <row r="12" spans="1:19" ht="16" x14ac:dyDescent="0.2">
      <c r="A12" t="s">
        <v>19</v>
      </c>
      <c r="B12" s="1">
        <v>13</v>
      </c>
      <c r="C12" s="2" t="s">
        <v>54</v>
      </c>
      <c r="D12" s="2" t="s">
        <v>55</v>
      </c>
      <c r="E12" s="3">
        <v>257314</v>
      </c>
      <c r="F12" s="3">
        <v>104131</v>
      </c>
      <c r="G12" s="4">
        <v>41487</v>
      </c>
      <c r="H12" s="1">
        <v>112</v>
      </c>
      <c r="I12" s="24">
        <f t="shared" si="0"/>
        <v>2.0492180226701815</v>
      </c>
      <c r="J12" s="1">
        <v>0</v>
      </c>
      <c r="K12" s="1">
        <f t="shared" si="1"/>
        <v>0</v>
      </c>
      <c r="L12">
        <f t="shared" si="2"/>
        <v>-1</v>
      </c>
      <c r="M12" s="1"/>
      <c r="N12" s="1">
        <f>IF(H12&lt;&gt;0,J12/H12,0)</f>
        <v>0</v>
      </c>
    </row>
    <row r="13" spans="1:19" ht="16" x14ac:dyDescent="0.2">
      <c r="A13" t="s">
        <v>19</v>
      </c>
      <c r="B13" s="1">
        <v>15</v>
      </c>
      <c r="C13" s="2" t="s">
        <v>58</v>
      </c>
      <c r="D13" s="1" t="s">
        <v>59</v>
      </c>
      <c r="E13" s="3">
        <v>229651</v>
      </c>
      <c r="F13" s="3">
        <v>92936</v>
      </c>
      <c r="G13" s="4">
        <v>43282</v>
      </c>
      <c r="H13" s="5">
        <v>1614</v>
      </c>
      <c r="I13" s="24">
        <f t="shared" si="0"/>
        <v>3.2079035303860515</v>
      </c>
      <c r="J13" s="1">
        <v>8</v>
      </c>
      <c r="K13" s="1">
        <f t="shared" si="1"/>
        <v>2.8284271247461903</v>
      </c>
      <c r="L13">
        <f t="shared" si="2"/>
        <v>0.90308998699194354</v>
      </c>
      <c r="M13" s="1"/>
      <c r="N13" s="1">
        <f>IF(H13&lt;&gt;0,J13/H13,0)</f>
        <v>4.9566294919454771E-3</v>
      </c>
    </row>
    <row r="14" spans="1:19" ht="16" x14ac:dyDescent="0.2">
      <c r="A14" t="s">
        <v>19</v>
      </c>
      <c r="B14" s="1">
        <v>16</v>
      </c>
      <c r="C14" s="2" t="s">
        <v>60</v>
      </c>
      <c r="D14" s="2" t="s">
        <v>61</v>
      </c>
      <c r="E14" s="3">
        <v>223124</v>
      </c>
      <c r="F14" s="3">
        <v>90295</v>
      </c>
      <c r="G14" s="4">
        <v>44378</v>
      </c>
      <c r="H14" s="1">
        <v>50</v>
      </c>
      <c r="I14" s="24">
        <f t="shared" si="0"/>
        <v>1.6989700043360187</v>
      </c>
      <c r="J14" s="1">
        <v>0</v>
      </c>
      <c r="K14" s="1">
        <f t="shared" si="1"/>
        <v>0</v>
      </c>
      <c r="L14">
        <f t="shared" si="2"/>
        <v>-1</v>
      </c>
      <c r="M14" s="1"/>
      <c r="N14" s="1">
        <f>IF(H14&lt;&gt;0,J14/H14,0)</f>
        <v>0</v>
      </c>
    </row>
    <row r="15" spans="1:19" ht="16" x14ac:dyDescent="0.2">
      <c r="A15" t="s">
        <v>19</v>
      </c>
      <c r="B15" s="1">
        <v>17</v>
      </c>
      <c r="C15" s="2" t="s">
        <v>62</v>
      </c>
      <c r="D15" s="1" t="s">
        <v>63</v>
      </c>
      <c r="E15" s="3">
        <v>221835</v>
      </c>
      <c r="F15" s="3">
        <v>89773</v>
      </c>
      <c r="G15" s="4">
        <v>44409</v>
      </c>
      <c r="H15" s="5">
        <v>1003</v>
      </c>
      <c r="I15" s="24">
        <f t="shared" si="0"/>
        <v>3.0013009330204183</v>
      </c>
      <c r="J15" s="1">
        <v>1</v>
      </c>
      <c r="K15" s="1">
        <f t="shared" si="1"/>
        <v>1</v>
      </c>
      <c r="L15">
        <f t="shared" si="2"/>
        <v>0</v>
      </c>
      <c r="M15" s="1"/>
      <c r="N15" s="1">
        <f>IF(H15&lt;&gt;0,J15/H15,0)</f>
        <v>9.9700897308075765E-4</v>
      </c>
    </row>
    <row r="16" spans="1:19" ht="16" x14ac:dyDescent="0.2">
      <c r="A16" t="s">
        <v>19</v>
      </c>
      <c r="B16" s="1">
        <v>19</v>
      </c>
      <c r="C16" s="2" t="s">
        <v>66</v>
      </c>
      <c r="D16" s="1" t="s">
        <v>67</v>
      </c>
      <c r="E16" s="3">
        <v>199343</v>
      </c>
      <c r="F16" s="3">
        <v>80671</v>
      </c>
      <c r="G16" s="4">
        <v>44378</v>
      </c>
      <c r="H16" s="1">
        <v>122</v>
      </c>
      <c r="I16" s="24">
        <f t="shared" si="0"/>
        <v>2.0863598306747484</v>
      </c>
      <c r="J16" s="1">
        <v>0</v>
      </c>
      <c r="K16" s="1">
        <f t="shared" si="1"/>
        <v>0</v>
      </c>
      <c r="L16">
        <f t="shared" si="2"/>
        <v>-1</v>
      </c>
      <c r="M16" s="1"/>
      <c r="N16" s="1">
        <f>IF(H16&lt;&gt;0,J16/H16,0)</f>
        <v>0</v>
      </c>
    </row>
    <row r="17" spans="1:14" ht="16" x14ac:dyDescent="0.2">
      <c r="A17" t="s">
        <v>19</v>
      </c>
      <c r="B17" s="1">
        <v>20</v>
      </c>
      <c r="C17" s="2" t="s">
        <v>68</v>
      </c>
      <c r="D17" s="2" t="s">
        <v>50</v>
      </c>
      <c r="E17" s="3">
        <v>197990</v>
      </c>
      <c r="F17" s="3">
        <v>80120</v>
      </c>
      <c r="G17" s="4">
        <v>39356</v>
      </c>
      <c r="H17" s="5">
        <v>1650</v>
      </c>
      <c r="I17" s="24">
        <f t="shared" si="0"/>
        <v>3.2174839442139063</v>
      </c>
      <c r="J17" s="1">
        <v>2</v>
      </c>
      <c r="K17" s="1">
        <f t="shared" si="1"/>
        <v>1.4142135623730951</v>
      </c>
      <c r="L17">
        <f t="shared" si="2"/>
        <v>0.3010299956639812</v>
      </c>
      <c r="M17" s="1"/>
      <c r="N17" s="1">
        <f>IF(H17&lt;&gt;0,J17/H17,0)</f>
        <v>1.2121212121212121E-3</v>
      </c>
    </row>
    <row r="18" spans="1:14" ht="16" x14ac:dyDescent="0.2">
      <c r="A18" t="s">
        <v>19</v>
      </c>
      <c r="B18" s="1">
        <v>1</v>
      </c>
      <c r="C18" s="1" t="s">
        <v>69</v>
      </c>
      <c r="D18" s="2" t="s">
        <v>70</v>
      </c>
      <c r="E18" s="3">
        <v>153336</v>
      </c>
      <c r="F18" s="3">
        <v>62050</v>
      </c>
      <c r="G18" s="4">
        <v>43405</v>
      </c>
      <c r="H18" s="5">
        <v>18804</v>
      </c>
      <c r="I18" s="24">
        <f t="shared" si="0"/>
        <v>4.2742502425162145</v>
      </c>
      <c r="J18" s="1">
        <v>85</v>
      </c>
      <c r="K18" s="1">
        <f t="shared" si="1"/>
        <v>9.2195444572928871</v>
      </c>
      <c r="L18">
        <f t="shared" si="2"/>
        <v>1.9294189257142926</v>
      </c>
      <c r="M18" s="1" t="s">
        <v>71</v>
      </c>
      <c r="N18" s="1">
        <f>IF(H18&lt;&gt;0,J18/H18,0)</f>
        <v>4.5203148266326314E-3</v>
      </c>
    </row>
    <row r="19" spans="1:14" ht="16" x14ac:dyDescent="0.2">
      <c r="A19" t="s">
        <v>19</v>
      </c>
      <c r="B19" s="1">
        <v>8</v>
      </c>
      <c r="C19" s="2" t="s">
        <v>73</v>
      </c>
      <c r="D19" s="1" t="s">
        <v>74</v>
      </c>
      <c r="E19" s="3">
        <v>96949</v>
      </c>
      <c r="F19" s="3">
        <v>39234</v>
      </c>
      <c r="G19" s="4">
        <v>43405</v>
      </c>
      <c r="H19" s="5">
        <v>1643</v>
      </c>
      <c r="I19" s="24">
        <f t="shared" si="0"/>
        <v>3.2156375634350618</v>
      </c>
      <c r="J19" s="1">
        <v>3</v>
      </c>
      <c r="K19" s="1">
        <f t="shared" si="1"/>
        <v>1.7320508075688772</v>
      </c>
      <c r="L19">
        <f t="shared" si="2"/>
        <v>0.47712125471966244</v>
      </c>
      <c r="M19" s="1"/>
      <c r="N19" s="1">
        <f>IF(H19&lt;&gt;0,J19/H19,0)</f>
        <v>1.8259281801582471E-3</v>
      </c>
    </row>
    <row r="20" spans="1:14" ht="16" x14ac:dyDescent="0.2">
      <c r="A20" t="s">
        <v>19</v>
      </c>
      <c r="B20" s="1">
        <v>17</v>
      </c>
      <c r="C20" s="2" t="s">
        <v>75</v>
      </c>
      <c r="D20" s="2" t="s">
        <v>76</v>
      </c>
      <c r="E20" s="3">
        <v>91281</v>
      </c>
      <c r="F20" s="3">
        <v>36940</v>
      </c>
      <c r="G20" s="4">
        <v>37895</v>
      </c>
      <c r="H20" s="5">
        <v>1003</v>
      </c>
      <c r="I20" s="24">
        <f t="shared" si="0"/>
        <v>3.0013009330204183</v>
      </c>
      <c r="J20" s="1">
        <v>6</v>
      </c>
      <c r="K20" s="1">
        <f t="shared" si="1"/>
        <v>2.4494897427831779</v>
      </c>
      <c r="L20">
        <f t="shared" si="2"/>
        <v>0.77815125038364363</v>
      </c>
      <c r="M20" s="1"/>
      <c r="N20" s="1">
        <f>IF(H20&lt;&gt;0,J20/H20,0)</f>
        <v>5.9820538384845467E-3</v>
      </c>
    </row>
    <row r="21" spans="1:14" ht="16" x14ac:dyDescent="0.2">
      <c r="A21" t="s">
        <v>19</v>
      </c>
      <c r="B21" s="1">
        <v>14</v>
      </c>
      <c r="C21" s="2" t="s">
        <v>77</v>
      </c>
      <c r="D21" s="2" t="s">
        <v>50</v>
      </c>
      <c r="E21" s="3">
        <v>90440</v>
      </c>
      <c r="F21" s="3">
        <v>36600</v>
      </c>
      <c r="G21" s="4">
        <v>39356</v>
      </c>
      <c r="H21" s="1">
        <v>548</v>
      </c>
      <c r="I21" s="24">
        <f t="shared" si="0"/>
        <v>2.7387805584843692</v>
      </c>
      <c r="J21" s="1">
        <v>8</v>
      </c>
      <c r="K21" s="1">
        <f t="shared" si="1"/>
        <v>2.8284271247461903</v>
      </c>
      <c r="L21">
        <f t="shared" si="2"/>
        <v>0.90308998699194354</v>
      </c>
      <c r="M21" s="1"/>
      <c r="N21" s="1">
        <f>IF(H21&lt;&gt;0,J21/H21,0)</f>
        <v>1.4598540145985401E-2</v>
      </c>
    </row>
    <row r="22" spans="1:14" ht="16" x14ac:dyDescent="0.2">
      <c r="A22" t="s">
        <v>19</v>
      </c>
      <c r="B22" s="1">
        <v>12</v>
      </c>
      <c r="C22" s="2" t="s">
        <v>78</v>
      </c>
      <c r="D22" s="1" t="s">
        <v>79</v>
      </c>
      <c r="E22" s="3">
        <v>86509</v>
      </c>
      <c r="F22" s="3">
        <v>35009</v>
      </c>
      <c r="G22" s="4">
        <v>44044</v>
      </c>
      <c r="H22" s="5">
        <v>1490</v>
      </c>
      <c r="I22" s="24">
        <f t="shared" si="0"/>
        <v>3.173186268412274</v>
      </c>
      <c r="J22" s="1">
        <v>1</v>
      </c>
      <c r="K22" s="1">
        <f t="shared" si="1"/>
        <v>1</v>
      </c>
      <c r="L22">
        <f t="shared" si="2"/>
        <v>0</v>
      </c>
      <c r="M22" s="1"/>
      <c r="N22" s="1">
        <f>IF(H22&lt;&gt;0,J22/H22,0)</f>
        <v>6.711409395973154E-4</v>
      </c>
    </row>
    <row r="23" spans="1:14" ht="16" x14ac:dyDescent="0.2">
      <c r="A23" t="s">
        <v>19</v>
      </c>
      <c r="B23" s="1">
        <v>6</v>
      </c>
      <c r="C23" s="2" t="s">
        <v>80</v>
      </c>
      <c r="D23" s="1" t="s">
        <v>81</v>
      </c>
      <c r="E23" s="3">
        <v>76067</v>
      </c>
      <c r="F23" s="3">
        <v>30783</v>
      </c>
      <c r="G23" s="4">
        <v>42248</v>
      </c>
      <c r="H23" s="5">
        <v>1955</v>
      </c>
      <c r="I23" s="24">
        <f t="shared" si="0"/>
        <v>3.2911467617318855</v>
      </c>
      <c r="J23" s="1">
        <v>4</v>
      </c>
      <c r="K23" s="1">
        <f t="shared" si="1"/>
        <v>2</v>
      </c>
      <c r="L23">
        <f t="shared" si="2"/>
        <v>0.6020599913279624</v>
      </c>
      <c r="M23" s="1"/>
      <c r="N23" s="1">
        <f>IF(H23&lt;&gt;0,J23/H23,0)</f>
        <v>2.0460358056265983E-3</v>
      </c>
    </row>
    <row r="24" spans="1:14" ht="16" x14ac:dyDescent="0.2">
      <c r="A24" t="s">
        <v>19</v>
      </c>
      <c r="B24" s="1">
        <v>18</v>
      </c>
      <c r="C24" s="2" t="s">
        <v>70</v>
      </c>
      <c r="D24" s="1" t="s">
        <v>82</v>
      </c>
      <c r="E24" s="3">
        <v>70868</v>
      </c>
      <c r="F24" s="3">
        <v>28679</v>
      </c>
      <c r="G24" s="4">
        <v>42248</v>
      </c>
      <c r="H24" s="1">
        <v>965</v>
      </c>
      <c r="I24" s="24">
        <f t="shared" si="0"/>
        <v>2.9845273133437926</v>
      </c>
      <c r="J24" s="1">
        <v>2</v>
      </c>
      <c r="K24" s="1">
        <f t="shared" si="1"/>
        <v>1.4142135623730951</v>
      </c>
      <c r="L24">
        <f t="shared" si="2"/>
        <v>0.3010299956639812</v>
      </c>
      <c r="M24" s="1"/>
      <c r="N24" s="1">
        <f>IF(H24&lt;&gt;0,J24/H24,0)</f>
        <v>2.0725388601036268E-3</v>
      </c>
    </row>
    <row r="25" spans="1:14" ht="16" x14ac:dyDescent="0.2">
      <c r="A25" t="s">
        <v>19</v>
      </c>
      <c r="B25" s="1">
        <v>10</v>
      </c>
      <c r="C25" s="2" t="s">
        <v>83</v>
      </c>
      <c r="D25" s="1" t="s">
        <v>84</v>
      </c>
      <c r="E25" s="3">
        <v>67484</v>
      </c>
      <c r="F25" s="3">
        <v>27310</v>
      </c>
      <c r="G25" s="4">
        <v>44075</v>
      </c>
      <c r="H25" s="5">
        <v>1520</v>
      </c>
      <c r="I25" s="24">
        <f t="shared" si="0"/>
        <v>3.1818435879447726</v>
      </c>
      <c r="J25" s="1">
        <v>0</v>
      </c>
      <c r="K25" s="1">
        <f t="shared" si="1"/>
        <v>0</v>
      </c>
      <c r="L25">
        <f t="shared" si="2"/>
        <v>-1</v>
      </c>
      <c r="M25" s="1"/>
      <c r="N25" s="1">
        <f>IF(H25&lt;&gt;0,J25/H25,0)</f>
        <v>0</v>
      </c>
    </row>
    <row r="26" spans="1:14" ht="16" x14ac:dyDescent="0.2">
      <c r="A26" t="s">
        <v>19</v>
      </c>
      <c r="B26" s="1">
        <v>13</v>
      </c>
      <c r="C26" s="2" t="s">
        <v>85</v>
      </c>
      <c r="D26" s="2" t="s">
        <v>86</v>
      </c>
      <c r="E26" s="3">
        <v>54382</v>
      </c>
      <c r="F26" s="3">
        <v>22008</v>
      </c>
      <c r="G26" s="4">
        <v>43009</v>
      </c>
      <c r="H26" s="5">
        <v>1355</v>
      </c>
      <c r="I26" s="24">
        <f t="shared" si="0"/>
        <v>3.1319392952104246</v>
      </c>
      <c r="J26" s="1">
        <v>3</v>
      </c>
      <c r="K26" s="1">
        <f t="shared" si="1"/>
        <v>1.7320508075688772</v>
      </c>
      <c r="L26">
        <f t="shared" si="2"/>
        <v>0.47712125471966244</v>
      </c>
      <c r="M26" s="1"/>
      <c r="N26" s="1">
        <f>IF(H26&lt;&gt;0,J26/H26,0)</f>
        <v>2.2140221402214021E-3</v>
      </c>
    </row>
    <row r="27" spans="1:14" ht="16" x14ac:dyDescent="0.2">
      <c r="A27" t="s">
        <v>19</v>
      </c>
      <c r="B27" s="1">
        <v>18</v>
      </c>
      <c r="C27" s="2" t="s">
        <v>87</v>
      </c>
      <c r="D27" s="1" t="s">
        <v>88</v>
      </c>
      <c r="E27" s="3">
        <v>51624</v>
      </c>
      <c r="F27" s="3">
        <v>20891</v>
      </c>
      <c r="G27" s="4">
        <v>43009</v>
      </c>
      <c r="H27" s="1">
        <v>781</v>
      </c>
      <c r="I27" s="24">
        <f t="shared" si="0"/>
        <v>2.8926510338773004</v>
      </c>
      <c r="J27" s="1">
        <v>6</v>
      </c>
      <c r="K27" s="1">
        <f t="shared" si="1"/>
        <v>2.4494897427831779</v>
      </c>
      <c r="L27">
        <f t="shared" si="2"/>
        <v>0.77815125038364363</v>
      </c>
      <c r="M27" s="1"/>
      <c r="N27" s="1">
        <f>IF(H27&lt;&gt;0,J27/H27,0)</f>
        <v>7.6824583866837385E-3</v>
      </c>
    </row>
    <row r="28" spans="1:14" ht="16" x14ac:dyDescent="0.2">
      <c r="A28" t="s">
        <v>19</v>
      </c>
      <c r="B28" s="1">
        <v>2</v>
      </c>
      <c r="C28" s="2" t="s">
        <v>90</v>
      </c>
      <c r="D28" s="1" t="s">
        <v>84</v>
      </c>
      <c r="E28" s="3">
        <v>36807</v>
      </c>
      <c r="F28" s="3">
        <v>14895</v>
      </c>
      <c r="G28" s="4">
        <v>43009</v>
      </c>
      <c r="H28" s="5">
        <v>5643</v>
      </c>
      <c r="I28" s="24">
        <f t="shared" si="0"/>
        <v>3.7515100502700411</v>
      </c>
      <c r="J28" s="1">
        <v>22</v>
      </c>
      <c r="K28" s="1">
        <f t="shared" si="1"/>
        <v>4.6904157598234297</v>
      </c>
      <c r="L28">
        <f t="shared" si="2"/>
        <v>1.3424226808222062</v>
      </c>
      <c r="M28" s="1"/>
      <c r="N28" s="1">
        <f>IF(H28&lt;&gt;0,J28/H28,0)</f>
        <v>3.8986354775828458E-3</v>
      </c>
    </row>
    <row r="29" spans="1:14" ht="16" x14ac:dyDescent="0.2">
      <c r="A29" t="s">
        <v>19</v>
      </c>
      <c r="B29" s="1">
        <v>13</v>
      </c>
      <c r="C29" s="2" t="s">
        <v>91</v>
      </c>
      <c r="D29" s="2" t="s">
        <v>92</v>
      </c>
      <c r="E29" s="3">
        <v>36523</v>
      </c>
      <c r="F29" s="3">
        <v>14780</v>
      </c>
      <c r="G29" s="4">
        <v>43009</v>
      </c>
      <c r="H29" s="1">
        <v>544</v>
      </c>
      <c r="I29" s="24">
        <f t="shared" si="0"/>
        <v>2.7355988996981799</v>
      </c>
      <c r="J29" s="1">
        <v>9</v>
      </c>
      <c r="K29" s="1">
        <f t="shared" si="1"/>
        <v>3</v>
      </c>
      <c r="L29">
        <f t="shared" si="2"/>
        <v>0.95424250943932487</v>
      </c>
      <c r="M29" s="1"/>
      <c r="N29" s="1">
        <f>IF(H29&lt;&gt;0,J29/H29,0)</f>
        <v>1.6544117647058824E-2</v>
      </c>
    </row>
    <row r="30" spans="1:14" ht="16" x14ac:dyDescent="0.2">
      <c r="A30" t="s">
        <v>19</v>
      </c>
      <c r="B30" s="1">
        <v>19</v>
      </c>
      <c r="C30" s="2" t="s">
        <v>93</v>
      </c>
      <c r="D30" s="2" t="s">
        <v>94</v>
      </c>
      <c r="E30" s="3">
        <v>26200</v>
      </c>
      <c r="F30" s="3">
        <v>10600</v>
      </c>
      <c r="G30" s="4">
        <v>36434</v>
      </c>
      <c r="H30" s="1">
        <v>954</v>
      </c>
      <c r="I30" s="24">
        <f t="shared" si="0"/>
        <v>2.9795483747040952</v>
      </c>
      <c r="J30" s="1">
        <v>1</v>
      </c>
      <c r="K30" s="1">
        <f t="shared" si="1"/>
        <v>1</v>
      </c>
      <c r="L30">
        <f t="shared" si="2"/>
        <v>0</v>
      </c>
      <c r="M30" s="1"/>
      <c r="N30" s="1">
        <f>IF(H30&lt;&gt;0,J30/H30,0)</f>
        <v>1.0482180293501049E-3</v>
      </c>
    </row>
    <row r="31" spans="1:14" ht="16" x14ac:dyDescent="0.2">
      <c r="A31" t="s">
        <v>19</v>
      </c>
      <c r="B31" s="1">
        <v>3</v>
      </c>
      <c r="C31" s="2" t="s">
        <v>100</v>
      </c>
      <c r="D31" s="2" t="s">
        <v>101</v>
      </c>
      <c r="E31" s="3">
        <v>1600</v>
      </c>
      <c r="F31" s="7">
        <v>650</v>
      </c>
      <c r="G31" s="4">
        <v>33512</v>
      </c>
      <c r="H31" s="5">
        <v>2900</v>
      </c>
      <c r="I31" s="24">
        <f t="shared" si="0"/>
        <v>3.4623979978989561</v>
      </c>
      <c r="J31" s="1">
        <v>25</v>
      </c>
      <c r="K31" s="1">
        <f t="shared" si="1"/>
        <v>5</v>
      </c>
      <c r="L31">
        <f t="shared" si="2"/>
        <v>1.3979400086720377</v>
      </c>
      <c r="M31" s="1"/>
      <c r="N31" s="1">
        <f>IF(H31&lt;&gt;0,J31/H31,0)</f>
        <v>8.6206896551724137E-3</v>
      </c>
    </row>
    <row r="32" spans="1:14" x14ac:dyDescent="0.2">
      <c r="I32" s="24"/>
      <c r="L32">
        <f t="shared" si="2"/>
        <v>-1</v>
      </c>
    </row>
    <row r="33" spans="7:14" x14ac:dyDescent="0.2">
      <c r="G33" t="s">
        <v>111</v>
      </c>
      <c r="H33">
        <f>SUM(H2:H31)</f>
        <v>56641</v>
      </c>
      <c r="I33" s="24">
        <f t="shared" si="0"/>
        <v>4.7531309122425904</v>
      </c>
      <c r="J33">
        <f>SUM(J2:J31)</f>
        <v>248</v>
      </c>
      <c r="L33">
        <f t="shared" si="2"/>
        <v>2.3944516808262164</v>
      </c>
      <c r="N33" s="1">
        <f>J33/H33</f>
        <v>4.3784537702371076E-3</v>
      </c>
    </row>
  </sheetData>
  <conditionalFormatting sqref="C1:C31">
    <cfRule type="duplicateValues" dxfId="0" priority="1"/>
  </conditionalFormatting>
  <hyperlinks>
    <hyperlink ref="C2" r:id="rId1" tooltip="August Complex fire" display="https://en.wikipedia.org/wiki/August_Complex_fire" xr:uid="{FA8D25DB-B9CF-D44F-B20F-A61BBE84C1DF}"/>
    <hyperlink ref="C3" r:id="rId2" tooltip="Dixie Fire" display="https://en.wikipedia.org/wiki/Dixie_Fire" xr:uid="{1998CE5D-910D-9446-92D2-DA77AF3765C8}"/>
    <hyperlink ref="M3" r:id="rId3" location="cite_note-56" display="https://en.wikipedia.org/wiki/List_of_California_wildfires - cite_note-56" xr:uid="{2FE930BE-7B07-904F-BC88-E123137076A9}"/>
    <hyperlink ref="C4" r:id="rId4" tooltip="Mendocino Complex Fire" display="https://en.wikipedia.org/wiki/Mendocino_Complex_Fire" xr:uid="{E20B2519-E1B6-F448-A724-FD95EA8BD38F}"/>
    <hyperlink ref="C5" r:id="rId5" tooltip="Park Fire" display="https://en.wikipedia.org/wiki/Park_Fire" xr:uid="{A008143B-6600-0549-92E3-1CFF32E846FC}"/>
    <hyperlink ref="C6" r:id="rId6" tooltip="SCU Lightning Complex fires" display="https://en.wikipedia.org/wiki/SCU_Lightning_Complex_fires" xr:uid="{E165A21C-9045-4C4A-959F-906FB4CA9662}"/>
    <hyperlink ref="C7" r:id="rId7" tooltip="Creek Fire (2020)" display="https://en.wikipedia.org/wiki/Creek_Fire_(2020)" xr:uid="{AE4DC6C0-7BB9-794D-A340-D97F6A56AF4B}"/>
    <hyperlink ref="C9" r:id="rId8" tooltip="North Complex Fire" display="https://en.wikipedia.org/wiki/North_Complex_Fire" xr:uid="{E6508B70-4152-AD4B-AB8C-55DE32B7257D}"/>
    <hyperlink ref="C8" r:id="rId9" tooltip="LNU Lightning Complex fires" display="https://en.wikipedia.org/wiki/LNU_Lightning_Complex_fires" xr:uid="{F10D1F94-725E-A244-9D11-7ACAD50EB28C}"/>
    <hyperlink ref="C11" r:id="rId10" tooltip="Cedar Fire" display="https://en.wikipedia.org/wiki/Cedar_Fire" xr:uid="{CB1D81EF-B4E0-2F4E-9075-94FEDE5ED91C}"/>
    <hyperlink ref="D11" r:id="rId11" tooltip="San Diego County, California" display="https://en.wikipedia.org/wiki/San_Diego_County,_California" xr:uid="{720DC907-6C54-2C48-8BC7-5AADA67D7EE6}"/>
    <hyperlink ref="C10" r:id="rId12" tooltip="Thomas Fire" display="https://en.wikipedia.org/wiki/Thomas_Fire" xr:uid="{53BE3195-D215-044F-B905-51C6DE9966F5}"/>
    <hyperlink ref="C12" r:id="rId13" tooltip="Rim Fire" display="https://en.wikipedia.org/wiki/Rim_Fire" xr:uid="{89C22365-B7B8-0743-9A5D-481546FF6012}"/>
    <hyperlink ref="D12" r:id="rId14" tooltip="Tuolumne County, California" display="https://en.wikipedia.org/wiki/Tuolumne_County,_California" xr:uid="{46097E57-F948-4348-813A-36590D8D86ED}"/>
    <hyperlink ref="C13" r:id="rId15" tooltip="Carr Fire" display="https://en.wikipedia.org/wiki/Carr_Fire" xr:uid="{A172CFBC-0B26-B149-98C0-BB1AF482BB33}"/>
    <hyperlink ref="C14" r:id="rId16" tooltip="Monument Fire" display="https://en.wikipedia.org/wiki/Monument_Fire" xr:uid="{C5ACA113-541E-6143-B294-4CDA8F634989}"/>
    <hyperlink ref="D14" r:id="rId17" tooltip="Trinity County, California" display="https://en.wikipedia.org/wiki/Trinity_County,_California" xr:uid="{0CC2D327-263D-9E48-BBF5-D861D0729DD2}"/>
    <hyperlink ref="C15" r:id="rId18" tooltip="Caldor Fire" display="https://en.wikipedia.org/wiki/Caldor_Fire" xr:uid="{670E2950-9DCA-AC40-B90D-6126C6946998}"/>
    <hyperlink ref="C16" r:id="rId19" tooltip="River Complex 2021 fires" display="https://en.wikipedia.org/wiki/River_Complex_2021_fires" xr:uid="{8D1BF46D-F9B0-4442-80F1-1FE05625F0AC}"/>
    <hyperlink ref="C17" r:id="rId20" tooltip="Witch Fire" display="https://en.wikipedia.org/wiki/Witch_Fire" xr:uid="{3684B959-6E79-8C4F-9023-668744C5018A}"/>
    <hyperlink ref="D17" r:id="rId21" tooltip="San Diego County, California" display="https://en.wikipedia.org/wiki/San_Diego_County,_California" xr:uid="{1E43B74F-32F5-6445-8C70-DA1545C79E05}"/>
    <hyperlink ref="D18" r:id="rId22" tooltip="Butte County, California" display="https://en.wikipedia.org/wiki/Butte_County,_California" xr:uid="{3C4ABAF5-C338-7944-BD0E-56D1CACC34BD}"/>
    <hyperlink ref="C21" r:id="rId23" tooltip="Harris Fire" display="https://en.wikipedia.org/wiki/Harris_Fire" xr:uid="{D9F84E72-2E76-2E4C-94A6-5EF84A3EC4C2}"/>
    <hyperlink ref="D21" r:id="rId24" tooltip="San Diego County, California" display="https://en.wikipedia.org/wiki/San_Diego_County,_California" xr:uid="{724A959E-18C0-5748-B30B-B6BF37A50A02}"/>
    <hyperlink ref="C27" r:id="rId25" tooltip="Atlas Fire" display="https://en.wikipedia.org/wiki/Atlas_Fire" xr:uid="{1E01AB77-A17F-1C4C-8120-CE0D393B95E5}"/>
    <hyperlink ref="C23" r:id="rId26" tooltip="Valley Fire" display="https://en.wikipedia.org/wiki/Valley_Fire" xr:uid="{DA9E9F07-6B3C-6941-AB6A-60293CB4D447}"/>
    <hyperlink ref="C19" r:id="rId27" tooltip="Woolsey Fire" display="https://en.wikipedia.org/wiki/Woolsey_Fire" xr:uid="{C47048CF-765B-9D42-9EF4-D28435462EFE}"/>
    <hyperlink ref="C25" r:id="rId28" tooltip="Glass Fire" display="https://en.wikipedia.org/wiki/Glass_Fire" xr:uid="{AF2227FF-B0DF-F543-A140-145621FFC229}"/>
    <hyperlink ref="C22" r:id="rId29" tooltip="CZU Lightning Complex" display="https://en.wikipedia.org/wiki/CZU_Lightning_Complex" xr:uid="{2D3473C7-2BDF-6F41-92E7-86C86B91391E}"/>
    <hyperlink ref="C26" r:id="rId30" location="Nuns_Fire" tooltip="October 2017 Northern California wildfires" display="https://en.wikipedia.org/wiki/October_2017_Northern_California_wildfires - Nuns_Fire" xr:uid="{04C2D0B8-C59E-1446-B258-313F4DBCBBC5}"/>
    <hyperlink ref="D26" r:id="rId31" tooltip="Sonoma County, California" display="https://en.wikipedia.org/wiki/Sonoma_County,_California" xr:uid="{BB22136B-FD05-6246-A45C-565DDEA0CF78}"/>
    <hyperlink ref="C20" r:id="rId32" tooltip="Old Fire" display="https://en.wikipedia.org/wiki/Old_Fire" xr:uid="{DA4E3961-DF23-A747-9BB5-22988A544EC2}"/>
    <hyperlink ref="D20" r:id="rId33" tooltip="San Bernardino County, California" display="https://en.wikipedia.org/wiki/San_Bernardino_County,_California" xr:uid="{9E97E0D4-4999-6449-BAB3-A62CB61CFA53}"/>
    <hyperlink ref="C24" r:id="rId34" tooltip="Butte Fire" display="https://en.wikipedia.org/wiki/Butte_Fire" xr:uid="{34D76653-96E3-2041-8958-550749E02462}"/>
    <hyperlink ref="C29" r:id="rId35" location="Fires" tooltip="October 2017 Northern California wildfires" display="https://en.wikipedia.org/wiki/October_2017_Northern_California_wildfires - Fires" xr:uid="{5CECF8E6-F315-D24C-B8B5-34CE707AE7BA}"/>
    <hyperlink ref="D29" r:id="rId36" tooltip="Mendocino County, California" display="https://en.wikipedia.org/wiki/Mendocino_County,_California" xr:uid="{94551711-92E5-9E43-8098-A3298849760D}"/>
    <hyperlink ref="C28" r:id="rId37" tooltip="Tubbs Fire" display="https://en.wikipedia.org/wiki/Tubbs_Fire" xr:uid="{280BE1F1-D3B5-2E4C-A3A5-D33442D8364D}"/>
    <hyperlink ref="C30" r:id="rId38" tooltip="Jones Fire (1999)" display="https://en.wikipedia.org/wiki/Jones_Fire_(1999)" xr:uid="{F348E458-4528-5C45-8848-12706A4028B7}"/>
    <hyperlink ref="D30" r:id="rId39" tooltip="Shasta County, California" display="https://en.wikipedia.org/wiki/Shasta_County,_California" xr:uid="{459A0251-9710-5E49-AD15-2A0A7C954356}"/>
    <hyperlink ref="C31" r:id="rId40" tooltip="Oakland firestorm of 1991" display="https://en.wikipedia.org/wiki/Oakland_firestorm_of_1991" xr:uid="{1C75E54F-EFF0-C640-B1D0-9C6F0A0B1B13}"/>
    <hyperlink ref="D31" r:id="rId41" tooltip="Alameda County, California" display="https://en.wikipedia.org/wiki/Alameda_County,_California" xr:uid="{EA35C487-64BD-DD4F-A4FC-B96E213BA5E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98CE8-EEC2-844F-9435-B38DA0BB997D}">
  <dimension ref="A1:B31"/>
  <sheetViews>
    <sheetView workbookViewId="0">
      <selection sqref="A1:B31"/>
    </sheetView>
  </sheetViews>
  <sheetFormatPr baseColWidth="10" defaultRowHeight="15" x14ac:dyDescent="0.2"/>
  <cols>
    <col min="2" max="2" width="15.6640625" customWidth="1"/>
  </cols>
  <sheetData>
    <row r="1" spans="1:2" ht="30" x14ac:dyDescent="0.2">
      <c r="A1" s="25" t="s">
        <v>116</v>
      </c>
      <c r="B1" s="6" t="s">
        <v>110</v>
      </c>
    </row>
    <row r="2" spans="1:2" x14ac:dyDescent="0.2">
      <c r="A2" s="26">
        <v>2.9710000000000001</v>
      </c>
      <c r="B2" s="1">
        <v>1.0695187165775401E-3</v>
      </c>
    </row>
    <row r="3" spans="1:2" x14ac:dyDescent="0.2">
      <c r="A3" s="26">
        <v>3.1240000000000001</v>
      </c>
      <c r="B3" s="1">
        <v>7.5244544770504136E-4</v>
      </c>
    </row>
    <row r="4" spans="1:2" x14ac:dyDescent="0.2">
      <c r="A4" s="26">
        <v>2.4470000000000001</v>
      </c>
      <c r="B4" s="1">
        <v>3.5714285714285713E-3</v>
      </c>
    </row>
    <row r="5" spans="1:2" x14ac:dyDescent="0.2">
      <c r="A5" s="26">
        <v>2.8039999999999998</v>
      </c>
      <c r="B5" s="1">
        <v>0</v>
      </c>
    </row>
    <row r="6" spans="1:2" x14ac:dyDescent="0.2">
      <c r="A6" s="26">
        <v>2.3460000000000001</v>
      </c>
      <c r="B6" s="1">
        <v>0</v>
      </c>
    </row>
    <row r="7" spans="1:2" x14ac:dyDescent="0.2">
      <c r="A7" s="26">
        <v>2.9319999999999999</v>
      </c>
      <c r="B7" s="1">
        <v>0</v>
      </c>
    </row>
    <row r="8" spans="1:2" x14ac:dyDescent="0.2">
      <c r="A8" s="26">
        <v>3.173</v>
      </c>
      <c r="B8" s="1">
        <v>4.0241448692152921E-3</v>
      </c>
    </row>
    <row r="9" spans="1:2" x14ac:dyDescent="0.2">
      <c r="A9" s="26">
        <v>3.371</v>
      </c>
      <c r="B9" s="1">
        <v>6.3775510204081634E-3</v>
      </c>
    </row>
    <row r="10" spans="1:2" x14ac:dyDescent="0.2">
      <c r="A10" s="26">
        <v>3.0270000000000001</v>
      </c>
      <c r="B10" s="1">
        <v>2.1636876763875823E-2</v>
      </c>
    </row>
    <row r="11" spans="1:2" x14ac:dyDescent="0.2">
      <c r="A11" s="26">
        <v>3.45</v>
      </c>
      <c r="B11" s="1">
        <v>5.3191489361702126E-3</v>
      </c>
    </row>
    <row r="12" spans="1:2" x14ac:dyDescent="0.2">
      <c r="A12" s="26">
        <v>2.0489999999999999</v>
      </c>
      <c r="B12" s="1">
        <v>0</v>
      </c>
    </row>
    <row r="13" spans="1:2" x14ac:dyDescent="0.2">
      <c r="A13" s="26">
        <v>3.2080000000000002</v>
      </c>
      <c r="B13" s="1">
        <v>4.9566294919454771E-3</v>
      </c>
    </row>
    <row r="14" spans="1:2" x14ac:dyDescent="0.2">
      <c r="A14" s="26">
        <v>1.6990000000000001</v>
      </c>
      <c r="B14" s="1">
        <v>0</v>
      </c>
    </row>
    <row r="15" spans="1:2" x14ac:dyDescent="0.2">
      <c r="A15" s="26">
        <v>3.0009999999999999</v>
      </c>
      <c r="B15" s="1">
        <v>9.9700897308075765E-4</v>
      </c>
    </row>
    <row r="16" spans="1:2" x14ac:dyDescent="0.2">
      <c r="A16" s="26">
        <v>2.0859999999999999</v>
      </c>
      <c r="B16" s="1">
        <v>0</v>
      </c>
    </row>
    <row r="17" spans="1:2" x14ac:dyDescent="0.2">
      <c r="A17" s="26">
        <v>3.2170000000000001</v>
      </c>
      <c r="B17" s="1">
        <v>1.2121212121212121E-3</v>
      </c>
    </row>
    <row r="18" spans="1:2" x14ac:dyDescent="0.2">
      <c r="A18" s="26">
        <v>4.274</v>
      </c>
      <c r="B18" s="1">
        <v>4.5203148266326314E-3</v>
      </c>
    </row>
    <row r="19" spans="1:2" x14ac:dyDescent="0.2">
      <c r="A19" s="26">
        <v>3.2160000000000002</v>
      </c>
      <c r="B19" s="1">
        <v>1.8259281801582471E-3</v>
      </c>
    </row>
    <row r="20" spans="1:2" x14ac:dyDescent="0.2">
      <c r="A20" s="26">
        <v>3.0009999999999999</v>
      </c>
      <c r="B20" s="1">
        <v>5.9820538384845467E-3</v>
      </c>
    </row>
    <row r="21" spans="1:2" x14ac:dyDescent="0.2">
      <c r="A21" s="26">
        <v>2.7389999999999999</v>
      </c>
      <c r="B21" s="1">
        <v>1.4598540145985401E-2</v>
      </c>
    </row>
    <row r="22" spans="1:2" x14ac:dyDescent="0.2">
      <c r="A22" s="26">
        <v>3.173</v>
      </c>
      <c r="B22" s="1">
        <v>6.711409395973154E-4</v>
      </c>
    </row>
    <row r="23" spans="1:2" x14ac:dyDescent="0.2">
      <c r="A23" s="26">
        <v>3.2909999999999999</v>
      </c>
      <c r="B23" s="1">
        <v>2.0460358056265983E-3</v>
      </c>
    </row>
    <row r="24" spans="1:2" x14ac:dyDescent="0.2">
      <c r="A24" s="26">
        <v>2.9849999999999999</v>
      </c>
      <c r="B24" s="1">
        <v>2.0725388601036268E-3</v>
      </c>
    </row>
    <row r="25" spans="1:2" x14ac:dyDescent="0.2">
      <c r="A25" s="26">
        <v>3.1819999999999999</v>
      </c>
      <c r="B25" s="1">
        <v>0</v>
      </c>
    </row>
    <row r="26" spans="1:2" x14ac:dyDescent="0.2">
      <c r="A26" s="26">
        <v>3.1320000000000001</v>
      </c>
      <c r="B26" s="1">
        <v>2.2140221402214021E-3</v>
      </c>
    </row>
    <row r="27" spans="1:2" x14ac:dyDescent="0.2">
      <c r="A27" s="26">
        <v>2.8929999999999998</v>
      </c>
      <c r="B27" s="1">
        <v>7.6824583866837385E-3</v>
      </c>
    </row>
    <row r="28" spans="1:2" x14ac:dyDescent="0.2">
      <c r="A28" s="26">
        <v>3.7519999999999998</v>
      </c>
      <c r="B28" s="1">
        <v>3.8986354775828458E-3</v>
      </c>
    </row>
    <row r="29" spans="1:2" x14ac:dyDescent="0.2">
      <c r="A29" s="26">
        <v>2.7360000000000002</v>
      </c>
      <c r="B29" s="1">
        <v>1.6544117647058824E-2</v>
      </c>
    </row>
    <row r="30" spans="1:2" x14ac:dyDescent="0.2">
      <c r="A30" s="26">
        <v>2.98</v>
      </c>
      <c r="B30" s="1">
        <v>1.0482180293501049E-3</v>
      </c>
    </row>
    <row r="31" spans="1:2" x14ac:dyDescent="0.2">
      <c r="A31" s="26">
        <v>3.4620000000000002</v>
      </c>
      <c r="B31" s="1">
        <v>8.6206896551724137E-3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EAEEF-8504-40C1-A134-48A091D6D1D8}">
  <dimension ref="B2"/>
  <sheetViews>
    <sheetView workbookViewId="0">
      <selection activeCell="B2" sqref="B2"/>
    </sheetView>
  </sheetViews>
  <sheetFormatPr baseColWidth="10" defaultColWidth="8.83203125" defaultRowHeight="15" x14ac:dyDescent="0.2"/>
  <sheetData>
    <row r="2" spans="2:2" x14ac:dyDescent="0.2">
      <c r="B2" s="19" t="s">
        <v>109</v>
      </c>
    </row>
  </sheetData>
  <hyperlinks>
    <hyperlink ref="B2" r:id="rId1" xr:uid="{846DA884-FA5A-4EED-A684-C5E429A3FC11}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Analysis</vt:lpstr>
      <vt:lpstr>Plots</vt:lpstr>
      <vt:lpstr>SigRecent</vt:lpstr>
      <vt:lpstr>XtraLogStruct</vt:lpstr>
      <vt:lpstr>reference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2025-05-14T23:41:43Z</dcterms:created>
  <dcterms:modified xsi:type="dcterms:W3CDTF">2025-05-29T00:51:45Z</dcterms:modified>
  <cp:category/>
  <cp:contentStatus/>
</cp:coreProperties>
</file>