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hidePivotFieldList="1" defaultThemeVersion="166925"/>
  <mc:AlternateContent xmlns:mc="http://schemas.openxmlformats.org/markup-compatibility/2006">
    <mc:Choice Requires="x15">
      <x15ac:absPath xmlns:x15ac="http://schemas.microsoft.com/office/spreadsheetml/2010/11/ac" url="/Users/jwm/Work/WEEDS/Calculations/Workpapers/WMP26/SCE/"/>
    </mc:Choice>
  </mc:AlternateContent>
  <xr:revisionPtr revIDLastSave="0" documentId="8_{5CD60873-194C-E844-B8DA-DAA1C8B4593D}" xr6:coauthVersionLast="47" xr6:coauthVersionMax="47" xr10:uidLastSave="{00000000-0000-0000-0000-000000000000}"/>
  <bookViews>
    <workbookView xWindow="3140" yWindow="500" windowWidth="24300" windowHeight="17660" activeTab="4" xr2:uid="{7B236B09-ABB7-4B70-B063-2F30C6C73F05}"/>
  </bookViews>
  <sheets>
    <sheet name="README" sheetId="6" r:id="rId1"/>
    <sheet name="Miles Installed" sheetId="1" r:id="rId2"/>
    <sheet name="Wire Downs" sheetId="4" r:id="rId3"/>
    <sheet name="Ignitions_current" sheetId="3" r:id="rId4"/>
    <sheet name="Ignitions_SCE_DR6-7" sheetId="7" r:id="rId5"/>
    <sheet name="CL Stats" sheetId="5"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3" l="1"/>
  <c r="L3" i="3"/>
  <c r="K3" i="3"/>
  <c r="K7" i="3" s="1"/>
  <c r="L7" i="3"/>
  <c r="M7" i="3"/>
  <c r="D22" i="5"/>
  <c r="E22" i="5" s="1"/>
  <c r="G5" i="7"/>
  <c r="F5" i="7"/>
  <c r="E5" i="7"/>
  <c r="D5" i="7"/>
  <c r="C5" i="7"/>
  <c r="B5" i="7"/>
  <c r="G4" i="7"/>
  <c r="G8" i="7" s="1"/>
  <c r="F4" i="7"/>
  <c r="F8" i="7" s="1"/>
  <c r="E4" i="7"/>
  <c r="E6" i="7" s="1"/>
  <c r="E7" i="7" s="1"/>
  <c r="D4" i="7"/>
  <c r="D6" i="7" s="1"/>
  <c r="D7" i="7" s="1"/>
  <c r="C4" i="7"/>
  <c r="C8" i="7" s="1"/>
  <c r="B4" i="7"/>
  <c r="B8" i="7" s="1"/>
  <c r="I3" i="7"/>
  <c r="I2" i="7"/>
  <c r="G9" i="1"/>
  <c r="F9" i="1"/>
  <c r="E9" i="1"/>
  <c r="D9" i="1"/>
  <c r="C9" i="1"/>
  <c r="B9" i="1"/>
  <c r="G8" i="1"/>
  <c r="F8" i="1"/>
  <c r="E8" i="1"/>
  <c r="D8" i="1"/>
  <c r="C8" i="1"/>
  <c r="B8" i="1"/>
  <c r="G7" i="1"/>
  <c r="F7" i="1"/>
  <c r="E7" i="1"/>
  <c r="D7" i="1"/>
  <c r="C7" i="1"/>
  <c r="B7" i="1"/>
  <c r="G10" i="1"/>
  <c r="F10" i="1"/>
  <c r="E10" i="1"/>
  <c r="D10" i="1"/>
  <c r="C10" i="1"/>
  <c r="I3" i="3"/>
  <c r="G5" i="3"/>
  <c r="G4" i="3"/>
  <c r="G8" i="3" s="1"/>
  <c r="G12" i="1"/>
  <c r="F12" i="1"/>
  <c r="E12" i="1"/>
  <c r="D12" i="1"/>
  <c r="C12" i="1"/>
  <c r="B12" i="1"/>
  <c r="G11" i="1"/>
  <c r="F11" i="1"/>
  <c r="E11" i="1"/>
  <c r="D11" i="1"/>
  <c r="C11" i="1"/>
  <c r="B11" i="1"/>
  <c r="G4" i="1"/>
  <c r="I2" i="3"/>
  <c r="D14" i="5"/>
  <c r="D15" i="5" s="1"/>
  <c r="F13" i="5"/>
  <c r="F12" i="5"/>
  <c r="F11" i="5"/>
  <c r="F10" i="5"/>
  <c r="F9" i="5"/>
  <c r="F8" i="5"/>
  <c r="F7" i="5"/>
  <c r="F6" i="5"/>
  <c r="F5" i="5"/>
  <c r="F4" i="5"/>
  <c r="D6" i="5"/>
  <c r="D7" i="5" s="1"/>
  <c r="G5" i="5"/>
  <c r="E5" i="5"/>
  <c r="H4" i="5"/>
  <c r="G4" i="5"/>
  <c r="E4" i="5"/>
  <c r="F4" i="1"/>
  <c r="E4" i="1"/>
  <c r="D4" i="1"/>
  <c r="C4" i="1"/>
  <c r="B4" i="1"/>
  <c r="B10" i="1" s="1"/>
  <c r="H3" i="4"/>
  <c r="H2" i="4"/>
  <c r="D23" i="5" l="1"/>
  <c r="F22" i="5"/>
  <c r="G22" i="5"/>
  <c r="I5" i="7"/>
  <c r="G6" i="7"/>
  <c r="G7" i="7" s="1"/>
  <c r="I4" i="7"/>
  <c r="I6" i="7" s="1"/>
  <c r="I7" i="7" s="1"/>
  <c r="C6" i="7"/>
  <c r="C7" i="7" s="1"/>
  <c r="D8" i="7"/>
  <c r="I8" i="7" s="1"/>
  <c r="E8" i="7"/>
  <c r="F6" i="7"/>
  <c r="F7" i="7" s="1"/>
  <c r="H11" i="1"/>
  <c r="H12" i="1"/>
  <c r="G6" i="3"/>
  <c r="G7" i="3" s="1"/>
  <c r="D16" i="5"/>
  <c r="G15" i="5"/>
  <c r="F15" i="5"/>
  <c r="E15" i="5"/>
  <c r="E14" i="5"/>
  <c r="F14" i="5"/>
  <c r="G14" i="5"/>
  <c r="G7" i="5"/>
  <c r="D8" i="5"/>
  <c r="E7" i="5"/>
  <c r="G6" i="5"/>
  <c r="E6" i="5"/>
  <c r="D24" i="5" l="1"/>
  <c r="G23" i="5"/>
  <c r="F23" i="5"/>
  <c r="E23" i="5"/>
  <c r="D17" i="5"/>
  <c r="G16" i="5"/>
  <c r="F16" i="5"/>
  <c r="E16" i="5"/>
  <c r="E8" i="5"/>
  <c r="D9" i="5"/>
  <c r="G8" i="5"/>
  <c r="D25" i="5" l="1"/>
  <c r="G24" i="5"/>
  <c r="F24" i="5"/>
  <c r="E24" i="5"/>
  <c r="G17" i="5"/>
  <c r="F17" i="5"/>
  <c r="E17" i="5"/>
  <c r="D18" i="5"/>
  <c r="D10" i="5"/>
  <c r="G9" i="5"/>
  <c r="E9" i="5"/>
  <c r="D26" i="5" l="1"/>
  <c r="G25" i="5"/>
  <c r="F25" i="5"/>
  <c r="E25" i="5"/>
  <c r="E18" i="5"/>
  <c r="D19" i="5"/>
  <c r="G18" i="5"/>
  <c r="F18" i="5"/>
  <c r="E10" i="5"/>
  <c r="D11" i="5"/>
  <c r="G10" i="5"/>
  <c r="G26" i="5" l="1"/>
  <c r="F26" i="5"/>
  <c r="E26" i="5"/>
  <c r="G19" i="5"/>
  <c r="F19" i="5"/>
  <c r="E19" i="5"/>
  <c r="D20" i="5"/>
  <c r="D12" i="5"/>
  <c r="G11" i="5"/>
  <c r="E11" i="5"/>
  <c r="D21" i="5" l="1"/>
  <c r="G20" i="5"/>
  <c r="F20" i="5"/>
  <c r="E20" i="5"/>
  <c r="G12" i="5"/>
  <c r="E12" i="5"/>
  <c r="D13" i="5"/>
  <c r="G21" i="5" l="1"/>
  <c r="E21" i="5"/>
  <c r="F21" i="5"/>
  <c r="G13" i="5"/>
  <c r="E13" i="5"/>
  <c r="F5" i="3"/>
  <c r="E5" i="3"/>
  <c r="D5" i="3"/>
  <c r="C5" i="3"/>
  <c r="B5" i="3"/>
  <c r="F4" i="3"/>
  <c r="F8" i="3" s="1"/>
  <c r="E4" i="3"/>
  <c r="E8" i="3" s="1"/>
  <c r="D4" i="3"/>
  <c r="D8" i="3" s="1"/>
  <c r="C4" i="3"/>
  <c r="C8" i="3" s="1"/>
  <c r="B4" i="3"/>
  <c r="F5" i="4"/>
  <c r="E5" i="4"/>
  <c r="D5" i="4"/>
  <c r="C5" i="4"/>
  <c r="B5" i="4"/>
  <c r="F4" i="4"/>
  <c r="F8" i="4" s="1"/>
  <c r="E4" i="4"/>
  <c r="E8" i="4" s="1"/>
  <c r="D4" i="4"/>
  <c r="D8" i="4" s="1"/>
  <c r="C4" i="4"/>
  <c r="C8" i="4" s="1"/>
  <c r="B4" i="4"/>
  <c r="I4" i="3" l="1"/>
  <c r="I5" i="3"/>
  <c r="H4" i="4"/>
  <c r="H5" i="4"/>
  <c r="I6" i="3"/>
  <c r="D6" i="3"/>
  <c r="D7" i="3" s="1"/>
  <c r="C6" i="3"/>
  <c r="C7" i="3" s="1"/>
  <c r="B8" i="4"/>
  <c r="H8" i="4" s="1"/>
  <c r="B6" i="4"/>
  <c r="B7" i="4" s="1"/>
  <c r="E6" i="4"/>
  <c r="E7" i="4" s="1"/>
  <c r="C6" i="4"/>
  <c r="C7" i="4" s="1"/>
  <c r="D6" i="4"/>
  <c r="D7" i="4" s="1"/>
  <c r="F6" i="4"/>
  <c r="F7" i="4" s="1"/>
  <c r="B8" i="3"/>
  <c r="I8" i="3" s="1"/>
  <c r="E6" i="3"/>
  <c r="F6" i="3"/>
  <c r="F7" i="3" s="1"/>
  <c r="H6" i="4" l="1"/>
  <c r="H7" i="4" s="1"/>
  <c r="I7" i="3"/>
  <c r="E7" i="3"/>
</calcChain>
</file>

<file path=xl/sharedStrings.xml><?xml version="1.0" encoding="utf-8"?>
<sst xmlns="http://schemas.openxmlformats.org/spreadsheetml/2006/main" count="68" uniqueCount="53">
  <si>
    <t>Bare Miles</t>
  </si>
  <si>
    <t>CC installed miles</t>
  </si>
  <si>
    <t>Bare Wire Downs</t>
  </si>
  <si>
    <t>Covered Conductor Wire Downs</t>
  </si>
  <si>
    <t>Bare Wire Reportable Ignitions</t>
  </si>
  <si>
    <t>Covered Conductor Reportable Ignitions</t>
  </si>
  <si>
    <t>BW Wire Downs / mile-yr</t>
  </si>
  <si>
    <t>CC Wire Downs / mile-yr</t>
  </si>
  <si>
    <t>BW Ignitions / mile-yr</t>
  </si>
  <si>
    <t>CC Ignitions / mile-yr</t>
  </si>
  <si>
    <t>BW / CC</t>
  </si>
  <si>
    <t>Expected CC Wires Down</t>
  </si>
  <si>
    <t>Total</t>
  </si>
  <si>
    <t>Expected CC ignitions</t>
  </si>
  <si>
    <t>Reduction %</t>
  </si>
  <si>
    <t>Total or Wtd Avg</t>
  </si>
  <si>
    <t>CC Weight of mi/yr</t>
  </si>
  <si>
    <t>BW Weight of mi/yr</t>
  </si>
  <si>
    <t>Events</t>
  </si>
  <si>
    <t>95% CL (1 tail)</t>
  </si>
  <si>
    <t>1 sigma</t>
  </si>
  <si>
    <t>WD 95% CL</t>
  </si>
  <si>
    <t>90% CL (1 tail)</t>
  </si>
  <si>
    <t xml:space="preserve">Did not receive the same self-consistent sets of data from SCE this year and instead had to cobble them together from existing pieces. </t>
  </si>
  <si>
    <t>The SCE GRC  provided the last internally consistent data set 2-1.a-f_MGRA-SCE-002_Q2-CCUG-WD-Ign-jwm.xlsx can be found in the SCEGRC25 Workpapers.</t>
  </si>
  <si>
    <t xml:space="preserve">The data sets received this year either looked at "cirucuits that are only CC" and the rest as partial, or "fully bare circuits" and the rest as partial. </t>
  </si>
  <si>
    <t xml:space="preserve">Worse, it seems they were associating ignitions and WDs with the "partial" set and made no effort to attibute them to the segment. </t>
  </si>
  <si>
    <t xml:space="preserve">I performed this anaysls myself using the SCE GRC GIS data. </t>
  </si>
  <si>
    <t>1) I selected the line segments that were associated with ignitions and create a layer from them.</t>
  </si>
  <si>
    <t>2) I merged this layer with the ignitions and created a new ignition segment, which now had CC/bare information.</t>
  </si>
  <si>
    <t>3) I screened the data for how I understand 'reportabiltiy' to work - No self-extingusihing fires or those less than .3 m.</t>
  </si>
  <si>
    <t>4) I applied further screens for "Primary" circuit and for HFTD location.</t>
  </si>
  <si>
    <t>5) I extracted data into an excel spreadsheet, which forms the basis of the ignition data in this document for 2024. For 2019-2023 I rely on SCE's previous filings.</t>
  </si>
  <si>
    <t xml:space="preserve">The file MGRA-SCE-003 Q1-Full-CC-WD-Ign-24-jwm contains alternative information: "Number of miles of fully covered conductor HFRA circuits" and "Number of fully "bare wire" HFRA circuits. </t>
  </si>
  <si>
    <t xml:space="preserve">The mileages for these add up to a much smaller number than seen on the Miles Installed page, because most circuits are not "full" this or "fully" that. </t>
  </si>
  <si>
    <t xml:space="preserve">Additionally we know some undergrounding and line removal is being done so these will subtract from the total. Howerver, this is not shown in Line 4 of the Miles Installed page, which shows a constant. </t>
  </si>
  <si>
    <t xml:space="preserve">We can make some assumptions and derive our own mileage number  fully bare circuit </t>
  </si>
  <si>
    <t xml:space="preserve">1) SCE knows how many miles of CC it has deployed, so these are good numbers.  </t>
  </si>
  <si>
    <t>2) SCE knows how many miles of fully bare wire it has deployed. These are good numbers.</t>
  </si>
  <si>
    <t>Fully Bare Circuits</t>
  </si>
  <si>
    <t>Effective Bare Miles</t>
  </si>
  <si>
    <t>3) We can then imput a number that shows the reduced bare wire from removal and undergrounding which is ALL-CC+FullBare</t>
  </si>
  <si>
    <t>Fully CC Circuits</t>
  </si>
  <si>
    <t>Partial CC</t>
  </si>
  <si>
    <t>Imputed UG + WR</t>
  </si>
  <si>
    <t>Bare + UG + RW</t>
  </si>
  <si>
    <t xml:space="preserve">However things don't add up so need to supplement with real UG / WR numbers. </t>
  </si>
  <si>
    <t>Calculations</t>
  </si>
  <si>
    <t>Recalculation after receipt of DRR MGRA-SCE-007-2</t>
  </si>
  <si>
    <t xml:space="preserve">This DR asked for validation of the list, and SCE provided additional ignitions. </t>
  </si>
  <si>
    <t xml:space="preserve">Source of differences:  1) definition of reportable - if self-extinguished or &lt;3 ft may not be reportable, SCE reported these to CPUC. 2) 5 ignitions are not in the GIS data reported to OEIS, 3) 3 events were not in HFTD. </t>
  </si>
  <si>
    <t>New calculations include SE/small fires, but not unreported or non-HFTD.</t>
  </si>
  <si>
    <t xml:space="preserve">Tab Ignitions_SCE_DR6-7 applies SCE's 2024 methodology to historical ignitions for its HFRA.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</si>
</sst>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_);_(* \(#,##0\);_(* &quot;-&quot;??_);_(@_)"/>
    <numFmt numFmtId="165" formatCode="0.0%"/>
    <numFmt numFmtId="166" formatCode="_(* #,##0.0000_);_(* \(#,##0.0000\);_(* &quot;-&quot;??_);_(@_)"/>
    <numFmt numFmtId="167" formatCode="0.00000"/>
    <numFmt numFmtId="168" formatCode="0.0000"/>
  </numFmts>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8">
    <xf numFmtId="0" fontId="0" fillId="0" borderId="0" xfId="0"/>
    <xf numFmtId="0" fontId="0" fillId="0" borderId="0" xfId="0" applyAlignment="1">
      <alignment horizontal="right"/>
    </xf>
    <xf numFmtId="165" fontId="0" fillId="0" borderId="0" xfId="2" applyNumberFormat="1" applyFont="1"/>
    <xf numFmtId="0" fontId="0" fillId="0" borderId="0" xfId="0" applyAlignment="1">
      <alignment wrapText="1"/>
    </xf>
    <xf numFmtId="166" fontId="0" fillId="0" borderId="0" xfId="0" applyNumberFormat="1"/>
    <xf numFmtId="0" fontId="0" fillId="0" borderId="0" xfId="0" applyAlignment="1">
      <alignment vertical="top"/>
    </xf>
    <xf numFmtId="0" fontId="0" fillId="0" borderId="0" xfId="0" applyAlignment="1">
      <alignment horizontal="center" vertical="top"/>
    </xf>
    <xf numFmtId="165" fontId="0" fillId="0" borderId="0" xfId="2" applyNumberFormat="1" applyFont="1" applyAlignment="1">
      <alignment horizontal="center" vertical="top"/>
    </xf>
    <xf numFmtId="0" fontId="0" fillId="0" borderId="0" xfId="0" applyAlignment="1">
      <alignment vertical="top" wrapText="1"/>
    </xf>
    <xf numFmtId="0" fontId="0" fillId="0" borderId="1" xfId="0" applyBorder="1"/>
    <xf numFmtId="0" fontId="0" fillId="0" borderId="1" xfId="0" applyBorder="1" applyAlignment="1">
      <alignment horizontal="center"/>
    </xf>
    <xf numFmtId="164" fontId="0" fillId="0" borderId="1" xfId="1" applyNumberFormat="1" applyFont="1" applyBorder="1"/>
    <xf numFmtId="166" fontId="0" fillId="0" borderId="1" xfId="1" applyNumberFormat="1" applyFont="1" applyBorder="1"/>
    <xf numFmtId="0" fontId="0" fillId="2" borderId="1" xfId="0" applyFill="1" applyBorder="1"/>
    <xf numFmtId="164" fontId="0" fillId="2" borderId="1" xfId="1" applyNumberFormat="1" applyFont="1" applyFill="1" applyBorder="1"/>
    <xf numFmtId="167" fontId="0" fillId="0" borderId="0" xfId="0" applyNumberFormat="1"/>
    <xf numFmtId="168" fontId="0" fillId="0" borderId="0" xfId="0" applyNumberFormat="1"/>
    <xf numFmtId="2" fontId="0" fillId="0" borderId="0" xfId="0" applyNumberFormat="1"/>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SCE</a:t>
            </a:r>
            <a:r>
              <a:rPr lang="en-US" baseline="0"/>
              <a:t> </a:t>
            </a:r>
            <a:r>
              <a:rPr lang="en-US"/>
              <a:t>Ignition Rates (per mile per year) for Bare Wire and Covered Conductor</a:t>
            </a:r>
            <a:br>
              <a:rPr lang="en-US"/>
            </a:br>
            <a:r>
              <a:rPr lang="en-US"/>
              <a:t>2023</a:t>
            </a:r>
            <a:r>
              <a:rPr lang="en-US" baseline="0"/>
              <a:t> Data + GIS Updates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Bare Wire Ignition Rate</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Ignitions_current!$B$1:$G$1</c:f>
              <c:numCache>
                <c:formatCode>General</c:formatCode>
                <c:ptCount val="6"/>
                <c:pt idx="0">
                  <c:v>2019</c:v>
                </c:pt>
                <c:pt idx="1">
                  <c:v>2020</c:v>
                </c:pt>
                <c:pt idx="2">
                  <c:v>2021</c:v>
                </c:pt>
                <c:pt idx="3">
                  <c:v>2022</c:v>
                </c:pt>
                <c:pt idx="4">
                  <c:v>2023</c:v>
                </c:pt>
                <c:pt idx="5">
                  <c:v>2024</c:v>
                </c:pt>
              </c:numCache>
            </c:numRef>
          </c:cat>
          <c:val>
            <c:numRef>
              <c:f>Ignitions_current!$B$4:$G$4</c:f>
              <c:numCache>
                <c:formatCode>0.0000</c:formatCode>
                <c:ptCount val="6"/>
                <c:pt idx="0">
                  <c:v>4.1331546023235027E-3</c:v>
                </c:pt>
                <c:pt idx="1">
                  <c:v>6.1311311311311309E-3</c:v>
                </c:pt>
                <c:pt idx="2">
                  <c:v>7.0856438693776957E-3</c:v>
                </c:pt>
                <c:pt idx="3">
                  <c:v>7.068525427056745E-3</c:v>
                </c:pt>
                <c:pt idx="4">
                  <c:v>3.8729666924864447E-3</c:v>
                </c:pt>
                <c:pt idx="5">
                  <c:v>3.8999025024374391E-3</c:v>
                </c:pt>
              </c:numCache>
            </c:numRef>
          </c:val>
          <c:smooth val="0"/>
          <c:extLst>
            <c:ext xmlns:c16="http://schemas.microsoft.com/office/drawing/2014/chart" uri="{C3380CC4-5D6E-409C-BE32-E72D297353CC}">
              <c16:uniqueId val="{00000000-F2FB-6E44-B823-F46636AE6336}"/>
            </c:ext>
          </c:extLst>
        </c:ser>
        <c:ser>
          <c:idx val="2"/>
          <c:order val="1"/>
          <c:tx>
            <c:v>CC Ignition Rate</c:v>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Ignitions_current!$B$1:$G$1</c:f>
              <c:numCache>
                <c:formatCode>General</c:formatCode>
                <c:ptCount val="6"/>
                <c:pt idx="0">
                  <c:v>2019</c:v>
                </c:pt>
                <c:pt idx="1">
                  <c:v>2020</c:v>
                </c:pt>
                <c:pt idx="2">
                  <c:v>2021</c:v>
                </c:pt>
                <c:pt idx="3">
                  <c:v>2022</c:v>
                </c:pt>
                <c:pt idx="4">
                  <c:v>2023</c:v>
                </c:pt>
                <c:pt idx="5">
                  <c:v>2024</c:v>
                </c:pt>
              </c:numCache>
            </c:numRef>
          </c:cat>
          <c:val>
            <c:numRef>
              <c:f>Ignitions_current!$B$5:$G$5</c:f>
              <c:numCache>
                <c:formatCode>0.00000</c:formatCode>
                <c:ptCount val="6"/>
                <c:pt idx="0">
                  <c:v>0</c:v>
                </c:pt>
                <c:pt idx="1">
                  <c:v>7.5075075075075074E-4</c:v>
                </c:pt>
                <c:pt idx="2">
                  <c:v>7.0621468926553672E-4</c:v>
                </c:pt>
                <c:pt idx="3">
                  <c:v>1.181753722524226E-3</c:v>
                </c:pt>
                <c:pt idx="4">
                  <c:v>5.5035773252614197E-4</c:v>
                </c:pt>
                <c:pt idx="5">
                  <c:v>1.6007683688170323E-3</c:v>
                </c:pt>
              </c:numCache>
            </c:numRef>
          </c:val>
          <c:smooth val="0"/>
          <c:extLst>
            <c:ext xmlns:c16="http://schemas.microsoft.com/office/drawing/2014/chart" uri="{C3380CC4-5D6E-409C-BE32-E72D297353CC}">
              <c16:uniqueId val="{00000002-F2FB-6E44-B823-F46636AE6336}"/>
            </c:ext>
          </c:extLst>
        </c:ser>
        <c:dLbls>
          <c:showLegendKey val="0"/>
          <c:showVal val="0"/>
          <c:showCatName val="0"/>
          <c:showSerName val="0"/>
          <c:showPercent val="0"/>
          <c:showBubbleSize val="0"/>
        </c:dLbls>
        <c:marker val="1"/>
        <c:smooth val="0"/>
        <c:axId val="1504094704"/>
        <c:axId val="1382615056"/>
      </c:lineChart>
      <c:catAx>
        <c:axId val="1504094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615056"/>
        <c:crosses val="autoZero"/>
        <c:auto val="1"/>
        <c:lblAlgn val="ctr"/>
        <c:lblOffset val="100"/>
        <c:noMultiLvlLbl val="0"/>
      </c:catAx>
      <c:valAx>
        <c:axId val="1382615056"/>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094704"/>
        <c:crosses val="autoZero"/>
        <c:crossBetween val="between"/>
      </c:valAx>
      <c:spPr>
        <a:noFill/>
        <a:ln>
          <a:noFill/>
        </a:ln>
        <a:effectLst/>
      </c:spPr>
    </c:plotArea>
    <c:legend>
      <c:legendPos val="t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SCE Ignition Rates (per mile per year) for Bare Wire and Covered Conductor </a:t>
            </a:r>
            <a:br>
              <a:rPr lang="en-US" sz="1400" b="0" i="0" u="none" strike="noStrike" kern="1200" spc="0" baseline="0">
                <a:solidFill>
                  <a:sysClr val="windowText" lastClr="000000">
                    <a:lumMod val="65000"/>
                    <a:lumOff val="35000"/>
                  </a:sysClr>
                </a:solidFill>
              </a:rPr>
            </a:br>
            <a:r>
              <a:rPr lang="en-US" sz="1400" b="0" i="0" u="none" strike="noStrike" kern="1200" spc="0" baseline="0">
                <a:solidFill>
                  <a:sysClr val="windowText" lastClr="000000">
                    <a:lumMod val="65000"/>
                    <a:lumOff val="35000"/>
                  </a:sysClr>
                </a:solidFill>
              </a:rPr>
              <a:t>2024 SCE Re-Estimation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Bare Wire Ignition Rate</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'Ignitions_SCE_DR6-7'!$B$1:$G$1</c:f>
              <c:numCache>
                <c:formatCode>General</c:formatCode>
                <c:ptCount val="6"/>
                <c:pt idx="0">
                  <c:v>2019</c:v>
                </c:pt>
                <c:pt idx="1">
                  <c:v>2020</c:v>
                </c:pt>
                <c:pt idx="2">
                  <c:v>2021</c:v>
                </c:pt>
                <c:pt idx="3">
                  <c:v>2022</c:v>
                </c:pt>
                <c:pt idx="4">
                  <c:v>2023</c:v>
                </c:pt>
                <c:pt idx="5">
                  <c:v>2024</c:v>
                </c:pt>
              </c:numCache>
            </c:numRef>
          </c:cat>
          <c:val>
            <c:numRef>
              <c:f>'Ignitions_SCE_DR6-7'!$B$4:$G$4</c:f>
              <c:numCache>
                <c:formatCode>0.0000</c:formatCode>
                <c:ptCount val="6"/>
                <c:pt idx="0">
                  <c:v>4.2448614834673815E-3</c:v>
                </c:pt>
                <c:pt idx="1">
                  <c:v>3.8788788788788791E-3</c:v>
                </c:pt>
                <c:pt idx="2">
                  <c:v>3.8508934072704866E-3</c:v>
                </c:pt>
                <c:pt idx="3">
                  <c:v>4.5160023561751422E-3</c:v>
                </c:pt>
                <c:pt idx="4">
                  <c:v>2.3237800154918666E-3</c:v>
                </c:pt>
                <c:pt idx="5">
                  <c:v>5.1998700032499191E-3</c:v>
                </c:pt>
              </c:numCache>
            </c:numRef>
          </c:val>
          <c:smooth val="0"/>
          <c:extLst>
            <c:ext xmlns:c16="http://schemas.microsoft.com/office/drawing/2014/chart" uri="{C3380CC4-5D6E-409C-BE32-E72D297353CC}">
              <c16:uniqueId val="{00000000-C46C-834A-973D-B841E4B87EEB}"/>
            </c:ext>
          </c:extLst>
        </c:ser>
        <c:ser>
          <c:idx val="2"/>
          <c:order val="1"/>
          <c:tx>
            <c:v>CC Ignition Rate</c:v>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'Ignitions_SCE_DR6-7'!$B$1:$G$1</c:f>
              <c:numCache>
                <c:formatCode>General</c:formatCode>
                <c:ptCount val="6"/>
                <c:pt idx="0">
                  <c:v>2019</c:v>
                </c:pt>
                <c:pt idx="1">
                  <c:v>2020</c:v>
                </c:pt>
                <c:pt idx="2">
                  <c:v>2021</c:v>
                </c:pt>
                <c:pt idx="3">
                  <c:v>2022</c:v>
                </c:pt>
                <c:pt idx="4">
                  <c:v>2023</c:v>
                </c:pt>
                <c:pt idx="5">
                  <c:v>2024</c:v>
                </c:pt>
              </c:numCache>
            </c:numRef>
          </c:cat>
          <c:val>
            <c:numRef>
              <c:f>'Ignitions_SCE_DR6-7'!$B$5:$G$5</c:f>
              <c:numCache>
                <c:formatCode>0.00000</c:formatCode>
                <c:ptCount val="6"/>
                <c:pt idx="0">
                  <c:v>0</c:v>
                </c:pt>
                <c:pt idx="1">
                  <c:v>7.5075075075075074E-4</c:v>
                </c:pt>
                <c:pt idx="2">
                  <c:v>7.0621468926553672E-4</c:v>
                </c:pt>
                <c:pt idx="3">
                  <c:v>7.0905223351453556E-4</c:v>
                </c:pt>
                <c:pt idx="4">
                  <c:v>3.6690515501742798E-4</c:v>
                </c:pt>
                <c:pt idx="5">
                  <c:v>2.0809988794621417E-3</c:v>
                </c:pt>
              </c:numCache>
            </c:numRef>
          </c:val>
          <c:smooth val="0"/>
          <c:extLst>
            <c:ext xmlns:c16="http://schemas.microsoft.com/office/drawing/2014/chart" uri="{C3380CC4-5D6E-409C-BE32-E72D297353CC}">
              <c16:uniqueId val="{00000001-C46C-834A-973D-B841E4B87EEB}"/>
            </c:ext>
          </c:extLst>
        </c:ser>
        <c:dLbls>
          <c:showLegendKey val="0"/>
          <c:showVal val="0"/>
          <c:showCatName val="0"/>
          <c:showSerName val="0"/>
          <c:showPercent val="0"/>
          <c:showBubbleSize val="0"/>
        </c:dLbls>
        <c:marker val="1"/>
        <c:smooth val="0"/>
        <c:axId val="1504094704"/>
        <c:axId val="1382615056"/>
      </c:lineChart>
      <c:catAx>
        <c:axId val="1504094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615056"/>
        <c:crosses val="autoZero"/>
        <c:auto val="1"/>
        <c:lblAlgn val="ctr"/>
        <c:lblOffset val="100"/>
        <c:noMultiLvlLbl val="0"/>
      </c:catAx>
      <c:valAx>
        <c:axId val="1382615056"/>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094704"/>
        <c:crosses val="autoZero"/>
        <c:crossBetween val="between"/>
      </c:valAx>
      <c:spPr>
        <a:noFill/>
        <a:ln>
          <a:noFill/>
        </a:ln>
        <a:effectLst/>
      </c:spPr>
    </c:plotArea>
    <c:legend>
      <c:legendPos val="t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2781300</xdr:colOff>
      <xdr:row>9</xdr:row>
      <xdr:rowOff>76200</xdr:rowOff>
    </xdr:from>
    <xdr:to>
      <xdr:col>11</xdr:col>
      <xdr:colOff>184150</xdr:colOff>
      <xdr:row>33</xdr:row>
      <xdr:rowOff>0</xdr:rowOff>
    </xdr:to>
    <xdr:graphicFrame macro="">
      <xdr:nvGraphicFramePr>
        <xdr:cNvPr id="2" name="Chart 1">
          <a:extLst>
            <a:ext uri="{FF2B5EF4-FFF2-40B4-BE49-F238E27FC236}">
              <a16:creationId xmlns:a16="http://schemas.microsoft.com/office/drawing/2014/main" id="{A132BBA9-4A9B-F05C-CB8D-179C20AFC4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2781300</xdr:colOff>
      <xdr:row>9</xdr:row>
      <xdr:rowOff>76200</xdr:rowOff>
    </xdr:from>
    <xdr:to>
      <xdr:col>10</xdr:col>
      <xdr:colOff>356331</xdr:colOff>
      <xdr:row>33</xdr:row>
      <xdr:rowOff>0</xdr:rowOff>
    </xdr:to>
    <xdr:graphicFrame macro="">
      <xdr:nvGraphicFramePr>
        <xdr:cNvPr id="2" name="Chart 1">
          <a:extLst>
            <a:ext uri="{FF2B5EF4-FFF2-40B4-BE49-F238E27FC236}">
              <a16:creationId xmlns:a16="http://schemas.microsoft.com/office/drawing/2014/main" id="{DEA37DA6-2CDD-EB4C-840F-8ED0DE7830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9D7D-5AFD-3C4B-8BC5-D32E5AE45212}">
  <dimension ref="A1:A26"/>
  <sheetViews>
    <sheetView workbookViewId="0">
      <selection activeCell="A26" sqref="A26"/>
    </sheetView>
  </sheetViews>
  <sheetFormatPr baseColWidth="10" defaultRowHeight="15" x14ac:dyDescent="0.2"/>
  <sheetData>
    <row r="1" spans="1:1" x14ac:dyDescent="0.2">
      <c r="A1" t="s">
        <v>23</v>
      </c>
    </row>
    <row r="2" spans="1:1" x14ac:dyDescent="0.2">
      <c r="A2" t="s">
        <v>24</v>
      </c>
    </row>
    <row r="3" spans="1:1" x14ac:dyDescent="0.2">
      <c r="A3" t="s">
        <v>25</v>
      </c>
    </row>
    <row r="4" spans="1:1" x14ac:dyDescent="0.2">
      <c r="A4" t="s">
        <v>26</v>
      </c>
    </row>
    <row r="5" spans="1:1" x14ac:dyDescent="0.2">
      <c r="A5" t="s">
        <v>27</v>
      </c>
    </row>
    <row r="6" spans="1:1" x14ac:dyDescent="0.2">
      <c r="A6" t="s">
        <v>28</v>
      </c>
    </row>
    <row r="7" spans="1:1" x14ac:dyDescent="0.2">
      <c r="A7" t="s">
        <v>29</v>
      </c>
    </row>
    <row r="8" spans="1:1" x14ac:dyDescent="0.2">
      <c r="A8" t="s">
        <v>30</v>
      </c>
    </row>
    <row r="9" spans="1:1" x14ac:dyDescent="0.2">
      <c r="A9" t="s">
        <v>31</v>
      </c>
    </row>
    <row r="10" spans="1:1" x14ac:dyDescent="0.2">
      <c r="A10" t="s">
        <v>32</v>
      </c>
    </row>
    <row r="12" spans="1:1" x14ac:dyDescent="0.2">
      <c r="A12" t="s">
        <v>33</v>
      </c>
    </row>
    <row r="13" spans="1:1" x14ac:dyDescent="0.2">
      <c r="A13" t="s">
        <v>34</v>
      </c>
    </row>
    <row r="14" spans="1:1" x14ac:dyDescent="0.2">
      <c r="A14" t="s">
        <v>35</v>
      </c>
    </row>
    <row r="15" spans="1:1" x14ac:dyDescent="0.2">
      <c r="A15" t="s">
        <v>36</v>
      </c>
    </row>
    <row r="16" spans="1:1" x14ac:dyDescent="0.2">
      <c r="A16" t="s">
        <v>37</v>
      </c>
    </row>
    <row r="17" spans="1:1" x14ac:dyDescent="0.2">
      <c r="A17" t="s">
        <v>38</v>
      </c>
    </row>
    <row r="18" spans="1:1" x14ac:dyDescent="0.2">
      <c r="A18" t="s">
        <v>41</v>
      </c>
    </row>
    <row r="19" spans="1:1" x14ac:dyDescent="0.2">
      <c r="A19" t="s">
        <v>46</v>
      </c>
    </row>
    <row r="21" spans="1:1" x14ac:dyDescent="0.2">
      <c r="A21" t="s">
        <v>48</v>
      </c>
    </row>
    <row r="22" spans="1:1" x14ac:dyDescent="0.2">
      <c r="A22" t="s">
        <v>49</v>
      </c>
    </row>
    <row r="23" spans="1:1" x14ac:dyDescent="0.2">
      <c r="A23" t="s">
        <v>50</v>
      </c>
    </row>
    <row r="24" spans="1:1" x14ac:dyDescent="0.2">
      <c r="A24" t="s">
        <v>51</v>
      </c>
    </row>
    <row r="26" spans="1:1" x14ac:dyDescent="0.2">
      <c r="A26"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AB77E-F97D-41FA-BDED-208111460C2C}">
  <dimension ref="A1:H13"/>
  <sheetViews>
    <sheetView workbookViewId="0">
      <selection activeCell="D3" sqref="D3"/>
    </sheetView>
  </sheetViews>
  <sheetFormatPr baseColWidth="10" defaultColWidth="8.83203125" defaultRowHeight="15" x14ac:dyDescent="0.2"/>
  <cols>
    <col min="1" max="1" width="30.5" bestFit="1" customWidth="1"/>
    <col min="2" max="6" width="9.1640625" bestFit="1" customWidth="1"/>
    <col min="7" max="7" width="9.1640625" customWidth="1"/>
  </cols>
  <sheetData>
    <row r="1" spans="1:8" x14ac:dyDescent="0.2">
      <c r="A1" s="9"/>
      <c r="B1" s="10">
        <v>2019</v>
      </c>
      <c r="C1" s="10">
        <v>2020</v>
      </c>
      <c r="D1" s="10">
        <v>2021</v>
      </c>
      <c r="E1" s="10">
        <v>2022</v>
      </c>
      <c r="F1" s="10">
        <v>2023</v>
      </c>
      <c r="G1" s="10">
        <v>2024</v>
      </c>
    </row>
    <row r="2" spans="1:8" x14ac:dyDescent="0.2">
      <c r="A2" s="9" t="s">
        <v>0</v>
      </c>
      <c r="B2" s="11">
        <v>8952</v>
      </c>
      <c r="C2" s="11">
        <v>7992</v>
      </c>
      <c r="D2" s="11">
        <v>6492</v>
      </c>
      <c r="E2" s="11">
        <v>5093</v>
      </c>
      <c r="F2" s="11">
        <v>3873</v>
      </c>
      <c r="G2" s="11">
        <v>3077</v>
      </c>
    </row>
    <row r="3" spans="1:8" x14ac:dyDescent="0.2">
      <c r="A3" s="9" t="s">
        <v>1</v>
      </c>
      <c r="B3" s="11">
        <v>372</v>
      </c>
      <c r="C3" s="11">
        <v>1332</v>
      </c>
      <c r="D3" s="11">
        <v>2832</v>
      </c>
      <c r="E3" s="11">
        <v>4231</v>
      </c>
      <c r="F3" s="11">
        <v>5451</v>
      </c>
      <c r="G3" s="11">
        <v>6247</v>
      </c>
    </row>
    <row r="4" spans="1:8" x14ac:dyDescent="0.2">
      <c r="A4" s="9" t="s">
        <v>12</v>
      </c>
      <c r="B4" s="11">
        <f>B2+B3</f>
        <v>9324</v>
      </c>
      <c r="C4" s="11">
        <f t="shared" ref="C4:F4" si="0">C2+C3</f>
        <v>9324</v>
      </c>
      <c r="D4" s="11">
        <f t="shared" si="0"/>
        <v>9324</v>
      </c>
      <c r="E4" s="11">
        <f t="shared" si="0"/>
        <v>9324</v>
      </c>
      <c r="F4" s="11">
        <f t="shared" si="0"/>
        <v>9324</v>
      </c>
      <c r="G4" s="11">
        <f t="shared" ref="G4" si="1">G2+G3</f>
        <v>9324</v>
      </c>
    </row>
    <row r="5" spans="1:8" x14ac:dyDescent="0.2">
      <c r="A5" s="9" t="s">
        <v>39</v>
      </c>
      <c r="B5" s="11">
        <v>8494</v>
      </c>
      <c r="C5" s="11">
        <v>5794</v>
      </c>
      <c r="D5" s="11">
        <v>3926</v>
      </c>
      <c r="E5" s="11">
        <v>2467</v>
      </c>
      <c r="F5" s="11">
        <v>1258</v>
      </c>
      <c r="G5" s="11">
        <v>1004</v>
      </c>
    </row>
    <row r="6" spans="1:8" x14ac:dyDescent="0.2">
      <c r="A6" s="9" t="s">
        <v>42</v>
      </c>
      <c r="B6" s="11">
        <v>0</v>
      </c>
      <c r="C6" s="11">
        <v>380</v>
      </c>
      <c r="D6" s="11">
        <v>451</v>
      </c>
      <c r="E6" s="11">
        <v>649</v>
      </c>
      <c r="F6" s="11">
        <v>1043</v>
      </c>
      <c r="G6" s="11">
        <v>1258</v>
      </c>
    </row>
    <row r="7" spans="1:8" x14ac:dyDescent="0.2">
      <c r="A7" s="9" t="s">
        <v>43</v>
      </c>
      <c r="B7" s="11">
        <f>B3-B6</f>
        <v>372</v>
      </c>
      <c r="C7" s="11">
        <f t="shared" ref="C7:G7" si="2">C3-C6</f>
        <v>952</v>
      </c>
      <c r="D7" s="11">
        <f t="shared" si="2"/>
        <v>2381</v>
      </c>
      <c r="E7" s="11">
        <f t="shared" si="2"/>
        <v>3582</v>
      </c>
      <c r="F7" s="11">
        <f t="shared" si="2"/>
        <v>4408</v>
      </c>
      <c r="G7" s="11">
        <f t="shared" si="2"/>
        <v>4989</v>
      </c>
    </row>
    <row r="8" spans="1:8" x14ac:dyDescent="0.2">
      <c r="A8" s="9" t="s">
        <v>45</v>
      </c>
      <c r="B8" s="11">
        <f>B4-B3</f>
        <v>8952</v>
      </c>
      <c r="C8" s="11">
        <f t="shared" ref="C8:G8" si="3">C4-C3</f>
        <v>7992</v>
      </c>
      <c r="D8" s="11">
        <f t="shared" si="3"/>
        <v>6492</v>
      </c>
      <c r="E8" s="11">
        <f t="shared" si="3"/>
        <v>5093</v>
      </c>
      <c r="F8" s="11">
        <f t="shared" si="3"/>
        <v>3873</v>
      </c>
      <c r="G8" s="11">
        <f t="shared" si="3"/>
        <v>3077</v>
      </c>
    </row>
    <row r="9" spans="1:8" x14ac:dyDescent="0.2">
      <c r="A9" s="13" t="s">
        <v>44</v>
      </c>
      <c r="B9" s="14">
        <f>B8-B5</f>
        <v>458</v>
      </c>
      <c r="C9" s="14">
        <f t="shared" ref="C9:G9" si="4">C8-C5</f>
        <v>2198</v>
      </c>
      <c r="D9" s="14">
        <f t="shared" si="4"/>
        <v>2566</v>
      </c>
      <c r="E9" s="14">
        <f t="shared" si="4"/>
        <v>2626</v>
      </c>
      <c r="F9" s="14">
        <f t="shared" si="4"/>
        <v>2615</v>
      </c>
      <c r="G9" s="14">
        <f t="shared" si="4"/>
        <v>2073</v>
      </c>
    </row>
    <row r="10" spans="1:8" x14ac:dyDescent="0.2">
      <c r="A10" s="13" t="s">
        <v>40</v>
      </c>
      <c r="B10" s="14">
        <f>B4-B3</f>
        <v>8952</v>
      </c>
      <c r="C10" s="14">
        <f t="shared" ref="C10:G10" si="5">C5+C3</f>
        <v>7126</v>
      </c>
      <c r="D10" s="14">
        <f t="shared" si="5"/>
        <v>6758</v>
      </c>
      <c r="E10" s="14">
        <f t="shared" si="5"/>
        <v>6698</v>
      </c>
      <c r="F10" s="14">
        <f t="shared" si="5"/>
        <v>6709</v>
      </c>
      <c r="G10" s="14">
        <f t="shared" si="5"/>
        <v>7251</v>
      </c>
    </row>
    <row r="11" spans="1:8" x14ac:dyDescent="0.2">
      <c r="A11" s="9" t="s">
        <v>17</v>
      </c>
      <c r="B11" s="12">
        <f>B2/SUM($B2:$G2)</f>
        <v>0.25231827278108176</v>
      </c>
      <c r="C11" s="12">
        <f t="shared" ref="C11:G11" si="6">C2/SUM($B2:$G2)</f>
        <v>0.22526001296541617</v>
      </c>
      <c r="D11" s="12">
        <f t="shared" si="6"/>
        <v>0.18298148200343867</v>
      </c>
      <c r="E11" s="12">
        <f t="shared" si="6"/>
        <v>0.14354970545956763</v>
      </c>
      <c r="F11" s="12">
        <f t="shared" si="6"/>
        <v>0.10916316694382593</v>
      </c>
      <c r="G11" s="12">
        <f t="shared" si="6"/>
        <v>8.6727359846669863E-2</v>
      </c>
      <c r="H11" s="4">
        <f>SUM(B11:G11)</f>
        <v>1</v>
      </c>
    </row>
    <row r="12" spans="1:8" x14ac:dyDescent="0.2">
      <c r="A12" s="9" t="s">
        <v>16</v>
      </c>
      <c r="B12" s="12">
        <f>B3/SUM($B3:$G3)</f>
        <v>1.8177376007818227E-2</v>
      </c>
      <c r="C12" s="12">
        <f t="shared" ref="C12:G12" si="7">C3/SUM($B3:$G3)</f>
        <v>6.5086733447349138E-2</v>
      </c>
      <c r="D12" s="12">
        <f t="shared" si="7"/>
        <v>0.13838260444661618</v>
      </c>
      <c r="E12" s="12">
        <f t="shared" si="7"/>
        <v>0.20674322013193258</v>
      </c>
      <c r="F12" s="12">
        <f t="shared" si="7"/>
        <v>0.26635719521133644</v>
      </c>
      <c r="G12" s="12">
        <f t="shared" si="7"/>
        <v>0.30525287075494745</v>
      </c>
      <c r="H12" s="4">
        <f>SUM(B12:G12)</f>
        <v>1</v>
      </c>
    </row>
    <row r="13" spans="1:8" x14ac:dyDescent="0.2">
      <c r="A13" s="9"/>
      <c r="B13" s="9"/>
      <c r="C13" s="9"/>
      <c r="D13" s="9"/>
      <c r="E13" s="9"/>
      <c r="F13" s="9"/>
      <c r="G13" s="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762FB-C34C-42F1-BDC2-9F377B1788F6}">
  <dimension ref="A1:L8"/>
  <sheetViews>
    <sheetView workbookViewId="0">
      <selection activeCell="A3" sqref="A3"/>
    </sheetView>
  </sheetViews>
  <sheetFormatPr baseColWidth="10" defaultColWidth="8.83203125" defaultRowHeight="15" x14ac:dyDescent="0.2"/>
  <cols>
    <col min="1" max="1" width="29.83203125" bestFit="1" customWidth="1"/>
  </cols>
  <sheetData>
    <row r="1" spans="1:12" ht="32" x14ac:dyDescent="0.2">
      <c r="B1">
        <v>2019</v>
      </c>
      <c r="C1">
        <v>2020</v>
      </c>
      <c r="D1">
        <v>2021</v>
      </c>
      <c r="E1">
        <v>2022</v>
      </c>
      <c r="F1">
        <v>2023</v>
      </c>
      <c r="H1" s="3" t="s">
        <v>15</v>
      </c>
      <c r="J1" s="8"/>
      <c r="K1" s="8"/>
      <c r="L1" s="8"/>
    </row>
    <row r="2" spans="1:12" x14ac:dyDescent="0.2">
      <c r="A2" t="s">
        <v>2</v>
      </c>
      <c r="B2">
        <v>218</v>
      </c>
      <c r="C2">
        <v>166</v>
      </c>
      <c r="D2">
        <v>162</v>
      </c>
      <c r="E2">
        <v>121</v>
      </c>
      <c r="F2">
        <v>189</v>
      </c>
      <c r="H2">
        <f>SUM(B2:F2)</f>
        <v>856</v>
      </c>
    </row>
    <row r="3" spans="1:12" x14ac:dyDescent="0.2">
      <c r="A3" t="s">
        <v>3</v>
      </c>
      <c r="B3">
        <v>2</v>
      </c>
      <c r="C3">
        <v>2</v>
      </c>
      <c r="D3">
        <v>19</v>
      </c>
      <c r="E3">
        <v>29</v>
      </c>
      <c r="F3" s="1">
        <v>76</v>
      </c>
      <c r="H3">
        <f>SUM(B3:F3)</f>
        <v>128</v>
      </c>
    </row>
    <row r="4" spans="1:12" x14ac:dyDescent="0.2">
      <c r="A4" t="s">
        <v>6</v>
      </c>
      <c r="B4">
        <f>B2/'Miles Installed'!B2</f>
        <v>2.4352100089365506E-2</v>
      </c>
      <c r="C4">
        <f>C2/'Miles Installed'!C2</f>
        <v>2.0770770770770771E-2</v>
      </c>
      <c r="D4">
        <f>D2/'Miles Installed'!D2</f>
        <v>2.4953789279112754E-2</v>
      </c>
      <c r="E4">
        <f>E2/'Miles Installed'!E2</f>
        <v>2.3758099352051837E-2</v>
      </c>
      <c r="F4">
        <f>F2/'Miles Installed'!F2</f>
        <v>4.8799380325329204E-2</v>
      </c>
      <c r="H4">
        <f>B4*'Miles Installed'!B11+C4*'Miles Installed'!C11+D4*'Miles Installed'!D11+E4*'Miles Installed'!E11+F4*'Miles Installed'!F11</f>
        <v>2.4126948335635168E-2</v>
      </c>
    </row>
    <row r="5" spans="1:12" x14ac:dyDescent="0.2">
      <c r="A5" t="s">
        <v>7</v>
      </c>
      <c r="B5">
        <f>B3/'Miles Installed'!B3</f>
        <v>5.3763440860215058E-3</v>
      </c>
      <c r="C5">
        <f>C3/'Miles Installed'!C3</f>
        <v>1.5015015015015015E-3</v>
      </c>
      <c r="D5">
        <f>D3/'Miles Installed'!D3</f>
        <v>6.7090395480225986E-3</v>
      </c>
      <c r="E5">
        <f>E3/'Miles Installed'!E3</f>
        <v>6.8541715906405105E-3</v>
      </c>
      <c r="F5">
        <f>F3/'Miles Installed'!F3</f>
        <v>1.3942395890662264E-2</v>
      </c>
      <c r="H5">
        <f>B5*'Miles Installed'!B12+C5*'Miles Installed'!C12+D5*'Miles Installed'!D12+E5*'Miles Installed'!E12+F5*'Miles Installed'!F12</f>
        <v>6.254580991937455E-3</v>
      </c>
    </row>
    <row r="6" spans="1:12" x14ac:dyDescent="0.2">
      <c r="A6" t="s">
        <v>10</v>
      </c>
      <c r="B6">
        <f>B4/B5</f>
        <v>4.5294906166219837</v>
      </c>
      <c r="C6">
        <f t="shared" ref="C6:F6" si="0">C4/C5</f>
        <v>13.833333333333334</v>
      </c>
      <c r="D6">
        <f t="shared" si="0"/>
        <v>3.71942795991828</v>
      </c>
      <c r="E6">
        <f t="shared" si="0"/>
        <v>3.4662247709838385</v>
      </c>
      <c r="F6">
        <f t="shared" si="0"/>
        <v>3.5000713441232829</v>
      </c>
      <c r="H6">
        <f>H4/H5</f>
        <v>3.857484356943544</v>
      </c>
    </row>
    <row r="7" spans="1:12" x14ac:dyDescent="0.2">
      <c r="A7" t="s">
        <v>14</v>
      </c>
      <c r="B7" s="2">
        <f>1-1/B6</f>
        <v>0.77922462266942882</v>
      </c>
      <c r="C7" s="2">
        <f>1-1/C6</f>
        <v>0.92771084337349397</v>
      </c>
      <c r="D7" s="2">
        <f t="shared" ref="D7:H7" si="1">1-1/D6</f>
        <v>0.73114145218664994</v>
      </c>
      <c r="E7" s="2">
        <f t="shared" si="1"/>
        <v>0.71150168668485847</v>
      </c>
      <c r="F7" s="2">
        <f t="shared" si="1"/>
        <v>0.71429153817706381</v>
      </c>
      <c r="G7" s="2"/>
      <c r="H7" s="2">
        <f t="shared" si="1"/>
        <v>0.74076369274188214</v>
      </c>
      <c r="J7" s="2"/>
      <c r="K7" s="2"/>
      <c r="L7" s="2"/>
    </row>
    <row r="8" spans="1:12" x14ac:dyDescent="0.2">
      <c r="A8" t="s">
        <v>11</v>
      </c>
      <c r="B8">
        <f>B4*'Miles Installed'!B3</f>
        <v>9.0589812332439674</v>
      </c>
      <c r="C8">
        <f>C4*'Miles Installed'!C3</f>
        <v>27.666666666666668</v>
      </c>
      <c r="D8">
        <f>D4*'Miles Installed'!D3</f>
        <v>70.669131238447321</v>
      </c>
      <c r="E8">
        <f>E4*'Miles Installed'!E3</f>
        <v>100.52051835853132</v>
      </c>
      <c r="F8">
        <f>F4*'Miles Installed'!F3</f>
        <v>266.00542215336947</v>
      </c>
      <c r="H8">
        <f>SUM(B8:F8)</f>
        <v>473.92071965025877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84B69-2675-4BFC-98B0-B983837EC8F9}">
  <dimension ref="A1:M8"/>
  <sheetViews>
    <sheetView topLeftCell="B1" zoomScale="139" workbookViewId="0">
      <selection activeCell="M19" sqref="M19"/>
    </sheetView>
  </sheetViews>
  <sheetFormatPr baseColWidth="10" defaultColWidth="8.83203125" defaultRowHeight="15" x14ac:dyDescent="0.2"/>
  <cols>
    <col min="1" max="1" width="37.33203125" bestFit="1" customWidth="1"/>
  </cols>
  <sheetData>
    <row r="1" spans="1:13" ht="32" x14ac:dyDescent="0.2">
      <c r="A1" t="s">
        <v>47</v>
      </c>
      <c r="B1">
        <v>2019</v>
      </c>
      <c r="C1">
        <v>2020</v>
      </c>
      <c r="D1">
        <v>2021</v>
      </c>
      <c r="E1">
        <v>2022</v>
      </c>
      <c r="F1">
        <v>2023</v>
      </c>
      <c r="G1">
        <v>2024</v>
      </c>
      <c r="I1" s="3" t="s">
        <v>15</v>
      </c>
      <c r="K1" s="8" t="s">
        <v>19</v>
      </c>
      <c r="L1" s="8" t="s">
        <v>22</v>
      </c>
      <c r="M1" s="8" t="s">
        <v>20</v>
      </c>
    </row>
    <row r="2" spans="1:13" x14ac:dyDescent="0.2">
      <c r="A2" t="s">
        <v>4</v>
      </c>
      <c r="B2">
        <v>37</v>
      </c>
      <c r="C2">
        <v>49</v>
      </c>
      <c r="D2">
        <v>46</v>
      </c>
      <c r="E2">
        <v>36</v>
      </c>
      <c r="F2">
        <v>15</v>
      </c>
      <c r="G2">
        <v>12</v>
      </c>
      <c r="I2">
        <f>SUM(B2:G2)</f>
        <v>195</v>
      </c>
    </row>
    <row r="3" spans="1:13" x14ac:dyDescent="0.2">
      <c r="A3" t="s">
        <v>5</v>
      </c>
      <c r="B3">
        <v>0</v>
      </c>
      <c r="C3">
        <v>1</v>
      </c>
      <c r="D3">
        <v>2</v>
      </c>
      <c r="E3">
        <v>5</v>
      </c>
      <c r="F3" s="1">
        <v>3</v>
      </c>
      <c r="G3" s="1">
        <v>10</v>
      </c>
      <c r="I3">
        <f>SUM(B3:G3)</f>
        <v>21</v>
      </c>
      <c r="K3">
        <f>'CL Stats'!E25</f>
        <v>30.240443291168226</v>
      </c>
      <c r="L3">
        <f>'CL Stats'!F25</f>
        <v>28.184270362559378</v>
      </c>
      <c r="M3">
        <f>'CL Stats'!G25</f>
        <v>23.915272894462007</v>
      </c>
    </row>
    <row r="4" spans="1:13" x14ac:dyDescent="0.2">
      <c r="A4" t="s">
        <v>8</v>
      </c>
      <c r="B4" s="16">
        <f>B2/'Miles Installed'!B2</f>
        <v>4.1331546023235027E-3</v>
      </c>
      <c r="C4" s="16">
        <f>C2/'Miles Installed'!C2</f>
        <v>6.1311311311311309E-3</v>
      </c>
      <c r="D4" s="16">
        <f>D2/'Miles Installed'!D2</f>
        <v>7.0856438693776957E-3</v>
      </c>
      <c r="E4" s="16">
        <f>E2/'Miles Installed'!E2</f>
        <v>7.068525427056745E-3</v>
      </c>
      <c r="F4" s="16">
        <f>F2/'Miles Installed'!F2</f>
        <v>3.8729666924864447E-3</v>
      </c>
      <c r="G4" s="16">
        <f>G2/'Miles Installed'!G2</f>
        <v>3.8999025024374391E-3</v>
      </c>
      <c r="I4" s="15">
        <f>B4*'Miles Installed'!B11+C4*'Miles Installed'!C11+D4*'Miles Installed'!D11+E4*'Miles Installed'!E11+F4*'Miles Installed'!F11+G4*'Miles Installed'!G11</f>
        <v>5.4962090250570764E-3</v>
      </c>
    </row>
    <row r="5" spans="1:13" x14ac:dyDescent="0.2">
      <c r="A5" t="s">
        <v>9</v>
      </c>
      <c r="B5" s="15">
        <f>B3/'Miles Installed'!B3</f>
        <v>0</v>
      </c>
      <c r="C5" s="15">
        <f>C3/'Miles Installed'!C3</f>
        <v>7.5075075075075074E-4</v>
      </c>
      <c r="D5" s="15">
        <f>D3/'Miles Installed'!D3</f>
        <v>7.0621468926553672E-4</v>
      </c>
      <c r="E5" s="15">
        <f>E3/'Miles Installed'!E3</f>
        <v>1.181753722524226E-3</v>
      </c>
      <c r="F5" s="15">
        <f>F3/'Miles Installed'!F3</f>
        <v>5.5035773252614197E-4</v>
      </c>
      <c r="G5" s="15">
        <f>G3/'Miles Installed'!G3</f>
        <v>1.6007683688170323E-3</v>
      </c>
      <c r="I5" s="15">
        <f>B5*'Miles Installed'!B12+C5*'Miles Installed'!C12+D5*'Miles Installed'!D12+E5*'Miles Installed'!E12+F5*'Miles Installed'!F12+G5*'Miles Installed'!G12</f>
        <v>1.0261421939897386E-3</v>
      </c>
    </row>
    <row r="6" spans="1:13" x14ac:dyDescent="0.2">
      <c r="A6" t="s">
        <v>10</v>
      </c>
      <c r="C6" s="17">
        <f t="shared" ref="C6:F6" si="0">C4/C5</f>
        <v>8.1666666666666661</v>
      </c>
      <c r="D6" s="17">
        <f t="shared" si="0"/>
        <v>10.033271719038817</v>
      </c>
      <c r="E6" s="17">
        <f t="shared" si="0"/>
        <v>5.9813862163754177</v>
      </c>
      <c r="F6" s="17">
        <f t="shared" si="0"/>
        <v>7.0371804802478701</v>
      </c>
      <c r="G6" s="17">
        <f t="shared" ref="G6" si="1">G4/G5</f>
        <v>2.4362690932726681</v>
      </c>
      <c r="H6" s="17"/>
      <c r="I6" s="17">
        <f>I4/I5</f>
        <v>5.3561865570377645</v>
      </c>
    </row>
    <row r="7" spans="1:13" x14ac:dyDescent="0.2">
      <c r="A7" t="s">
        <v>14</v>
      </c>
      <c r="C7" s="2">
        <f>1-1/C6</f>
        <v>0.87755102040816324</v>
      </c>
      <c r="D7" s="2">
        <f t="shared" ref="D7:I7" si="2">1-1/D6</f>
        <v>0.90033161385408988</v>
      </c>
      <c r="E7" s="2">
        <f t="shared" si="2"/>
        <v>0.83281467475511439</v>
      </c>
      <c r="F7" s="2">
        <f t="shared" si="2"/>
        <v>0.85789763346175008</v>
      </c>
      <c r="G7" s="2">
        <f t="shared" ref="G7" si="3">1-1/G6</f>
        <v>0.58953631076249935</v>
      </c>
      <c r="H7" s="2"/>
      <c r="I7" s="2">
        <f t="shared" si="2"/>
        <v>0.81330000563814386</v>
      </c>
      <c r="K7" s="2">
        <f>1-K3/$I$8</f>
        <v>0.62568713082971339</v>
      </c>
      <c r="L7" s="2">
        <f t="shared" ref="L7:M7" si="4">1-L3/$I$8</f>
        <v>0.65113821238322434</v>
      </c>
      <c r="M7" s="2">
        <f t="shared" si="4"/>
        <v>0.70397939183878144</v>
      </c>
    </row>
    <row r="8" spans="1:13" x14ac:dyDescent="0.2">
      <c r="A8" t="s">
        <v>13</v>
      </c>
      <c r="B8">
        <f>B4*'Miles Installed'!B3</f>
        <v>1.537533512064343</v>
      </c>
      <c r="C8">
        <f>C4*'Miles Installed'!C3</f>
        <v>8.1666666666666661</v>
      </c>
      <c r="D8">
        <f>D4*'Miles Installed'!D3</f>
        <v>20.066543438077634</v>
      </c>
      <c r="E8">
        <f>E4*'Miles Installed'!E3</f>
        <v>29.906931081877087</v>
      </c>
      <c r="F8">
        <f>F4*'Miles Installed'!F3</f>
        <v>21.111541440743611</v>
      </c>
      <c r="G8">
        <f>G4*'Miles Installed'!G3</f>
        <v>24.362690932726682</v>
      </c>
      <c r="I8">
        <f>SUM(B8:F8)</f>
        <v>80.789216139429342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EE443D-E972-474C-8F35-410F39AA15A4}">
  <dimension ref="A1:I8"/>
  <sheetViews>
    <sheetView tabSelected="1" topLeftCell="A18" zoomScale="150" zoomScaleNormal="150" workbookViewId="0">
      <selection activeCell="A36" sqref="A36"/>
    </sheetView>
  </sheetViews>
  <sheetFormatPr baseColWidth="10" defaultColWidth="8.83203125" defaultRowHeight="15" x14ac:dyDescent="0.2"/>
  <cols>
    <col min="1" max="1" width="37.33203125" bestFit="1" customWidth="1"/>
  </cols>
  <sheetData>
    <row r="1" spans="1:9" ht="32" x14ac:dyDescent="0.2">
      <c r="A1" t="s">
        <v>47</v>
      </c>
      <c r="B1">
        <v>2019</v>
      </c>
      <c r="C1">
        <v>2020</v>
      </c>
      <c r="D1">
        <v>2021</v>
      </c>
      <c r="E1">
        <v>2022</v>
      </c>
      <c r="F1">
        <v>2023</v>
      </c>
      <c r="G1">
        <v>2024</v>
      </c>
      <c r="I1" s="3" t="s">
        <v>15</v>
      </c>
    </row>
    <row r="2" spans="1:9" x14ac:dyDescent="0.2">
      <c r="A2" t="s">
        <v>4</v>
      </c>
      <c r="B2">
        <v>38</v>
      </c>
      <c r="C2">
        <v>31</v>
      </c>
      <c r="D2">
        <v>25</v>
      </c>
      <c r="E2">
        <v>23</v>
      </c>
      <c r="F2">
        <v>9</v>
      </c>
      <c r="G2">
        <v>16</v>
      </c>
      <c r="I2">
        <f>SUM(B2:G2)</f>
        <v>142</v>
      </c>
    </row>
    <row r="3" spans="1:9" x14ac:dyDescent="0.2">
      <c r="A3" t="s">
        <v>5</v>
      </c>
      <c r="B3">
        <v>0</v>
      </c>
      <c r="C3">
        <v>1</v>
      </c>
      <c r="D3">
        <v>2</v>
      </c>
      <c r="E3">
        <v>3</v>
      </c>
      <c r="F3" s="1">
        <v>2</v>
      </c>
      <c r="G3" s="1">
        <v>13</v>
      </c>
      <c r="I3">
        <f>SUM(B3:G3)</f>
        <v>21</v>
      </c>
    </row>
    <row r="4" spans="1:9" x14ac:dyDescent="0.2">
      <c r="A4" t="s">
        <v>8</v>
      </c>
      <c r="B4" s="16">
        <f>B2/'Miles Installed'!B2</f>
        <v>4.2448614834673815E-3</v>
      </c>
      <c r="C4" s="16">
        <f>C2/'Miles Installed'!C2</f>
        <v>3.8788788788788791E-3</v>
      </c>
      <c r="D4" s="16">
        <f>D2/'Miles Installed'!D2</f>
        <v>3.8508934072704866E-3</v>
      </c>
      <c r="E4" s="16">
        <f>E2/'Miles Installed'!E2</f>
        <v>4.5160023561751422E-3</v>
      </c>
      <c r="F4" s="16">
        <f>F2/'Miles Installed'!F2</f>
        <v>2.3237800154918666E-3</v>
      </c>
      <c r="G4" s="16">
        <f>G2/'Miles Installed'!G2</f>
        <v>5.1998700032499191E-3</v>
      </c>
      <c r="I4" s="15">
        <f>B4*'Miles Installed'!B11+C4*'Miles Installed'!C11+D4*'Miles Installed'!D11+E4*'Miles Installed'!E11+F4*'Miles Installed'!F11+G4*'Miles Installed'!G11</f>
        <v>4.0023675977338708E-3</v>
      </c>
    </row>
    <row r="5" spans="1:9" x14ac:dyDescent="0.2">
      <c r="A5" t="s">
        <v>9</v>
      </c>
      <c r="B5" s="15">
        <f>B3/'Miles Installed'!B3</f>
        <v>0</v>
      </c>
      <c r="C5" s="15">
        <f>C3/'Miles Installed'!C3</f>
        <v>7.5075075075075074E-4</v>
      </c>
      <c r="D5" s="15">
        <f>D3/'Miles Installed'!D3</f>
        <v>7.0621468926553672E-4</v>
      </c>
      <c r="E5" s="15">
        <f>E3/'Miles Installed'!E3</f>
        <v>7.0905223351453556E-4</v>
      </c>
      <c r="F5" s="15">
        <f>F3/'Miles Installed'!F3</f>
        <v>3.6690515501742798E-4</v>
      </c>
      <c r="G5" s="15">
        <f>G3/'Miles Installed'!G3</f>
        <v>2.0809988794621417E-3</v>
      </c>
      <c r="I5" s="15">
        <f>B5*'Miles Installed'!B12+C5*'Miles Installed'!C12+D5*'Miles Installed'!D12+E5*'Miles Installed'!E12+F5*'Miles Installed'!F12+G5*'Miles Installed'!G12</f>
        <v>1.0261421939897384E-3</v>
      </c>
    </row>
    <row r="6" spans="1:9" x14ac:dyDescent="0.2">
      <c r="A6" t="s">
        <v>10</v>
      </c>
      <c r="C6" s="17">
        <f t="shared" ref="C6:G6" si="0">C4/C5</f>
        <v>5.166666666666667</v>
      </c>
      <c r="D6" s="17">
        <f t="shared" si="0"/>
        <v>5.4528650646950094</v>
      </c>
      <c r="E6" s="17">
        <f t="shared" si="0"/>
        <v>6.369068656325676</v>
      </c>
      <c r="F6" s="17">
        <f t="shared" si="0"/>
        <v>6.333462432223083</v>
      </c>
      <c r="G6" s="17">
        <f t="shared" si="0"/>
        <v>2.4987375315617113</v>
      </c>
      <c r="H6" s="17"/>
      <c r="I6" s="17">
        <f>I4/I5</f>
        <v>3.9004025184582707</v>
      </c>
    </row>
    <row r="7" spans="1:9" x14ac:dyDescent="0.2">
      <c r="A7" t="s">
        <v>14</v>
      </c>
      <c r="C7" s="2">
        <f>1-1/C6</f>
        <v>0.80645161290322576</v>
      </c>
      <c r="D7" s="2">
        <f t="shared" ref="D7:I7" si="1">1-1/D6</f>
        <v>0.81661016949152543</v>
      </c>
      <c r="E7" s="2">
        <f t="shared" si="1"/>
        <v>0.84299117281349867</v>
      </c>
      <c r="F7" s="2">
        <f t="shared" si="1"/>
        <v>0.84210848162416685</v>
      </c>
      <c r="G7" s="2">
        <f t="shared" si="1"/>
        <v>0.59979790299343683</v>
      </c>
      <c r="H7" s="2"/>
      <c r="I7" s="2">
        <f t="shared" si="1"/>
        <v>0.74361620492562031</v>
      </c>
    </row>
    <row r="8" spans="1:9" x14ac:dyDescent="0.2">
      <c r="A8" t="s">
        <v>13</v>
      </c>
      <c r="B8">
        <f>B4*'Miles Installed'!B3</f>
        <v>1.5790884718498659</v>
      </c>
      <c r="C8">
        <f>C4*'Miles Installed'!C3</f>
        <v>5.166666666666667</v>
      </c>
      <c r="D8">
        <f>D4*'Miles Installed'!D3</f>
        <v>10.905730129390019</v>
      </c>
      <c r="E8">
        <f>E4*'Miles Installed'!E3</f>
        <v>19.107205968977027</v>
      </c>
      <c r="F8">
        <f>F4*'Miles Installed'!F3</f>
        <v>12.666924864446164</v>
      </c>
      <c r="G8">
        <f>G4*'Miles Installed'!G3</f>
        <v>32.483587910302248</v>
      </c>
      <c r="I8">
        <f>SUM(B8:F8)</f>
        <v>49.425616101329744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36785-2C58-1B4F-972F-E9DA67535C30}">
  <dimension ref="D3:H26"/>
  <sheetViews>
    <sheetView workbookViewId="0">
      <selection activeCell="E25" sqref="E25"/>
    </sheetView>
  </sheetViews>
  <sheetFormatPr baseColWidth="10" defaultRowHeight="15" x14ac:dyDescent="0.2"/>
  <cols>
    <col min="2" max="3" width="10.83203125" customWidth="1"/>
    <col min="5" max="6" width="13.5" customWidth="1"/>
    <col min="7" max="7" width="14.5" customWidth="1"/>
  </cols>
  <sheetData>
    <row r="3" spans="4:8" x14ac:dyDescent="0.2">
      <c r="D3" s="5" t="s">
        <v>18</v>
      </c>
      <c r="E3" s="5" t="s">
        <v>19</v>
      </c>
      <c r="F3" s="5" t="s">
        <v>22</v>
      </c>
      <c r="G3" s="5" t="s">
        <v>20</v>
      </c>
      <c r="H3" s="6" t="s">
        <v>21</v>
      </c>
    </row>
    <row r="4" spans="4:8" x14ac:dyDescent="0.2">
      <c r="D4" s="5">
        <v>0</v>
      </c>
      <c r="E4" s="5">
        <f>_xlfn.CHISQ.INV.RT(0.05,2*($D4+1))/2</f>
        <v>2.9957322735539909</v>
      </c>
      <c r="F4" s="5">
        <f>_xlfn.CHISQ.INV.RT(0.1,2*($D4+1))/2</f>
        <v>2.3025850929940455</v>
      </c>
      <c r="G4" s="5">
        <f>_xlfn.CHISQ.INV.RT(0.32,2*($D4+1))/2</f>
        <v>1.1394342831883648</v>
      </c>
      <c r="H4" s="7">
        <f>9/16</f>
        <v>0.5625</v>
      </c>
    </row>
    <row r="5" spans="4:8" x14ac:dyDescent="0.2">
      <c r="D5" s="5">
        <v>1</v>
      </c>
      <c r="E5" s="5">
        <f>_xlfn.CHISQ.INV.RT(0.05,2*(D5+1))/2</f>
        <v>4.7438645183905788</v>
      </c>
      <c r="F5" s="5">
        <f t="shared" ref="F5:F26" si="0">_xlfn.CHISQ.INV.RT(0.1,2*($D5+1))/2</f>
        <v>3.8897201698674291</v>
      </c>
      <c r="G5" s="5">
        <f t="shared" ref="G5:G26" si="1">_xlfn.CHISQ.INV.RT(0.32,2*($D5+1))/2</f>
        <v>2.3477111595614959</v>
      </c>
      <c r="H5" s="6"/>
    </row>
    <row r="6" spans="4:8" x14ac:dyDescent="0.2">
      <c r="D6" s="5">
        <f>D5+1</f>
        <v>2</v>
      </c>
      <c r="E6" s="5">
        <f>_xlfn.CHISQ.INV.RT(0.05,2*(D6+1))/2</f>
        <v>6.2957936218719892</v>
      </c>
      <c r="F6" s="5">
        <f t="shared" si="0"/>
        <v>5.3223203378342099</v>
      </c>
      <c r="G6" s="5">
        <f t="shared" si="1"/>
        <v>3.5045849734753012</v>
      </c>
      <c r="H6" s="6"/>
    </row>
    <row r="7" spans="4:8" x14ac:dyDescent="0.2">
      <c r="D7" s="5">
        <f t="shared" ref="D7:D26" si="2">D6+1</f>
        <v>3</v>
      </c>
      <c r="E7" s="5">
        <f t="shared" ref="E7:E13" si="3">_xlfn.CHISQ.INV.RT(0.05,2*(D7+1))/2</f>
        <v>7.7536565279327263</v>
      </c>
      <c r="F7" s="5">
        <f t="shared" si="0"/>
        <v>6.6807830682558631</v>
      </c>
      <c r="G7" s="5">
        <f t="shared" si="1"/>
        <v>4.6352091001231814</v>
      </c>
      <c r="H7" s="6"/>
    </row>
    <row r="8" spans="4:8" x14ac:dyDescent="0.2">
      <c r="D8" s="5">
        <f t="shared" si="2"/>
        <v>4</v>
      </c>
      <c r="E8" s="5">
        <f t="shared" si="3"/>
        <v>9.1535190266375732</v>
      </c>
      <c r="F8" s="5">
        <f t="shared" si="0"/>
        <v>7.9935895860526305</v>
      </c>
      <c r="G8" s="5">
        <f t="shared" si="1"/>
        <v>5.7493890906556633</v>
      </c>
      <c r="H8" s="6"/>
    </row>
    <row r="9" spans="4:8" x14ac:dyDescent="0.2">
      <c r="D9" s="5">
        <f t="shared" si="2"/>
        <v>5</v>
      </c>
      <c r="E9" s="5">
        <f t="shared" si="3"/>
        <v>10.513034908741533</v>
      </c>
      <c r="F9" s="5">
        <f t="shared" si="0"/>
        <v>9.274673893351622</v>
      </c>
      <c r="G9" s="5">
        <f t="shared" si="1"/>
        <v>6.8520626381570038</v>
      </c>
      <c r="H9" s="6"/>
    </row>
    <row r="10" spans="4:8" x14ac:dyDescent="0.2">
      <c r="D10" s="5">
        <f t="shared" si="2"/>
        <v>6</v>
      </c>
      <c r="E10" s="5">
        <f t="shared" si="3"/>
        <v>11.84239565242029</v>
      </c>
      <c r="F10" s="5">
        <f t="shared" si="0"/>
        <v>10.532072106498529</v>
      </c>
      <c r="G10" s="5">
        <f t="shared" si="1"/>
        <v>7.9461143725776955</v>
      </c>
      <c r="H10" s="6"/>
    </row>
    <row r="11" spans="4:8" x14ac:dyDescent="0.2">
      <c r="D11" s="5">
        <f t="shared" si="2"/>
        <v>7</v>
      </c>
      <c r="E11" s="5">
        <f t="shared" si="3"/>
        <v>13.148113802432119</v>
      </c>
      <c r="F11" s="5">
        <f t="shared" si="0"/>
        <v>11.770914461548056</v>
      </c>
      <c r="G11" s="5">
        <f t="shared" si="1"/>
        <v>9.0333985286836107</v>
      </c>
      <c r="H11" s="6"/>
    </row>
    <row r="12" spans="4:8" x14ac:dyDescent="0.2">
      <c r="D12" s="5">
        <f t="shared" si="2"/>
        <v>8</v>
      </c>
      <c r="E12" s="5">
        <f t="shared" si="3"/>
        <v>14.434649715196317</v>
      </c>
      <c r="F12" s="5">
        <f t="shared" si="0"/>
        <v>12.994711541318605</v>
      </c>
      <c r="G12" s="5">
        <f t="shared" si="1"/>
        <v>10.11518911165634</v>
      </c>
      <c r="H12" s="6"/>
    </row>
    <row r="13" spans="4:8" x14ac:dyDescent="0.2">
      <c r="D13" s="5">
        <f t="shared" si="2"/>
        <v>9</v>
      </c>
      <c r="E13" s="5">
        <f t="shared" si="3"/>
        <v>15.705216422115463</v>
      </c>
      <c r="F13" s="5">
        <f t="shared" si="0"/>
        <v>14.205990292152817</v>
      </c>
      <c r="G13" s="5">
        <f t="shared" si="1"/>
        <v>11.192405523066116</v>
      </c>
      <c r="H13" s="6"/>
    </row>
    <row r="14" spans="4:8" x14ac:dyDescent="0.2">
      <c r="D14" s="5">
        <f t="shared" si="2"/>
        <v>10</v>
      </c>
      <c r="E14" s="5">
        <f t="shared" ref="E14:E21" si="4">_xlfn.CHISQ.INV.RT(0.05,2*(D14+1))/2</f>
        <v>16.9622192357219</v>
      </c>
      <c r="F14" s="5">
        <f t="shared" si="0"/>
        <v>15.406641171976517</v>
      </c>
      <c r="G14" s="5">
        <f t="shared" si="1"/>
        <v>12.265736761267961</v>
      </c>
      <c r="H14" s="6"/>
    </row>
    <row r="15" spans="4:8" x14ac:dyDescent="0.2">
      <c r="D15" s="5">
        <f t="shared" si="2"/>
        <v>11</v>
      </c>
      <c r="E15" s="5">
        <f t="shared" si="4"/>
        <v>18.207514250903657</v>
      </c>
      <c r="F15" s="5">
        <f t="shared" si="0"/>
        <v>16.59812214431409</v>
      </c>
      <c r="G15" s="5">
        <f t="shared" si="1"/>
        <v>13.335714821706731</v>
      </c>
      <c r="H15" s="6"/>
    </row>
    <row r="16" spans="4:8" x14ac:dyDescent="0.2">
      <c r="D16" s="5">
        <f t="shared" si="2"/>
        <v>12</v>
      </c>
      <c r="E16" s="5">
        <f t="shared" si="4"/>
        <v>19.44256932991502</v>
      </c>
      <c r="F16" s="5">
        <f t="shared" si="0"/>
        <v>17.781585635961729</v>
      </c>
      <c r="G16" s="5">
        <f t="shared" si="1"/>
        <v>14.402760561192411</v>
      </c>
      <c r="H16" s="6"/>
    </row>
    <row r="17" spans="4:8" x14ac:dyDescent="0.2">
      <c r="D17" s="5">
        <f t="shared" si="2"/>
        <v>13</v>
      </c>
      <c r="E17" s="5">
        <f t="shared" si="4"/>
        <v>20.668569075713698</v>
      </c>
      <c r="F17" s="5">
        <f t="shared" si="0"/>
        <v>18.957961272348534</v>
      </c>
      <c r="G17" s="5">
        <f t="shared" si="1"/>
        <v>15.46721367345666</v>
      </c>
      <c r="H17" s="6"/>
    </row>
    <row r="18" spans="4:8" x14ac:dyDescent="0.2">
      <c r="D18" s="5">
        <f t="shared" si="2"/>
        <v>14</v>
      </c>
      <c r="E18" s="5">
        <f t="shared" si="4"/>
        <v>21.886485912871095</v>
      </c>
      <c r="F18" s="5">
        <f t="shared" si="0"/>
        <v>20.128011869355902</v>
      </c>
      <c r="G18" s="5">
        <f t="shared" si="1"/>
        <v>16.529353019332294</v>
      </c>
      <c r="H18" s="6"/>
    </row>
    <row r="19" spans="4:8" x14ac:dyDescent="0.2">
      <c r="D19" s="5">
        <f t="shared" si="2"/>
        <v>15</v>
      </c>
      <c r="E19" s="5">
        <f t="shared" si="4"/>
        <v>23.097129760139236</v>
      </c>
      <c r="F19" s="5">
        <f t="shared" si="0"/>
        <v>21.292372541490419</v>
      </c>
      <c r="G19" s="5">
        <f t="shared" si="1"/>
        <v>17.589410850076604</v>
      </c>
      <c r="H19" s="6"/>
    </row>
    <row r="20" spans="4:8" x14ac:dyDescent="0.2">
      <c r="D20" s="5">
        <f t="shared" si="2"/>
        <v>16</v>
      </c>
      <c r="E20" s="5">
        <f t="shared" si="4"/>
        <v>24.301183683647096</v>
      </c>
      <c r="F20" s="5">
        <f t="shared" si="0"/>
        <v>22.45157875925997</v>
      </c>
      <c r="G20" s="5">
        <f t="shared" si="1"/>
        <v>18.647583024682092</v>
      </c>
      <c r="H20" s="6"/>
    </row>
    <row r="21" spans="4:8" x14ac:dyDescent="0.2">
      <c r="D21" s="5">
        <f t="shared" si="2"/>
        <v>17</v>
      </c>
      <c r="E21" s="5">
        <f t="shared" si="4"/>
        <v>25.499230082855323</v>
      </c>
      <c r="F21" s="5">
        <f t="shared" si="0"/>
        <v>23.606086947468683</v>
      </c>
      <c r="G21" s="5">
        <f t="shared" si="1"/>
        <v>19.704036518462619</v>
      </c>
      <c r="H21" s="6"/>
    </row>
    <row r="22" spans="4:8" x14ac:dyDescent="0.2">
      <c r="D22" s="5">
        <f t="shared" si="2"/>
        <v>18</v>
      </c>
      <c r="E22" s="5">
        <f t="shared" ref="E22:E26" si="5">_xlfn.CHISQ.INV.RT(0.05,2*(D22+1))/2</f>
        <v>26.69177031148465</v>
      </c>
      <c r="F22" s="5">
        <f t="shared" si="0"/>
        <v>24.75628991328778</v>
      </c>
      <c r="G22" s="5">
        <f t="shared" si="1"/>
        <v>20.758915051474588</v>
      </c>
    </row>
    <row r="23" spans="4:8" x14ac:dyDescent="0.2">
      <c r="D23" s="5">
        <f t="shared" si="2"/>
        <v>19</v>
      </c>
      <c r="E23" s="5">
        <f t="shared" si="5"/>
        <v>27.879239639443515</v>
      </c>
      <c r="F23" s="5">
        <f t="shared" si="0"/>
        <v>25.902528606658759</v>
      </c>
      <c r="G23" s="5">
        <f t="shared" si="1"/>
        <v>21.812343381675195</v>
      </c>
    </row>
    <row r="24" spans="4:8" x14ac:dyDescent="0.2">
      <c r="D24" s="5">
        <f t="shared" si="2"/>
        <v>20</v>
      </c>
      <c r="E24" s="5">
        <f t="shared" si="5"/>
        <v>29.062018840434014</v>
      </c>
      <c r="F24" s="5">
        <f t="shared" si="0"/>
        <v>27.045101225356202</v>
      </c>
      <c r="G24" s="5">
        <f t="shared" si="1"/>
        <v>22.864430630478243</v>
      </c>
    </row>
    <row r="25" spans="4:8" x14ac:dyDescent="0.2">
      <c r="D25" s="5">
        <f t="shared" si="2"/>
        <v>21</v>
      </c>
      <c r="E25" s="5">
        <f t="shared" si="5"/>
        <v>30.240443291168226</v>
      </c>
      <c r="F25" s="5">
        <f t="shared" si="0"/>
        <v>28.184270362559378</v>
      </c>
      <c r="G25" s="5">
        <f t="shared" si="1"/>
        <v>23.915272894462007</v>
      </c>
    </row>
    <row r="26" spans="4:8" x14ac:dyDescent="0.2">
      <c r="D26" s="5">
        <f t="shared" si="2"/>
        <v>22</v>
      </c>
      <c r="E26" s="5">
        <f t="shared" si="5"/>
        <v>31.414810205704089</v>
      </c>
      <c r="F26" s="5">
        <f t="shared" si="0"/>
        <v>29.320268687895858</v>
      </c>
      <c r="G26" s="5">
        <f t="shared" si="1"/>
        <v>24.964955321935019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e45da448-bf9c-43e8-8676-7e88d583ded9" xsi:nil="true"/>
    <Response_x0020_Date xmlns="38b3f067-3bac-4c47-a6a5-7c76f83e9b8d">2024-01-22T08:00:00+00:00</Response_x0020_Date>
    <Received_x0020_Date xmlns="38b3f067-3bac-4c47-a6a5-7c76f83e9b8d">2024-01-05T08:00:00+00:00</Received_x0020_Date>
    <Proceeding_x0020_Number xmlns="38b3f067-3bac-4c47-a6a5-7c76f83e9b8d">A.23-05-010</Proceeding_x0020_Number>
    <Party xmlns="38b3f067-3bac-4c47-a6a5-7c76f83e9b8d">MGRA</Party>
    <lcf76f155ced4ddcb4097134ff3c332f xmlns="38b3f067-3bac-4c47-a6a5-7c76f83e9b8d">
      <Terms xmlns="http://schemas.microsoft.com/office/infopath/2007/PartnerControls"/>
    </lcf76f155ced4ddcb4097134ff3c332f>
    <Source_x0020_ID xmlns="38b3f067-3bac-4c47-a6a5-7c76f83e9b8d">324633</Source_x0020_ID>
    <RcmsModDate xmlns="38b3f067-3bac-4c47-a6a5-7c76f83e9b8d">1/22/2024 6:17 PM</RcmsModDate>
    <Friendly_x0020_Name xmlns="38b3f067-3bac-4c47-a6a5-7c76f83e9b8d" xsi:nil="true"/>
    <Data_x0020_Request_x0020_Set xmlns="38b3f067-3bac-4c47-a6a5-7c76f83e9b8d" xsi:nil="true"/>
    <Description0 xmlns="38b3f067-3bac-4c47-a6a5-7c76f83e9b8d" xsi:nil="true"/>
    <Proceeding xmlns="38b3f067-3bac-4c47-a6a5-7c76f83e9b8d" xsi:nil="true"/>
    <Response_x0020_Document_x0020_Type xmlns="38b3f067-3bac-4c47-a6a5-7c76f83e9b8d">Attachment</Response_x0020_Document_x0020_Type>
    <PublicURL xmlns="38b3f067-3bac-4c47-a6a5-7c76f83e9b8d">https://edisonintl.sharepoint.com/:x:/t/Public/regpublic/EYaaIpz8h-dBrgNSJgLdxZcBrLDNPp5p0r1PCg1GdS_ihw</PublicURL>
    <Questions xmlns="38b3f067-3bac-4c47-a6a5-7c76f83e9b8d">2-1.a-f</Questions>
    <Access_x0020_Classification xmlns="38b3f067-3bac-4c47-a6a5-7c76f83e9b8d">Public</Access_x0020_Classification>
    <SharedWithUsers xmlns="0080267e-90ad-460f-9cb6-60e03307a0da">
      <UserInfo>
        <DisplayName/>
        <AccountId xsi:nil="true"/>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80E8443A091C6489C59EDF60B52CCAF" ma:contentTypeVersion="35" ma:contentTypeDescription="Create a new document." ma:contentTypeScope="" ma:versionID="283482aaba29cec93de82bd38decaa67">
  <xsd:schema xmlns:xsd="http://www.w3.org/2001/XMLSchema" xmlns:xs="http://www.w3.org/2001/XMLSchema" xmlns:p="http://schemas.microsoft.com/office/2006/metadata/properties" xmlns:ns2="38b3f067-3bac-4c47-a6a5-7c76f83e9b8d" xmlns:ns3="e45da448-bf9c-43e8-8676-7e88d583ded9" xmlns:ns4="0080267e-90ad-460f-9cb6-60e03307a0da" targetNamespace="http://schemas.microsoft.com/office/2006/metadata/properties" ma:root="true" ma:fieldsID="b99c9bd826a5ff60ac9864a0c3f563f7" ns2:_="" ns3:_="" ns4:_="">
    <xsd:import namespace="38b3f067-3bac-4c47-a6a5-7c76f83e9b8d"/>
    <xsd:import namespace="e45da448-bf9c-43e8-8676-7e88d583ded9"/>
    <xsd:import namespace="0080267e-90ad-460f-9cb6-60e03307a0da"/>
    <xsd:element name="properties">
      <xsd:complexType>
        <xsd:sequence>
          <xsd:element name="documentManagement">
            <xsd:complexType>
              <xsd:all>
                <xsd:element ref="ns2:PublicURL" minOccurs="0"/>
                <xsd:element ref="ns2:Data_x0020_Request_x0020_Set" minOccurs="0"/>
                <xsd:element ref="ns2:Description0" minOccurs="0"/>
                <xsd:element ref="ns2:Friendly_x0020_Name" minOccurs="0"/>
                <xsd:element ref="ns2:Party" minOccurs="0"/>
                <xsd:element ref="ns2:Proceeding" minOccurs="0"/>
                <xsd:element ref="ns2:Proceeding_x0020_Number" minOccurs="0"/>
                <xsd:element ref="ns2:Questions" minOccurs="0"/>
                <xsd:element ref="ns2:Received_x0020_Date" minOccurs="0"/>
                <xsd:element ref="ns2:Response_x0020_Date" minOccurs="0"/>
                <xsd:element ref="ns2:Response_x0020_Document_x0020_Type" minOccurs="0"/>
                <xsd:element ref="ns2:Source_x0020_ID" minOccurs="0"/>
                <xsd:element ref="ns2:RcmsModDate" minOccurs="0"/>
                <xsd:element ref="ns2:Access_x0020_Classification" minOccurs="0"/>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MediaServiceObjectDetectorVersions" minOccurs="0"/>
                <xsd:element ref="ns2:lcf76f155ced4ddcb4097134ff3c332f" minOccurs="0"/>
                <xsd:element ref="ns3:TaxCatchAll" minOccurs="0"/>
                <xsd:element ref="ns2:MediaServiceSearchProperties" minOccurs="0"/>
                <xsd:element ref="ns4:SharedWithUsers" minOccurs="0"/>
                <xsd:element ref="ns4: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8b3f067-3bac-4c47-a6a5-7c76f83e9b8d" elementFormDefault="qualified">
    <xsd:import namespace="http://schemas.microsoft.com/office/2006/documentManagement/types"/>
    <xsd:import namespace="http://schemas.microsoft.com/office/infopath/2007/PartnerControls"/>
    <xsd:element name="PublicURL" ma:index="1" nillable="true" ma:displayName="Public URL" ma:indexed="true" ma:internalName="PublicURL">
      <xsd:simpleType>
        <xsd:restriction base="dms:Text">
          <xsd:maxLength value="255"/>
        </xsd:restriction>
      </xsd:simpleType>
    </xsd:element>
    <xsd:element name="Data_x0020_Request_x0020_Set" ma:index="3" nillable="true" ma:displayName="Data Request Set" ma:indexed="true" ma:internalName="Data_x0020_Request_x0020_Set">
      <xsd:simpleType>
        <xsd:restriction base="dms:Text">
          <xsd:maxLength value="255"/>
        </xsd:restriction>
      </xsd:simpleType>
    </xsd:element>
    <xsd:element name="Description0" ma:index="4" nillable="true" ma:displayName="Description" ma:description="A description of the Document Set" ma:internalName="Description0">
      <xsd:simpleType>
        <xsd:restriction base="dms:Note">
          <xsd:maxLength value="255"/>
        </xsd:restriction>
      </xsd:simpleType>
    </xsd:element>
    <xsd:element name="Friendly_x0020_Name" ma:index="5" nillable="true" ma:displayName="Friendly Name" ma:indexed="true" ma:internalName="Friendly_x0020_Name">
      <xsd:simpleType>
        <xsd:restriction base="dms:Text">
          <xsd:maxLength value="255"/>
        </xsd:restriction>
      </xsd:simpleType>
    </xsd:element>
    <xsd:element name="Party" ma:index="6" nillable="true" ma:displayName="Party" ma:indexed="true" ma:internalName="Party">
      <xsd:simpleType>
        <xsd:restriction base="dms:Text">
          <xsd:maxLength value="255"/>
        </xsd:restriction>
      </xsd:simpleType>
    </xsd:element>
    <xsd:element name="Proceeding" ma:index="7" nillable="true" ma:displayName="Proceeding" ma:indexed="true" ma:internalName="Proceeding">
      <xsd:simpleType>
        <xsd:restriction base="dms:Text">
          <xsd:maxLength value="255"/>
        </xsd:restriction>
      </xsd:simpleType>
    </xsd:element>
    <xsd:element name="Proceeding_x0020_Number" ma:index="8" nillable="true" ma:displayName="Proceeding Number" ma:indexed="true" ma:internalName="Proceeding_x0020_Number">
      <xsd:simpleType>
        <xsd:restriction base="dms:Text">
          <xsd:maxLength value="255"/>
        </xsd:restriction>
      </xsd:simpleType>
    </xsd:element>
    <xsd:element name="Questions" ma:index="9" nillable="true" ma:displayName="Questions" ma:indexed="true" ma:internalName="Questions">
      <xsd:simpleType>
        <xsd:restriction base="dms:Text">
          <xsd:maxLength value="255"/>
        </xsd:restriction>
      </xsd:simpleType>
    </xsd:element>
    <xsd:element name="Received_x0020_Date" ma:index="10" nillable="true" ma:displayName="Received Date" ma:format="DateOnly" ma:indexed="true" ma:internalName="Received_x0020_Date">
      <xsd:simpleType>
        <xsd:restriction base="dms:DateTime"/>
      </xsd:simpleType>
    </xsd:element>
    <xsd:element name="Response_x0020_Date" ma:index="11" nillable="true" ma:displayName="Response Date" ma:format="DateOnly" ma:indexed="true" ma:internalName="Response_x0020_Date">
      <xsd:simpleType>
        <xsd:restriction base="dms:DateTime"/>
      </xsd:simpleType>
    </xsd:element>
    <xsd:element name="Response_x0020_Document_x0020_Type" ma:index="12" nillable="true" ma:displayName="Response Document Type" ma:indexed="true" ma:internalName="Response_x0020_Document_x0020_Type">
      <xsd:simpleType>
        <xsd:restriction base="dms:Text">
          <xsd:maxLength value="255"/>
        </xsd:restriction>
      </xsd:simpleType>
    </xsd:element>
    <xsd:element name="Source_x0020_ID" ma:index="13" nillable="true" ma:displayName="Source ID" ma:indexed="true" ma:internalName="Source_x0020_ID">
      <xsd:simpleType>
        <xsd:restriction base="dms:Number"/>
      </xsd:simpleType>
    </xsd:element>
    <xsd:element name="RcmsModDate" ma:index="14" nillable="true" ma:displayName="RcmsModDate" ma:indexed="true" ma:internalName="RcmsModDate">
      <xsd:simpleType>
        <xsd:restriction base="dms:Text">
          <xsd:maxLength value="255"/>
        </xsd:restriction>
      </xsd:simpleType>
    </xsd:element>
    <xsd:element name="Access_x0020_Classification" ma:index="15" nillable="true" ma:displayName="Access Classification" ma:internalName="Access_x0020_Classification">
      <xsd:simpleType>
        <xsd:restriction base="dms:Text">
          <xsd:maxLength value="255"/>
        </xsd:restriction>
      </xsd:simpleType>
    </xsd:element>
    <xsd:element name="MediaServiceMetadata" ma:index="21" nillable="true" ma:displayName="MediaServiceMetadata" ma:hidden="true" ma:internalName="MediaServiceMetadata" ma:readOnly="true">
      <xsd:simpleType>
        <xsd:restriction base="dms:Note"/>
      </xsd:simpleType>
    </xsd:element>
    <xsd:element name="MediaServiceFastMetadata" ma:index="22" nillable="true" ma:displayName="MediaServiceFastMetadata" ma:hidden="true" ma:internalName="MediaServiceFastMetadata" ma:readOnly="true">
      <xsd:simpleType>
        <xsd:restriction base="dms:Note"/>
      </xsd:simpleType>
    </xsd:element>
    <xsd:element name="MediaServiceAutoKeyPoints" ma:index="23" nillable="true" ma:displayName="MediaServiceAutoKeyPoints" ma:hidden="true" ma:internalName="MediaServiceAutoKeyPoints" ma:readOnly="true">
      <xsd:simpleType>
        <xsd:restriction base="dms:Note"/>
      </xsd:simpleType>
    </xsd:element>
    <xsd:element name="MediaServiceKeyPoints" ma:index="24" nillable="true" ma:displayName="KeyPoints" ma:internalName="MediaServiceKeyPoints" ma:readOnly="true">
      <xsd:simpleType>
        <xsd:restriction base="dms:Note">
          <xsd:maxLength value="255"/>
        </xsd:restriction>
      </xsd:simpleType>
    </xsd:element>
    <xsd:element name="MediaServiceDateTaken" ma:index="25" nillable="true" ma:displayName="MediaServiceDateTaken" ma:hidden="true" ma:internalName="MediaServiceDateTaken" ma:readOnly="true">
      <xsd:simpleType>
        <xsd:restriction base="dms:Text"/>
      </xsd:simpleType>
    </xsd:element>
    <xsd:element name="MediaServiceAutoTags" ma:index="26" nillable="true" ma:displayName="Tags" ma:internalName="MediaServiceAutoTags" ma:readOnly="true">
      <xsd:simpleType>
        <xsd:restriction base="dms:Text"/>
      </xsd:simpleType>
    </xsd:element>
    <xsd:element name="MediaServiceOCR" ma:index="27" nillable="true" ma:displayName="Extracted Text" ma:internalName="MediaServiceOCR" ma:readOnly="true">
      <xsd:simpleType>
        <xsd:restriction base="dms:Note">
          <xsd:maxLength value="255"/>
        </xsd:restriction>
      </xsd:simple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MediaServiceLocation" ma:index="30" nillable="true" ma:displayName="Location" ma:internalName="MediaServiceLocation" ma:readOnly="true">
      <xsd:simpleType>
        <xsd:restriction base="dms:Text"/>
      </xsd:simpleType>
    </xsd:element>
    <xsd:element name="MediaServiceObjectDetectorVersions" ma:index="32" nillable="true" ma:displayName="MediaServiceObjectDetectorVersions" ma:hidden="true" ma:indexed="true" ma:internalName="MediaServiceObjectDetectorVersions" ma:readOnly="true">
      <xsd:simpleType>
        <xsd:restriction base="dms:Text"/>
      </xsd:simpleType>
    </xsd:element>
    <xsd:element name="lcf76f155ced4ddcb4097134ff3c332f" ma:index="34" nillable="true" ma:taxonomy="true" ma:internalName="lcf76f155ced4ddcb4097134ff3c332f" ma:taxonomyFieldName="MediaServiceImageTags" ma:displayName="Image Tags" ma:readOnly="false" ma:fieldId="{5cf76f15-5ced-4ddc-b409-7134ff3c332f}" ma:taxonomyMulti="true" ma:sspId="1da7e81d-6ea8-45c5-b51f-f6fb8dd5843f" ma:termSetId="09814cd3-568e-fe90-9814-8d621ff8fb84" ma:anchorId="fba54fb3-c3e1-fe81-a776-ca4b69148c4d" ma:open="true" ma:isKeyword="false">
      <xsd:complexType>
        <xsd:sequence>
          <xsd:element ref="pc:Terms" minOccurs="0" maxOccurs="1"/>
        </xsd:sequence>
      </xsd:complexType>
    </xsd:element>
    <xsd:element name="MediaServiceSearchProperties" ma:index="3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45da448-bf9c-43e8-8676-7e88d583ded9" elementFormDefault="qualified">
    <xsd:import namespace="http://schemas.microsoft.com/office/2006/documentManagement/types"/>
    <xsd:import namespace="http://schemas.microsoft.com/office/infopath/2007/PartnerControls"/>
    <xsd:element name="TaxCatchAll" ma:index="35" nillable="true" ma:displayName="Taxonomy Catch All Column" ma:hidden="true" ma:list="{c53ed769-3592-4bed-9596-d5fbc03cc830}" ma:internalName="TaxCatchAll" ma:showField="CatchAllData" ma:web="9d45cda9-c093-4dcf-a8e9-765ca14468a5">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080267e-90ad-460f-9cb6-60e03307a0da" elementFormDefault="qualified">
    <xsd:import namespace="http://schemas.microsoft.com/office/2006/documentManagement/types"/>
    <xsd:import namespace="http://schemas.microsoft.com/office/infopath/2007/PartnerControls"/>
    <xsd:element name="SharedWithUsers" ma:index="3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31" ma:displayName="Content Type"/>
        <xsd:element ref="dc:title" minOccurs="0" maxOccurs="1" ma:index="2"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B969AC4-AA3A-4174-AC2B-51F3DFC145CB}">
  <ds:schemaRefs>
    <ds:schemaRef ds:uri="http://purl.org/dc/elements/1.1/"/>
    <ds:schemaRef ds:uri="http://schemas.microsoft.com/sharepoint/v4"/>
    <ds:schemaRef ds:uri="http://schemas.microsoft.com/sharepoint/v3/fields"/>
    <ds:schemaRef ds:uri="http://purl.org/dc/terms/"/>
    <ds:schemaRef ds:uri="e45da448-bf9c-43e8-8676-7e88d583ded9"/>
    <ds:schemaRef ds:uri="http://www.w3.org/XML/1998/namespace"/>
    <ds:schemaRef ds:uri="http://schemas.microsoft.com/office/2006/documentManagement/types"/>
    <ds:schemaRef ds:uri="http://schemas.microsoft.com/office/infopath/2007/PartnerControls"/>
    <ds:schemaRef ds:uri="http://schemas.openxmlformats.org/package/2006/metadata/core-properties"/>
    <ds:schemaRef ds:uri="d1269d0e-3d21-492c-95ee-c4f1a377396e"/>
    <ds:schemaRef ds:uri="8430d550-c2bd-4ade-ae56-0b82b076c537"/>
    <ds:schemaRef ds:uri="http://schemas.microsoft.com/office/2006/metadata/properties"/>
    <ds:schemaRef ds:uri="http://purl.org/dc/dcmitype/"/>
    <ds:schemaRef ds:uri="38b3f067-3bac-4c47-a6a5-7c76f83e9b8d"/>
    <ds:schemaRef ds:uri="0080267e-90ad-460f-9cb6-60e03307a0da"/>
  </ds:schemaRefs>
</ds:datastoreItem>
</file>

<file path=customXml/itemProps2.xml><?xml version="1.0" encoding="utf-8"?>
<ds:datastoreItem xmlns:ds="http://schemas.openxmlformats.org/officeDocument/2006/customXml" ds:itemID="{74C38C2F-7CEA-4412-9AB0-EEC50273DCAC}">
  <ds:schemaRefs>
    <ds:schemaRef ds:uri="http://schemas.microsoft.com/sharepoint/v3/contenttype/forms"/>
  </ds:schemaRefs>
</ds:datastoreItem>
</file>

<file path=customXml/itemProps3.xml><?xml version="1.0" encoding="utf-8"?>
<ds:datastoreItem xmlns:ds="http://schemas.openxmlformats.org/officeDocument/2006/customXml" ds:itemID="{02B0CFAA-35EE-4A2B-99BF-3F85903EFDF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8b3f067-3bac-4c47-a6a5-7c76f83e9b8d"/>
    <ds:schemaRef ds:uri="e45da448-bf9c-43e8-8676-7e88d583ded9"/>
    <ds:schemaRef ds:uri="0080267e-90ad-460f-9cb6-60e03307a0d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README</vt:lpstr>
      <vt:lpstr>Miles Installed</vt:lpstr>
      <vt:lpstr>Wire Downs</vt:lpstr>
      <vt:lpstr>Ignitions_current</vt:lpstr>
      <vt:lpstr>Ignitions_SCE_DR6-7</vt:lpstr>
      <vt:lpstr>CL Stats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Kyle Ferree</dc:creator>
  <cp:keywords/>
  <dc:description/>
  <cp:lastModifiedBy>Joseph Mitchell</cp:lastModifiedBy>
  <cp:revision/>
  <dcterms:created xsi:type="dcterms:W3CDTF">2024-01-19T22:45:47Z</dcterms:created>
  <dcterms:modified xsi:type="dcterms:W3CDTF">2025-06-27T00:49:30Z</dcterms:modified>
  <cp:category/>
  <cp:contentStatus>(6) Complete</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c3dd1c7-2c40-4a31-84b2-bec599b321a0_Enabled">
    <vt:lpwstr>true</vt:lpwstr>
  </property>
  <property fmtid="{D5CDD505-2E9C-101B-9397-08002B2CF9AE}" pid="3" name="MSIP_Label_bc3dd1c7-2c40-4a31-84b2-bec599b321a0_SetDate">
    <vt:lpwstr>2024-01-19T22:45:48Z</vt:lpwstr>
  </property>
  <property fmtid="{D5CDD505-2E9C-101B-9397-08002B2CF9AE}" pid="4" name="MSIP_Label_bc3dd1c7-2c40-4a31-84b2-bec599b321a0_Method">
    <vt:lpwstr>Standard</vt:lpwstr>
  </property>
  <property fmtid="{D5CDD505-2E9C-101B-9397-08002B2CF9AE}" pid="5" name="MSIP_Label_bc3dd1c7-2c40-4a31-84b2-bec599b321a0_Name">
    <vt:lpwstr>bc3dd1c7-2c40-4a31-84b2-bec599b321a0</vt:lpwstr>
  </property>
  <property fmtid="{D5CDD505-2E9C-101B-9397-08002B2CF9AE}" pid="6" name="MSIP_Label_bc3dd1c7-2c40-4a31-84b2-bec599b321a0_SiteId">
    <vt:lpwstr>5b2a8fee-4c95-4bdc-8aae-196f8aacb1b6</vt:lpwstr>
  </property>
  <property fmtid="{D5CDD505-2E9C-101B-9397-08002B2CF9AE}" pid="7" name="MSIP_Label_bc3dd1c7-2c40-4a31-84b2-bec599b321a0_ActionId">
    <vt:lpwstr>0467c243-9563-401f-b07d-0000ede704d8</vt:lpwstr>
  </property>
  <property fmtid="{D5CDD505-2E9C-101B-9397-08002B2CF9AE}" pid="8" name="MSIP_Label_bc3dd1c7-2c40-4a31-84b2-bec599b321a0_ContentBits">
    <vt:lpwstr>0</vt:lpwstr>
  </property>
  <property fmtid="{D5CDD505-2E9C-101B-9397-08002B2CF9AE}" pid="9" name="ContentTypeId">
    <vt:lpwstr>0x010100F80E8443A091C6489C59EDF60B52CCAF</vt:lpwstr>
  </property>
  <property fmtid="{D5CDD505-2E9C-101B-9397-08002B2CF9AE}" pid="10" name="_dlc_DocIdItemGuid">
    <vt:lpwstr>843a2d93-6af2-4360-81ba-93dadbe3ba01</vt:lpwstr>
  </property>
  <property fmtid="{D5CDD505-2E9C-101B-9397-08002B2CF9AE}" pid="11" name="MediaServiceImageTags">
    <vt:lpwstr/>
  </property>
  <property fmtid="{D5CDD505-2E9C-101B-9397-08002B2CF9AE}" pid="12" name="_docset_NoMedatataSyncRequired">
    <vt:lpwstr>False</vt:lpwstr>
  </property>
  <property fmtid="{D5CDD505-2E9C-101B-9397-08002B2CF9AE}" pid="13" name="Review Status">
    <vt:lpwstr>https://edisonintl.sharepoint.com/teams/rcms365/Lists/Data Request Review Tasks/Review%20Task%20View.aspx?QuestionDocID=208703  , Completed</vt:lpwstr>
  </property>
  <property fmtid="{D5CDD505-2E9C-101B-9397-08002B2CF9AE}" pid="14" name="MarkedForDeletion">
    <vt:bool>false</vt:bool>
  </property>
  <property fmtid="{D5CDD505-2E9C-101B-9397-08002B2CF9AE}" pid="15" name="Reassignment">
    <vt:lpwstr>, </vt:lpwstr>
  </property>
  <property fmtid="{D5CDD505-2E9C-101B-9397-08002B2CF9AE}" pid="16" name="Start Security WF">
    <vt:lpwstr>, </vt:lpwstr>
  </property>
  <property fmtid="{D5CDD505-2E9C-101B-9397-08002B2CF9AE}" pid="17" name="Party0">
    <vt:lpwstr>MGRA</vt:lpwstr>
  </property>
  <property fmtid="{D5CDD505-2E9C-101B-9397-08002B2CF9AE}" pid="18" name="Data Request Set Name1">
    <vt:lpwstr>MGRA-SCE-002</vt:lpwstr>
  </property>
  <property fmtid="{D5CDD505-2E9C-101B-9397-08002B2CF9AE}" pid="19" name="DeletedBy">
    <vt:lpwstr/>
  </property>
  <property fmtid="{D5CDD505-2E9C-101B-9397-08002B2CF9AE}" pid="20" name="Manual Handling">
    <vt:lpwstr>, </vt:lpwstr>
  </property>
  <property fmtid="{D5CDD505-2E9C-101B-9397-08002B2CF9AE}" pid="21" name="Test WF">
    <vt:lpwstr>, </vt:lpwstr>
  </property>
  <property fmtid="{D5CDD505-2E9C-101B-9397-08002B2CF9AE}" pid="22" name="Document Review Status">
    <vt:lpwstr>Pending for Case Admin</vt:lpwstr>
  </property>
  <property fmtid="{D5CDD505-2E9C-101B-9397-08002B2CF9AE}" pid="23" name="Modified Date">
    <vt:filetime>2024-01-22T08:00:00Z</vt:filetime>
  </property>
  <property fmtid="{D5CDD505-2E9C-101B-9397-08002B2CF9AE}" pid="24" name="DocumentSetDescription">
    <vt:lpwstr/>
  </property>
  <property fmtid="{D5CDD505-2E9C-101B-9397-08002B2CF9AE}" pid="25" name="_SourceUrl">
    <vt:lpwstr/>
  </property>
  <property fmtid="{D5CDD505-2E9C-101B-9397-08002B2CF9AE}" pid="26" name="Attorney">
    <vt:lpwstr>Peter Shakro</vt:lpwstr>
  </property>
  <property fmtid="{D5CDD505-2E9C-101B-9397-08002B2CF9AE}" pid="27" name="_SharedFileIndex">
    <vt:lpwstr/>
  </property>
  <property fmtid="{D5CDD505-2E9C-101B-9397-08002B2CF9AE}" pid="28" name="ComplianceAssetId">
    <vt:lpwstr/>
  </property>
  <property fmtid="{D5CDD505-2E9C-101B-9397-08002B2CF9AE}" pid="29" name="TemplateUrl">
    <vt:lpwstr/>
  </property>
  <property fmtid="{D5CDD505-2E9C-101B-9397-08002B2CF9AE}" pid="30" name="Data Request Set Name">
    <vt:lpwstr>MGRA-SCE-002</vt:lpwstr>
  </property>
  <property fmtid="{D5CDD505-2E9C-101B-9397-08002B2CF9AE}" pid="31" name="Classification">
    <vt:lpwstr>Public</vt:lpwstr>
  </property>
  <property fmtid="{D5CDD505-2E9C-101B-9397-08002B2CF9AE}" pid="32" name="Question">
    <vt:lpwstr>MGRA-2-4 Please provide an excel spreadsheet table that provides for 2019, 2020, 2021, 2022, and 2023:
    a) Number of miles of fully covered conductor circuit segments in the HFRA.
    b) Number of miles of fully “bare wire” conductor circuit segments in the HFRA
    c) Number of wires down for fully covered conductor circuit segments in the HFRA.
    d) Number of wires down for fully “bare wire” conductor circuit segments in the HFRA,
    e) Number reportable ignitions for fully covered conductor circuit segments in the HFRA.
    f) Number reportable ignitions for fully “bare wire” conductor circuit segments in the HFRA</vt:lpwstr>
  </property>
  <property fmtid="{D5CDD505-2E9C-101B-9397-08002B2CF9AE}" pid="33" name="_ExtendedDescription">
    <vt:lpwstr/>
  </property>
  <property fmtid="{D5CDD505-2E9C-101B-9397-08002B2CF9AE}" pid="34" name="Acronym">
    <vt:lpwstr>SCE 2025 GRC</vt:lpwstr>
  </property>
  <property fmtid="{D5CDD505-2E9C-101B-9397-08002B2CF9AE}" pid="35" name="Document Type">
    <vt:lpwstr>Attachment</vt:lpwstr>
  </property>
  <property fmtid="{D5CDD505-2E9C-101B-9397-08002B2CF9AE}" pid="36" name="Assignee">
    <vt:lpwstr>Kyle Ferree</vt:lpwstr>
  </property>
  <property fmtid="{D5CDD505-2E9C-101B-9397-08002B2CF9AE}" pid="37" name="RimsSpid">
    <vt:lpwstr>22023</vt:lpwstr>
  </property>
  <property fmtid="{D5CDD505-2E9C-101B-9397-08002B2CF9AE}" pid="38" name="xd_Signature">
    <vt:bool>false</vt:bool>
  </property>
  <property fmtid="{D5CDD505-2E9C-101B-9397-08002B2CF9AE}" pid="39" name="Witness">
    <vt:lpwstr>Raymond Fugere</vt:lpwstr>
  </property>
  <property fmtid="{D5CDD505-2E9C-101B-9397-08002B2CF9AE}" pid="40" name="HeaderSpid">
    <vt:lpwstr>9042</vt:lpwstr>
  </property>
  <property fmtid="{D5CDD505-2E9C-101B-9397-08002B2CF9AE}" pid="41" name="DR 360 Link">
    <vt:lpwstr>, </vt:lpwstr>
  </property>
  <property fmtid="{D5CDD505-2E9C-101B-9397-08002B2CF9AE}" pid="42" name="Question Number">
    <vt:lpwstr>2-1.a-f</vt:lpwstr>
  </property>
  <property fmtid="{D5CDD505-2E9C-101B-9397-08002B2CF9AE}" pid="43" name="Exhibit">
    <vt:lpwstr>SCE-04</vt:lpwstr>
  </property>
  <property fmtid="{D5CDD505-2E9C-101B-9397-08002B2CF9AE}" pid="44" name="Volume">
    <vt:lpwstr>5</vt:lpwstr>
  </property>
  <property fmtid="{D5CDD505-2E9C-101B-9397-08002B2CF9AE}" pid="45" name="TriggerFlowInfo">
    <vt:lpwstr/>
  </property>
  <property fmtid="{D5CDD505-2E9C-101B-9397-08002B2CF9AE}" pid="46" name="Agency">
    <vt:lpwstr>CPUC</vt:lpwstr>
  </property>
  <property fmtid="{D5CDD505-2E9C-101B-9397-08002B2CF9AE}" pid="47" name="xd_ProgID">
    <vt:lpwstr/>
  </property>
  <property fmtid="{D5CDD505-2E9C-101B-9397-08002B2CF9AE}" pid="48" name="IsManualHandling">
    <vt:lpwstr>No</vt:lpwstr>
  </property>
  <property fmtid="{D5CDD505-2E9C-101B-9397-08002B2CF9AE}" pid="49" name="Do Not Produce">
    <vt:lpwstr>Not Applicable</vt:lpwstr>
  </property>
  <property fmtid="{D5CDD505-2E9C-101B-9397-08002B2CF9AE}" pid="50" name="Data Request Set Name0">
    <vt:lpwstr>MGRA-SCE-002</vt:lpwstr>
  </property>
  <property fmtid="{D5CDD505-2E9C-101B-9397-08002B2CF9AE}" pid="51" name="ICON">
    <vt:lpwstr>https://edisonintl.sharepoint.com/:x:/t/Public/regpublic/EYaaIpz8h-dBrgNSJgLdxZcBrLDNPp5p0r1PCg1GdS_ihw</vt:lpwstr>
  </property>
</Properties>
</file>